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010197DA-C1B2-49EC-9669-CEFAC11C2032}" xr6:coauthVersionLast="47" xr6:coauthVersionMax="47" xr10:uidLastSave="{00000000-0000-0000-0000-000000000000}"/>
  <bookViews>
    <workbookView xWindow="-120" yWindow="-120" windowWidth="29040" windowHeight="15720" tabRatio="840" activeTab="2" xr2:uid="{00000000-000D-0000-FFFF-FFFF00000000}"/>
  </bookViews>
  <sheets>
    <sheet name="Ampop2023-2024" sheetId="11" r:id="rId1"/>
    <sheet name="AMPOP_2024" sheetId="9" r:id="rId2"/>
    <sheet name="Yst_marzeri" sheetId="19" r:id="rId3"/>
    <sheet name="Արագածոտն" sheetId="56" r:id="rId4"/>
    <sheet name="Արարատ" sheetId="52" r:id="rId5"/>
    <sheet name="Արմավիր" sheetId="67" r:id="rId6"/>
    <sheet name="Գեղարքունիք" sheetId="57" r:id="rId7"/>
    <sheet name="Լոռի" sheetId="55" r:id="rId8"/>
    <sheet name="Կոտայք" sheetId="66" r:id="rId9"/>
    <sheet name="Շիրակ" sheetId="59" r:id="rId10"/>
    <sheet name="Սյունիք" sheetId="60" r:id="rId11"/>
    <sheet name="Վայոց ձոր" sheetId="62" r:id="rId12"/>
    <sheet name="Տավուշ" sheetId="61" r:id="rId13"/>
    <sheet name="Лист1" sheetId="58" r:id="rId14"/>
  </sheets>
  <externalReferences>
    <externalReference r:id="rId15"/>
  </externalReferences>
  <definedNames>
    <definedName name="_B1" localSheetId="1">#REF!</definedName>
    <definedName name="_B1" localSheetId="0">#REF!</definedName>
    <definedName name="_B1" localSheetId="8">#REF!</definedName>
    <definedName name="_B1">#REF!</definedName>
    <definedName name="_B2" localSheetId="1">#REF!</definedName>
    <definedName name="_B2" localSheetId="0">#REF!</definedName>
    <definedName name="_B2" localSheetId="8">#REF!</definedName>
    <definedName name="_B2">#REF!</definedName>
    <definedName name="_C1" localSheetId="1">#REF!</definedName>
    <definedName name="_C1" localSheetId="0">#REF!</definedName>
    <definedName name="_C1" localSheetId="8">#REF!</definedName>
    <definedName name="_C1">#REF!</definedName>
    <definedName name="_C2" localSheetId="1">#REF!</definedName>
    <definedName name="_C2" localSheetId="0">#REF!</definedName>
    <definedName name="_C2">#REF!</definedName>
    <definedName name="_C3" localSheetId="1">#REF!</definedName>
    <definedName name="_C3" localSheetId="0">#REF!</definedName>
    <definedName name="_C3">#REF!</definedName>
    <definedName name="_xlnm._FilterDatabase" localSheetId="1" hidden="1">AMPOP_2024!#REF!</definedName>
    <definedName name="_xlnm._FilterDatabase" localSheetId="6" hidden="1">Գեղարքունիք!$Q$1:$Q$13</definedName>
    <definedName name="A" localSheetId="1">#REF!</definedName>
    <definedName name="A" localSheetId="0">#REF!</definedName>
    <definedName name="A">#REF!</definedName>
    <definedName name="Community" localSheetId="1">#REF!</definedName>
    <definedName name="Community" localSheetId="0">#REF!</definedName>
    <definedName name="Community">#REF!</definedName>
    <definedName name="D" localSheetId="1">#REF!</definedName>
    <definedName name="D" localSheetId="0">#REF!</definedName>
    <definedName name="D">#REF!</definedName>
    <definedName name="E" localSheetId="1">#REF!</definedName>
    <definedName name="E" localSheetId="0">#REF!</definedName>
    <definedName name="E">#REF!</definedName>
    <definedName name="F" localSheetId="1">#REF!</definedName>
    <definedName name="F" localSheetId="0">#REF!</definedName>
    <definedName name="F">#REF!</definedName>
    <definedName name="Lu" localSheetId="1">#REF!</definedName>
    <definedName name="L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N61" i="67"/>
  <c r="M61" i="67"/>
  <c r="L61" i="67"/>
  <c r="K61" i="67"/>
  <c r="J61" i="67"/>
  <c r="I61" i="67"/>
  <c r="H61" i="67"/>
  <c r="G61" i="67"/>
  <c r="F61" i="67"/>
  <c r="E61" i="67"/>
  <c r="N60" i="67"/>
  <c r="M60" i="67"/>
  <c r="L60" i="67"/>
  <c r="K60" i="67"/>
  <c r="J60" i="67"/>
  <c r="G60" i="67"/>
  <c r="F60" i="67"/>
  <c r="E60" i="67"/>
  <c r="N59" i="67"/>
  <c r="M59" i="67"/>
  <c r="L59" i="67"/>
  <c r="K59" i="67"/>
  <c r="J59" i="67"/>
  <c r="I59" i="67"/>
  <c r="H59" i="67"/>
  <c r="G59" i="67"/>
  <c r="F59" i="67"/>
  <c r="E59" i="67"/>
  <c r="N58" i="67"/>
  <c r="M58" i="67"/>
  <c r="L58" i="67"/>
  <c r="K58" i="67"/>
  <c r="J58" i="67"/>
  <c r="I58" i="67"/>
  <c r="H58" i="67"/>
  <c r="G58" i="67"/>
  <c r="F58" i="67"/>
  <c r="E58" i="67"/>
  <c r="N57" i="67"/>
  <c r="M57" i="67"/>
  <c r="L57" i="67"/>
  <c r="K57" i="67"/>
  <c r="J57" i="67"/>
  <c r="F57" i="67"/>
  <c r="E57" i="67"/>
  <c r="N56" i="67"/>
  <c r="M56" i="67"/>
  <c r="L56" i="67"/>
  <c r="K56" i="67"/>
  <c r="J56" i="67"/>
  <c r="I56" i="67"/>
  <c r="H56" i="67"/>
  <c r="G56" i="67"/>
  <c r="F56" i="67"/>
  <c r="E56" i="67"/>
  <c r="C51" i="67" s="1"/>
  <c r="P55" i="67"/>
  <c r="O55" i="67"/>
  <c r="P54" i="67"/>
  <c r="O54" i="67"/>
  <c r="P53" i="67"/>
  <c r="O53" i="67"/>
  <c r="P52" i="67"/>
  <c r="O52" i="67"/>
  <c r="P51" i="67"/>
  <c r="P56" i="67" s="1"/>
  <c r="O51" i="67"/>
  <c r="O56" i="67" s="1"/>
  <c r="F51" i="67"/>
  <c r="N50" i="67"/>
  <c r="M50" i="67"/>
  <c r="L50" i="67"/>
  <c r="K50" i="67"/>
  <c r="J50" i="67"/>
  <c r="I50" i="67"/>
  <c r="H50" i="67"/>
  <c r="G50" i="67"/>
  <c r="F50" i="67"/>
  <c r="E50" i="67"/>
  <c r="C45" i="67" s="1"/>
  <c r="P49" i="67"/>
  <c r="O49" i="67"/>
  <c r="P48" i="67"/>
  <c r="O48" i="67"/>
  <c r="P47" i="67"/>
  <c r="O47" i="67"/>
  <c r="P46" i="67"/>
  <c r="O46" i="67"/>
  <c r="P45" i="67"/>
  <c r="P50" i="67" s="1"/>
  <c r="O45" i="67"/>
  <c r="O50" i="67" s="1"/>
  <c r="N44" i="67"/>
  <c r="M44" i="67"/>
  <c r="L44" i="67"/>
  <c r="K44" i="67"/>
  <c r="K62" i="67" s="1"/>
  <c r="J44" i="67"/>
  <c r="J62" i="67" s="1"/>
  <c r="H44" i="67"/>
  <c r="F44" i="67"/>
  <c r="E44" i="67"/>
  <c r="C39" i="67" s="1"/>
  <c r="P43" i="67"/>
  <c r="O43" i="67"/>
  <c r="O61" i="67" s="1"/>
  <c r="P42" i="67"/>
  <c r="O42" i="67"/>
  <c r="P41" i="67"/>
  <c r="O41" i="67"/>
  <c r="P40" i="67"/>
  <c r="O40" i="67"/>
  <c r="O39" i="67"/>
  <c r="I39" i="67"/>
  <c r="I44" i="67" s="1"/>
  <c r="P44" i="67" s="1"/>
  <c r="H39" i="67"/>
  <c r="G39" i="67"/>
  <c r="G44" i="67" s="1"/>
  <c r="O44" i="67" s="1"/>
  <c r="N38" i="67"/>
  <c r="M38" i="67"/>
  <c r="L38" i="67"/>
  <c r="K38" i="67"/>
  <c r="J38" i="67"/>
  <c r="H38" i="67"/>
  <c r="G38" i="67"/>
  <c r="O38" i="67" s="1"/>
  <c r="F38" i="67"/>
  <c r="E38" i="67"/>
  <c r="C33" i="67" s="1"/>
  <c r="P37" i="67"/>
  <c r="O37" i="67"/>
  <c r="P36" i="67"/>
  <c r="O36" i="67"/>
  <c r="P35" i="67"/>
  <c r="O35" i="67"/>
  <c r="P34" i="67"/>
  <c r="O34" i="67"/>
  <c r="P33" i="67"/>
  <c r="O33" i="67"/>
  <c r="I33" i="67"/>
  <c r="I38" i="67" s="1"/>
  <c r="P38" i="67" s="1"/>
  <c r="N32" i="67"/>
  <c r="M32" i="67"/>
  <c r="L32" i="67"/>
  <c r="K32" i="67"/>
  <c r="J32" i="67"/>
  <c r="I32" i="67"/>
  <c r="G32" i="67"/>
  <c r="F32" i="67"/>
  <c r="E32" i="67"/>
  <c r="C27" i="67" s="1"/>
  <c r="P31" i="67"/>
  <c r="O31" i="67"/>
  <c r="P30" i="67"/>
  <c r="O30" i="67"/>
  <c r="I30" i="67"/>
  <c r="I60" i="67" s="1"/>
  <c r="H30" i="67"/>
  <c r="H60" i="67" s="1"/>
  <c r="P29" i="67"/>
  <c r="O29" i="67"/>
  <c r="O32" i="67" s="1"/>
  <c r="P28" i="67"/>
  <c r="O28" i="67"/>
  <c r="P27" i="67"/>
  <c r="P32" i="67" s="1"/>
  <c r="O27" i="67"/>
  <c r="N26" i="67"/>
  <c r="M26" i="67"/>
  <c r="L26" i="67"/>
  <c r="K26" i="67"/>
  <c r="J26" i="67"/>
  <c r="I26" i="67"/>
  <c r="H26" i="67"/>
  <c r="G26" i="67"/>
  <c r="F26" i="67"/>
  <c r="E26" i="67"/>
  <c r="C21" i="67" s="1"/>
  <c r="P25" i="67"/>
  <c r="O25" i="67"/>
  <c r="P24" i="67"/>
  <c r="O24" i="67"/>
  <c r="P23" i="67"/>
  <c r="O23" i="67"/>
  <c r="P22" i="67"/>
  <c r="P26" i="67" s="1"/>
  <c r="O22" i="67"/>
  <c r="O26" i="67" s="1"/>
  <c r="P21" i="67"/>
  <c r="O21" i="67"/>
  <c r="N20" i="67"/>
  <c r="M20" i="67"/>
  <c r="M62" i="67" s="1"/>
  <c r="L20" i="67"/>
  <c r="L62" i="67" s="1"/>
  <c r="K20" i="67"/>
  <c r="J20" i="67"/>
  <c r="F20" i="67"/>
  <c r="E20" i="67"/>
  <c r="E62" i="67" s="1"/>
  <c r="P19" i="67"/>
  <c r="P61" i="67" s="1"/>
  <c r="O19" i="67"/>
  <c r="I19" i="67"/>
  <c r="H19" i="67"/>
  <c r="G19" i="67"/>
  <c r="P18" i="67"/>
  <c r="O18" i="67"/>
  <c r="P17" i="67"/>
  <c r="P59" i="67" s="1"/>
  <c r="O17" i="67"/>
  <c r="O59" i="67" s="1"/>
  <c r="P16" i="67"/>
  <c r="O16" i="67"/>
  <c r="I15" i="67"/>
  <c r="I57" i="67" s="1"/>
  <c r="H15" i="67"/>
  <c r="H57" i="67" s="1"/>
  <c r="G15" i="67"/>
  <c r="G57" i="67" s="1"/>
  <c r="C15" i="67"/>
  <c r="N14" i="67"/>
  <c r="N62" i="67" s="1"/>
  <c r="M14" i="67"/>
  <c r="L14" i="67"/>
  <c r="K14" i="67"/>
  <c r="J14" i="67"/>
  <c r="I14" i="67"/>
  <c r="H14" i="67"/>
  <c r="G14" i="67"/>
  <c r="F14" i="67"/>
  <c r="F62" i="67" s="1"/>
  <c r="E14" i="67"/>
  <c r="P13" i="67"/>
  <c r="O13" i="67"/>
  <c r="P12" i="67"/>
  <c r="P60" i="67" s="1"/>
  <c r="O12" i="67"/>
  <c r="O60" i="67" s="1"/>
  <c r="P11" i="67"/>
  <c r="O11" i="67"/>
  <c r="P10" i="67"/>
  <c r="P58" i="67" s="1"/>
  <c r="O10" i="67"/>
  <c r="O58" i="67" s="1"/>
  <c r="P9" i="67"/>
  <c r="P14" i="67" s="1"/>
  <c r="O9" i="67"/>
  <c r="O14" i="67" s="1"/>
  <c r="C9" i="67"/>
  <c r="I62" i="67" l="1"/>
  <c r="C57" i="67"/>
  <c r="P39" i="67"/>
  <c r="G20" i="67"/>
  <c r="G62" i="67" s="1"/>
  <c r="O15" i="67"/>
  <c r="H20" i="67"/>
  <c r="H62" i="67" s="1"/>
  <c r="H32" i="67"/>
  <c r="P15" i="67"/>
  <c r="I20" i="67"/>
  <c r="O20" i="67" l="1"/>
  <c r="O62" i="67" s="1"/>
  <c r="O57" i="67"/>
  <c r="P57" i="67"/>
  <c r="P20" i="67"/>
  <c r="P62" i="67" s="1"/>
  <c r="O19" i="9"/>
  <c r="I19" i="9"/>
  <c r="J19" i="9"/>
  <c r="K19" i="9" s="1"/>
  <c r="L19" i="9"/>
  <c r="M19" i="9"/>
  <c r="N19" i="9"/>
  <c r="P19" i="9"/>
  <c r="Q19" i="9"/>
  <c r="R19" i="9" s="1"/>
  <c r="F19" i="9"/>
  <c r="C23" i="9" s="1"/>
  <c r="F32" i="62"/>
  <c r="G32" i="62"/>
  <c r="C24" i="9" l="1"/>
  <c r="D14" i="9" l="1"/>
  <c r="O79" i="66"/>
  <c r="N79" i="66"/>
  <c r="M79" i="66"/>
  <c r="L79" i="66"/>
  <c r="K79" i="66"/>
  <c r="J79" i="66"/>
  <c r="I79" i="66"/>
  <c r="H79" i="66"/>
  <c r="G79" i="66"/>
  <c r="F79" i="66"/>
  <c r="O78" i="66"/>
  <c r="N78" i="66"/>
  <c r="M78" i="66"/>
  <c r="L78" i="66"/>
  <c r="K78" i="66"/>
  <c r="J78" i="66"/>
  <c r="I78" i="66"/>
  <c r="H78" i="66"/>
  <c r="G78" i="66"/>
  <c r="F78" i="66"/>
  <c r="O77" i="66"/>
  <c r="N77" i="66"/>
  <c r="M77" i="66"/>
  <c r="L77" i="66"/>
  <c r="K77" i="66"/>
  <c r="J77" i="66"/>
  <c r="I77" i="66"/>
  <c r="H77" i="66"/>
  <c r="G77" i="66"/>
  <c r="F77" i="66"/>
  <c r="O76" i="66"/>
  <c r="N76" i="66"/>
  <c r="M76" i="66"/>
  <c r="L76" i="66"/>
  <c r="K76" i="66"/>
  <c r="J76" i="66"/>
  <c r="I76" i="66"/>
  <c r="H76" i="66"/>
  <c r="G76" i="66"/>
  <c r="F76" i="66"/>
  <c r="O75" i="66"/>
  <c r="N75" i="66"/>
  <c r="M75" i="66"/>
  <c r="L75" i="66"/>
  <c r="K75" i="66"/>
  <c r="J75" i="66"/>
  <c r="I75" i="66"/>
  <c r="H75" i="66"/>
  <c r="G75" i="66"/>
  <c r="F75" i="66"/>
  <c r="C75" i="66"/>
  <c r="Q74" i="66"/>
  <c r="P74" i="66"/>
  <c r="O74" i="66"/>
  <c r="N74" i="66"/>
  <c r="M74" i="66"/>
  <c r="L74" i="66"/>
  <c r="K74" i="66"/>
  <c r="D69" i="66" s="1"/>
  <c r="J74" i="66"/>
  <c r="I74" i="66"/>
  <c r="H74" i="66"/>
  <c r="G74" i="66"/>
  <c r="F74" i="66"/>
  <c r="Q68" i="66"/>
  <c r="P68" i="66"/>
  <c r="O68" i="66"/>
  <c r="N68" i="66"/>
  <c r="M68" i="66"/>
  <c r="L68" i="66"/>
  <c r="K68" i="66"/>
  <c r="J68" i="66"/>
  <c r="I68" i="66"/>
  <c r="H68" i="66"/>
  <c r="G68" i="66"/>
  <c r="F68" i="66"/>
  <c r="O62" i="66"/>
  <c r="N62" i="66"/>
  <c r="M62" i="66"/>
  <c r="L62" i="66"/>
  <c r="K62" i="66"/>
  <c r="J62" i="66"/>
  <c r="I62" i="66"/>
  <c r="H62" i="66"/>
  <c r="G62" i="66"/>
  <c r="F62" i="66"/>
  <c r="Q61" i="66"/>
  <c r="P61" i="66"/>
  <c r="Q60" i="66"/>
  <c r="P60" i="66"/>
  <c r="Q59" i="66"/>
  <c r="Q62" i="66" s="1"/>
  <c r="P59" i="66"/>
  <c r="Q58" i="66"/>
  <c r="P58" i="66"/>
  <c r="Q57" i="66"/>
  <c r="P57" i="66"/>
  <c r="P62" i="66" s="1"/>
  <c r="O56" i="66"/>
  <c r="N56" i="66"/>
  <c r="M56" i="66"/>
  <c r="L56" i="66"/>
  <c r="K56" i="66"/>
  <c r="J56" i="66"/>
  <c r="I56" i="66"/>
  <c r="H56" i="66"/>
  <c r="G56" i="66"/>
  <c r="F56" i="66"/>
  <c r="Q55" i="66"/>
  <c r="P55" i="66"/>
  <c r="Q54" i="66"/>
  <c r="P54" i="66"/>
  <c r="Q53" i="66"/>
  <c r="P53" i="66"/>
  <c r="P56" i="66" s="1"/>
  <c r="Q52" i="66"/>
  <c r="Q56" i="66" s="1"/>
  <c r="P52" i="66"/>
  <c r="Q51" i="66"/>
  <c r="P51" i="66"/>
  <c r="D51" i="66"/>
  <c r="P50" i="66"/>
  <c r="O50" i="66"/>
  <c r="N50" i="66"/>
  <c r="M50" i="66"/>
  <c r="L50" i="66"/>
  <c r="K50" i="66"/>
  <c r="J50" i="66"/>
  <c r="I50" i="66"/>
  <c r="H50" i="66"/>
  <c r="G50" i="66"/>
  <c r="F50" i="66"/>
  <c r="Q49" i="66"/>
  <c r="Q48" i="66"/>
  <c r="Q47" i="66"/>
  <c r="Q46" i="66"/>
  <c r="Q45" i="66"/>
  <c r="Q50" i="66" s="1"/>
  <c r="O44" i="66"/>
  <c r="N44" i="66"/>
  <c r="M44" i="66"/>
  <c r="L44" i="66"/>
  <c r="K44" i="66"/>
  <c r="J44" i="66"/>
  <c r="I44" i="66"/>
  <c r="H44" i="66"/>
  <c r="F44" i="66"/>
  <c r="D39" i="66" s="1"/>
  <c r="Q43" i="66"/>
  <c r="P43" i="66"/>
  <c r="Q42" i="66"/>
  <c r="P42" i="66"/>
  <c r="Q41" i="66"/>
  <c r="P41" i="66"/>
  <c r="Q40" i="66"/>
  <c r="P40" i="66"/>
  <c r="Q39" i="66"/>
  <c r="P39" i="66"/>
  <c r="O38" i="66"/>
  <c r="N38" i="66"/>
  <c r="M38" i="66"/>
  <c r="L38" i="66"/>
  <c r="K38" i="66"/>
  <c r="J38" i="66"/>
  <c r="I38" i="66"/>
  <c r="H38" i="66"/>
  <c r="G38" i="66"/>
  <c r="F38" i="66"/>
  <c r="Q37" i="66"/>
  <c r="P37" i="66"/>
  <c r="Q36" i="66"/>
  <c r="P36" i="66"/>
  <c r="Q35" i="66"/>
  <c r="P35" i="66"/>
  <c r="Q34" i="66"/>
  <c r="P34" i="66"/>
  <c r="Q33" i="66"/>
  <c r="P33" i="66"/>
  <c r="O32" i="66"/>
  <c r="N32" i="66"/>
  <c r="M32" i="66"/>
  <c r="L32" i="66"/>
  <c r="K32" i="66"/>
  <c r="J32" i="66"/>
  <c r="I32" i="66"/>
  <c r="H32" i="66"/>
  <c r="G32" i="66"/>
  <c r="F32" i="66"/>
  <c r="Q31" i="66"/>
  <c r="P31" i="66"/>
  <c r="Q30" i="66"/>
  <c r="P30" i="66"/>
  <c r="Q29" i="66"/>
  <c r="P29" i="66"/>
  <c r="Q28" i="66"/>
  <c r="P28" i="66"/>
  <c r="Q27" i="66"/>
  <c r="Q32" i="66" s="1"/>
  <c r="P27" i="66"/>
  <c r="O26" i="66"/>
  <c r="N26" i="66"/>
  <c r="M26" i="66"/>
  <c r="L26" i="66"/>
  <c r="K26" i="66"/>
  <c r="K80" i="66" s="1"/>
  <c r="J26" i="66"/>
  <c r="I26" i="66"/>
  <c r="H26" i="66"/>
  <c r="G26" i="66"/>
  <c r="F26" i="66"/>
  <c r="Q25" i="66"/>
  <c r="P25" i="66"/>
  <c r="Q24" i="66"/>
  <c r="Q78" i="66" s="1"/>
  <c r="P24" i="66"/>
  <c r="P78" i="66" s="1"/>
  <c r="Q23" i="66"/>
  <c r="P23" i="66"/>
  <c r="Q22" i="66"/>
  <c r="P22" i="66"/>
  <c r="Q21" i="66"/>
  <c r="P21" i="66"/>
  <c r="D21" i="66"/>
  <c r="O20" i="66"/>
  <c r="N20" i="66"/>
  <c r="M20" i="66"/>
  <c r="L20" i="66"/>
  <c r="J20" i="66"/>
  <c r="I20" i="66"/>
  <c r="H20" i="66"/>
  <c r="G20" i="66"/>
  <c r="F20" i="66"/>
  <c r="D15" i="66" s="1"/>
  <c r="Q19" i="66"/>
  <c r="P19" i="66"/>
  <c r="P79" i="66" s="1"/>
  <c r="P18" i="66"/>
  <c r="Q17" i="66"/>
  <c r="P17" i="66"/>
  <c r="Q16" i="66"/>
  <c r="P16" i="66"/>
  <c r="Q15" i="66"/>
  <c r="P15" i="66"/>
  <c r="P20" i="66" s="1"/>
  <c r="O14" i="66"/>
  <c r="N14" i="66"/>
  <c r="M14" i="66"/>
  <c r="L14" i="66"/>
  <c r="L80" i="66" s="1"/>
  <c r="J14" i="66"/>
  <c r="I14" i="66"/>
  <c r="H14" i="66"/>
  <c r="G14" i="66"/>
  <c r="F14" i="66"/>
  <c r="Q13" i="66"/>
  <c r="P13" i="66"/>
  <c r="Q12" i="66"/>
  <c r="P12" i="66"/>
  <c r="Q11" i="66"/>
  <c r="P11" i="66"/>
  <c r="P77" i="66" s="1"/>
  <c r="Q10" i="66"/>
  <c r="P10" i="66"/>
  <c r="Q9" i="66"/>
  <c r="P9" i="66"/>
  <c r="Q76" i="66" l="1"/>
  <c r="P32" i="66"/>
  <c r="G80" i="66"/>
  <c r="P44" i="66"/>
  <c r="Q44" i="66"/>
  <c r="P26" i="66"/>
  <c r="Q38" i="66"/>
  <c r="D33" i="66"/>
  <c r="D75" i="66" s="1"/>
  <c r="Q77" i="66"/>
  <c r="Q20" i="66"/>
  <c r="H80" i="66"/>
  <c r="M80" i="66"/>
  <c r="I80" i="66"/>
  <c r="Q26" i="66"/>
  <c r="Q75" i="66"/>
  <c r="Q79" i="66"/>
  <c r="N80" i="66"/>
  <c r="J80" i="66"/>
  <c r="P38" i="66"/>
  <c r="P76" i="66"/>
  <c r="O80" i="66"/>
  <c r="F80" i="66"/>
  <c r="P14" i="66"/>
  <c r="P80" i="66" s="1"/>
  <c r="Q14" i="66"/>
  <c r="P75" i="66"/>
  <c r="Q80" i="66" l="1"/>
  <c r="P38" i="19"/>
  <c r="P39" i="19"/>
  <c r="P40" i="19"/>
  <c r="P41" i="19"/>
  <c r="P42" i="19"/>
  <c r="O38" i="19"/>
  <c r="O43" i="19" s="1"/>
  <c r="O39" i="19"/>
  <c r="O40" i="19"/>
  <c r="O41" i="19"/>
  <c r="O42" i="19"/>
  <c r="P43" i="19" l="1"/>
  <c r="G39" i="62"/>
  <c r="H39" i="62"/>
  <c r="I39" i="62"/>
  <c r="J39" i="62"/>
  <c r="K39" i="62"/>
  <c r="L39" i="62"/>
  <c r="M39" i="62"/>
  <c r="N39" i="62"/>
  <c r="O39" i="62"/>
  <c r="G40" i="62"/>
  <c r="H40" i="62"/>
  <c r="I40" i="62"/>
  <c r="J40" i="62"/>
  <c r="K40" i="62"/>
  <c r="L40" i="62"/>
  <c r="M40" i="62"/>
  <c r="N40" i="62"/>
  <c r="O40" i="62"/>
  <c r="G41" i="62"/>
  <c r="H41" i="62"/>
  <c r="I41" i="62"/>
  <c r="J41" i="62"/>
  <c r="K41" i="62"/>
  <c r="L41" i="62"/>
  <c r="M41" i="62"/>
  <c r="N41" i="62"/>
  <c r="O41" i="62"/>
  <c r="G42" i="62"/>
  <c r="H42" i="62"/>
  <c r="I42" i="62"/>
  <c r="J42" i="62"/>
  <c r="K42" i="62"/>
  <c r="L42" i="62"/>
  <c r="M42" i="62"/>
  <c r="N42" i="62"/>
  <c r="O42" i="62"/>
  <c r="G43" i="62"/>
  <c r="H43" i="62"/>
  <c r="I43" i="62"/>
  <c r="J43" i="62"/>
  <c r="K43" i="62"/>
  <c r="L43" i="62"/>
  <c r="M43" i="62"/>
  <c r="N43" i="62"/>
  <c r="O43" i="62"/>
  <c r="F40" i="62"/>
  <c r="F41" i="62"/>
  <c r="F42" i="62"/>
  <c r="F43" i="62"/>
  <c r="F39" i="62"/>
  <c r="O38" i="62"/>
  <c r="N38" i="62"/>
  <c r="M38" i="62"/>
  <c r="L38" i="62"/>
  <c r="K38" i="62"/>
  <c r="J38" i="62"/>
  <c r="I38" i="62"/>
  <c r="H38" i="62"/>
  <c r="G38" i="62"/>
  <c r="F38" i="62"/>
  <c r="Q37" i="62"/>
  <c r="P37" i="62"/>
  <c r="Q36" i="62"/>
  <c r="P36" i="62"/>
  <c r="Q35" i="62"/>
  <c r="P35" i="62"/>
  <c r="Q34" i="62"/>
  <c r="P34" i="62"/>
  <c r="Q33" i="62"/>
  <c r="P33" i="62"/>
  <c r="O32" i="62"/>
  <c r="N32" i="62"/>
  <c r="M32" i="62"/>
  <c r="L32" i="62"/>
  <c r="K32" i="62"/>
  <c r="D27" i="62" s="1"/>
  <c r="J32" i="62"/>
  <c r="I32" i="62"/>
  <c r="H32" i="62"/>
  <c r="Q31" i="62"/>
  <c r="P31" i="62"/>
  <c r="Q30" i="62"/>
  <c r="P30" i="62"/>
  <c r="Q29" i="62"/>
  <c r="P29" i="62"/>
  <c r="Q28" i="62"/>
  <c r="P28" i="62"/>
  <c r="Q27" i="62"/>
  <c r="P27" i="62"/>
  <c r="O26" i="62"/>
  <c r="N26" i="62"/>
  <c r="M26" i="62"/>
  <c r="L26" i="62"/>
  <c r="K26" i="62"/>
  <c r="J26" i="62"/>
  <c r="I26" i="62"/>
  <c r="H26" i="62"/>
  <c r="G26" i="62"/>
  <c r="F26" i="62"/>
  <c r="Q25" i="62"/>
  <c r="P25" i="62"/>
  <c r="Q24" i="62"/>
  <c r="P24" i="62"/>
  <c r="Q23" i="62"/>
  <c r="P23" i="62"/>
  <c r="Q22" i="62"/>
  <c r="P22" i="62"/>
  <c r="Q21" i="62"/>
  <c r="P21" i="62"/>
  <c r="O20" i="62"/>
  <c r="N20" i="62"/>
  <c r="M20" i="62"/>
  <c r="L20" i="62"/>
  <c r="K20" i="62"/>
  <c r="J20" i="62"/>
  <c r="I20" i="62"/>
  <c r="H20" i="62"/>
  <c r="G20" i="62"/>
  <c r="F20" i="62"/>
  <c r="Q19" i="62"/>
  <c r="P19" i="62"/>
  <c r="Q18" i="62"/>
  <c r="P18" i="62"/>
  <c r="Q17" i="62"/>
  <c r="P17" i="62"/>
  <c r="Q16" i="62"/>
  <c r="P16" i="62"/>
  <c r="Q15" i="62"/>
  <c r="P15" i="62"/>
  <c r="O14" i="62"/>
  <c r="N14" i="62"/>
  <c r="M14" i="62"/>
  <c r="L14" i="62"/>
  <c r="K14" i="62"/>
  <c r="J14" i="62"/>
  <c r="I14" i="62"/>
  <c r="H14" i="62"/>
  <c r="G14" i="62"/>
  <c r="F14" i="62"/>
  <c r="Q13" i="62"/>
  <c r="P13" i="62"/>
  <c r="Q12" i="62"/>
  <c r="P12" i="62"/>
  <c r="Q11" i="62"/>
  <c r="P11" i="62"/>
  <c r="Q10" i="62"/>
  <c r="P10" i="62"/>
  <c r="Q9" i="62"/>
  <c r="C33" i="61"/>
  <c r="D9" i="62" l="1"/>
  <c r="S20" i="62"/>
  <c r="D15" i="62"/>
  <c r="O44" i="62"/>
  <c r="P41" i="62"/>
  <c r="S38" i="62"/>
  <c r="D33" i="62"/>
  <c r="Q43" i="62"/>
  <c r="M44" i="62"/>
  <c r="D21" i="62"/>
  <c r="P40" i="62"/>
  <c r="N44" i="62"/>
  <c r="G44" i="62"/>
  <c r="C39" i="62"/>
  <c r="P26" i="62"/>
  <c r="Q40" i="62"/>
  <c r="Q42" i="62"/>
  <c r="K44" i="62"/>
  <c r="H44" i="62"/>
  <c r="P39" i="62"/>
  <c r="P43" i="62"/>
  <c r="L44" i="62"/>
  <c r="Q41" i="62"/>
  <c r="I44" i="62"/>
  <c r="Q39" i="62"/>
  <c r="P42" i="62"/>
  <c r="J44" i="62"/>
  <c r="F44" i="62"/>
  <c r="Q26" i="62"/>
  <c r="Q32" i="62"/>
  <c r="Q14" i="62"/>
  <c r="P38" i="62"/>
  <c r="Q38" i="62"/>
  <c r="P32" i="62"/>
  <c r="P20" i="62"/>
  <c r="Q20" i="62"/>
  <c r="P14" i="62"/>
  <c r="P56" i="19"/>
  <c r="P57" i="19"/>
  <c r="P58" i="19"/>
  <c r="P59" i="19"/>
  <c r="P60" i="19"/>
  <c r="P62" i="19"/>
  <c r="P63" i="19"/>
  <c r="P64" i="19"/>
  <c r="P67" i="19" s="1"/>
  <c r="P65" i="19"/>
  <c r="P66" i="19"/>
  <c r="O56" i="19"/>
  <c r="O57" i="19"/>
  <c r="O58" i="19"/>
  <c r="O59" i="19"/>
  <c r="O60" i="19"/>
  <c r="O61" i="19" s="1"/>
  <c r="O62" i="19"/>
  <c r="O67" i="19" s="1"/>
  <c r="O63" i="19"/>
  <c r="O64" i="19"/>
  <c r="O65" i="19"/>
  <c r="O66" i="19"/>
  <c r="N37" i="61"/>
  <c r="M37" i="61"/>
  <c r="L37" i="61"/>
  <c r="K37" i="61"/>
  <c r="J37" i="61"/>
  <c r="I37" i="61"/>
  <c r="H37" i="61"/>
  <c r="G37" i="61"/>
  <c r="O37" i="61" s="1"/>
  <c r="F37" i="61"/>
  <c r="E37" i="61"/>
  <c r="N36" i="61"/>
  <c r="P36" i="61" s="1"/>
  <c r="M36" i="61"/>
  <c r="L36" i="61"/>
  <c r="K36" i="61"/>
  <c r="J36" i="61"/>
  <c r="I36" i="61"/>
  <c r="H36" i="61"/>
  <c r="G36" i="61"/>
  <c r="F36" i="61"/>
  <c r="E36" i="61"/>
  <c r="N35" i="61"/>
  <c r="P35" i="61" s="1"/>
  <c r="M35" i="61"/>
  <c r="L35" i="61"/>
  <c r="K35" i="61"/>
  <c r="J35" i="61"/>
  <c r="I35" i="61"/>
  <c r="H35" i="61"/>
  <c r="G35" i="61"/>
  <c r="F35" i="61"/>
  <c r="E35" i="61"/>
  <c r="P34" i="61"/>
  <c r="N34" i="61"/>
  <c r="M34" i="61"/>
  <c r="L34" i="61"/>
  <c r="K34" i="61"/>
  <c r="J34" i="61"/>
  <c r="I34" i="61"/>
  <c r="H34" i="61"/>
  <c r="G34" i="61"/>
  <c r="O34" i="61" s="1"/>
  <c r="F34" i="61"/>
  <c r="E34" i="61"/>
  <c r="N33" i="61"/>
  <c r="M33" i="61"/>
  <c r="L33" i="61"/>
  <c r="K33" i="61"/>
  <c r="J33" i="61"/>
  <c r="I33" i="61"/>
  <c r="H33" i="61"/>
  <c r="G33" i="61"/>
  <c r="F33" i="61"/>
  <c r="E33" i="61"/>
  <c r="N32" i="61"/>
  <c r="M32" i="61"/>
  <c r="L32" i="61"/>
  <c r="L38" i="61" s="1"/>
  <c r="K32" i="61"/>
  <c r="K38" i="61" s="1"/>
  <c r="J32" i="61"/>
  <c r="I32" i="61"/>
  <c r="H32" i="61"/>
  <c r="G32" i="61"/>
  <c r="F32" i="61"/>
  <c r="E32" i="61"/>
  <c r="P31" i="61"/>
  <c r="O31" i="61"/>
  <c r="P30" i="61"/>
  <c r="O30" i="61"/>
  <c r="P29" i="61"/>
  <c r="O29" i="61"/>
  <c r="P28" i="61"/>
  <c r="O28" i="61"/>
  <c r="P27" i="61"/>
  <c r="O27" i="61"/>
  <c r="O32" i="61" s="1"/>
  <c r="N26" i="61"/>
  <c r="M26" i="61"/>
  <c r="L26" i="61"/>
  <c r="K26" i="61"/>
  <c r="J26" i="61"/>
  <c r="I26" i="61"/>
  <c r="H26" i="61"/>
  <c r="G26" i="61"/>
  <c r="F26" i="61"/>
  <c r="E26" i="61"/>
  <c r="P25" i="61"/>
  <c r="O25" i="61"/>
  <c r="P24" i="61"/>
  <c r="O24" i="61"/>
  <c r="P23" i="61"/>
  <c r="P26" i="61" s="1"/>
  <c r="O23" i="61"/>
  <c r="P22" i="61"/>
  <c r="O22" i="61"/>
  <c r="P21" i="61"/>
  <c r="O21" i="61"/>
  <c r="C21" i="61"/>
  <c r="N20" i="61"/>
  <c r="M20" i="61"/>
  <c r="L20" i="61"/>
  <c r="K20" i="61"/>
  <c r="J20" i="61"/>
  <c r="I20" i="61"/>
  <c r="H20" i="61"/>
  <c r="G20" i="61"/>
  <c r="F20" i="61"/>
  <c r="E20" i="61"/>
  <c r="C15" i="61" s="1"/>
  <c r="P19" i="61"/>
  <c r="O19" i="61"/>
  <c r="P18" i="61"/>
  <c r="O18" i="61"/>
  <c r="P17" i="61"/>
  <c r="O17" i="61"/>
  <c r="P16" i="61"/>
  <c r="P20" i="61" s="1"/>
  <c r="O16" i="61"/>
  <c r="P15" i="61"/>
  <c r="O15" i="61"/>
  <c r="N14" i="61"/>
  <c r="M14" i="61"/>
  <c r="L14" i="61"/>
  <c r="K14" i="61"/>
  <c r="J14" i="61"/>
  <c r="I14" i="61"/>
  <c r="H14" i="61"/>
  <c r="G14" i="61"/>
  <c r="F14" i="61"/>
  <c r="E14" i="61"/>
  <c r="P13" i="61"/>
  <c r="O13" i="61"/>
  <c r="P12" i="61"/>
  <c r="O12" i="61"/>
  <c r="P11" i="61"/>
  <c r="O11" i="61"/>
  <c r="P10" i="61"/>
  <c r="O10" i="61"/>
  <c r="P9" i="61"/>
  <c r="O9" i="61"/>
  <c r="R16" i="9"/>
  <c r="O16" i="9"/>
  <c r="K14" i="9"/>
  <c r="K15" i="9"/>
  <c r="K16" i="9"/>
  <c r="H14" i="9"/>
  <c r="H15" i="9"/>
  <c r="H16" i="9"/>
  <c r="U16" i="9"/>
  <c r="V16" i="9" s="1"/>
  <c r="S16" i="9"/>
  <c r="T16" i="9" s="1"/>
  <c r="D16" i="9"/>
  <c r="P61" i="19" l="1"/>
  <c r="D39" i="62"/>
  <c r="Q44" i="62"/>
  <c r="P44" i="62"/>
  <c r="O20" i="61"/>
  <c r="E38" i="61"/>
  <c r="O14" i="61"/>
  <c r="F38" i="61"/>
  <c r="O35" i="61"/>
  <c r="P32" i="61"/>
  <c r="M38" i="61"/>
  <c r="C9" i="61"/>
  <c r="N38" i="61"/>
  <c r="P14" i="61"/>
  <c r="H38" i="61"/>
  <c r="P33" i="61"/>
  <c r="O36" i="61"/>
  <c r="I38" i="61"/>
  <c r="O33" i="61"/>
  <c r="O26" i="61"/>
  <c r="G38" i="61"/>
  <c r="C27" i="61"/>
  <c r="J38" i="61"/>
  <c r="P37" i="61"/>
  <c r="P38" i="61"/>
  <c r="O38" i="61"/>
  <c r="P50" i="19"/>
  <c r="P51" i="19"/>
  <c r="P52" i="19"/>
  <c r="P53" i="19"/>
  <c r="P54" i="19"/>
  <c r="O50" i="19"/>
  <c r="O51" i="19"/>
  <c r="O52" i="19"/>
  <c r="O53" i="19"/>
  <c r="O54" i="19"/>
  <c r="N55" i="60"/>
  <c r="M55" i="60"/>
  <c r="L55" i="60"/>
  <c r="K55" i="60"/>
  <c r="J55" i="60"/>
  <c r="I55" i="60"/>
  <c r="H55" i="60"/>
  <c r="G55" i="60"/>
  <c r="F55" i="60"/>
  <c r="E55" i="60"/>
  <c r="N54" i="60"/>
  <c r="M54" i="60"/>
  <c r="L54" i="60"/>
  <c r="K54" i="60"/>
  <c r="J54" i="60"/>
  <c r="I54" i="60"/>
  <c r="H54" i="60"/>
  <c r="F54" i="60"/>
  <c r="E54" i="60"/>
  <c r="N53" i="60"/>
  <c r="M53" i="60"/>
  <c r="L53" i="60"/>
  <c r="K53" i="60"/>
  <c r="I53" i="60"/>
  <c r="H53" i="60"/>
  <c r="F53" i="60"/>
  <c r="E53" i="60"/>
  <c r="N52" i="60"/>
  <c r="M52" i="60"/>
  <c r="L52" i="60"/>
  <c r="K52" i="60"/>
  <c r="J52" i="60"/>
  <c r="I52" i="60"/>
  <c r="H52" i="60"/>
  <c r="G52" i="60"/>
  <c r="F52" i="60"/>
  <c r="E52" i="60"/>
  <c r="N51" i="60"/>
  <c r="M51" i="60"/>
  <c r="L51" i="60"/>
  <c r="K51" i="60"/>
  <c r="J51" i="60"/>
  <c r="I51" i="60"/>
  <c r="H51" i="60"/>
  <c r="G51" i="60"/>
  <c r="F51" i="60"/>
  <c r="E51" i="60"/>
  <c r="N50" i="60"/>
  <c r="M50" i="60"/>
  <c r="L50" i="60"/>
  <c r="K50" i="60"/>
  <c r="I50" i="60"/>
  <c r="H50" i="60"/>
  <c r="F50" i="60"/>
  <c r="E50" i="60"/>
  <c r="P49" i="60"/>
  <c r="O49" i="60"/>
  <c r="P48" i="60"/>
  <c r="G48" i="60"/>
  <c r="O48" i="60" s="1"/>
  <c r="P47" i="60"/>
  <c r="J47" i="60"/>
  <c r="J53" i="60" s="1"/>
  <c r="G47" i="60"/>
  <c r="O47" i="60" s="1"/>
  <c r="P46" i="60"/>
  <c r="O46" i="60"/>
  <c r="P45" i="60"/>
  <c r="O45" i="60"/>
  <c r="N44" i="60"/>
  <c r="M44" i="60"/>
  <c r="L44" i="60"/>
  <c r="K44" i="60"/>
  <c r="J44" i="60"/>
  <c r="I44" i="60"/>
  <c r="H44" i="60"/>
  <c r="G44" i="60"/>
  <c r="F44" i="60"/>
  <c r="E44" i="60"/>
  <c r="P43" i="60"/>
  <c r="O43" i="60"/>
  <c r="P42" i="60"/>
  <c r="O42" i="60"/>
  <c r="P41" i="60"/>
  <c r="O41" i="60"/>
  <c r="P40" i="60"/>
  <c r="O40" i="60"/>
  <c r="P39" i="60"/>
  <c r="O39" i="60"/>
  <c r="N38" i="60"/>
  <c r="M38" i="60"/>
  <c r="L38" i="60"/>
  <c r="K38" i="60"/>
  <c r="J38" i="60"/>
  <c r="I38" i="60"/>
  <c r="H38" i="60"/>
  <c r="G38" i="60"/>
  <c r="F38" i="60"/>
  <c r="E38" i="60"/>
  <c r="P37" i="60"/>
  <c r="O37" i="60"/>
  <c r="P36" i="60"/>
  <c r="O36" i="60"/>
  <c r="P35" i="60"/>
  <c r="O35" i="60"/>
  <c r="P34" i="60"/>
  <c r="O34" i="60"/>
  <c r="P33" i="60"/>
  <c r="O33" i="60"/>
  <c r="N32" i="60"/>
  <c r="M32" i="60"/>
  <c r="L32" i="60"/>
  <c r="K32" i="60"/>
  <c r="J32" i="60"/>
  <c r="I32" i="60"/>
  <c r="H32" i="60"/>
  <c r="G32" i="60"/>
  <c r="F32" i="60"/>
  <c r="E32" i="60"/>
  <c r="P31" i="60"/>
  <c r="O31" i="60"/>
  <c r="P30" i="60"/>
  <c r="O30" i="60"/>
  <c r="P29" i="60"/>
  <c r="O29" i="60"/>
  <c r="P28" i="60"/>
  <c r="O28" i="60"/>
  <c r="P27" i="60"/>
  <c r="O27" i="60"/>
  <c r="M26" i="60"/>
  <c r="L26" i="60"/>
  <c r="K26" i="60"/>
  <c r="J26" i="60"/>
  <c r="I26" i="60"/>
  <c r="P26" i="60" s="1"/>
  <c r="H26" i="60"/>
  <c r="G26" i="60"/>
  <c r="F26" i="60"/>
  <c r="E26" i="60"/>
  <c r="P25" i="60"/>
  <c r="O25" i="60"/>
  <c r="P24" i="60"/>
  <c r="O24" i="60"/>
  <c r="P23" i="60"/>
  <c r="O23" i="60"/>
  <c r="P22" i="60"/>
  <c r="O22" i="60"/>
  <c r="P21" i="60"/>
  <c r="O21" i="60"/>
  <c r="N20" i="60"/>
  <c r="M20" i="60"/>
  <c r="L20" i="60"/>
  <c r="K20" i="60"/>
  <c r="J20" i="60"/>
  <c r="I20" i="60"/>
  <c r="H20" i="60"/>
  <c r="G20" i="60"/>
  <c r="F20" i="60"/>
  <c r="E20" i="60"/>
  <c r="P19" i="60"/>
  <c r="O19" i="60"/>
  <c r="P18" i="60"/>
  <c r="O18" i="60"/>
  <c r="P17" i="60"/>
  <c r="O17" i="60"/>
  <c r="P16" i="60"/>
  <c r="O16" i="60"/>
  <c r="P15" i="60"/>
  <c r="O15" i="60"/>
  <c r="N14" i="60"/>
  <c r="M14" i="60"/>
  <c r="L14" i="60"/>
  <c r="K14" i="60"/>
  <c r="J14" i="60"/>
  <c r="I14" i="60"/>
  <c r="H14" i="60"/>
  <c r="G14" i="60"/>
  <c r="F14" i="60"/>
  <c r="E14" i="60"/>
  <c r="P13" i="60"/>
  <c r="O13" i="60"/>
  <c r="P12" i="60"/>
  <c r="O12" i="60"/>
  <c r="P11" i="60"/>
  <c r="O11" i="60"/>
  <c r="P10" i="60"/>
  <c r="O10" i="60"/>
  <c r="P9" i="60"/>
  <c r="O9" i="60"/>
  <c r="P55" i="19" l="1"/>
  <c r="O55" i="19"/>
  <c r="M56" i="60"/>
  <c r="C9" i="60"/>
  <c r="C21" i="60"/>
  <c r="E56" i="60"/>
  <c r="K56" i="60"/>
  <c r="O38" i="60"/>
  <c r="F56" i="60"/>
  <c r="N56" i="60"/>
  <c r="C15" i="60"/>
  <c r="C27" i="60"/>
  <c r="C39" i="60"/>
  <c r="P50" i="60"/>
  <c r="P32" i="60"/>
  <c r="P44" i="60"/>
  <c r="L56" i="60"/>
  <c r="P53" i="60"/>
  <c r="O20" i="60"/>
  <c r="J50" i="60"/>
  <c r="C45" i="60" s="1"/>
  <c r="P20" i="60"/>
  <c r="O14" i="60"/>
  <c r="C33" i="60"/>
  <c r="P52" i="60"/>
  <c r="P55" i="60"/>
  <c r="H56" i="60"/>
  <c r="O32" i="60"/>
  <c r="O44" i="60"/>
  <c r="O52" i="60"/>
  <c r="P14" i="60"/>
  <c r="O26" i="60"/>
  <c r="P38" i="60"/>
  <c r="J56" i="60"/>
  <c r="C51" i="60" s="1"/>
  <c r="P54" i="60"/>
  <c r="O55" i="60"/>
  <c r="I56" i="60"/>
  <c r="P56" i="60" s="1"/>
  <c r="O51" i="60"/>
  <c r="G53" i="60"/>
  <c r="O53" i="60" s="1"/>
  <c r="P51" i="60"/>
  <c r="G50" i="60"/>
  <c r="O50" i="60" s="1"/>
  <c r="G54" i="60"/>
  <c r="O54" i="60" s="1"/>
  <c r="G56" i="60" l="1"/>
  <c r="O56" i="60" s="1"/>
  <c r="D17" i="9" l="1"/>
  <c r="H17" i="9"/>
  <c r="K17" i="9"/>
  <c r="O17" i="9"/>
  <c r="R17" i="9"/>
  <c r="S17" i="9"/>
  <c r="T17" i="9"/>
  <c r="U17" i="9"/>
  <c r="V17" i="9" s="1"/>
  <c r="P44" i="19"/>
  <c r="P45" i="19"/>
  <c r="P46" i="19"/>
  <c r="P47" i="19"/>
  <c r="P48" i="19"/>
  <c r="P40" i="59"/>
  <c r="P41" i="59"/>
  <c r="P42" i="59"/>
  <c r="P43" i="59"/>
  <c r="P34" i="59"/>
  <c r="P35" i="59"/>
  <c r="P36" i="59"/>
  <c r="P37" i="59"/>
  <c r="P28" i="59"/>
  <c r="P29" i="59"/>
  <c r="P30" i="59"/>
  <c r="P31" i="59"/>
  <c r="P22" i="59"/>
  <c r="P23" i="59"/>
  <c r="P24" i="59"/>
  <c r="P25" i="59"/>
  <c r="P16" i="59"/>
  <c r="P17" i="59"/>
  <c r="P47" i="59" s="1"/>
  <c r="P18" i="59"/>
  <c r="P48" i="59" s="1"/>
  <c r="P19" i="59"/>
  <c r="P10" i="59"/>
  <c r="P11" i="59"/>
  <c r="P12" i="59"/>
  <c r="P13" i="59"/>
  <c r="P49" i="59" s="1"/>
  <c r="O44" i="19"/>
  <c r="O45" i="19"/>
  <c r="O46" i="19"/>
  <c r="O47" i="19"/>
  <c r="O48" i="19"/>
  <c r="N49" i="59"/>
  <c r="M49" i="59"/>
  <c r="L49" i="59"/>
  <c r="K49" i="59"/>
  <c r="J49" i="59"/>
  <c r="I49" i="59"/>
  <c r="H49" i="59"/>
  <c r="G49" i="59"/>
  <c r="F49" i="59"/>
  <c r="E49" i="59"/>
  <c r="N48" i="59"/>
  <c r="M48" i="59"/>
  <c r="L48" i="59"/>
  <c r="K48" i="59"/>
  <c r="J48" i="59"/>
  <c r="I48" i="59"/>
  <c r="H48" i="59"/>
  <c r="G48" i="59"/>
  <c r="F48" i="59"/>
  <c r="E48" i="59"/>
  <c r="N47" i="59"/>
  <c r="M47" i="59"/>
  <c r="L47" i="59"/>
  <c r="K47" i="59"/>
  <c r="J47" i="59"/>
  <c r="I47" i="59"/>
  <c r="H47" i="59"/>
  <c r="G47" i="59"/>
  <c r="F47" i="59"/>
  <c r="E47" i="59"/>
  <c r="N46" i="59"/>
  <c r="M46" i="59"/>
  <c r="L46" i="59"/>
  <c r="K46" i="59"/>
  <c r="J46" i="59"/>
  <c r="I46" i="59"/>
  <c r="H46" i="59"/>
  <c r="G46" i="59"/>
  <c r="F46" i="59"/>
  <c r="E46" i="59"/>
  <c r="N45" i="59"/>
  <c r="M45" i="59"/>
  <c r="L45" i="59"/>
  <c r="K45" i="59"/>
  <c r="J45" i="59"/>
  <c r="I45" i="59"/>
  <c r="H45" i="59"/>
  <c r="G45" i="59"/>
  <c r="F45" i="59"/>
  <c r="E45" i="59"/>
  <c r="N44" i="59"/>
  <c r="M44" i="59"/>
  <c r="L44" i="59"/>
  <c r="K44" i="59"/>
  <c r="J44" i="59"/>
  <c r="I44" i="59"/>
  <c r="H44" i="59"/>
  <c r="G44" i="59"/>
  <c r="F44" i="59"/>
  <c r="E44" i="59"/>
  <c r="O43" i="59"/>
  <c r="O42" i="59"/>
  <c r="O41" i="59"/>
  <c r="O40" i="59"/>
  <c r="P39" i="59"/>
  <c r="O39" i="59"/>
  <c r="N38" i="59"/>
  <c r="M38" i="59"/>
  <c r="L38" i="59"/>
  <c r="K38" i="59"/>
  <c r="J38" i="59"/>
  <c r="I38" i="59"/>
  <c r="H38" i="59"/>
  <c r="G38" i="59"/>
  <c r="F38" i="59"/>
  <c r="E38" i="59"/>
  <c r="C33" i="59" s="1"/>
  <c r="O37" i="59"/>
  <c r="O36" i="59"/>
  <c r="O35" i="59"/>
  <c r="O34" i="59"/>
  <c r="P33" i="59"/>
  <c r="O33" i="59"/>
  <c r="N32" i="59"/>
  <c r="M32" i="59"/>
  <c r="L32" i="59"/>
  <c r="K32" i="59"/>
  <c r="J32" i="59"/>
  <c r="I32" i="59"/>
  <c r="H32" i="59"/>
  <c r="G32" i="59"/>
  <c r="F32" i="59"/>
  <c r="E32" i="59"/>
  <c r="O31" i="59"/>
  <c r="O30" i="59"/>
  <c r="O29" i="59"/>
  <c r="O28" i="59"/>
  <c r="P27" i="59"/>
  <c r="O27" i="59"/>
  <c r="N26" i="59"/>
  <c r="M26" i="59"/>
  <c r="L26" i="59"/>
  <c r="K26" i="59"/>
  <c r="J26" i="59"/>
  <c r="I26" i="59"/>
  <c r="H26" i="59"/>
  <c r="G26" i="59"/>
  <c r="F26" i="59"/>
  <c r="E26" i="59"/>
  <c r="O25" i="59"/>
  <c r="O24" i="59"/>
  <c r="O23" i="59"/>
  <c r="O22" i="59"/>
  <c r="P21" i="59"/>
  <c r="O21" i="59"/>
  <c r="N20" i="59"/>
  <c r="M20" i="59"/>
  <c r="L20" i="59"/>
  <c r="K20" i="59"/>
  <c r="J20" i="59"/>
  <c r="I20" i="59"/>
  <c r="H20" i="59"/>
  <c r="G20" i="59"/>
  <c r="F20" i="59"/>
  <c r="E20" i="59"/>
  <c r="C15" i="59" s="1"/>
  <c r="O19" i="59"/>
  <c r="O18" i="59"/>
  <c r="O17" i="59"/>
  <c r="O16" i="59"/>
  <c r="P15" i="59"/>
  <c r="O15" i="59"/>
  <c r="N14" i="59"/>
  <c r="M14" i="59"/>
  <c r="L14" i="59"/>
  <c r="K14" i="59"/>
  <c r="J14" i="59"/>
  <c r="I14" i="59"/>
  <c r="H14" i="59"/>
  <c r="G14" i="59"/>
  <c r="F14" i="59"/>
  <c r="E14" i="59"/>
  <c r="C9" i="59" s="1"/>
  <c r="O13" i="59"/>
  <c r="O12" i="59"/>
  <c r="O48" i="59" s="1"/>
  <c r="O11" i="59"/>
  <c r="O10" i="59"/>
  <c r="P9" i="59"/>
  <c r="P45" i="59" s="1"/>
  <c r="O9" i="59"/>
  <c r="N37" i="58"/>
  <c r="P37" i="58" s="1"/>
  <c r="M37" i="58"/>
  <c r="L37" i="58"/>
  <c r="K37" i="58"/>
  <c r="J37" i="58"/>
  <c r="I37" i="58"/>
  <c r="H37" i="58"/>
  <c r="G37" i="58"/>
  <c r="O37" i="58" s="1"/>
  <c r="F37" i="58"/>
  <c r="E37" i="58"/>
  <c r="N36" i="58"/>
  <c r="P36" i="58" s="1"/>
  <c r="M36" i="58"/>
  <c r="L36" i="58"/>
  <c r="K36" i="58"/>
  <c r="J36" i="58"/>
  <c r="I36" i="58"/>
  <c r="H36" i="58"/>
  <c r="G36" i="58"/>
  <c r="O36" i="58" s="1"/>
  <c r="F36" i="58"/>
  <c r="E36" i="58"/>
  <c r="N35" i="58"/>
  <c r="P35" i="58" s="1"/>
  <c r="M35" i="58"/>
  <c r="L35" i="58"/>
  <c r="K35" i="58"/>
  <c r="J35" i="58"/>
  <c r="I35" i="58"/>
  <c r="H35" i="58"/>
  <c r="G35" i="58"/>
  <c r="O35" i="58" s="1"/>
  <c r="F35" i="58"/>
  <c r="E35" i="58"/>
  <c r="N34" i="58"/>
  <c r="P34" i="58" s="1"/>
  <c r="M34" i="58"/>
  <c r="L34" i="58"/>
  <c r="K34" i="58"/>
  <c r="J34" i="58"/>
  <c r="I34" i="58"/>
  <c r="H34" i="58"/>
  <c r="G34" i="58"/>
  <c r="O34" i="58" s="1"/>
  <c r="F34" i="58"/>
  <c r="E34" i="58"/>
  <c r="N33" i="58"/>
  <c r="P33" i="58" s="1"/>
  <c r="M33" i="58"/>
  <c r="L33" i="58"/>
  <c r="O33" i="58" s="1"/>
  <c r="K33" i="58"/>
  <c r="J33" i="58"/>
  <c r="I33" i="58"/>
  <c r="H33" i="58"/>
  <c r="G33" i="58"/>
  <c r="F33" i="58"/>
  <c r="E33" i="58"/>
  <c r="N32" i="58"/>
  <c r="M32" i="58"/>
  <c r="M38" i="58" s="1"/>
  <c r="M42" i="58" s="1"/>
  <c r="L32" i="58"/>
  <c r="L38" i="58" s="1"/>
  <c r="L42" i="58" s="1"/>
  <c r="K32" i="58"/>
  <c r="K38" i="58" s="1"/>
  <c r="K42" i="58" s="1"/>
  <c r="J32" i="58"/>
  <c r="J38" i="58" s="1"/>
  <c r="J42" i="58" s="1"/>
  <c r="I32" i="58"/>
  <c r="I38" i="58" s="1"/>
  <c r="I42" i="58" s="1"/>
  <c r="H32" i="58"/>
  <c r="H38" i="58" s="1"/>
  <c r="H42" i="58" s="1"/>
  <c r="G32" i="58"/>
  <c r="G38" i="58" s="1"/>
  <c r="G42" i="58" s="1"/>
  <c r="F32" i="58"/>
  <c r="E32" i="58"/>
  <c r="E38" i="58" s="1"/>
  <c r="P31" i="58"/>
  <c r="O31" i="58"/>
  <c r="P30" i="58"/>
  <c r="O30" i="58"/>
  <c r="P29" i="58"/>
  <c r="P32" i="58" s="1"/>
  <c r="O29" i="58"/>
  <c r="O32" i="58" s="1"/>
  <c r="P28" i="58"/>
  <c r="O28" i="58"/>
  <c r="P27" i="58"/>
  <c r="O27" i="58"/>
  <c r="N26" i="58"/>
  <c r="N38" i="58" s="1"/>
  <c r="N42" i="58" s="1"/>
  <c r="M26" i="58"/>
  <c r="L26" i="58"/>
  <c r="K26" i="58"/>
  <c r="J26" i="58"/>
  <c r="C21" i="58" s="1"/>
  <c r="I26" i="58"/>
  <c r="H26" i="58"/>
  <c r="G26" i="58"/>
  <c r="F26" i="58"/>
  <c r="F38" i="58" s="1"/>
  <c r="F42" i="58" s="1"/>
  <c r="E26" i="58"/>
  <c r="P25" i="58"/>
  <c r="O25" i="58"/>
  <c r="P24" i="58"/>
  <c r="O24" i="58"/>
  <c r="P23" i="58"/>
  <c r="O23" i="58"/>
  <c r="O26" i="58" s="1"/>
  <c r="P22" i="58"/>
  <c r="P26" i="58" s="1"/>
  <c r="O22" i="58"/>
  <c r="P21" i="58"/>
  <c r="O21" i="58"/>
  <c r="N20" i="58"/>
  <c r="M20" i="58"/>
  <c r="L20" i="58"/>
  <c r="K20" i="58"/>
  <c r="J20" i="58"/>
  <c r="I20" i="58"/>
  <c r="H20" i="58"/>
  <c r="G20" i="58"/>
  <c r="F20" i="58"/>
  <c r="E20" i="58"/>
  <c r="C15" i="58" s="1"/>
  <c r="P19" i="58"/>
  <c r="O19" i="58"/>
  <c r="P18" i="58"/>
  <c r="O18" i="58"/>
  <c r="P17" i="58"/>
  <c r="O17" i="58"/>
  <c r="P16" i="58"/>
  <c r="P20" i="58" s="1"/>
  <c r="O16" i="58"/>
  <c r="O20" i="58" s="1"/>
  <c r="P15" i="58"/>
  <c r="O15" i="58"/>
  <c r="N14" i="58"/>
  <c r="M14" i="58"/>
  <c r="L14" i="58"/>
  <c r="K14" i="58"/>
  <c r="J14" i="58"/>
  <c r="I14" i="58"/>
  <c r="H14" i="58"/>
  <c r="G14" i="58"/>
  <c r="F14" i="58"/>
  <c r="E14" i="58"/>
  <c r="C9" i="58" s="1"/>
  <c r="P13" i="58"/>
  <c r="O13" i="58"/>
  <c r="P12" i="58"/>
  <c r="O12" i="58"/>
  <c r="P11" i="58"/>
  <c r="O11" i="58"/>
  <c r="P10" i="58"/>
  <c r="O10" i="58"/>
  <c r="O14" i="58" s="1"/>
  <c r="P9" i="58"/>
  <c r="P14" i="58" s="1"/>
  <c r="O9" i="58"/>
  <c r="E69" i="19"/>
  <c r="E70" i="19"/>
  <c r="E71" i="19"/>
  <c r="E72" i="19"/>
  <c r="E68" i="19"/>
  <c r="C20" i="19"/>
  <c r="O49" i="19" l="1"/>
  <c r="P49" i="19"/>
  <c r="P44" i="59"/>
  <c r="P26" i="59"/>
  <c r="P46" i="59"/>
  <c r="P38" i="59"/>
  <c r="O26" i="59"/>
  <c r="C21" i="59"/>
  <c r="O32" i="59"/>
  <c r="C27" i="59"/>
  <c r="C39" i="59"/>
  <c r="G50" i="59"/>
  <c r="O49" i="59"/>
  <c r="I50" i="59"/>
  <c r="P20" i="59"/>
  <c r="P32" i="59"/>
  <c r="L50" i="59"/>
  <c r="J50" i="59"/>
  <c r="O46" i="59"/>
  <c r="H50" i="59"/>
  <c r="O20" i="59"/>
  <c r="O38" i="59"/>
  <c r="O44" i="59"/>
  <c r="E50" i="59"/>
  <c r="M50" i="59"/>
  <c r="K50" i="59"/>
  <c r="O47" i="59"/>
  <c r="F50" i="59"/>
  <c r="N50" i="59"/>
  <c r="P50" i="59"/>
  <c r="O14" i="59"/>
  <c r="O45" i="59"/>
  <c r="P14" i="59"/>
  <c r="C33" i="58"/>
  <c r="C45" i="58" s="1"/>
  <c r="E42" i="58"/>
  <c r="O38" i="58"/>
  <c r="O42" i="58" s="1"/>
  <c r="P38" i="58"/>
  <c r="P42" i="58" s="1"/>
  <c r="C27" i="58"/>
  <c r="F39" i="57"/>
  <c r="G39" i="57"/>
  <c r="H39" i="57"/>
  <c r="I39" i="57"/>
  <c r="J39" i="57"/>
  <c r="K39" i="57"/>
  <c r="L39" i="57"/>
  <c r="M39" i="57"/>
  <c r="N39" i="57"/>
  <c r="F40" i="57"/>
  <c r="G40" i="57"/>
  <c r="H40" i="57"/>
  <c r="I40" i="57"/>
  <c r="J40" i="57"/>
  <c r="K40" i="57"/>
  <c r="L40" i="57"/>
  <c r="M40" i="57"/>
  <c r="N40" i="57"/>
  <c r="F41" i="57"/>
  <c r="G41" i="57"/>
  <c r="H41" i="57"/>
  <c r="I41" i="57"/>
  <c r="J41" i="57"/>
  <c r="K41" i="57"/>
  <c r="L41" i="57"/>
  <c r="M41" i="57"/>
  <c r="N41" i="57"/>
  <c r="O41" i="57"/>
  <c r="F42" i="57"/>
  <c r="G42" i="57"/>
  <c r="H42" i="57"/>
  <c r="I42" i="57"/>
  <c r="J42" i="57"/>
  <c r="K42" i="57"/>
  <c r="L42" i="57"/>
  <c r="M42" i="57"/>
  <c r="N42" i="57"/>
  <c r="F43" i="57"/>
  <c r="G43" i="57"/>
  <c r="H43" i="57"/>
  <c r="I43" i="57"/>
  <c r="J43" i="57"/>
  <c r="K43" i="57"/>
  <c r="L43" i="57"/>
  <c r="M43" i="57"/>
  <c r="N43" i="57"/>
  <c r="F44" i="57"/>
  <c r="N44" i="57"/>
  <c r="E40" i="57"/>
  <c r="E41" i="57"/>
  <c r="E42" i="57"/>
  <c r="E43" i="57"/>
  <c r="E39" i="57"/>
  <c r="C39" i="57"/>
  <c r="N38" i="57"/>
  <c r="M38" i="57"/>
  <c r="L38" i="57"/>
  <c r="K38" i="57"/>
  <c r="J38" i="57"/>
  <c r="I38" i="57"/>
  <c r="H38" i="57"/>
  <c r="G38" i="57"/>
  <c r="F38" i="57"/>
  <c r="E38" i="57"/>
  <c r="P37" i="57"/>
  <c r="O37" i="57"/>
  <c r="P36" i="57"/>
  <c r="O36" i="57"/>
  <c r="P35" i="57"/>
  <c r="O35" i="57"/>
  <c r="P34" i="57"/>
  <c r="O34" i="57"/>
  <c r="P33" i="57"/>
  <c r="O33" i="57"/>
  <c r="N32" i="57"/>
  <c r="M32" i="57"/>
  <c r="L32" i="57"/>
  <c r="K32" i="57"/>
  <c r="J32" i="57"/>
  <c r="I32" i="57"/>
  <c r="H32" i="57"/>
  <c r="G32" i="57"/>
  <c r="F32" i="57"/>
  <c r="P31" i="57"/>
  <c r="P43" i="57" s="1"/>
  <c r="O31" i="57"/>
  <c r="P30" i="57"/>
  <c r="O30" i="57"/>
  <c r="P29" i="57"/>
  <c r="O29" i="57"/>
  <c r="P28" i="57"/>
  <c r="O28" i="57"/>
  <c r="P27" i="57"/>
  <c r="P32" i="57" s="1"/>
  <c r="O27" i="57"/>
  <c r="N26" i="57"/>
  <c r="M26" i="57"/>
  <c r="L26" i="57"/>
  <c r="K26" i="57"/>
  <c r="J26" i="57"/>
  <c r="I26" i="57"/>
  <c r="H26" i="57"/>
  <c r="G26" i="57"/>
  <c r="F26" i="57"/>
  <c r="P25" i="57"/>
  <c r="O25" i="57"/>
  <c r="P24" i="57"/>
  <c r="O24" i="57"/>
  <c r="P23" i="57"/>
  <c r="O23" i="57"/>
  <c r="P22" i="57"/>
  <c r="O22" i="57"/>
  <c r="P21" i="57"/>
  <c r="O21" i="57"/>
  <c r="N20" i="57"/>
  <c r="M20" i="57"/>
  <c r="L20" i="57"/>
  <c r="L44" i="57" s="1"/>
  <c r="K20" i="57"/>
  <c r="K44" i="57" s="1"/>
  <c r="J20" i="57"/>
  <c r="J44" i="57" s="1"/>
  <c r="I20" i="57"/>
  <c r="H20" i="57"/>
  <c r="G20" i="57"/>
  <c r="F20" i="57"/>
  <c r="P19" i="57"/>
  <c r="O19" i="57"/>
  <c r="O43" i="57" s="1"/>
  <c r="P18" i="57"/>
  <c r="P42" i="57" s="1"/>
  <c r="O18" i="57"/>
  <c r="P17" i="57"/>
  <c r="O17" i="57"/>
  <c r="P16" i="57"/>
  <c r="O16" i="57"/>
  <c r="P15" i="57"/>
  <c r="P39" i="57" s="1"/>
  <c r="O15" i="57"/>
  <c r="N14" i="57"/>
  <c r="M14" i="57"/>
  <c r="M44" i="57" s="1"/>
  <c r="L14" i="57"/>
  <c r="K14" i="57"/>
  <c r="J14" i="57"/>
  <c r="I14" i="57"/>
  <c r="I44" i="57" s="1"/>
  <c r="H14" i="57"/>
  <c r="H44" i="57" s="1"/>
  <c r="G14" i="57"/>
  <c r="G44" i="57" s="1"/>
  <c r="F14" i="57"/>
  <c r="E14" i="57"/>
  <c r="E44" i="57" s="1"/>
  <c r="C46" i="57" s="1"/>
  <c r="P13" i="57"/>
  <c r="O13" i="57"/>
  <c r="P12" i="57"/>
  <c r="O12" i="57"/>
  <c r="O42" i="57" s="1"/>
  <c r="P11" i="57"/>
  <c r="P41" i="57" s="1"/>
  <c r="O11" i="57"/>
  <c r="P10" i="57"/>
  <c r="P40" i="57" s="1"/>
  <c r="O10" i="57"/>
  <c r="O40" i="57" s="1"/>
  <c r="P9" i="57"/>
  <c r="O9" i="57"/>
  <c r="O39" i="57" s="1"/>
  <c r="P13" i="19"/>
  <c r="P8" i="19"/>
  <c r="P9" i="19"/>
  <c r="P10" i="19"/>
  <c r="P11" i="19"/>
  <c r="P12" i="19"/>
  <c r="O8" i="19"/>
  <c r="O9" i="19"/>
  <c r="O13" i="19" s="1"/>
  <c r="O10" i="19"/>
  <c r="O11" i="19"/>
  <c r="O12" i="19"/>
  <c r="F57" i="56"/>
  <c r="G57" i="56"/>
  <c r="H57" i="56"/>
  <c r="I57" i="56"/>
  <c r="J57" i="56"/>
  <c r="K57" i="56"/>
  <c r="L57" i="56"/>
  <c r="M57" i="56"/>
  <c r="N57" i="56"/>
  <c r="F58" i="56"/>
  <c r="G58" i="56"/>
  <c r="H58" i="56"/>
  <c r="I58" i="56"/>
  <c r="J58" i="56"/>
  <c r="K58" i="56"/>
  <c r="L58" i="56"/>
  <c r="M58" i="56"/>
  <c r="N58" i="56"/>
  <c r="F59" i="56"/>
  <c r="G59" i="56"/>
  <c r="H59" i="56"/>
  <c r="I59" i="56"/>
  <c r="J59" i="56"/>
  <c r="K59" i="56"/>
  <c r="L59" i="56"/>
  <c r="M59" i="56"/>
  <c r="N59" i="56"/>
  <c r="F60" i="56"/>
  <c r="G60" i="56"/>
  <c r="H60" i="56"/>
  <c r="I60" i="56"/>
  <c r="J60" i="56"/>
  <c r="K60" i="56"/>
  <c r="L60" i="56"/>
  <c r="M60" i="56"/>
  <c r="N60" i="56"/>
  <c r="F61" i="56"/>
  <c r="G61" i="56"/>
  <c r="H61" i="56"/>
  <c r="I61" i="56"/>
  <c r="J61" i="56"/>
  <c r="K61" i="56"/>
  <c r="L61" i="56"/>
  <c r="M61" i="56"/>
  <c r="N61" i="56"/>
  <c r="E58" i="56"/>
  <c r="E59" i="56"/>
  <c r="E60" i="56"/>
  <c r="E61" i="56"/>
  <c r="E57" i="56"/>
  <c r="N56" i="56"/>
  <c r="M56" i="56"/>
  <c r="L56" i="56"/>
  <c r="K56" i="56"/>
  <c r="J56" i="56"/>
  <c r="I56" i="56"/>
  <c r="H56" i="56"/>
  <c r="G56" i="56"/>
  <c r="F56" i="56"/>
  <c r="E56" i="56"/>
  <c r="C51" i="56" s="1"/>
  <c r="P55" i="56"/>
  <c r="O55" i="56"/>
  <c r="P54" i="56"/>
  <c r="O54" i="56"/>
  <c r="P53" i="56"/>
  <c r="O53" i="56"/>
  <c r="P52" i="56"/>
  <c r="O52" i="56"/>
  <c r="P51" i="56"/>
  <c r="O51" i="56"/>
  <c r="N50" i="56"/>
  <c r="M50" i="56"/>
  <c r="L50" i="56"/>
  <c r="K50" i="56"/>
  <c r="J50" i="56"/>
  <c r="I50" i="56"/>
  <c r="H50" i="56"/>
  <c r="G50" i="56"/>
  <c r="F50" i="56"/>
  <c r="E50" i="56"/>
  <c r="P49" i="56"/>
  <c r="O49" i="56"/>
  <c r="P48" i="56"/>
  <c r="O48" i="56"/>
  <c r="P47" i="56"/>
  <c r="O47" i="56"/>
  <c r="P46" i="56"/>
  <c r="O46" i="56"/>
  <c r="P45" i="56"/>
  <c r="O45" i="56"/>
  <c r="C45" i="56"/>
  <c r="N44" i="56"/>
  <c r="M44" i="56"/>
  <c r="L44" i="56"/>
  <c r="K44" i="56"/>
  <c r="J44" i="56"/>
  <c r="I44" i="56"/>
  <c r="H44" i="56"/>
  <c r="G44" i="56"/>
  <c r="F44" i="56"/>
  <c r="E44" i="56"/>
  <c r="P43" i="56"/>
  <c r="O43" i="56"/>
  <c r="P42" i="56"/>
  <c r="O42" i="56"/>
  <c r="P41" i="56"/>
  <c r="O41" i="56"/>
  <c r="P40" i="56"/>
  <c r="O40" i="56"/>
  <c r="P39" i="56"/>
  <c r="O39" i="56"/>
  <c r="N38" i="56"/>
  <c r="M38" i="56"/>
  <c r="L38" i="56"/>
  <c r="K38" i="56"/>
  <c r="J38" i="56"/>
  <c r="I38" i="56"/>
  <c r="H38" i="56"/>
  <c r="G38" i="56"/>
  <c r="F38" i="56"/>
  <c r="E38" i="56"/>
  <c r="P37" i="56"/>
  <c r="O37" i="56"/>
  <c r="P36" i="56"/>
  <c r="O36" i="56"/>
  <c r="P35" i="56"/>
  <c r="O35" i="56"/>
  <c r="P34" i="56"/>
  <c r="O34" i="56"/>
  <c r="P33" i="56"/>
  <c r="O33" i="56"/>
  <c r="C33" i="56"/>
  <c r="N32" i="56"/>
  <c r="M32" i="56"/>
  <c r="L32" i="56"/>
  <c r="K32" i="56"/>
  <c r="J32" i="56"/>
  <c r="I32" i="56"/>
  <c r="H32" i="56"/>
  <c r="G32" i="56"/>
  <c r="F32" i="56"/>
  <c r="E32" i="56"/>
  <c r="P31" i="56"/>
  <c r="O31" i="56"/>
  <c r="P30" i="56"/>
  <c r="O30" i="56"/>
  <c r="P29" i="56"/>
  <c r="O29" i="56"/>
  <c r="O32" i="56" s="1"/>
  <c r="P28" i="56"/>
  <c r="O28" i="56"/>
  <c r="P27" i="56"/>
  <c r="O27" i="56"/>
  <c r="C27" i="56"/>
  <c r="N26" i="56"/>
  <c r="M26" i="56"/>
  <c r="L26" i="56"/>
  <c r="K26" i="56"/>
  <c r="J26" i="56"/>
  <c r="I26" i="56"/>
  <c r="H26" i="56"/>
  <c r="G26" i="56"/>
  <c r="F26" i="56"/>
  <c r="E26" i="56"/>
  <c r="C21" i="56" s="1"/>
  <c r="P25" i="56"/>
  <c r="O25" i="56"/>
  <c r="P24" i="56"/>
  <c r="O24" i="56"/>
  <c r="P23" i="56"/>
  <c r="O23" i="56"/>
  <c r="P22" i="56"/>
  <c r="O22" i="56"/>
  <c r="P21" i="56"/>
  <c r="O21" i="56"/>
  <c r="N20" i="56"/>
  <c r="M20" i="56"/>
  <c r="L20" i="56"/>
  <c r="K20" i="56"/>
  <c r="J20" i="56"/>
  <c r="I20" i="56"/>
  <c r="H20" i="56"/>
  <c r="H62" i="56" s="1"/>
  <c r="G20" i="56"/>
  <c r="F20" i="56"/>
  <c r="E20" i="56"/>
  <c r="P19" i="56"/>
  <c r="O19" i="56"/>
  <c r="P18" i="56"/>
  <c r="O18" i="56"/>
  <c r="P17" i="56"/>
  <c r="P59" i="56" s="1"/>
  <c r="O17" i="56"/>
  <c r="P16" i="56"/>
  <c r="O16" i="56"/>
  <c r="P15" i="56"/>
  <c r="O15" i="56"/>
  <c r="N14" i="56"/>
  <c r="M14" i="56"/>
  <c r="M62" i="56" s="1"/>
  <c r="L14" i="56"/>
  <c r="L62" i="56" s="1"/>
  <c r="K14" i="56"/>
  <c r="J14" i="56"/>
  <c r="I14" i="56"/>
  <c r="H14" i="56"/>
  <c r="G14" i="56"/>
  <c r="F14" i="56"/>
  <c r="E14" i="56"/>
  <c r="C9" i="56" s="1"/>
  <c r="P13" i="56"/>
  <c r="P61" i="56" s="1"/>
  <c r="O13" i="56"/>
  <c r="P12" i="56"/>
  <c r="O12" i="56"/>
  <c r="P11" i="56"/>
  <c r="O11" i="56"/>
  <c r="P10" i="56"/>
  <c r="O10" i="56"/>
  <c r="O58" i="56" s="1"/>
  <c r="P9" i="56"/>
  <c r="P14" i="56" s="1"/>
  <c r="O9" i="56"/>
  <c r="P27" i="19"/>
  <c r="P28" i="19"/>
  <c r="P29" i="19"/>
  <c r="P30" i="19"/>
  <c r="P32" i="19"/>
  <c r="P33" i="19"/>
  <c r="P34" i="19"/>
  <c r="P35" i="19"/>
  <c r="P36" i="19"/>
  <c r="O27" i="19"/>
  <c r="O28" i="19"/>
  <c r="O29" i="19"/>
  <c r="O30" i="19"/>
  <c r="O32" i="19"/>
  <c r="O33" i="19"/>
  <c r="O34" i="19"/>
  <c r="O35" i="19"/>
  <c r="O36" i="19"/>
  <c r="P21" i="19"/>
  <c r="P22" i="19"/>
  <c r="P23" i="19"/>
  <c r="P24" i="19"/>
  <c r="P26" i="19"/>
  <c r="O21" i="19"/>
  <c r="O22" i="19"/>
  <c r="O23" i="19"/>
  <c r="O24" i="19"/>
  <c r="O26" i="19"/>
  <c r="O37" i="19" l="1"/>
  <c r="P37" i="19"/>
  <c r="O50" i="59"/>
  <c r="C45" i="59"/>
  <c r="P31" i="19"/>
  <c r="O31" i="19"/>
  <c r="O20" i="57"/>
  <c r="P20" i="57"/>
  <c r="O26" i="57"/>
  <c r="P26" i="57"/>
  <c r="P38" i="57"/>
  <c r="O38" i="57"/>
  <c r="O32" i="57"/>
  <c r="O14" i="57"/>
  <c r="P14" i="57"/>
  <c r="P58" i="56"/>
  <c r="F62" i="56"/>
  <c r="N62" i="56"/>
  <c r="O59" i="56"/>
  <c r="P60" i="56"/>
  <c r="J62" i="56"/>
  <c r="O14" i="56"/>
  <c r="O61" i="56"/>
  <c r="K62" i="56"/>
  <c r="G62" i="56"/>
  <c r="P32" i="56"/>
  <c r="O60" i="56"/>
  <c r="I62" i="56"/>
  <c r="C39" i="56"/>
  <c r="O56" i="56"/>
  <c r="P57" i="56"/>
  <c r="O26" i="56"/>
  <c r="P56" i="56"/>
  <c r="O57" i="56"/>
  <c r="P26" i="56"/>
  <c r="P44" i="56"/>
  <c r="O50" i="56"/>
  <c r="E62" i="56"/>
  <c r="P20" i="56"/>
  <c r="P50" i="56"/>
  <c r="O20" i="56"/>
  <c r="C15" i="56"/>
  <c r="O38" i="56"/>
  <c r="P38" i="56"/>
  <c r="O44" i="56"/>
  <c r="N79" i="55"/>
  <c r="M79" i="55"/>
  <c r="L79" i="55"/>
  <c r="K79" i="55"/>
  <c r="J79" i="55"/>
  <c r="I79" i="55"/>
  <c r="H79" i="55"/>
  <c r="G79" i="55"/>
  <c r="F79" i="55"/>
  <c r="E79" i="55"/>
  <c r="N78" i="55"/>
  <c r="M78" i="55"/>
  <c r="L78" i="55"/>
  <c r="K78" i="55"/>
  <c r="J78" i="55"/>
  <c r="I78" i="55"/>
  <c r="H78" i="55"/>
  <c r="G78" i="55"/>
  <c r="F78" i="55"/>
  <c r="E78" i="55"/>
  <c r="N77" i="55"/>
  <c r="M77" i="55"/>
  <c r="L77" i="55"/>
  <c r="K77" i="55"/>
  <c r="J77" i="55"/>
  <c r="I77" i="55"/>
  <c r="H77" i="55"/>
  <c r="G77" i="55"/>
  <c r="F77" i="55"/>
  <c r="E77" i="55"/>
  <c r="N76" i="55"/>
  <c r="M76" i="55"/>
  <c r="L76" i="55"/>
  <c r="K76" i="55"/>
  <c r="J76" i="55"/>
  <c r="I76" i="55"/>
  <c r="H76" i="55"/>
  <c r="G76" i="55"/>
  <c r="F76" i="55"/>
  <c r="E76" i="55"/>
  <c r="N75" i="55"/>
  <c r="M75" i="55"/>
  <c r="L75" i="55"/>
  <c r="K75" i="55"/>
  <c r="J75" i="55"/>
  <c r="I75" i="55"/>
  <c r="H75" i="55"/>
  <c r="G75" i="55"/>
  <c r="F75" i="55"/>
  <c r="E75" i="55"/>
  <c r="N74" i="55"/>
  <c r="M74" i="55"/>
  <c r="L74" i="55"/>
  <c r="K74" i="55"/>
  <c r="J74" i="55"/>
  <c r="I74" i="55"/>
  <c r="H74" i="55"/>
  <c r="G74" i="55"/>
  <c r="F74" i="55"/>
  <c r="E74" i="55"/>
  <c r="P73" i="55"/>
  <c r="O73" i="55"/>
  <c r="P72" i="55"/>
  <c r="O72" i="55"/>
  <c r="P71" i="55"/>
  <c r="O71" i="55"/>
  <c r="P70" i="55"/>
  <c r="O70" i="55"/>
  <c r="P69" i="55"/>
  <c r="O69" i="55"/>
  <c r="C69" i="55"/>
  <c r="N68" i="55"/>
  <c r="M68" i="55"/>
  <c r="L68" i="55"/>
  <c r="K68" i="55"/>
  <c r="J68" i="55"/>
  <c r="C63" i="55" s="1"/>
  <c r="I68" i="55"/>
  <c r="H68" i="55"/>
  <c r="G68" i="55"/>
  <c r="F68" i="55"/>
  <c r="E68" i="55"/>
  <c r="P67" i="55"/>
  <c r="O67" i="55"/>
  <c r="P66" i="55"/>
  <c r="O66" i="55"/>
  <c r="P65" i="55"/>
  <c r="O65" i="55"/>
  <c r="P64" i="55"/>
  <c r="O64" i="55"/>
  <c r="P63" i="55"/>
  <c r="O63" i="55"/>
  <c r="N62" i="55"/>
  <c r="M62" i="55"/>
  <c r="L62" i="55"/>
  <c r="K62" i="55"/>
  <c r="J62" i="55"/>
  <c r="C57" i="55" s="1"/>
  <c r="I62" i="55"/>
  <c r="H62" i="55"/>
  <c r="G62" i="55"/>
  <c r="F62" i="55"/>
  <c r="E62" i="55"/>
  <c r="P61" i="55"/>
  <c r="O61" i="55"/>
  <c r="P60" i="55"/>
  <c r="O60" i="55"/>
  <c r="P59" i="55"/>
  <c r="O59" i="55"/>
  <c r="P58" i="55"/>
  <c r="O58" i="55"/>
  <c r="P57" i="55"/>
  <c r="O57" i="55"/>
  <c r="O62" i="55" s="1"/>
  <c r="N56" i="55"/>
  <c r="M56" i="55"/>
  <c r="L56" i="55"/>
  <c r="K56" i="55"/>
  <c r="J56" i="55"/>
  <c r="C51" i="55" s="1"/>
  <c r="I56" i="55"/>
  <c r="H56" i="55"/>
  <c r="G56" i="55"/>
  <c r="F56" i="55"/>
  <c r="E56" i="55"/>
  <c r="P55" i="55"/>
  <c r="O55" i="55"/>
  <c r="P54" i="55"/>
  <c r="O54" i="55"/>
  <c r="P53" i="55"/>
  <c r="O53" i="55"/>
  <c r="O77" i="55" s="1"/>
  <c r="P52" i="55"/>
  <c r="O52" i="55"/>
  <c r="P51" i="55"/>
  <c r="O51" i="55"/>
  <c r="N50" i="55"/>
  <c r="M50" i="55"/>
  <c r="L50" i="55"/>
  <c r="K50" i="55"/>
  <c r="J50" i="55"/>
  <c r="I50" i="55"/>
  <c r="H50" i="55"/>
  <c r="G50" i="55"/>
  <c r="F50" i="55"/>
  <c r="E50" i="55"/>
  <c r="C45" i="55" s="1"/>
  <c r="P49" i="55"/>
  <c r="O49" i="55"/>
  <c r="P48" i="55"/>
  <c r="O48" i="55"/>
  <c r="P47" i="55"/>
  <c r="O47" i="55"/>
  <c r="P46" i="55"/>
  <c r="O46" i="55"/>
  <c r="P45" i="55"/>
  <c r="O45" i="55"/>
  <c r="N44" i="55"/>
  <c r="M44" i="55"/>
  <c r="L44" i="55"/>
  <c r="K44" i="55"/>
  <c r="J44" i="55"/>
  <c r="I44" i="55"/>
  <c r="H44" i="55"/>
  <c r="G44" i="55"/>
  <c r="F44" i="55"/>
  <c r="E44" i="55"/>
  <c r="P43" i="55"/>
  <c r="O43" i="55"/>
  <c r="P42" i="55"/>
  <c r="O42" i="55"/>
  <c r="P41" i="55"/>
  <c r="O41" i="55"/>
  <c r="P40" i="55"/>
  <c r="O40" i="55"/>
  <c r="P39" i="55"/>
  <c r="O39" i="55"/>
  <c r="N38" i="55"/>
  <c r="M38" i="55"/>
  <c r="L38" i="55"/>
  <c r="K38" i="55"/>
  <c r="J38" i="55"/>
  <c r="I38" i="55"/>
  <c r="H38" i="55"/>
  <c r="G38" i="55"/>
  <c r="F38" i="55"/>
  <c r="E38" i="55"/>
  <c r="C33" i="55" s="1"/>
  <c r="P37" i="55"/>
  <c r="O37" i="55"/>
  <c r="P36" i="55"/>
  <c r="O36" i="55"/>
  <c r="P35" i="55"/>
  <c r="O35" i="55"/>
  <c r="P34" i="55"/>
  <c r="O34" i="55"/>
  <c r="O38" i="55" s="1"/>
  <c r="P33" i="55"/>
  <c r="P38" i="55" s="1"/>
  <c r="O33" i="55"/>
  <c r="N32" i="55"/>
  <c r="M32" i="55"/>
  <c r="L32" i="55"/>
  <c r="K32" i="55"/>
  <c r="J32" i="55"/>
  <c r="I32" i="55"/>
  <c r="H32" i="55"/>
  <c r="G32" i="55"/>
  <c r="F32" i="55"/>
  <c r="E32" i="55"/>
  <c r="P31" i="55"/>
  <c r="O31" i="55"/>
  <c r="P30" i="55"/>
  <c r="O30" i="55"/>
  <c r="P29" i="55"/>
  <c r="O29" i="55"/>
  <c r="P28" i="55"/>
  <c r="O28" i="55"/>
  <c r="P27" i="55"/>
  <c r="O27" i="55"/>
  <c r="N26" i="55"/>
  <c r="M26" i="55"/>
  <c r="L26" i="55"/>
  <c r="K26" i="55"/>
  <c r="J26" i="55"/>
  <c r="I26" i="55"/>
  <c r="H26" i="55"/>
  <c r="G26" i="55"/>
  <c r="F26" i="55"/>
  <c r="E26" i="55"/>
  <c r="C21" i="55" s="1"/>
  <c r="P25" i="55"/>
  <c r="O25" i="55"/>
  <c r="P24" i="55"/>
  <c r="O24" i="55"/>
  <c r="P23" i="55"/>
  <c r="O23" i="55"/>
  <c r="P22" i="55"/>
  <c r="O22" i="55"/>
  <c r="P21" i="55"/>
  <c r="P26" i="55" s="1"/>
  <c r="O21" i="55"/>
  <c r="N20" i="55"/>
  <c r="M20" i="55"/>
  <c r="L20" i="55"/>
  <c r="K20" i="55"/>
  <c r="J20" i="55"/>
  <c r="C15" i="55" s="1"/>
  <c r="I20" i="55"/>
  <c r="H20" i="55"/>
  <c r="G20" i="55"/>
  <c r="F20" i="55"/>
  <c r="E20" i="55"/>
  <c r="P19" i="55"/>
  <c r="O19" i="55"/>
  <c r="P18" i="55"/>
  <c r="O18" i="55"/>
  <c r="P17" i="55"/>
  <c r="O17" i="55"/>
  <c r="P16" i="55"/>
  <c r="O16" i="55"/>
  <c r="P15" i="55"/>
  <c r="O15" i="55"/>
  <c r="N14" i="55"/>
  <c r="M14" i="55"/>
  <c r="L14" i="55"/>
  <c r="K14" i="55"/>
  <c r="J14" i="55"/>
  <c r="I14" i="55"/>
  <c r="H14" i="55"/>
  <c r="G14" i="55"/>
  <c r="F14" i="55"/>
  <c r="E14" i="55"/>
  <c r="P13" i="55"/>
  <c r="O13" i="55"/>
  <c r="P12" i="55"/>
  <c r="O12" i="55"/>
  <c r="P11" i="55"/>
  <c r="O11" i="55"/>
  <c r="P10" i="55"/>
  <c r="O10" i="55"/>
  <c r="P9" i="55"/>
  <c r="O9" i="55"/>
  <c r="P14" i="19"/>
  <c r="P15" i="19"/>
  <c r="P16" i="19"/>
  <c r="P17" i="19"/>
  <c r="P18" i="19"/>
  <c r="O14" i="19"/>
  <c r="O15" i="19"/>
  <c r="O16" i="19"/>
  <c r="O17" i="19"/>
  <c r="O18" i="19"/>
  <c r="P44" i="57" l="1"/>
  <c r="O44" i="57"/>
  <c r="P62" i="56"/>
  <c r="C57" i="56"/>
  <c r="O62" i="56"/>
  <c r="P19" i="19"/>
  <c r="O19" i="19"/>
  <c r="F80" i="55"/>
  <c r="O78" i="55"/>
  <c r="J80" i="55"/>
  <c r="O20" i="55"/>
  <c r="P56" i="55"/>
  <c r="O74" i="55"/>
  <c r="K80" i="55"/>
  <c r="P20" i="55"/>
  <c r="O32" i="55"/>
  <c r="P50" i="55"/>
  <c r="I80" i="55"/>
  <c r="P79" i="55"/>
  <c r="P32" i="55"/>
  <c r="O50" i="55"/>
  <c r="E80" i="55"/>
  <c r="M80" i="55"/>
  <c r="O44" i="55"/>
  <c r="P76" i="55"/>
  <c r="O14" i="55"/>
  <c r="P44" i="55"/>
  <c r="P77" i="55"/>
  <c r="P68" i="55"/>
  <c r="G80" i="55"/>
  <c r="N80" i="55"/>
  <c r="P78" i="55"/>
  <c r="O79" i="55"/>
  <c r="P14" i="55"/>
  <c r="P74" i="55"/>
  <c r="L80" i="55"/>
  <c r="O76" i="55"/>
  <c r="C9" i="55"/>
  <c r="C27" i="55"/>
  <c r="C75" i="55" s="1"/>
  <c r="C39" i="55"/>
  <c r="O68" i="55"/>
  <c r="O26" i="55"/>
  <c r="H80" i="55"/>
  <c r="O56" i="55"/>
  <c r="O80" i="55" s="1"/>
  <c r="P62" i="55"/>
  <c r="P75" i="55"/>
  <c r="O75" i="55"/>
  <c r="N43" i="52"/>
  <c r="M43" i="52"/>
  <c r="L43" i="52"/>
  <c r="K43" i="52"/>
  <c r="J43" i="52"/>
  <c r="I43" i="52"/>
  <c r="H43" i="52"/>
  <c r="G43" i="52"/>
  <c r="F43" i="52"/>
  <c r="E43" i="52"/>
  <c r="N42" i="52"/>
  <c r="P42" i="52" s="1"/>
  <c r="M42" i="52"/>
  <c r="L42" i="52"/>
  <c r="K42" i="52"/>
  <c r="J42" i="52"/>
  <c r="I42" i="52"/>
  <c r="H42" i="52"/>
  <c r="G42" i="52"/>
  <c r="F42" i="52"/>
  <c r="E42" i="52"/>
  <c r="N41" i="52"/>
  <c r="P41" i="52" s="1"/>
  <c r="M41" i="52"/>
  <c r="L41" i="52"/>
  <c r="K41" i="52"/>
  <c r="J41" i="52"/>
  <c r="I41" i="52"/>
  <c r="H41" i="52"/>
  <c r="G41" i="52"/>
  <c r="F41" i="52"/>
  <c r="E41" i="52"/>
  <c r="N40" i="52"/>
  <c r="M40" i="52"/>
  <c r="L40" i="52"/>
  <c r="K40" i="52"/>
  <c r="J40" i="52"/>
  <c r="I40" i="52"/>
  <c r="P40" i="52" s="1"/>
  <c r="H40" i="52"/>
  <c r="H44" i="52" s="1"/>
  <c r="G40" i="52"/>
  <c r="F40" i="52"/>
  <c r="E40" i="52"/>
  <c r="N39" i="52"/>
  <c r="M39" i="52"/>
  <c r="L39" i="52"/>
  <c r="K39" i="52"/>
  <c r="J39" i="52"/>
  <c r="I39" i="52"/>
  <c r="H39" i="52"/>
  <c r="G39" i="52"/>
  <c r="F39" i="52"/>
  <c r="E39" i="52"/>
  <c r="N38" i="52"/>
  <c r="M38" i="52"/>
  <c r="L38" i="52"/>
  <c r="K38" i="52"/>
  <c r="J38" i="52"/>
  <c r="I38" i="52"/>
  <c r="H38" i="52"/>
  <c r="G38" i="52"/>
  <c r="F38" i="52"/>
  <c r="E38" i="52"/>
  <c r="C33" i="52" s="1"/>
  <c r="P37" i="52"/>
  <c r="O37" i="52"/>
  <c r="P36" i="52"/>
  <c r="O36" i="52"/>
  <c r="P35" i="52"/>
  <c r="O35" i="52"/>
  <c r="P34" i="52"/>
  <c r="O34" i="52"/>
  <c r="P33" i="52"/>
  <c r="P38" i="52" s="1"/>
  <c r="O33" i="52"/>
  <c r="N32" i="52"/>
  <c r="M32" i="52"/>
  <c r="L32" i="52"/>
  <c r="K32" i="52"/>
  <c r="J32" i="52"/>
  <c r="I32" i="52"/>
  <c r="H32" i="52"/>
  <c r="G32" i="52"/>
  <c r="F32" i="52"/>
  <c r="E32" i="52"/>
  <c r="P31" i="52"/>
  <c r="O31" i="52"/>
  <c r="P30" i="52"/>
  <c r="O30" i="52"/>
  <c r="P29" i="52"/>
  <c r="P32" i="52" s="1"/>
  <c r="O29" i="52"/>
  <c r="P28" i="52"/>
  <c r="O28" i="52"/>
  <c r="P27" i="52"/>
  <c r="O27" i="52"/>
  <c r="C27" i="52"/>
  <c r="N26" i="52"/>
  <c r="M26" i="52"/>
  <c r="L26" i="52"/>
  <c r="K26" i="52"/>
  <c r="J26" i="52"/>
  <c r="I26" i="52"/>
  <c r="H26" i="52"/>
  <c r="G26" i="52"/>
  <c r="F26" i="52"/>
  <c r="E26" i="52"/>
  <c r="C21" i="52" s="1"/>
  <c r="P25" i="52"/>
  <c r="O25" i="52"/>
  <c r="P24" i="52"/>
  <c r="O24" i="52"/>
  <c r="P23" i="52"/>
  <c r="O23" i="52"/>
  <c r="P22" i="52"/>
  <c r="O22" i="52"/>
  <c r="P21" i="52"/>
  <c r="O21" i="52"/>
  <c r="N20" i="52"/>
  <c r="M20" i="52"/>
  <c r="L20" i="52"/>
  <c r="K20" i="52"/>
  <c r="J20" i="52"/>
  <c r="I20" i="52"/>
  <c r="H20" i="52"/>
  <c r="G20" i="52"/>
  <c r="F20" i="52"/>
  <c r="E20" i="52"/>
  <c r="P19" i="52"/>
  <c r="O19" i="52"/>
  <c r="P18" i="52"/>
  <c r="O18" i="52"/>
  <c r="P17" i="52"/>
  <c r="O17" i="52"/>
  <c r="P16" i="52"/>
  <c r="O16" i="52"/>
  <c r="P15" i="52"/>
  <c r="O15" i="52"/>
  <c r="C15" i="52"/>
  <c r="N14" i="52"/>
  <c r="M14" i="52"/>
  <c r="L14" i="52"/>
  <c r="K14" i="52"/>
  <c r="J14" i="52"/>
  <c r="I14" i="52"/>
  <c r="H14" i="52"/>
  <c r="G14" i="52"/>
  <c r="F14" i="52"/>
  <c r="E14" i="52"/>
  <c r="P13" i="52"/>
  <c r="O13" i="52"/>
  <c r="P12" i="52"/>
  <c r="O12" i="52"/>
  <c r="P11" i="52"/>
  <c r="O11" i="52"/>
  <c r="P10" i="52"/>
  <c r="O10" i="52"/>
  <c r="P9" i="52"/>
  <c r="O9" i="52"/>
  <c r="P80" i="55" l="1"/>
  <c r="O43" i="52"/>
  <c r="O38" i="52"/>
  <c r="O40" i="52"/>
  <c r="I44" i="52"/>
  <c r="O32" i="52"/>
  <c r="O41" i="52"/>
  <c r="E44" i="52"/>
  <c r="K44" i="52"/>
  <c r="N44" i="52"/>
  <c r="G44" i="52"/>
  <c r="O26" i="52"/>
  <c r="P26" i="52"/>
  <c r="L44" i="52"/>
  <c r="J44" i="52"/>
  <c r="P20" i="52"/>
  <c r="M44" i="52"/>
  <c r="O20" i="52"/>
  <c r="F44" i="52"/>
  <c r="O42" i="52"/>
  <c r="O14" i="52"/>
  <c r="C9" i="52"/>
  <c r="C39" i="52" s="1"/>
  <c r="P14" i="52"/>
  <c r="P43" i="52"/>
  <c r="O39" i="52"/>
  <c r="P39" i="52"/>
  <c r="D10" i="9"/>
  <c r="D11" i="9"/>
  <c r="D12" i="9"/>
  <c r="D13" i="9"/>
  <c r="D15" i="9"/>
  <c r="D18" i="9"/>
  <c r="D9" i="9"/>
  <c r="P44" i="52" l="1"/>
  <c r="O44" i="52"/>
  <c r="P20" i="19"/>
  <c r="P25" i="19" s="1"/>
  <c r="O20" i="19"/>
  <c r="O25" i="19" s="1"/>
  <c r="E19" i="9" l="1"/>
  <c r="F55" i="19" l="1"/>
  <c r="G55" i="19"/>
  <c r="H55" i="19"/>
  <c r="I55" i="19"/>
  <c r="J55" i="19"/>
  <c r="K55" i="19"/>
  <c r="L55" i="19"/>
  <c r="M55" i="19"/>
  <c r="N55" i="19"/>
  <c r="S14" i="9" l="1"/>
  <c r="T14" i="9" s="1"/>
  <c r="S15" i="9"/>
  <c r="S18" i="9"/>
  <c r="T15" i="9"/>
  <c r="U14" i="9"/>
  <c r="F61" i="19" l="1"/>
  <c r="G61" i="19"/>
  <c r="H61" i="19"/>
  <c r="I61" i="19"/>
  <c r="J61" i="19"/>
  <c r="K61" i="19"/>
  <c r="L61" i="19"/>
  <c r="M61" i="19"/>
  <c r="N61" i="19"/>
  <c r="F68" i="19"/>
  <c r="F69" i="19"/>
  <c r="F70" i="19"/>
  <c r="F71" i="19"/>
  <c r="F72" i="19"/>
  <c r="R14" i="9" l="1"/>
  <c r="R15" i="9"/>
  <c r="R18" i="9"/>
  <c r="S13" i="9"/>
  <c r="F49" i="19" l="1"/>
  <c r="G49" i="19"/>
  <c r="H49" i="19"/>
  <c r="I49" i="19"/>
  <c r="J49" i="19"/>
  <c r="K49" i="19"/>
  <c r="L49" i="19"/>
  <c r="M49" i="19"/>
  <c r="N49" i="19"/>
  <c r="G68" i="19" l="1"/>
  <c r="H68" i="19"/>
  <c r="I68" i="19"/>
  <c r="J68" i="19"/>
  <c r="K68" i="19"/>
  <c r="L68" i="19"/>
  <c r="M68" i="19"/>
  <c r="N68" i="19"/>
  <c r="G69" i="19"/>
  <c r="H69" i="19"/>
  <c r="I69" i="19"/>
  <c r="J69" i="19"/>
  <c r="K69" i="19"/>
  <c r="L69" i="19"/>
  <c r="M69" i="19"/>
  <c r="N69" i="19"/>
  <c r="G70" i="19"/>
  <c r="H70" i="19"/>
  <c r="I70" i="19"/>
  <c r="J70" i="19"/>
  <c r="K70" i="19"/>
  <c r="L70" i="19"/>
  <c r="M70" i="19"/>
  <c r="N70" i="19"/>
  <c r="G71" i="19"/>
  <c r="H71" i="19"/>
  <c r="I71" i="19"/>
  <c r="J71" i="19"/>
  <c r="K71" i="19"/>
  <c r="L71" i="19"/>
  <c r="M71" i="19"/>
  <c r="N71" i="19"/>
  <c r="G72" i="19"/>
  <c r="H72" i="19"/>
  <c r="I72" i="19"/>
  <c r="J72" i="19"/>
  <c r="K72" i="19"/>
  <c r="L72" i="19"/>
  <c r="M72" i="19"/>
  <c r="N72" i="19"/>
  <c r="E31" i="19"/>
  <c r="F31" i="19"/>
  <c r="G31" i="19"/>
  <c r="H31" i="19"/>
  <c r="I31" i="19"/>
  <c r="J31" i="19"/>
  <c r="K31" i="19"/>
  <c r="L31" i="19"/>
  <c r="M31" i="19"/>
  <c r="N31" i="19"/>
  <c r="E37" i="19"/>
  <c r="F37" i="19"/>
  <c r="G37" i="19"/>
  <c r="H37" i="19"/>
  <c r="I37" i="19"/>
  <c r="J37" i="19"/>
  <c r="K37" i="19"/>
  <c r="L37" i="19"/>
  <c r="M37" i="19"/>
  <c r="N37" i="19"/>
  <c r="E43" i="19"/>
  <c r="C38" i="19" s="1"/>
  <c r="F43" i="19"/>
  <c r="G43" i="19"/>
  <c r="H43" i="19"/>
  <c r="I43" i="19"/>
  <c r="J43" i="19"/>
  <c r="K43" i="19"/>
  <c r="L43" i="19"/>
  <c r="M43" i="19"/>
  <c r="N43" i="19"/>
  <c r="E49" i="19"/>
  <c r="C44" i="19" s="1"/>
  <c r="E55" i="19"/>
  <c r="C50" i="19" s="1"/>
  <c r="E61" i="19"/>
  <c r="C56" i="19" s="1"/>
  <c r="E67" i="19"/>
  <c r="F67" i="19"/>
  <c r="G67" i="19"/>
  <c r="H67" i="19"/>
  <c r="I67" i="19"/>
  <c r="J67" i="19"/>
  <c r="K67" i="19"/>
  <c r="L67" i="19"/>
  <c r="M67" i="19"/>
  <c r="N67" i="19"/>
  <c r="N19" i="19"/>
  <c r="M19" i="19"/>
  <c r="L19" i="19"/>
  <c r="K19" i="19"/>
  <c r="J19" i="19"/>
  <c r="I19" i="19"/>
  <c r="H19" i="19"/>
  <c r="G19" i="19"/>
  <c r="F19" i="19"/>
  <c r="E19" i="19"/>
  <c r="P69" i="19"/>
  <c r="P70" i="19"/>
  <c r="P71" i="19"/>
  <c r="P72" i="19"/>
  <c r="F13" i="19"/>
  <c r="G13" i="19"/>
  <c r="H13" i="19"/>
  <c r="I13" i="19"/>
  <c r="J13" i="19"/>
  <c r="K13" i="19"/>
  <c r="L13" i="19"/>
  <c r="M13" i="19"/>
  <c r="N13" i="19"/>
  <c r="E13" i="19"/>
  <c r="C32" i="19" l="1"/>
  <c r="C62" i="19"/>
  <c r="C26" i="19"/>
  <c r="C14" i="19"/>
  <c r="F73" i="19"/>
  <c r="C8" i="19"/>
  <c r="G73" i="19"/>
  <c r="N73" i="19"/>
  <c r="P73" i="19"/>
  <c r="K73" i="19"/>
  <c r="E73" i="19"/>
  <c r="L73" i="19"/>
  <c r="M73" i="19"/>
  <c r="I73" i="19"/>
  <c r="H73" i="19"/>
  <c r="J73" i="19"/>
  <c r="P68" i="19"/>
  <c r="G19" i="9"/>
  <c r="H19" i="9" s="1"/>
  <c r="C19" i="9"/>
  <c r="U15" i="9"/>
  <c r="V15" i="9" s="1"/>
  <c r="O15" i="9"/>
  <c r="C20" i="11"/>
  <c r="C68" i="19" l="1"/>
  <c r="H18" i="9"/>
  <c r="O14" i="9"/>
  <c r="S9" i="9"/>
  <c r="T9" i="9" s="1"/>
  <c r="S10" i="9"/>
  <c r="T10" i="9" s="1"/>
  <c r="S11" i="9"/>
  <c r="S12" i="9"/>
  <c r="T12" i="9" s="1"/>
  <c r="T13" i="9"/>
  <c r="T18" i="9"/>
  <c r="L20" i="11"/>
  <c r="K20" i="11"/>
  <c r="J20" i="11"/>
  <c r="I20" i="11"/>
  <c r="F20" i="11"/>
  <c r="E20" i="11"/>
  <c r="D20" i="11"/>
  <c r="N19" i="11"/>
  <c r="M19" i="11"/>
  <c r="H19" i="11"/>
  <c r="G19" i="11"/>
  <c r="N18" i="11"/>
  <c r="M18" i="11"/>
  <c r="H18" i="11"/>
  <c r="G18" i="11"/>
  <c r="N17" i="11"/>
  <c r="M17" i="11"/>
  <c r="H17" i="11"/>
  <c r="G17" i="11"/>
  <c r="N16" i="11"/>
  <c r="M16" i="11"/>
  <c r="H16" i="11"/>
  <c r="G16" i="11"/>
  <c r="N15" i="11"/>
  <c r="M15" i="11"/>
  <c r="H15" i="11"/>
  <c r="G15" i="11"/>
  <c r="N14" i="11"/>
  <c r="M14" i="11"/>
  <c r="H14" i="11"/>
  <c r="G14" i="11"/>
  <c r="N13" i="11"/>
  <c r="M13" i="11"/>
  <c r="H13" i="11"/>
  <c r="G13" i="11"/>
  <c r="N12" i="11"/>
  <c r="M12" i="11"/>
  <c r="H12" i="11"/>
  <c r="G12" i="11"/>
  <c r="N11" i="11"/>
  <c r="M11" i="11"/>
  <c r="H11" i="11"/>
  <c r="G11" i="11"/>
  <c r="N10" i="11"/>
  <c r="M10" i="11"/>
  <c r="H10" i="11"/>
  <c r="G10" i="11"/>
  <c r="D22" i="11"/>
  <c r="U18" i="9"/>
  <c r="O18" i="9"/>
  <c r="K18" i="9"/>
  <c r="U13" i="9"/>
  <c r="R13" i="9"/>
  <c r="O13" i="9"/>
  <c r="K13" i="9"/>
  <c r="H13" i="9"/>
  <c r="U12" i="9"/>
  <c r="R12" i="9"/>
  <c r="O12" i="9"/>
  <c r="K12" i="9"/>
  <c r="H12" i="9"/>
  <c r="U11" i="9"/>
  <c r="U19" i="9" s="1"/>
  <c r="V19" i="9" s="1"/>
  <c r="O11" i="9"/>
  <c r="K11" i="9"/>
  <c r="H11" i="9"/>
  <c r="U10" i="9"/>
  <c r="V10" i="9" s="1"/>
  <c r="R10" i="9"/>
  <c r="O10" i="9"/>
  <c r="K10" i="9"/>
  <c r="H10" i="9"/>
  <c r="U9" i="9"/>
  <c r="R9" i="9"/>
  <c r="O9" i="9"/>
  <c r="K9" i="9"/>
  <c r="H9" i="9"/>
  <c r="T11" i="9" l="1"/>
  <c r="S19" i="9"/>
  <c r="T19" i="9" s="1"/>
  <c r="G20" i="11"/>
  <c r="V12" i="9"/>
  <c r="H20" i="11"/>
  <c r="D19" i="9"/>
  <c r="V11" i="9"/>
  <c r="V9" i="9"/>
  <c r="V13" i="9"/>
  <c r="V14" i="9"/>
  <c r="N20" i="11"/>
  <c r="M20" i="11"/>
  <c r="H21" i="11" l="1"/>
  <c r="V18" i="9"/>
  <c r="O68" i="19" l="1"/>
  <c r="O69" i="19" l="1"/>
  <c r="O70" i="19" l="1"/>
  <c r="O72" i="19"/>
  <c r="O71" i="19" l="1"/>
  <c r="O73" i="19"/>
</calcChain>
</file>

<file path=xl/sharedStrings.xml><?xml version="1.0" encoding="utf-8"?>
<sst xmlns="http://schemas.openxmlformats.org/spreadsheetml/2006/main" count="1099" uniqueCount="195">
  <si>
    <t>ՏԵՂԵԿԱՏՎՈՒԹՅՈՒՆ</t>
  </si>
  <si>
    <t>Հ/Հ</t>
  </si>
  <si>
    <t>Հողատեսքը</t>
  </si>
  <si>
    <t>Համայնքային սեփականություն</t>
  </si>
  <si>
    <t>Պետական  սեփականություն</t>
  </si>
  <si>
    <t>ԱՄԲՈՂՋԸ                                        /փաստացի/</t>
  </si>
  <si>
    <t>Վարձակալության                                        ենթակա                                                      /հա/</t>
  </si>
  <si>
    <t>Վարձավճարների            գանձումներ                           /հազ.դրամ/</t>
  </si>
  <si>
    <t>Վարձակալության                         ենթակա                                                   /հա/</t>
  </si>
  <si>
    <t>Վարձավճարների               գանձումներ                           /հազ.դրամ/</t>
  </si>
  <si>
    <t>հա</t>
  </si>
  <si>
    <t>գումարը   /հազ.դրամ/</t>
  </si>
  <si>
    <t>Նախատ.</t>
  </si>
  <si>
    <t>փաստ.</t>
  </si>
  <si>
    <t>վարելահող</t>
  </si>
  <si>
    <t>խոտհարք</t>
  </si>
  <si>
    <t>արոտ</t>
  </si>
  <si>
    <t>այլ</t>
  </si>
  <si>
    <t>ԸՆԴԱՄԵՆԸ</t>
  </si>
  <si>
    <t>Արագածոտն</t>
  </si>
  <si>
    <t>ԱՄԲՈՂՋԸ   ՄԱՐԶՈՒՄ</t>
  </si>
  <si>
    <t>Արմավիր</t>
  </si>
  <si>
    <t>բազ. տնկարկ</t>
  </si>
  <si>
    <t>Կոտայք</t>
  </si>
  <si>
    <t>ՀՀ համայնքների վարչական սահմաններում գտնվող գյուղ. նշանակության հողամասերի վարձակալության տրամադրման վերաբերյալ</t>
  </si>
  <si>
    <t>ՀՀ մարզ</t>
  </si>
  <si>
    <r>
      <t xml:space="preserve">ԸՆԴԱՄԵՆԸ  </t>
    </r>
    <r>
      <rPr>
        <b/>
        <sz val="10"/>
        <rFont val="GHEA Grapalat"/>
        <family val="3"/>
      </rPr>
      <t xml:space="preserve">գյուղ. նշանակ. հողեր                   /ըստ հողային հաշվեկշռի/ </t>
    </r>
    <r>
      <rPr>
        <b/>
        <sz val="12"/>
        <rFont val="GHEA Grapalat"/>
        <family val="3"/>
      </rPr>
      <t xml:space="preserve">                                               </t>
    </r>
    <r>
      <rPr>
        <b/>
        <u/>
        <sz val="12"/>
        <rFont val="GHEA Grapalat"/>
        <family val="3"/>
      </rPr>
      <t>հա</t>
    </r>
  </si>
  <si>
    <r>
      <t xml:space="preserve">  </t>
    </r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                     /համայնք.+ պետական/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</t>
    </r>
    <r>
      <rPr>
        <b/>
        <u/>
        <sz val="11"/>
        <rFont val="GHEA Grapalat"/>
        <family val="3"/>
      </rPr>
      <t>հա</t>
    </r>
  </si>
  <si>
    <r>
      <rPr>
        <b/>
        <sz val="12"/>
        <rFont val="GHEA Grapalat"/>
        <family val="3"/>
      </rPr>
      <t>Ընդամենը</t>
    </r>
    <r>
      <rPr>
        <b/>
        <sz val="10"/>
        <rFont val="GHEA Grapalat"/>
        <family val="3"/>
      </rPr>
      <t xml:space="preserve"> համայնքային  </t>
    </r>
    <r>
      <rPr>
        <sz val="10"/>
        <rFont val="GHEA Grapalat"/>
        <family val="3"/>
      </rPr>
      <t xml:space="preserve">  </t>
    </r>
    <r>
      <rPr>
        <b/>
        <sz val="11"/>
        <rFont val="GHEA Grapalat"/>
        <family val="3"/>
      </rPr>
      <t xml:space="preserve">            </t>
    </r>
    <r>
      <rPr>
        <b/>
        <sz val="10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 </t>
    </r>
    <r>
      <rPr>
        <b/>
        <u/>
        <sz val="11"/>
        <rFont val="GHEA Grapalat"/>
        <family val="3"/>
      </rPr>
      <t>հա</t>
    </r>
  </si>
  <si>
    <r>
      <t xml:space="preserve">Վարձակալության                                        ենթակա                                                      </t>
    </r>
    <r>
      <rPr>
        <b/>
        <u/>
        <sz val="12"/>
        <rFont val="GHEA Grapalat"/>
        <family val="3"/>
      </rPr>
      <t>հա</t>
    </r>
  </si>
  <si>
    <r>
      <t xml:space="preserve">նախատեսվածի համեմատ  </t>
    </r>
    <r>
      <rPr>
        <b/>
        <sz val="12"/>
        <rFont val="GHEA Grapalat"/>
        <family val="3"/>
      </rPr>
      <t>%</t>
    </r>
  </si>
  <si>
    <r>
      <t xml:space="preserve">Վարձավճարների            գանձումներ                           </t>
    </r>
    <r>
      <rPr>
        <b/>
        <sz val="12"/>
        <rFont val="GHEA Grapalat"/>
        <family val="3"/>
      </rPr>
      <t>/հազ.դրամ/</t>
    </r>
  </si>
  <si>
    <r>
      <t xml:space="preserve">Ընդամենը պետական            </t>
    </r>
    <r>
      <rPr>
        <b/>
        <u/>
        <sz val="11"/>
        <rFont val="GHEA Grapalat"/>
        <family val="3"/>
      </rPr>
      <t>հա</t>
    </r>
  </si>
  <si>
    <r>
      <t xml:space="preserve">Վարձակալության                         ենթակա                                          </t>
    </r>
    <r>
      <rPr>
        <b/>
        <u/>
        <sz val="12"/>
        <rFont val="GHEA Grapalat"/>
        <family val="3"/>
      </rPr>
      <t>հա</t>
    </r>
  </si>
  <si>
    <r>
      <t xml:space="preserve">Վարձավճարների               գանձումներ                           </t>
    </r>
    <r>
      <rPr>
        <b/>
        <sz val="12"/>
        <rFont val="GHEA Grapalat"/>
        <family val="3"/>
      </rPr>
      <t>/հազ.դրամ/</t>
    </r>
  </si>
  <si>
    <r>
      <t xml:space="preserve">գումարը  </t>
    </r>
    <r>
      <rPr>
        <sz val="10"/>
        <rFont val="GHEA Grapalat"/>
        <family val="3"/>
      </rPr>
      <t xml:space="preserve"> /հազ.դրամ/</t>
    </r>
  </si>
  <si>
    <t>Արարատ</t>
  </si>
  <si>
    <t>Գեղարքունիք</t>
  </si>
  <si>
    <t xml:space="preserve">Լոռի  </t>
  </si>
  <si>
    <t xml:space="preserve">Շիրակ </t>
  </si>
  <si>
    <t xml:space="preserve">Սյունիք </t>
  </si>
  <si>
    <t>Վայոց ձոր</t>
  </si>
  <si>
    <t xml:space="preserve">Տավուշ  </t>
  </si>
  <si>
    <t xml:space="preserve">ԱՄԲՈՂՋԸ   </t>
  </si>
  <si>
    <t>*մարզերը ըստ ընտրված հերթականության</t>
  </si>
  <si>
    <t xml:space="preserve">  ՏԵՂԵԿԱՏՎՈՒԹՅՈՒՆ</t>
  </si>
  <si>
    <t>ՀԱՄԱՅՆՔԱՅԻՆ ԵՎ ՊԵՏԱԿԱՆ ՍԵՓԱԿԱՆՈՒԹՆՈՒՆ ՀԱՆԴԻՍԱՑՈՂ ԳՅՈՒՂԱՏՆՏԵՍԱԿԱՆ ՆՇԱՆԱԿՈՒԹՅԱՆ ՀՈՂԵՐ</t>
  </si>
  <si>
    <r>
      <t xml:space="preserve">ԸՆԴԱՄԵՆԸ                                                                                 գյուղատնտեսական նշանակության հողեր                                                                                                                                                                                                                                                                                        /ըստ հողային հաշվեկշռի/                                                                               </t>
    </r>
    <r>
      <rPr>
        <b/>
        <u/>
        <sz val="12"/>
        <rFont val="GHEA Grapalat"/>
        <family val="3"/>
      </rPr>
      <t>հա</t>
    </r>
  </si>
  <si>
    <r>
      <t xml:space="preserve">Այդ թվում փաստացի վարձակալության տրամադրած գյուղատնտեսական նշանակության հողեր                                                                                                    </t>
    </r>
    <r>
      <rPr>
        <sz val="12"/>
        <rFont val="GHEA Grapalat"/>
        <family val="3"/>
      </rPr>
      <t xml:space="preserve">/համայնք. և  պետ.սեփ./                      </t>
    </r>
    <r>
      <rPr>
        <b/>
        <sz val="12"/>
        <rFont val="GHEA Grapalat"/>
        <family val="3"/>
      </rPr>
      <t xml:space="preserve">         </t>
    </r>
  </si>
  <si>
    <t>Համայնք. սեփ.</t>
  </si>
  <si>
    <t>Պետ.          Սեփ.</t>
  </si>
  <si>
    <t>Համայնք. Սեփ.               /հա/</t>
  </si>
  <si>
    <t>Պետակ.    սեփ.                               /հա/</t>
  </si>
  <si>
    <r>
      <t xml:space="preserve">գումարը  </t>
    </r>
    <r>
      <rPr>
        <sz val="10"/>
        <rFont val="GHEA Grapalat"/>
        <family val="3"/>
      </rPr>
      <t xml:space="preserve"> </t>
    </r>
    <r>
      <rPr>
        <sz val="9"/>
        <rFont val="GHEA Grapalat"/>
        <family val="3"/>
      </rPr>
      <t xml:space="preserve"> /հազ. դրամ/</t>
    </r>
  </si>
  <si>
    <t>գումարը /հազ. դրամ/</t>
  </si>
  <si>
    <t xml:space="preserve">Արագածոտն </t>
  </si>
  <si>
    <t xml:space="preserve">Գեղարքունիք </t>
  </si>
  <si>
    <t xml:space="preserve">Լոռի </t>
  </si>
  <si>
    <t xml:space="preserve">Տավուշ </t>
  </si>
  <si>
    <r>
      <t>Ընդամենը համայնքի                                   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>/     հա</t>
    </r>
  </si>
  <si>
    <r>
      <t>Ընդամենը պետական                                    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>/                հա</t>
    </r>
  </si>
  <si>
    <r>
      <t xml:space="preserve">  ԸՆԴԱՄԵՆԸ  գյուղ. նշանակ. հողեր </t>
    </r>
    <r>
      <rPr>
        <sz val="10"/>
        <rFont val="GHEA Grapalat"/>
        <family val="3"/>
      </rPr>
      <t xml:space="preserve">   /պետ+համ./                           </t>
    </r>
    <r>
      <rPr>
        <b/>
        <sz val="10"/>
        <rFont val="GHEA Grapalat"/>
        <family val="3"/>
      </rPr>
      <t xml:space="preserve">                     /հա/</t>
    </r>
  </si>
  <si>
    <t>Լոռի</t>
  </si>
  <si>
    <t>Շիրակ</t>
  </si>
  <si>
    <t>Սյունիք</t>
  </si>
  <si>
    <t>Տավուշ</t>
  </si>
  <si>
    <t xml:space="preserve">Հավելված </t>
  </si>
  <si>
    <t>Համայնքի անվանումը</t>
  </si>
  <si>
    <r>
      <t xml:space="preserve">  </t>
    </r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/պետ+համ./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/հա/</t>
    </r>
  </si>
  <si>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</t>
    </r>
    <r>
      <rPr>
        <b/>
        <sz val="10"/>
        <rFont val="GHEA Grapalat"/>
        <family val="3"/>
      </rPr>
      <t xml:space="preserve">համայնքային </t>
    </r>
    <r>
      <rPr>
        <b/>
        <sz val="11"/>
        <rFont val="GHEA Grapalat"/>
        <family val="3"/>
      </rPr>
      <t xml:space="preserve">                                  </t>
    </r>
    <r>
      <rPr>
        <b/>
        <sz val="10"/>
        <rFont val="GHEA Grapalat"/>
        <family val="3"/>
      </rPr>
      <t xml:space="preserve"> 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 xml:space="preserve">/   </t>
    </r>
    <r>
      <rPr>
        <b/>
        <sz val="11"/>
        <rFont val="GHEA Grapalat"/>
        <family val="3"/>
      </rPr>
      <t xml:space="preserve">  հա</t>
    </r>
  </si>
  <si>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պետական</t>
    </r>
    <r>
      <rPr>
        <b/>
        <sz val="10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                                  </t>
    </r>
    <r>
      <rPr>
        <b/>
        <sz val="10"/>
        <rFont val="GHEA Grapalat"/>
        <family val="3"/>
      </rPr>
      <t xml:space="preserve">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 xml:space="preserve">/ </t>
    </r>
    <r>
      <rPr>
        <b/>
        <sz val="11"/>
        <rFont val="GHEA Grapalat"/>
        <family val="3"/>
      </rPr>
      <t xml:space="preserve">    հա</t>
    </r>
  </si>
  <si>
    <t>Վարձակալության                         ենթակա                       /հա/</t>
  </si>
  <si>
    <t>բազ. Տնկարկ</t>
  </si>
  <si>
    <t>ԸՆԴԱՄԵՆԸ ՄԱՐԶՈՒՄ</t>
  </si>
  <si>
    <t>ՀՀ Արմավիրի  մարզի համայնքների վարչական սահմաններում գտնվող գյուղ. նշանակության հողամասերի վարձակալության տրամադրման վերաբերյալ</t>
  </si>
  <si>
    <t>Վարձակալության                                        ենթակա                                                      հա</t>
  </si>
  <si>
    <t>Վարձակալության                         ենթակա                       հա</t>
  </si>
  <si>
    <t xml:space="preserve"> Արմավիր</t>
  </si>
  <si>
    <t>Ընդամենը</t>
  </si>
  <si>
    <t>Մեծամոր</t>
  </si>
  <si>
    <t>Էջմիածին</t>
  </si>
  <si>
    <t>Բաղրամյան</t>
  </si>
  <si>
    <t xml:space="preserve">ԸՆԴԱՄԵՆԸ </t>
  </si>
  <si>
    <t>Արաքս</t>
  </si>
  <si>
    <t xml:space="preserve"> Խոյ</t>
  </si>
  <si>
    <t>Ֆերիկ</t>
  </si>
  <si>
    <t>ՀՀ Գեղարքունիքի մարզի համայնքների վարչական սահմաններում գտնվող գյուղ. նշանակության հողամասերի վարձակալության տրամադրման վերաբերյալ</t>
  </si>
  <si>
    <t>Գավառ</t>
  </si>
  <si>
    <t>Սևան</t>
  </si>
  <si>
    <t>Մարտունի</t>
  </si>
  <si>
    <t>Վարդենիս</t>
  </si>
  <si>
    <t>Ճամբարակ</t>
  </si>
  <si>
    <t>Հրազդան</t>
  </si>
  <si>
    <t>Ջրվեժ</t>
  </si>
  <si>
    <t>Ակունք</t>
  </si>
  <si>
    <t>Ծաղկաձոր</t>
  </si>
  <si>
    <t>Նաիրի</t>
  </si>
  <si>
    <t>Չարենցավան</t>
  </si>
  <si>
    <t>Բյուրեղավան</t>
  </si>
  <si>
    <t>ՀՀ Շիրակի մարզի համայնքների վարչական սահմաններում գտնվող գյուղ. նշանակության հողամասերի վարձակալության տրամադրման վերաբերյալ</t>
  </si>
  <si>
    <t>Գյումրի</t>
  </si>
  <si>
    <t>Ախուրյան</t>
  </si>
  <si>
    <t>Արթիկ</t>
  </si>
  <si>
    <t>Անի</t>
  </si>
  <si>
    <t>Աշոցք</t>
  </si>
  <si>
    <t>Ամասիա</t>
  </si>
  <si>
    <r>
      <t>Ընդամենը համայնքային                                    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>/     հա</t>
    </r>
  </si>
  <si>
    <r>
      <t>Ընդամենը պետական                                      /</t>
    </r>
    <r>
      <rPr>
        <sz val="10"/>
        <rFont val="GHEA Grapalat"/>
        <family val="3"/>
      </rPr>
      <t>ըստ հողային հաշվեկշռի</t>
    </r>
    <r>
      <rPr>
        <b/>
        <sz val="10"/>
        <rFont val="GHEA Grapalat"/>
        <family val="3"/>
      </rPr>
      <t>/     հա</t>
    </r>
  </si>
  <si>
    <t>Վայք</t>
  </si>
  <si>
    <t>Ջերմուկ</t>
  </si>
  <si>
    <t>Արենի</t>
  </si>
  <si>
    <t>Եղեգիս</t>
  </si>
  <si>
    <t>Իջևան</t>
  </si>
  <si>
    <t>Բերդ</t>
  </si>
  <si>
    <t>Նոյեմբերյան</t>
  </si>
  <si>
    <t>Դիլիջան</t>
  </si>
  <si>
    <t>2023թ.</t>
  </si>
  <si>
    <r>
      <t xml:space="preserve">  </t>
    </r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/պետ+համ./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/ հա/</t>
    </r>
  </si>
  <si>
    <t>ՀՀ Տավուշի  մարզի համայնքների վարչական սահմաններում գտնվող գյուղ. նշանակության հողամասերի վարձակալության տրամադրման վերաբերյալ</t>
  </si>
  <si>
    <t>Նոր Հաճըն</t>
  </si>
  <si>
    <t>Արզնի</t>
  </si>
  <si>
    <t>ՀՀ  Սյունիքի մարզի համայնքների վարչական սահմաններում գտնվող գյուղ. նշանակության հողամասերի վարձակալության տրամադրման վերաբերյալ</t>
  </si>
  <si>
    <t>Կապան</t>
  </si>
  <si>
    <t>Քաջարան</t>
  </si>
  <si>
    <t>ՏԵՂ</t>
  </si>
  <si>
    <t>Գորիս</t>
  </si>
  <si>
    <t>Տաթև</t>
  </si>
  <si>
    <t>Սիսիան</t>
  </si>
  <si>
    <t>Մեղրի</t>
  </si>
  <si>
    <t>ՀՀ Սյունիքի մարզպետի աշխատակազմի գյուղատնտեսության և շրջակա միջավայրի պահպանության վարչություն</t>
  </si>
  <si>
    <t>2024թ.</t>
  </si>
  <si>
    <t xml:space="preserve">   /համեմատական 2023-2024թ.  առ 01.01.2025թ. դրությամբ/</t>
  </si>
  <si>
    <t xml:space="preserve">տարբերությունը                          2024-ը  2023-ի համեմատ </t>
  </si>
  <si>
    <t>առ 01.01.2025թ. դրությամբ</t>
  </si>
  <si>
    <t>ՀՀ Արարատի մարզի համայնքների վարչական սահմաններում գտնվող գյուղ. նշանակության հողամասերի վարձակալության տրամադրման վերաբերյալ</t>
  </si>
  <si>
    <t>ԱՐՏԱՇԱՏ</t>
  </si>
  <si>
    <t>ԱՐԱՐԱՏ</t>
  </si>
  <si>
    <t>ՎԵԴԻ</t>
  </si>
  <si>
    <t>ՄԱՍԻՍ</t>
  </si>
  <si>
    <t>ՎԵՐԻՆ ԴՎԻՆ</t>
  </si>
  <si>
    <t>Փարաքար</t>
  </si>
  <si>
    <t>ՀՀ Լոռու մարզի համայնքների վարչական սահմաններում գտնվող գյուղ. նշանակության հողամասերի վարձակալության տրամադրման վերաբերյալ</t>
  </si>
  <si>
    <t>Վանաձոր</t>
  </si>
  <si>
    <t>Փամբակ</t>
  </si>
  <si>
    <t>Լերմոնտովո</t>
  </si>
  <si>
    <t>Ֆիոլետովո</t>
  </si>
  <si>
    <t>Ստեփանավան</t>
  </si>
  <si>
    <t>Գյուլագարակ</t>
  </si>
  <si>
    <t>Լոռի Բերդ</t>
  </si>
  <si>
    <t>Ալավերդի</t>
  </si>
  <si>
    <t>Թումանյան</t>
  </si>
  <si>
    <t>148.42</t>
  </si>
  <si>
    <t>391.7</t>
  </si>
  <si>
    <t>2350.00</t>
  </si>
  <si>
    <t>342.74</t>
  </si>
  <si>
    <t>4691.32</t>
  </si>
  <si>
    <t>2046.7</t>
  </si>
  <si>
    <t>1657.05</t>
  </si>
  <si>
    <t>1600.00</t>
  </si>
  <si>
    <t>1697.00</t>
  </si>
  <si>
    <t>7393.62</t>
  </si>
  <si>
    <t>3847.2</t>
  </si>
  <si>
    <t>2.291</t>
  </si>
  <si>
    <t>100.00</t>
  </si>
  <si>
    <t>183.00</t>
  </si>
  <si>
    <t>612.94</t>
  </si>
  <si>
    <t>312.4</t>
  </si>
  <si>
    <t>Տաշիր</t>
  </si>
  <si>
    <t>Սպիտակ</t>
  </si>
  <si>
    <r>
      <t xml:space="preserve">ՀՀ  </t>
    </r>
    <r>
      <rPr>
        <u/>
        <sz val="14"/>
        <rFont val="GHEA Grapalat"/>
        <family val="3"/>
      </rPr>
      <t xml:space="preserve">Արագածոտնի </t>
    </r>
    <r>
      <rPr>
        <sz val="14"/>
        <rFont val="GHEA Grapalat"/>
        <family val="3"/>
      </rPr>
      <t xml:space="preserve"> մարզի համայնքների վարչական սահմաններում գտնվող գյուղ. նշանակության հողամասերի վարձակալության տրամադրման վերաբերյալ</t>
    </r>
  </si>
  <si>
    <t>Ալագյազ</t>
  </si>
  <si>
    <t>Ապարան</t>
  </si>
  <si>
    <t>Արևուտ</t>
  </si>
  <si>
    <t>Ծաղկահովիտ</t>
  </si>
  <si>
    <t>8877.0</t>
  </si>
  <si>
    <t>258.0</t>
  </si>
  <si>
    <t>Մեծաձոր</t>
  </si>
  <si>
    <t>Շամիրամ</t>
  </si>
  <si>
    <t>Թալին</t>
  </si>
  <si>
    <t>Աշտարակ</t>
  </si>
  <si>
    <t>առ 01.01.2025թ. Դրությամբ</t>
  </si>
  <si>
    <r>
      <t xml:space="preserve">  ԸՆԴԱՄԵՆԸ  գյուղ. նշանակ. հողեր </t>
    </r>
    <r>
      <rPr>
        <sz val="12"/>
        <rFont val="GHEA Grapalat"/>
        <family val="3"/>
      </rPr>
      <t xml:space="preserve">                        /ըստ հողային հաշվեկշռի/           </t>
    </r>
    <r>
      <rPr>
        <b/>
        <sz val="12"/>
        <rFont val="GHEA Grapalat"/>
        <family val="3"/>
      </rPr>
      <t xml:space="preserve">                     / հա/</t>
    </r>
  </si>
  <si>
    <r>
      <t>Ընդամենը համայնքային                                      /</t>
    </r>
    <r>
      <rPr>
        <sz val="12"/>
        <rFont val="GHEA Grapalat"/>
        <family val="3"/>
      </rPr>
      <t>ըստ հողային հաշվեկշռի</t>
    </r>
    <r>
      <rPr>
        <b/>
        <sz val="12"/>
        <rFont val="GHEA Grapalat"/>
        <family val="3"/>
      </rPr>
      <t>/     հա</t>
    </r>
  </si>
  <si>
    <r>
      <t>Ընդամենը պետական                                      /</t>
    </r>
    <r>
      <rPr>
        <sz val="12"/>
        <rFont val="GHEA Grapalat"/>
        <family val="3"/>
      </rPr>
      <t>ըստ հողային հաշվեկշռի</t>
    </r>
    <r>
      <rPr>
        <b/>
        <sz val="12"/>
        <rFont val="GHEA Grapalat"/>
        <family val="3"/>
      </rPr>
      <t>/     հա</t>
    </r>
  </si>
  <si>
    <r>
      <t xml:space="preserve">  </t>
    </r>
    <r>
      <rPr>
        <b/>
        <sz val="10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գյուղ. նշանակ. հողեր </t>
    </r>
    <r>
      <rPr>
        <sz val="11"/>
        <rFont val="GHEA Grapalat"/>
        <family val="3"/>
      </rPr>
      <t xml:space="preserve">   /պետ+համ./                           </t>
    </r>
    <r>
      <rPr>
        <b/>
        <sz val="11"/>
        <rFont val="GHEA Grapalat"/>
        <family val="3"/>
      </rPr>
      <t xml:space="preserve">                     /հա/</t>
    </r>
  </si>
  <si>
    <t>ՀՀ Վայոց ձորի մարզի համայնքների վարչական սահմաններում գտնվող գյուղ. նշանակության հողամասերի վարձակալության տրամադրման վերաբերյալ</t>
  </si>
  <si>
    <t>Եղեգնաձոր</t>
  </si>
  <si>
    <t>ՀՀ Կոտայքի մարզի համայնքների վարչական սահմաններում գտնվող գյուղ. նշանակության հողամասերի վարձակալության տրամադրման վերաբերյալ</t>
  </si>
  <si>
    <t>Աբովյան</t>
  </si>
  <si>
    <t>391.4</t>
  </si>
  <si>
    <t>Գառնի</t>
  </si>
  <si>
    <r>
      <t xml:space="preserve">  </t>
    </r>
    <r>
      <rPr>
        <b/>
        <sz val="12"/>
        <rFont val="GHEA Grapalat"/>
        <family val="3"/>
      </rPr>
      <t>ԸՆԴԱՄԵՆԸ</t>
    </r>
    <r>
      <rPr>
        <b/>
        <sz val="11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գյուղ. նշանակ. հողեր </t>
    </r>
    <r>
      <rPr>
        <sz val="10"/>
        <rFont val="GHEA Grapalat"/>
        <family val="3"/>
      </rPr>
      <t xml:space="preserve">                       </t>
    </r>
    <r>
      <rPr>
        <sz val="11"/>
        <rFont val="GHEA Grapalat"/>
        <family val="3"/>
      </rPr>
      <t xml:space="preserve">     </t>
    </r>
    <r>
      <rPr>
        <b/>
        <sz val="11"/>
        <rFont val="GHEA Grapalat"/>
        <family val="3"/>
      </rPr>
      <t xml:space="preserve">                     /հա/</t>
    </r>
  </si>
  <si>
    <t>qax</t>
  </si>
  <si>
    <t>Նախատեսված                                     /հա/</t>
  </si>
  <si>
    <t>Նախատեսված                      /հազ.դրամ/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</si>
</sst>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#,##0.0"/>
    <numFmt numFmtId="166" formatCode="0.000"/>
    <numFmt numFmtId="167" formatCode="0.0000"/>
  </numFmts>
  <fonts count="52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GHEA Grapalat"/>
      <family val="3"/>
    </font>
    <font>
      <sz val="10"/>
      <name val="GHEA Grapalat"/>
      <family val="3"/>
    </font>
    <font>
      <b/>
      <sz val="16"/>
      <name val="GHEA Grapalat"/>
      <family val="3"/>
    </font>
    <font>
      <sz val="14"/>
      <name val="GHEA Grapalat"/>
      <family val="3"/>
    </font>
    <font>
      <b/>
      <sz val="14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sz val="12"/>
      <name val="GHEA Grapalat"/>
      <family val="3"/>
    </font>
    <font>
      <sz val="9"/>
      <name val="GHEA Grapalat"/>
      <family val="3"/>
    </font>
    <font>
      <sz val="10"/>
      <name val="Arial Armenian"/>
      <family val="2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</font>
    <font>
      <sz val="10"/>
      <color indexed="8"/>
      <name val="GHEA Mariam"/>
      <family val="3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u/>
      <sz val="12"/>
      <name val="GHEA Grapalat"/>
      <family val="3"/>
    </font>
    <font>
      <b/>
      <u/>
      <sz val="11"/>
      <name val="GHEA Grapalat"/>
      <family val="3"/>
    </font>
    <font>
      <sz val="11"/>
      <name val="Arial Armenian"/>
      <family val="2"/>
    </font>
    <font>
      <b/>
      <sz val="9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b/>
      <sz val="10"/>
      <color theme="1"/>
      <name val="GHEA Grapalat"/>
      <family val="3"/>
    </font>
    <font>
      <sz val="10"/>
      <name val="Arial"/>
      <family val="2"/>
    </font>
    <font>
      <b/>
      <sz val="13"/>
      <name val="GHEA Grapalat"/>
      <family val="3"/>
    </font>
    <font>
      <sz val="13"/>
      <name val="GHEA Grapalat"/>
      <family val="3"/>
    </font>
    <font>
      <b/>
      <i/>
      <sz val="10"/>
      <name val="GHEA Grapalat"/>
      <family val="3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charset val="204"/>
      <scheme val="minor"/>
    </font>
    <font>
      <u/>
      <sz val="14"/>
      <name val="GHEA Grapalat"/>
      <family val="3"/>
    </font>
  </fonts>
  <fills count="3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0" fontId="1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0" fontId="13" fillId="0" borderId="0"/>
    <xf numFmtId="0" fontId="14" fillId="0" borderId="0"/>
    <xf numFmtId="0" fontId="13" fillId="0" borderId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9" borderId="0" applyNumberFormat="0" applyBorder="0" applyAlignment="0" applyProtection="0"/>
    <xf numFmtId="0" fontId="15" fillId="12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0" fontId="13" fillId="0" borderId="0"/>
    <xf numFmtId="0" fontId="13" fillId="0" borderId="0"/>
    <xf numFmtId="0" fontId="12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5" borderId="0">
      <alignment horizontal="center" vertical="center"/>
    </xf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3" borderId="0" applyNumberFormat="0" applyBorder="0" applyAlignment="0" applyProtection="0"/>
    <xf numFmtId="0" fontId="20" fillId="11" borderId="44" applyNumberFormat="0" applyAlignment="0" applyProtection="0"/>
    <xf numFmtId="0" fontId="21" fillId="24" borderId="45" applyNumberFormat="0" applyAlignment="0" applyProtection="0"/>
    <xf numFmtId="0" fontId="22" fillId="24" borderId="44" applyNumberFormat="0" applyAlignment="0" applyProtection="0"/>
    <xf numFmtId="0" fontId="23" fillId="0" borderId="46" applyNumberFormat="0" applyFill="0" applyAlignment="0" applyProtection="0"/>
    <xf numFmtId="0" fontId="24" fillId="0" borderId="47" applyNumberFormat="0" applyFill="0" applyAlignment="0" applyProtection="0"/>
    <xf numFmtId="0" fontId="25" fillId="0" borderId="4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49" applyNumberFormat="0" applyFill="0" applyAlignment="0" applyProtection="0"/>
    <xf numFmtId="0" fontId="27" fillId="25" borderId="50" applyNumberFormat="0" applyAlignment="0" applyProtection="0"/>
    <xf numFmtId="0" fontId="28" fillId="0" borderId="0" applyNumberFormat="0" applyFill="0" applyBorder="0" applyAlignment="0" applyProtection="0"/>
    <xf numFmtId="0" fontId="29" fillId="26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4" fillId="0" borderId="0"/>
    <xf numFmtId="0" fontId="30" fillId="7" borderId="0" applyNumberFormat="0" applyBorder="0" applyAlignment="0" applyProtection="0"/>
    <xf numFmtId="0" fontId="31" fillId="0" borderId="0" applyNumberFormat="0" applyFill="0" applyBorder="0" applyAlignment="0" applyProtection="0"/>
    <xf numFmtId="0" fontId="13" fillId="27" borderId="51" applyNumberFormat="0" applyFont="0" applyAlignment="0" applyProtection="0"/>
    <xf numFmtId="0" fontId="32" fillId="0" borderId="52" applyNumberFormat="0" applyFill="0" applyAlignment="0" applyProtection="0"/>
    <xf numFmtId="0" fontId="33" fillId="0" borderId="0" applyNumberFormat="0" applyFill="0" applyBorder="0" applyAlignment="0" applyProtection="0"/>
    <xf numFmtId="0" fontId="34" fillId="8" borderId="0" applyNumberFormat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44" fillId="0" borderId="0"/>
    <xf numFmtId="0" fontId="1" fillId="0" borderId="0"/>
    <xf numFmtId="0" fontId="48" fillId="0" borderId="0"/>
    <xf numFmtId="0" fontId="14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1" fillId="0" borderId="0"/>
    <xf numFmtId="0" fontId="1" fillId="0" borderId="0"/>
    <xf numFmtId="0" fontId="50" fillId="0" borderId="0"/>
  </cellStyleXfs>
  <cellXfs count="604">
    <xf numFmtId="0" fontId="0" fillId="0" borderId="0" xfId="0"/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10" fillId="0" borderId="0" xfId="2" applyFont="1" applyAlignment="1">
      <alignment horizontal="center" vertical="center" wrapText="1"/>
    </xf>
    <xf numFmtId="0" fontId="9" fillId="0" borderId="24" xfId="2" applyFont="1" applyBorder="1" applyAlignment="1">
      <alignment horizontal="center" vertical="center" wrapText="1"/>
    </xf>
    <xf numFmtId="0" fontId="9" fillId="4" borderId="24" xfId="2" applyFont="1" applyFill="1" applyBorder="1" applyAlignment="1">
      <alignment horizontal="center" vertical="center" wrapText="1"/>
    </xf>
    <xf numFmtId="0" fontId="9" fillId="0" borderId="5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9" fillId="5" borderId="11" xfId="2" applyFont="1" applyFill="1" applyBorder="1" applyAlignment="1">
      <alignment horizontal="center" vertical="center" wrapText="1"/>
    </xf>
    <xf numFmtId="0" fontId="7" fillId="5" borderId="11" xfId="2" applyFont="1" applyFill="1" applyBorder="1" applyAlignment="1">
      <alignment horizontal="center" vertical="center" wrapText="1"/>
    </xf>
    <xf numFmtId="0" fontId="2" fillId="0" borderId="11" xfId="2" applyFont="1" applyBorder="1" applyAlignment="1">
      <alignment horizontal="right" vertical="center" wrapText="1"/>
    </xf>
    <xf numFmtId="164" fontId="2" fillId="0" borderId="11" xfId="2" applyNumberFormat="1" applyFont="1" applyBorder="1" applyAlignment="1">
      <alignment vertical="center" wrapText="1"/>
    </xf>
    <xf numFmtId="164" fontId="2" fillId="4" borderId="11" xfId="2" applyNumberFormat="1" applyFont="1" applyFill="1" applyBorder="1" applyAlignment="1">
      <alignment vertical="center" wrapText="1"/>
    </xf>
    <xf numFmtId="0" fontId="2" fillId="28" borderId="11" xfId="2" applyFont="1" applyFill="1" applyBorder="1" applyAlignment="1">
      <alignment vertical="center" wrapText="1"/>
    </xf>
    <xf numFmtId="1" fontId="2" fillId="28" borderId="11" xfId="2" applyNumberFormat="1" applyFont="1" applyFill="1" applyBorder="1" applyAlignment="1">
      <alignment vertical="center" wrapText="1"/>
    </xf>
    <xf numFmtId="2" fontId="2" fillId="0" borderId="11" xfId="2" applyNumberFormat="1" applyFont="1" applyBorder="1" applyAlignment="1">
      <alignment vertical="center" wrapText="1"/>
    </xf>
    <xf numFmtId="164" fontId="2" fillId="28" borderId="11" xfId="2" applyNumberFormat="1" applyFont="1" applyFill="1" applyBorder="1" applyAlignment="1">
      <alignment vertical="center" wrapText="1"/>
    </xf>
    <xf numFmtId="0" fontId="9" fillId="0" borderId="0" xfId="2" applyFont="1" applyAlignment="1">
      <alignment horizontal="center" wrapText="1"/>
    </xf>
    <xf numFmtId="0" fontId="9" fillId="5" borderId="22" xfId="2" applyFont="1" applyFill="1" applyBorder="1" applyAlignment="1">
      <alignment horizontal="center" vertical="center" wrapText="1"/>
    </xf>
    <xf numFmtId="0" fontId="7" fillId="5" borderId="22" xfId="2" applyFont="1" applyFill="1" applyBorder="1" applyAlignment="1">
      <alignment horizontal="center" vertical="center" wrapText="1"/>
    </xf>
    <xf numFmtId="0" fontId="2" fillId="0" borderId="22" xfId="2" applyFont="1" applyBorder="1" applyAlignment="1">
      <alignment horizontal="right" vertical="center" wrapText="1"/>
    </xf>
    <xf numFmtId="164" fontId="2" fillId="0" borderId="22" xfId="2" applyNumberFormat="1" applyFont="1" applyBorder="1" applyAlignment="1">
      <alignment vertical="center" wrapText="1"/>
    </xf>
    <xf numFmtId="164" fontId="2" fillId="4" borderId="22" xfId="2" applyNumberFormat="1" applyFont="1" applyFill="1" applyBorder="1" applyAlignment="1">
      <alignment vertical="center" wrapText="1"/>
    </xf>
    <xf numFmtId="0" fontId="2" fillId="28" borderId="22" xfId="2" applyFont="1" applyFill="1" applyBorder="1" applyAlignment="1">
      <alignment vertical="center" wrapText="1"/>
    </xf>
    <xf numFmtId="1" fontId="2" fillId="28" borderId="22" xfId="2" applyNumberFormat="1" applyFont="1" applyFill="1" applyBorder="1" applyAlignment="1">
      <alignment vertical="center" wrapText="1"/>
    </xf>
    <xf numFmtId="164" fontId="2" fillId="0" borderId="22" xfId="2" applyNumberFormat="1" applyFont="1" applyBorder="1" applyAlignment="1">
      <alignment horizontal="right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22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/>
    </xf>
    <xf numFmtId="0" fontId="9" fillId="0" borderId="0" xfId="2" applyFont="1" applyAlignment="1">
      <alignment horizontal="center" vertical="center"/>
    </xf>
    <xf numFmtId="164" fontId="37" fillId="0" borderId="0" xfId="2" applyNumberFormat="1" applyFont="1" applyAlignment="1">
      <alignment horizontal="center"/>
    </xf>
    <xf numFmtId="0" fontId="8" fillId="0" borderId="0" xfId="2" applyFont="1"/>
    <xf numFmtId="2" fontId="37" fillId="0" borderId="0" xfId="2" applyNumberFormat="1" applyFont="1" applyAlignment="1">
      <alignment horizontal="center"/>
    </xf>
    <xf numFmtId="0" fontId="3" fillId="0" borderId="0" xfId="2" applyFont="1" applyAlignment="1">
      <alignment horizontal="center" vertical="center"/>
    </xf>
    <xf numFmtId="0" fontId="7" fillId="0" borderId="0" xfId="2" applyFont="1"/>
    <xf numFmtId="165" fontId="7" fillId="0" borderId="0" xfId="2" applyNumberFormat="1" applyFont="1" applyAlignment="1">
      <alignment horizontal="center" vertical="center"/>
    </xf>
    <xf numFmtId="0" fontId="3" fillId="5" borderId="0" xfId="31" applyFont="1" applyFill="1" applyAlignment="1">
      <alignment horizontal="center" vertical="center" wrapText="1"/>
    </xf>
    <xf numFmtId="0" fontId="10" fillId="5" borderId="0" xfId="31" applyFont="1" applyFill="1" applyAlignment="1">
      <alignment horizontal="center" vertical="center" wrapText="1"/>
    </xf>
    <xf numFmtId="0" fontId="3" fillId="5" borderId="0" xfId="31" applyFont="1" applyFill="1" applyAlignment="1">
      <alignment horizontal="center"/>
    </xf>
    <xf numFmtId="0" fontId="3" fillId="5" borderId="6" xfId="31" applyFont="1" applyFill="1" applyBorder="1" applyAlignment="1">
      <alignment horizontal="center" vertical="center" wrapText="1"/>
    </xf>
    <xf numFmtId="0" fontId="3" fillId="5" borderId="7" xfId="31" applyFont="1" applyFill="1" applyBorder="1" applyAlignment="1">
      <alignment horizontal="center" vertical="center" wrapText="1"/>
    </xf>
    <xf numFmtId="0" fontId="3" fillId="5" borderId="20" xfId="31" applyFont="1" applyFill="1" applyBorder="1" applyAlignment="1">
      <alignment horizontal="center" vertical="center" wrapText="1"/>
    </xf>
    <xf numFmtId="0" fontId="3" fillId="4" borderId="20" xfId="31" applyFont="1" applyFill="1" applyBorder="1" applyAlignment="1">
      <alignment horizontal="center" vertical="center" wrapText="1"/>
    </xf>
    <xf numFmtId="0" fontId="3" fillId="4" borderId="19" xfId="31" applyFont="1" applyFill="1" applyBorder="1" applyAlignment="1">
      <alignment horizontal="center" vertical="center" wrapText="1"/>
    </xf>
    <xf numFmtId="0" fontId="7" fillId="5" borderId="6" xfId="31" applyFont="1" applyFill="1" applyBorder="1" applyAlignment="1">
      <alignment horizontal="center" vertical="center" wrapText="1"/>
    </xf>
    <xf numFmtId="0" fontId="7" fillId="5" borderId="7" xfId="31" applyFont="1" applyFill="1" applyBorder="1" applyAlignment="1">
      <alignment horizontal="center" vertical="center" wrapText="1"/>
    </xf>
    <xf numFmtId="0" fontId="7" fillId="5" borderId="20" xfId="31" applyFont="1" applyFill="1" applyBorder="1" applyAlignment="1">
      <alignment horizontal="center" vertical="center" wrapText="1"/>
    </xf>
    <xf numFmtId="0" fontId="7" fillId="5" borderId="19" xfId="31" applyFont="1" applyFill="1" applyBorder="1" applyAlignment="1">
      <alignment horizontal="center" vertical="center" wrapText="1"/>
    </xf>
    <xf numFmtId="0" fontId="38" fillId="4" borderId="6" xfId="31" applyFont="1" applyFill="1" applyBorder="1" applyAlignment="1">
      <alignment horizontal="center" vertical="center" wrapText="1"/>
    </xf>
    <xf numFmtId="0" fontId="11" fillId="4" borderId="7" xfId="31" applyFont="1" applyFill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54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4" borderId="29" xfId="2" applyFont="1" applyFill="1" applyBorder="1" applyAlignment="1">
      <alignment horizontal="center" vertical="center" wrapText="1"/>
    </xf>
    <xf numFmtId="0" fontId="7" fillId="4" borderId="10" xfId="2" applyFont="1" applyFill="1" applyBorder="1" applyAlignment="1">
      <alignment horizontal="center" vertical="center" wrapText="1"/>
    </xf>
    <xf numFmtId="0" fontId="7" fillId="4" borderId="13" xfId="2" applyFont="1" applyFill="1" applyBorder="1" applyAlignment="1">
      <alignment horizontal="center" vertical="center" wrapText="1"/>
    </xf>
    <xf numFmtId="0" fontId="7" fillId="4" borderId="34" xfId="2" applyFont="1" applyFill="1" applyBorder="1" applyAlignment="1">
      <alignment horizontal="center" vertical="center" wrapText="1"/>
    </xf>
    <xf numFmtId="164" fontId="2" fillId="5" borderId="56" xfId="2" applyNumberFormat="1" applyFont="1" applyFill="1" applyBorder="1" applyAlignment="1">
      <alignment horizontal="right" vertical="center" wrapText="1"/>
    </xf>
    <xf numFmtId="164" fontId="39" fillId="4" borderId="36" xfId="31" applyNumberFormat="1" applyFont="1" applyFill="1" applyBorder="1" applyAlignment="1">
      <alignment horizontal="right" vertical="center" wrapText="1"/>
    </xf>
    <xf numFmtId="164" fontId="39" fillId="4" borderId="56" xfId="31" applyNumberFormat="1" applyFont="1" applyFill="1" applyBorder="1" applyAlignment="1">
      <alignment horizontal="right" vertical="center" wrapText="1"/>
    </xf>
    <xf numFmtId="0" fontId="2" fillId="5" borderId="23" xfId="2" applyFont="1" applyFill="1" applyBorder="1" applyAlignment="1">
      <alignment horizontal="right" vertical="center" wrapText="1"/>
    </xf>
    <xf numFmtId="164" fontId="2" fillId="5" borderId="23" xfId="2" applyNumberFormat="1" applyFont="1" applyFill="1" applyBorder="1" applyAlignment="1">
      <alignment horizontal="right" vertical="center" wrapText="1"/>
    </xf>
    <xf numFmtId="164" fontId="39" fillId="4" borderId="26" xfId="31" applyNumberFormat="1" applyFont="1" applyFill="1" applyBorder="1" applyAlignment="1">
      <alignment horizontal="right" vertical="center" wrapText="1"/>
    </xf>
    <xf numFmtId="164" fontId="39" fillId="4" borderId="23" xfId="31" applyNumberFormat="1" applyFont="1" applyFill="1" applyBorder="1" applyAlignment="1">
      <alignment horizontal="right" vertical="center" wrapText="1"/>
    </xf>
    <xf numFmtId="164" fontId="2" fillId="5" borderId="23" xfId="2" applyNumberFormat="1" applyFont="1" applyFill="1" applyBorder="1" applyAlignment="1">
      <alignment horizontal="right" vertical="center"/>
    </xf>
    <xf numFmtId="164" fontId="2" fillId="0" borderId="23" xfId="2" applyNumberFormat="1" applyFont="1" applyBorder="1" applyAlignment="1">
      <alignment horizontal="right" vertical="center"/>
    </xf>
    <xf numFmtId="0" fontId="12" fillId="5" borderId="0" xfId="31" applyFont="1" applyFill="1" applyAlignment="1">
      <alignment horizontal="center" vertical="center" wrapText="1"/>
    </xf>
    <xf numFmtId="164" fontId="2" fillId="0" borderId="23" xfId="2" applyNumberFormat="1" applyFont="1" applyBorder="1" applyAlignment="1">
      <alignment vertical="center" wrapText="1"/>
    </xf>
    <xf numFmtId="164" fontId="2" fillId="0" borderId="23" xfId="2" applyNumberFormat="1" applyFont="1" applyBorder="1" applyAlignment="1">
      <alignment horizontal="right" vertical="center" wrapText="1"/>
    </xf>
    <xf numFmtId="164" fontId="39" fillId="4" borderId="27" xfId="31" applyNumberFormat="1" applyFont="1" applyFill="1" applyBorder="1" applyAlignment="1">
      <alignment horizontal="right" vertical="center" wrapText="1"/>
    </xf>
    <xf numFmtId="164" fontId="39" fillId="4" borderId="25" xfId="31" applyNumberFormat="1" applyFont="1" applyFill="1" applyBorder="1" applyAlignment="1">
      <alignment horizontal="right" vertical="center" wrapText="1"/>
    </xf>
    <xf numFmtId="0" fontId="40" fillId="5" borderId="0" xfId="31" applyFont="1" applyFill="1" applyAlignment="1">
      <alignment horizontal="center" vertical="center" wrapText="1"/>
    </xf>
    <xf numFmtId="165" fontId="2" fillId="4" borderId="18" xfId="2" applyNumberFormat="1" applyFont="1" applyFill="1" applyBorder="1" applyAlignment="1">
      <alignment horizontal="right" vertical="center"/>
    </xf>
    <xf numFmtId="165" fontId="2" fillId="4" borderId="18" xfId="2" applyNumberFormat="1" applyFont="1" applyFill="1" applyBorder="1" applyAlignment="1">
      <alignment horizontal="center" vertical="center"/>
    </xf>
    <xf numFmtId="0" fontId="8" fillId="5" borderId="0" xfId="31" applyFont="1" applyFill="1" applyAlignment="1">
      <alignment horizontal="center" wrapText="1"/>
    </xf>
    <xf numFmtId="0" fontId="3" fillId="0" borderId="0" xfId="31" applyFont="1"/>
    <xf numFmtId="164" fontId="3" fillId="0" borderId="0" xfId="31" applyNumberFormat="1" applyFont="1"/>
    <xf numFmtId="1" fontId="9" fillId="0" borderId="0" xfId="2" applyNumberFormat="1" applyFont="1" applyAlignment="1">
      <alignment horizontal="center" wrapText="1"/>
    </xf>
    <xf numFmtId="0" fontId="9" fillId="5" borderId="24" xfId="2" applyFont="1" applyFill="1" applyBorder="1" applyAlignment="1">
      <alignment horizontal="center" vertical="center" wrapText="1"/>
    </xf>
    <xf numFmtId="0" fontId="7" fillId="5" borderId="24" xfId="2" applyFont="1" applyFill="1" applyBorder="1" applyAlignment="1">
      <alignment horizontal="center" vertical="center" wrapText="1"/>
    </xf>
    <xf numFmtId="164" fontId="2" fillId="0" borderId="24" xfId="2" applyNumberFormat="1" applyFont="1" applyBorder="1" applyAlignment="1">
      <alignment horizontal="right" vertical="center" wrapText="1"/>
    </xf>
    <xf numFmtId="164" fontId="2" fillId="0" borderId="24" xfId="2" applyNumberFormat="1" applyFont="1" applyBorder="1" applyAlignment="1">
      <alignment vertical="center" wrapText="1"/>
    </xf>
    <xf numFmtId="164" fontId="2" fillId="4" borderId="24" xfId="2" applyNumberFormat="1" applyFont="1" applyFill="1" applyBorder="1" applyAlignment="1">
      <alignment vertical="center" wrapText="1"/>
    </xf>
    <xf numFmtId="0" fontId="2" fillId="28" borderId="24" xfId="2" applyFont="1" applyFill="1" applyBorder="1" applyAlignment="1">
      <alignment vertical="center" wrapText="1"/>
    </xf>
    <xf numFmtId="1" fontId="2" fillId="28" borderId="24" xfId="2" applyNumberFormat="1" applyFont="1" applyFill="1" applyBorder="1" applyAlignment="1">
      <alignment vertical="center" wrapText="1"/>
    </xf>
    <xf numFmtId="164" fontId="2" fillId="28" borderId="24" xfId="2" applyNumberFormat="1" applyFont="1" applyFill="1" applyBorder="1" applyAlignment="1">
      <alignment vertical="center" wrapText="1"/>
    </xf>
    <xf numFmtId="164" fontId="2" fillId="28" borderId="9" xfId="2" applyNumberFormat="1" applyFont="1" applyFill="1" applyBorder="1" applyAlignment="1">
      <alignment vertical="center" wrapText="1"/>
    </xf>
    <xf numFmtId="1" fontId="8" fillId="0" borderId="0" xfId="2" applyNumberFormat="1" applyFont="1" applyAlignment="1">
      <alignment horizontal="center" wrapText="1"/>
    </xf>
    <xf numFmtId="165" fontId="3" fillId="0" borderId="0" xfId="2" applyNumberFormat="1" applyFont="1" applyAlignment="1">
      <alignment horizontal="center" vertical="center"/>
    </xf>
    <xf numFmtId="0" fontId="38" fillId="0" borderId="22" xfId="1" applyFont="1" applyBorder="1" applyAlignment="1">
      <alignment horizontal="center" vertical="center"/>
    </xf>
    <xf numFmtId="164" fontId="42" fillId="0" borderId="22" xfId="0" applyNumberFormat="1" applyFont="1" applyBorder="1"/>
    <xf numFmtId="0" fontId="3" fillId="0" borderId="24" xfId="1" applyFont="1" applyBorder="1" applyAlignment="1">
      <alignment horizontal="center" vertical="center" wrapText="1"/>
    </xf>
    <xf numFmtId="0" fontId="38" fillId="0" borderId="37" xfId="1" applyFont="1" applyBorder="1" applyAlignment="1">
      <alignment horizontal="center" vertical="center"/>
    </xf>
    <xf numFmtId="164" fontId="42" fillId="0" borderId="37" xfId="0" applyNumberFormat="1" applyFont="1" applyBorder="1"/>
    <xf numFmtId="0" fontId="38" fillId="0" borderId="24" xfId="1" applyFont="1" applyBorder="1" applyAlignment="1">
      <alignment horizontal="center" vertical="center"/>
    </xf>
    <xf numFmtId="164" fontId="42" fillId="0" borderId="24" xfId="0" applyNumberFormat="1" applyFont="1" applyBorder="1"/>
    <xf numFmtId="164" fontId="43" fillId="4" borderId="18" xfId="0" applyNumberFormat="1" applyFont="1" applyFill="1" applyBorder="1"/>
    <xf numFmtId="164" fontId="42" fillId="0" borderId="2" xfId="0" applyNumberFormat="1" applyFont="1" applyBorder="1"/>
    <xf numFmtId="164" fontId="42" fillId="0" borderId="9" xfId="0" applyNumberFormat="1" applyFont="1" applyBorder="1"/>
    <xf numFmtId="3" fontId="2" fillId="4" borderId="18" xfId="2" applyNumberFormat="1" applyFont="1" applyFill="1" applyBorder="1" applyAlignment="1">
      <alignment horizontal="center" vertical="center"/>
    </xf>
    <xf numFmtId="0" fontId="8" fillId="5" borderId="63" xfId="2" applyFont="1" applyFill="1" applyBorder="1" applyAlignment="1">
      <alignment horizontal="center" vertical="center" wrapText="1"/>
    </xf>
    <xf numFmtId="0" fontId="8" fillId="5" borderId="64" xfId="2" applyFont="1" applyFill="1" applyBorder="1" applyAlignment="1">
      <alignment horizontal="center" vertical="center" wrapText="1"/>
    </xf>
    <xf numFmtId="0" fontId="8" fillId="5" borderId="65" xfId="2" applyFont="1" applyFill="1" applyBorder="1" applyAlignment="1">
      <alignment horizontal="center" vertical="center" wrapText="1"/>
    </xf>
    <xf numFmtId="165" fontId="2" fillId="4" borderId="14" xfId="2" applyNumberFormat="1" applyFont="1" applyFill="1" applyBorder="1" applyAlignment="1">
      <alignment horizontal="right" vertical="center"/>
    </xf>
    <xf numFmtId="164" fontId="2" fillId="5" borderId="22" xfId="2" applyNumberFormat="1" applyFont="1" applyFill="1" applyBorder="1" applyAlignment="1">
      <alignment horizontal="right" vertical="center" wrapText="1"/>
    </xf>
    <xf numFmtId="164" fontId="2" fillId="5" borderId="22" xfId="2" applyNumberFormat="1" applyFont="1" applyFill="1" applyBorder="1" applyAlignment="1">
      <alignment vertical="center" wrapText="1"/>
    </xf>
    <xf numFmtId="0" fontId="2" fillId="5" borderId="22" xfId="2" applyFont="1" applyFill="1" applyBorder="1" applyAlignment="1">
      <alignment vertical="center" wrapText="1"/>
    </xf>
    <xf numFmtId="2" fontId="2" fillId="0" borderId="22" xfId="2" applyNumberFormat="1" applyFont="1" applyBorder="1" applyAlignment="1">
      <alignment vertical="center" wrapText="1"/>
    </xf>
    <xf numFmtId="0" fontId="2" fillId="5" borderId="42" xfId="2" applyFont="1" applyFill="1" applyBorder="1" applyAlignment="1">
      <alignment horizontal="left" vertical="center" wrapText="1"/>
    </xf>
    <xf numFmtId="164" fontId="2" fillId="0" borderId="37" xfId="2" applyNumberFormat="1" applyFont="1" applyBorder="1" applyAlignment="1">
      <alignment vertical="center" wrapText="1"/>
    </xf>
    <xf numFmtId="0" fontId="2" fillId="5" borderId="21" xfId="2" applyFont="1" applyFill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2" fillId="5" borderId="43" xfId="2" applyFont="1" applyFill="1" applyBorder="1" applyAlignment="1">
      <alignment horizontal="left" vertical="center" wrapText="1"/>
    </xf>
    <xf numFmtId="0" fontId="2" fillId="5" borderId="16" xfId="2" applyFont="1" applyFill="1" applyBorder="1" applyAlignment="1">
      <alignment vertical="center" wrapText="1"/>
    </xf>
    <xf numFmtId="164" fontId="39" fillId="5" borderId="17" xfId="31" applyNumberFormat="1" applyFont="1" applyFill="1" applyBorder="1" applyAlignment="1">
      <alignment horizontal="right" vertical="center" wrapText="1"/>
    </xf>
    <xf numFmtId="164" fontId="2" fillId="0" borderId="42" xfId="2" applyNumberFormat="1" applyFont="1" applyBorder="1" applyAlignment="1">
      <alignment vertical="center" wrapText="1"/>
    </xf>
    <xf numFmtId="164" fontId="2" fillId="0" borderId="21" xfId="2" applyNumberFormat="1" applyFont="1" applyBorder="1" applyAlignment="1">
      <alignment vertical="center" wrapText="1"/>
    </xf>
    <xf numFmtId="164" fontId="2" fillId="0" borderId="43" xfId="2" applyNumberFormat="1" applyFont="1" applyBorder="1" applyAlignment="1">
      <alignment vertical="center" wrapText="1"/>
    </xf>
    <xf numFmtId="164" fontId="2" fillId="5" borderId="17" xfId="2" applyNumberFormat="1" applyFont="1" applyFill="1" applyBorder="1" applyAlignment="1">
      <alignment horizontal="right" vertical="center" wrapText="1"/>
    </xf>
    <xf numFmtId="164" fontId="39" fillId="4" borderId="35" xfId="31" applyNumberFormat="1" applyFont="1" applyFill="1" applyBorder="1" applyAlignment="1">
      <alignment horizontal="right" vertical="center" wrapText="1"/>
    </xf>
    <xf numFmtId="164" fontId="39" fillId="4" borderId="39" xfId="31" applyNumberFormat="1" applyFont="1" applyFill="1" applyBorder="1" applyAlignment="1">
      <alignment horizontal="right" vertical="center" wrapText="1"/>
    </xf>
    <xf numFmtId="164" fontId="39" fillId="4" borderId="61" xfId="31" applyNumberFormat="1" applyFont="1" applyFill="1" applyBorder="1" applyAlignment="1">
      <alignment horizontal="right" vertical="center" wrapText="1"/>
    </xf>
    <xf numFmtId="0" fontId="7" fillId="0" borderId="10" xfId="2" applyFont="1" applyBorder="1" applyAlignment="1">
      <alignment horizontal="center" vertical="center" wrapText="1"/>
    </xf>
    <xf numFmtId="164" fontId="2" fillId="5" borderId="22" xfId="2" applyNumberFormat="1" applyFont="1" applyFill="1" applyBorder="1" applyAlignment="1">
      <alignment horizontal="right" vertical="center"/>
    </xf>
    <xf numFmtId="164" fontId="2" fillId="0" borderId="22" xfId="2" applyNumberFormat="1" applyFont="1" applyBorder="1" applyAlignment="1">
      <alignment horizontal="right" vertical="center"/>
    </xf>
    <xf numFmtId="164" fontId="2" fillId="5" borderId="37" xfId="2" applyNumberFormat="1" applyFont="1" applyFill="1" applyBorder="1" applyAlignment="1">
      <alignment horizontal="right" vertical="center" wrapText="1"/>
    </xf>
    <xf numFmtId="164" fontId="2" fillId="5" borderId="16" xfId="2" applyNumberFormat="1" applyFont="1" applyFill="1" applyBorder="1" applyAlignment="1">
      <alignment horizontal="right" vertical="center" wrapText="1"/>
    </xf>
    <xf numFmtId="164" fontId="2" fillId="0" borderId="16" xfId="2" applyNumberFormat="1" applyFont="1" applyBorder="1" applyAlignment="1">
      <alignment vertical="center" wrapText="1"/>
    </xf>
    <xf numFmtId="164" fontId="42" fillId="0" borderId="11" xfId="0" applyNumberFormat="1" applyFont="1" applyBorder="1"/>
    <xf numFmtId="164" fontId="42" fillId="0" borderId="12" xfId="0" applyNumberFormat="1" applyFont="1" applyBorder="1"/>
    <xf numFmtId="166" fontId="3" fillId="0" borderId="22" xfId="6" applyNumberFormat="1" applyFont="1" applyBorder="1" applyAlignment="1">
      <alignment horizontal="center" vertical="center"/>
    </xf>
    <xf numFmtId="0" fontId="42" fillId="0" borderId="6" xfId="0" applyFont="1" applyBorder="1"/>
    <xf numFmtId="0" fontId="7" fillId="0" borderId="18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164" fontId="0" fillId="0" borderId="0" xfId="0" applyNumberFormat="1"/>
    <xf numFmtId="0" fontId="10" fillId="0" borderId="11" xfId="1" applyFont="1" applyBorder="1" applyAlignment="1">
      <alignment horizontal="center" vertical="center"/>
    </xf>
    <xf numFmtId="0" fontId="10" fillId="30" borderId="11" xfId="1" applyFont="1" applyFill="1" applyBorder="1" applyAlignment="1">
      <alignment horizontal="center" vertical="center"/>
    </xf>
    <xf numFmtId="2" fontId="10" fillId="31" borderId="11" xfId="1" applyNumberFormat="1" applyFont="1" applyFill="1" applyBorder="1" applyAlignment="1">
      <alignment horizontal="center" vertical="center"/>
    </xf>
    <xf numFmtId="0" fontId="10" fillId="32" borderId="11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30" borderId="22" xfId="1" applyFont="1" applyFill="1" applyBorder="1" applyAlignment="1">
      <alignment horizontal="center" vertical="center"/>
    </xf>
    <xf numFmtId="2" fontId="10" fillId="31" borderId="22" xfId="1" applyNumberFormat="1" applyFont="1" applyFill="1" applyBorder="1" applyAlignment="1">
      <alignment horizontal="center" vertical="center"/>
    </xf>
    <xf numFmtId="0" fontId="10" fillId="32" borderId="22" xfId="1" applyFont="1" applyFill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30" borderId="24" xfId="1" applyFont="1" applyFill="1" applyBorder="1" applyAlignment="1">
      <alignment horizontal="center" vertical="center"/>
    </xf>
    <xf numFmtId="2" fontId="10" fillId="31" borderId="24" xfId="1" applyNumberFormat="1" applyFont="1" applyFill="1" applyBorder="1" applyAlignment="1">
      <alignment horizontal="center" vertical="center"/>
    </xf>
    <xf numFmtId="0" fontId="10" fillId="32" borderId="24" xfId="1" applyFont="1" applyFill="1" applyBorder="1" applyAlignment="1">
      <alignment horizontal="center" vertical="center"/>
    </xf>
    <xf numFmtId="2" fontId="2" fillId="31" borderId="18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9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78" applyFont="1" applyAlignment="1">
      <alignment horizontal="center"/>
    </xf>
    <xf numFmtId="0" fontId="3" fillId="0" borderId="0" xfId="78" applyFont="1" applyAlignment="1">
      <alignment horizontal="center" wrapText="1"/>
    </xf>
    <xf numFmtId="0" fontId="10" fillId="0" borderId="0" xfId="78" applyFont="1" applyAlignment="1">
      <alignment horizontal="center" wrapText="1"/>
    </xf>
    <xf numFmtId="0" fontId="3" fillId="0" borderId="0" xfId="78" applyFont="1" applyAlignment="1">
      <alignment horizontal="center" vertical="center" wrapText="1"/>
    </xf>
    <xf numFmtId="0" fontId="7" fillId="0" borderId="0" xfId="78" applyFont="1" applyAlignment="1">
      <alignment horizontal="center" vertical="center" wrapText="1"/>
    </xf>
    <xf numFmtId="0" fontId="3" fillId="0" borderId="0" xfId="78" applyFont="1" applyAlignment="1">
      <alignment horizontal="center" vertical="center"/>
    </xf>
    <xf numFmtId="0" fontId="7" fillId="0" borderId="13" xfId="78" applyFont="1" applyBorder="1" applyAlignment="1">
      <alignment horizontal="center" vertical="center" wrapText="1"/>
    </xf>
    <xf numFmtId="0" fontId="3" fillId="0" borderId="16" xfId="78" applyFont="1" applyBorder="1" applyAlignment="1">
      <alignment horizontal="center" vertical="center" wrapText="1"/>
    </xf>
    <xf numFmtId="0" fontId="49" fillId="0" borderId="0" xfId="78"/>
    <xf numFmtId="164" fontId="3" fillId="0" borderId="0" xfId="78" applyNumberFormat="1" applyFont="1" applyAlignment="1">
      <alignment horizontal="center" vertical="center"/>
    </xf>
    <xf numFmtId="164" fontId="49" fillId="0" borderId="0" xfId="78" applyNumberFormat="1"/>
    <xf numFmtId="0" fontId="7" fillId="0" borderId="14" xfId="78" applyFont="1" applyBorder="1" applyAlignment="1">
      <alignment horizontal="center" vertical="center" wrapText="1"/>
    </xf>
    <xf numFmtId="0" fontId="7" fillId="0" borderId="15" xfId="78" applyFont="1" applyBorder="1" applyAlignment="1">
      <alignment horizontal="center" vertical="center" wrapText="1"/>
    </xf>
    <xf numFmtId="2" fontId="3" fillId="0" borderId="0" xfId="78" applyNumberFormat="1" applyFont="1" applyAlignment="1">
      <alignment horizontal="center" vertical="center"/>
    </xf>
    <xf numFmtId="164" fontId="9" fillId="0" borderId="0" xfId="2" applyNumberFormat="1" applyFont="1" applyAlignment="1">
      <alignment horizontal="center" wrapText="1"/>
    </xf>
    <xf numFmtId="0" fontId="3" fillId="30" borderId="11" xfId="0" applyFont="1" applyFill="1" applyBorder="1" applyAlignment="1">
      <alignment horizontal="center" vertical="center"/>
    </xf>
    <xf numFmtId="0" fontId="3" fillId="29" borderId="11" xfId="0" applyFont="1" applyFill="1" applyBorder="1" applyAlignment="1">
      <alignment horizontal="center" vertical="center"/>
    </xf>
    <xf numFmtId="0" fontId="3" fillId="29" borderId="12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30" borderId="24" xfId="0" applyFont="1" applyFill="1" applyBorder="1" applyAlignment="1">
      <alignment horizontal="center" vertical="center"/>
    </xf>
    <xf numFmtId="0" fontId="3" fillId="29" borderId="36" xfId="0" applyFont="1" applyFill="1" applyBorder="1" applyAlignment="1">
      <alignment horizontal="center" vertical="center"/>
    </xf>
    <xf numFmtId="0" fontId="3" fillId="29" borderId="26" xfId="0" applyFont="1" applyFill="1" applyBorder="1" applyAlignment="1">
      <alignment horizontal="center" vertical="center"/>
    </xf>
    <xf numFmtId="0" fontId="3" fillId="29" borderId="67" xfId="0" applyFont="1" applyFill="1" applyBorder="1" applyAlignment="1">
      <alignment horizontal="center" vertical="center"/>
    </xf>
    <xf numFmtId="166" fontId="3" fillId="0" borderId="37" xfId="6" applyNumberFormat="1" applyFont="1" applyBorder="1" applyAlignment="1">
      <alignment horizontal="center" vertical="center"/>
    </xf>
    <xf numFmtId="0" fontId="7" fillId="0" borderId="14" xfId="6" applyFont="1" applyBorder="1" applyAlignment="1">
      <alignment horizontal="center" vertical="center"/>
    </xf>
    <xf numFmtId="0" fontId="3" fillId="0" borderId="0" xfId="6" applyFont="1" applyAlignment="1">
      <alignment horizontal="center" wrapText="1"/>
    </xf>
    <xf numFmtId="0" fontId="10" fillId="0" borderId="0" xfId="6" applyFont="1" applyAlignment="1">
      <alignment horizontal="center" wrapText="1"/>
    </xf>
    <xf numFmtId="0" fontId="3" fillId="0" borderId="0" xfId="6" applyFont="1" applyAlignment="1">
      <alignment horizontal="center"/>
    </xf>
    <xf numFmtId="0" fontId="3" fillId="0" borderId="0" xfId="6" applyFont="1" applyAlignment="1">
      <alignment horizontal="center" vertical="center" wrapText="1"/>
    </xf>
    <xf numFmtId="0" fontId="7" fillId="0" borderId="0" xfId="6" applyFont="1" applyAlignment="1">
      <alignment horizontal="center" vertical="center" wrapText="1"/>
    </xf>
    <xf numFmtId="0" fontId="3" fillId="0" borderId="0" xfId="6" applyFont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7" fillId="4" borderId="18" xfId="1" applyFont="1" applyFill="1" applyBorder="1" applyAlignment="1">
      <alignment horizontal="center" vertical="center" wrapText="1"/>
    </xf>
    <xf numFmtId="164" fontId="42" fillId="4" borderId="37" xfId="0" applyNumberFormat="1" applyFont="1" applyFill="1" applyBorder="1"/>
    <xf numFmtId="164" fontId="42" fillId="4" borderId="22" xfId="0" applyNumberFormat="1" applyFont="1" applyFill="1" applyBorder="1"/>
    <xf numFmtId="164" fontId="42" fillId="4" borderId="24" xfId="0" applyNumberFormat="1" applyFont="1" applyFill="1" applyBorder="1"/>
    <xf numFmtId="164" fontId="42" fillId="4" borderId="2" xfId="0" applyNumberFormat="1" applyFont="1" applyFill="1" applyBorder="1"/>
    <xf numFmtId="164" fontId="42" fillId="4" borderId="9" xfId="0" applyNumberFormat="1" applyFont="1" applyFill="1" applyBorder="1"/>
    <xf numFmtId="165" fontId="3" fillId="0" borderId="0" xfId="31" applyNumberFormat="1" applyFont="1"/>
    <xf numFmtId="165" fontId="43" fillId="4" borderId="18" xfId="0" applyNumberFormat="1" applyFont="1" applyFill="1" applyBorder="1"/>
    <xf numFmtId="165" fontId="43" fillId="4" borderId="7" xfId="0" applyNumberFormat="1" applyFont="1" applyFill="1" applyBorder="1"/>
    <xf numFmtId="0" fontId="2" fillId="0" borderId="9" xfId="78" applyFont="1" applyBorder="1" applyAlignment="1">
      <alignment horizontal="center" vertical="center" wrapText="1"/>
    </xf>
    <xf numFmtId="0" fontId="8" fillId="0" borderId="9" xfId="78" applyFont="1" applyBorder="1" applyAlignment="1">
      <alignment horizontal="center" vertical="center" wrapText="1"/>
    </xf>
    <xf numFmtId="0" fontId="49" fillId="30" borderId="0" xfId="78" applyFill="1"/>
    <xf numFmtId="0" fontId="7" fillId="0" borderId="29" xfId="78" applyFont="1" applyBorder="1" applyAlignment="1">
      <alignment horizontal="center" vertical="center" wrapText="1"/>
    </xf>
    <xf numFmtId="0" fontId="47" fillId="0" borderId="0" xfId="78" applyFont="1" applyAlignment="1">
      <alignment horizontal="center" vertical="center"/>
    </xf>
    <xf numFmtId="164" fontId="47" fillId="0" borderId="0" xfId="78" applyNumberFormat="1" applyFont="1" applyAlignment="1">
      <alignment horizontal="center" vertical="center"/>
    </xf>
    <xf numFmtId="166" fontId="3" fillId="0" borderId="16" xfId="6" applyNumberFormat="1" applyFont="1" applyBorder="1" applyAlignment="1">
      <alignment horizontal="center" vertical="center"/>
    </xf>
    <xf numFmtId="0" fontId="7" fillId="0" borderId="6" xfId="78" applyFont="1" applyBorder="1" applyAlignment="1">
      <alignment horizontal="center" vertical="center" wrapText="1"/>
    </xf>
    <xf numFmtId="0" fontId="7" fillId="0" borderId="0" xfId="78" applyFont="1" applyAlignment="1">
      <alignment horizontal="center" vertical="center"/>
    </xf>
    <xf numFmtId="0" fontId="2" fillId="0" borderId="18" xfId="78" applyFont="1" applyBorder="1" applyAlignment="1">
      <alignment horizontal="center" vertical="center" wrapText="1"/>
    </xf>
    <xf numFmtId="0" fontId="8" fillId="0" borderId="18" xfId="78" applyFont="1" applyBorder="1" applyAlignment="1">
      <alignment horizontal="center" vertical="center" wrapText="1"/>
    </xf>
    <xf numFmtId="0" fontId="7" fillId="0" borderId="20" xfId="78" applyFont="1" applyBorder="1" applyAlignment="1">
      <alignment horizontal="center" vertical="center" wrapText="1"/>
    </xf>
    <xf numFmtId="0" fontId="7" fillId="0" borderId="5" xfId="78" applyFont="1" applyBorder="1" applyAlignment="1">
      <alignment horizontal="center" vertical="center" wrapText="1"/>
    </xf>
    <xf numFmtId="164" fontId="3" fillId="31" borderId="37" xfId="6" applyNumberFormat="1" applyFont="1" applyFill="1" applyBorder="1" applyAlignment="1">
      <alignment horizontal="right" vertical="center"/>
    </xf>
    <xf numFmtId="164" fontId="3" fillId="0" borderId="37" xfId="6" applyNumberFormat="1" applyFont="1" applyBorder="1" applyAlignment="1">
      <alignment horizontal="right" vertical="center"/>
    </xf>
    <xf numFmtId="164" fontId="3" fillId="30" borderId="37" xfId="6" applyNumberFormat="1" applyFont="1" applyFill="1" applyBorder="1" applyAlignment="1">
      <alignment horizontal="right" vertical="center"/>
    </xf>
    <xf numFmtId="164" fontId="3" fillId="31" borderId="22" xfId="6" applyNumberFormat="1" applyFont="1" applyFill="1" applyBorder="1" applyAlignment="1">
      <alignment horizontal="right" vertical="center"/>
    </xf>
    <xf numFmtId="164" fontId="3" fillId="0" borderId="22" xfId="6" applyNumberFormat="1" applyFont="1" applyBorder="1" applyAlignment="1">
      <alignment horizontal="right" vertical="center"/>
    </xf>
    <xf numFmtId="164" fontId="3" fillId="31" borderId="16" xfId="6" applyNumberFormat="1" applyFont="1" applyFill="1" applyBorder="1" applyAlignment="1">
      <alignment horizontal="right" vertical="center"/>
    </xf>
    <xf numFmtId="164" fontId="3" fillId="0" borderId="16" xfId="6" applyNumberFormat="1" applyFont="1" applyBorder="1" applyAlignment="1">
      <alignment horizontal="right" vertical="center"/>
    </xf>
    <xf numFmtId="164" fontId="7" fillId="31" borderId="14" xfId="6" applyNumberFormat="1" applyFont="1" applyFill="1" applyBorder="1" applyAlignment="1">
      <alignment horizontal="right" vertical="center"/>
    </xf>
    <xf numFmtId="164" fontId="7" fillId="0" borderId="14" xfId="6" applyNumberFormat="1" applyFont="1" applyBorder="1" applyAlignment="1">
      <alignment horizontal="right" vertical="center"/>
    </xf>
    <xf numFmtId="0" fontId="3" fillId="31" borderId="37" xfId="6" applyFont="1" applyFill="1" applyBorder="1" applyAlignment="1">
      <alignment horizontal="right" vertical="center"/>
    </xf>
    <xf numFmtId="0" fontId="3" fillId="0" borderId="37" xfId="6" applyFont="1" applyBorder="1" applyAlignment="1">
      <alignment horizontal="right" vertical="center"/>
    </xf>
    <xf numFmtId="0" fontId="3" fillId="31" borderId="22" xfId="6" applyFont="1" applyFill="1" applyBorder="1" applyAlignment="1">
      <alignment horizontal="right" vertical="center"/>
    </xf>
    <xf numFmtId="0" fontId="3" fillId="0" borderId="22" xfId="6" applyFont="1" applyBorder="1" applyAlignment="1">
      <alignment horizontal="right" vertical="center"/>
    </xf>
    <xf numFmtId="0" fontId="3" fillId="31" borderId="16" xfId="6" applyFont="1" applyFill="1" applyBorder="1" applyAlignment="1">
      <alignment horizontal="right" vertical="center"/>
    </xf>
    <xf numFmtId="0" fontId="3" fillId="0" borderId="16" xfId="6" applyFont="1" applyBorder="1" applyAlignment="1">
      <alignment horizontal="right" vertical="center"/>
    </xf>
    <xf numFmtId="0" fontId="7" fillId="31" borderId="14" xfId="6" applyFont="1" applyFill="1" applyBorder="1" applyAlignment="1">
      <alignment horizontal="right" vertical="center"/>
    </xf>
    <xf numFmtId="0" fontId="7" fillId="0" borderId="14" xfId="6" applyFont="1" applyBorder="1" applyAlignment="1">
      <alignment horizontal="right" vertical="center"/>
    </xf>
    <xf numFmtId="0" fontId="3" fillId="0" borderId="0" xfId="77" applyFont="1" applyAlignment="1">
      <alignment horizontal="center"/>
    </xf>
    <xf numFmtId="0" fontId="3" fillId="0" borderId="0" xfId="77" applyFont="1" applyAlignment="1">
      <alignment horizontal="center" wrapText="1"/>
    </xf>
    <xf numFmtId="0" fontId="10" fillId="0" borderId="0" xfId="77" applyFont="1" applyAlignment="1">
      <alignment horizontal="center" wrapText="1"/>
    </xf>
    <xf numFmtId="167" fontId="3" fillId="0" borderId="0" xfId="78" applyNumberFormat="1" applyFont="1" applyAlignment="1">
      <alignment horizontal="center" vertical="center"/>
    </xf>
    <xf numFmtId="0" fontId="3" fillId="0" borderId="11" xfId="84" applyFont="1" applyBorder="1" applyAlignment="1">
      <alignment horizontal="center" vertical="center"/>
    </xf>
    <xf numFmtId="1" fontId="3" fillId="29" borderId="11" xfId="0" applyNumberFormat="1" applyFont="1" applyFill="1" applyBorder="1" applyAlignment="1">
      <alignment horizontal="center" vertical="center"/>
    </xf>
    <xf numFmtId="0" fontId="3" fillId="0" borderId="22" xfId="84" applyFont="1" applyBorder="1" applyAlignment="1">
      <alignment horizontal="center" vertical="center"/>
    </xf>
    <xf numFmtId="0" fontId="3" fillId="0" borderId="24" xfId="84" applyFont="1" applyBorder="1" applyAlignment="1">
      <alignment horizontal="center" vertical="center"/>
    </xf>
    <xf numFmtId="164" fontId="3" fillId="0" borderId="11" xfId="84" applyNumberFormat="1" applyFont="1" applyBorder="1" applyAlignment="1">
      <alignment horizontal="center" vertical="center"/>
    </xf>
    <xf numFmtId="164" fontId="3" fillId="0" borderId="22" xfId="84" applyNumberFormat="1" applyFont="1" applyBorder="1" applyAlignment="1">
      <alignment horizontal="center" vertical="center"/>
    </xf>
    <xf numFmtId="164" fontId="3" fillId="0" borderId="24" xfId="84" applyNumberFormat="1" applyFont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4" fontId="3" fillId="28" borderId="56" xfId="6" applyNumberFormat="1" applyFont="1" applyFill="1" applyBorder="1" applyAlignment="1">
      <alignment horizontal="right" vertical="center"/>
    </xf>
    <xf numFmtId="164" fontId="3" fillId="28" borderId="23" xfId="6" applyNumberFormat="1" applyFont="1" applyFill="1" applyBorder="1" applyAlignment="1">
      <alignment horizontal="right" vertical="center"/>
    </xf>
    <xf numFmtId="164" fontId="3" fillId="28" borderId="17" xfId="6" applyNumberFormat="1" applyFont="1" applyFill="1" applyBorder="1" applyAlignment="1">
      <alignment horizontal="right" vertical="center"/>
    </xf>
    <xf numFmtId="164" fontId="3" fillId="28" borderId="37" xfId="6" applyNumberFormat="1" applyFont="1" applyFill="1" applyBorder="1" applyAlignment="1">
      <alignment horizontal="right" vertical="center"/>
    </xf>
    <xf numFmtId="164" fontId="3" fillId="28" borderId="22" xfId="6" applyNumberFormat="1" applyFont="1" applyFill="1" applyBorder="1" applyAlignment="1">
      <alignment horizontal="right" vertical="center"/>
    </xf>
    <xf numFmtId="164" fontId="3" fillId="28" borderId="16" xfId="6" applyNumberFormat="1" applyFont="1" applyFill="1" applyBorder="1" applyAlignment="1">
      <alignment horizontal="right" vertical="center"/>
    </xf>
    <xf numFmtId="164" fontId="7" fillId="28" borderId="14" xfId="6" applyNumberFormat="1" applyFont="1" applyFill="1" applyBorder="1" applyAlignment="1">
      <alignment horizontal="right" vertical="center"/>
    </xf>
    <xf numFmtId="164" fontId="7" fillId="28" borderId="34" xfId="6" applyNumberFormat="1" applyFont="1" applyFill="1" applyBorder="1" applyAlignment="1">
      <alignment horizontal="right" vertical="center"/>
    </xf>
    <xf numFmtId="164" fontId="3" fillId="31" borderId="56" xfId="6" applyNumberFormat="1" applyFont="1" applyFill="1" applyBorder="1" applyAlignment="1">
      <alignment horizontal="right" vertical="center"/>
    </xf>
    <xf numFmtId="164" fontId="3" fillId="31" borderId="23" xfId="6" applyNumberFormat="1" applyFont="1" applyFill="1" applyBorder="1" applyAlignment="1">
      <alignment horizontal="right" vertical="center"/>
    </xf>
    <xf numFmtId="164" fontId="3" fillId="31" borderId="17" xfId="6" applyNumberFormat="1" applyFont="1" applyFill="1" applyBorder="1" applyAlignment="1">
      <alignment horizontal="right" vertical="center"/>
    </xf>
    <xf numFmtId="164" fontId="7" fillId="31" borderId="34" xfId="6" applyNumberFormat="1" applyFont="1" applyFill="1" applyBorder="1" applyAlignment="1">
      <alignment horizontal="right" vertical="center"/>
    </xf>
    <xf numFmtId="0" fontId="7" fillId="31" borderId="34" xfId="6" applyFont="1" applyFill="1" applyBorder="1" applyAlignment="1">
      <alignment horizontal="right" vertical="center"/>
    </xf>
    <xf numFmtId="2" fontId="3" fillId="0" borderId="0" xfId="0" applyNumberFormat="1" applyFont="1" applyAlignment="1">
      <alignment horizontal="center" vertical="center"/>
    </xf>
    <xf numFmtId="0" fontId="3" fillId="0" borderId="24" xfId="78" applyFont="1" applyBorder="1" applyAlignment="1">
      <alignment horizontal="center" vertical="center" wrapText="1"/>
    </xf>
    <xf numFmtId="0" fontId="7" fillId="0" borderId="18" xfId="78" applyFont="1" applyBorder="1" applyAlignment="1">
      <alignment horizontal="center" vertical="center" wrapText="1"/>
    </xf>
    <xf numFmtId="0" fontId="7" fillId="0" borderId="7" xfId="78" applyFont="1" applyBorder="1" applyAlignment="1">
      <alignment horizontal="center" vertical="center" wrapText="1"/>
    </xf>
    <xf numFmtId="0" fontId="7" fillId="30" borderId="22" xfId="78" applyFont="1" applyFill="1" applyBorder="1" applyAlignment="1">
      <alignment horizontal="center" vertical="center"/>
    </xf>
    <xf numFmtId="0" fontId="7" fillId="30" borderId="24" xfId="78" applyFont="1" applyFill="1" applyBorder="1" applyAlignment="1">
      <alignment horizontal="center" vertical="center"/>
    </xf>
    <xf numFmtId="0" fontId="7" fillId="30" borderId="37" xfId="78" applyFont="1" applyFill="1" applyBorder="1" applyAlignment="1">
      <alignment horizontal="center" vertical="center"/>
    </xf>
    <xf numFmtId="0" fontId="8" fillId="0" borderId="65" xfId="78" applyFont="1" applyBorder="1" applyAlignment="1">
      <alignment vertical="center"/>
    </xf>
    <xf numFmtId="0" fontId="7" fillId="0" borderId="3" xfId="78" applyFont="1" applyBorder="1" applyAlignment="1">
      <alignment horizontal="center" vertical="center" wrapText="1"/>
    </xf>
    <xf numFmtId="0" fontId="3" fillId="0" borderId="0" xfId="77" applyFont="1" applyAlignment="1">
      <alignment horizontal="center" vertical="center"/>
    </xf>
    <xf numFmtId="0" fontId="3" fillId="0" borderId="0" xfId="77" applyFont="1" applyAlignment="1">
      <alignment horizontal="center" vertical="center" wrapText="1"/>
    </xf>
    <xf numFmtId="0" fontId="3" fillId="0" borderId="24" xfId="75" applyFont="1" applyBorder="1" applyAlignment="1">
      <alignment horizontal="center" vertical="center" wrapText="1"/>
    </xf>
    <xf numFmtId="0" fontId="7" fillId="0" borderId="33" xfId="77" applyFont="1" applyBorder="1" applyAlignment="1">
      <alignment horizontal="center" vertical="center" wrapText="1"/>
    </xf>
    <xf numFmtId="0" fontId="7" fillId="0" borderId="6" xfId="77" applyFont="1" applyBorder="1" applyAlignment="1">
      <alignment horizontal="center" vertical="center" wrapText="1"/>
    </xf>
    <xf numFmtId="0" fontId="7" fillId="0" borderId="20" xfId="77" applyFont="1" applyBorder="1" applyAlignment="1">
      <alignment horizontal="center" vertical="center" wrapText="1"/>
    </xf>
    <xf numFmtId="0" fontId="7" fillId="0" borderId="18" xfId="77" applyFont="1" applyBorder="1" applyAlignment="1">
      <alignment horizontal="center" vertical="center" wrapText="1"/>
    </xf>
    <xf numFmtId="0" fontId="7" fillId="0" borderId="7" xfId="77" applyFont="1" applyBorder="1" applyAlignment="1">
      <alignment horizontal="center" vertical="center" wrapText="1"/>
    </xf>
    <xf numFmtId="0" fontId="7" fillId="0" borderId="0" xfId="77" applyFont="1" applyAlignment="1">
      <alignment horizontal="center" vertical="center" wrapText="1"/>
    </xf>
    <xf numFmtId="0" fontId="7" fillId="0" borderId="0" xfId="77" applyFont="1" applyAlignment="1">
      <alignment horizontal="center" vertical="center"/>
    </xf>
    <xf numFmtId="164" fontId="3" fillId="0" borderId="0" xfId="77" applyNumberFormat="1" applyFont="1" applyAlignment="1">
      <alignment horizontal="center" vertical="center"/>
    </xf>
    <xf numFmtId="164" fontId="3" fillId="4" borderId="11" xfId="0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164" fontId="3" fillId="29" borderId="11" xfId="0" applyNumberFormat="1" applyFont="1" applyFill="1" applyBorder="1" applyAlignment="1">
      <alignment horizontal="center" vertical="center"/>
    </xf>
    <xf numFmtId="164" fontId="3" fillId="29" borderId="12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64" fontId="3" fillId="4" borderId="24" xfId="0" applyNumberFormat="1" applyFont="1" applyFill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164" fontId="7" fillId="0" borderId="18" xfId="77" applyNumberFormat="1" applyFont="1" applyBorder="1" applyAlignment="1">
      <alignment horizontal="center" vertical="center"/>
    </xf>
    <xf numFmtId="0" fontId="7" fillId="0" borderId="22" xfId="78" applyFont="1" applyBorder="1" applyAlignment="1">
      <alignment horizontal="center" vertical="center"/>
    </xf>
    <xf numFmtId="0" fontId="7" fillId="0" borderId="24" xfId="78" applyFont="1" applyBorder="1" applyAlignment="1">
      <alignment horizontal="center" vertical="center"/>
    </xf>
    <xf numFmtId="2" fontId="7" fillId="31" borderId="14" xfId="6" applyNumberFormat="1" applyFont="1" applyFill="1" applyBorder="1" applyAlignment="1">
      <alignment horizontal="right" vertical="center"/>
    </xf>
    <xf numFmtId="0" fontId="7" fillId="0" borderId="11" xfId="78" applyFont="1" applyBorder="1" applyAlignment="1">
      <alignment horizontal="center" vertical="center"/>
    </xf>
    <xf numFmtId="164" fontId="7" fillId="31" borderId="37" xfId="6" applyNumberFormat="1" applyFont="1" applyFill="1" applyBorder="1" applyAlignment="1">
      <alignment horizontal="right" vertical="center"/>
    </xf>
    <xf numFmtId="164" fontId="7" fillId="31" borderId="56" xfId="6" applyNumberFormat="1" applyFont="1" applyFill="1" applyBorder="1" applyAlignment="1">
      <alignment horizontal="right" vertical="center"/>
    </xf>
    <xf numFmtId="164" fontId="7" fillId="31" borderId="22" xfId="6" applyNumberFormat="1" applyFont="1" applyFill="1" applyBorder="1" applyAlignment="1">
      <alignment horizontal="right" vertical="center"/>
    </xf>
    <xf numFmtId="164" fontId="7" fillId="31" borderId="23" xfId="6" applyNumberFormat="1" applyFont="1" applyFill="1" applyBorder="1" applyAlignment="1">
      <alignment horizontal="right" vertical="center"/>
    </xf>
    <xf numFmtId="164" fontId="7" fillId="31" borderId="16" xfId="6" applyNumberFormat="1" applyFont="1" applyFill="1" applyBorder="1" applyAlignment="1">
      <alignment horizontal="right" vertical="center"/>
    </xf>
    <xf numFmtId="164" fontId="7" fillId="31" borderId="17" xfId="6" applyNumberFormat="1" applyFont="1" applyFill="1" applyBorder="1" applyAlignment="1">
      <alignment horizontal="right" vertical="center"/>
    </xf>
    <xf numFmtId="0" fontId="38" fillId="0" borderId="22" xfId="2" applyFont="1" applyBorder="1" applyAlignment="1">
      <alignment horizontal="center" vertical="center" wrapText="1"/>
    </xf>
    <xf numFmtId="164" fontId="38" fillId="0" borderId="22" xfId="2" applyNumberFormat="1" applyFont="1" applyBorder="1" applyAlignment="1">
      <alignment horizontal="center" vertical="center" wrapText="1"/>
    </xf>
    <xf numFmtId="165" fontId="38" fillId="0" borderId="22" xfId="2" applyNumberFormat="1" applyFont="1" applyBorder="1" applyAlignment="1">
      <alignment horizontal="center" vertical="center" wrapText="1"/>
    </xf>
    <xf numFmtId="164" fontId="2" fillId="0" borderId="35" xfId="2" applyNumberFormat="1" applyFont="1" applyBorder="1" applyAlignment="1">
      <alignment vertical="center" wrapText="1"/>
    </xf>
    <xf numFmtId="164" fontId="2" fillId="5" borderId="39" xfId="2" applyNumberFormat="1" applyFont="1" applyFill="1" applyBorder="1" applyAlignment="1">
      <alignment horizontal="right" vertical="center" wrapText="1"/>
    </xf>
    <xf numFmtId="0" fontId="2" fillId="5" borderId="39" xfId="2" applyFont="1" applyFill="1" applyBorder="1" applyAlignment="1">
      <alignment horizontal="right" vertical="center" wrapText="1"/>
    </xf>
    <xf numFmtId="164" fontId="2" fillId="0" borderId="39" xfId="2" applyNumberFormat="1" applyFont="1" applyBorder="1" applyAlignment="1">
      <alignment vertical="center" wrapText="1"/>
    </xf>
    <xf numFmtId="164" fontId="2" fillId="0" borderId="39" xfId="2" applyNumberFormat="1" applyFont="1" applyBorder="1" applyAlignment="1">
      <alignment horizontal="right" vertical="center" wrapText="1"/>
    </xf>
    <xf numFmtId="164" fontId="39" fillId="5" borderId="75" xfId="31" applyNumberFormat="1" applyFont="1" applyFill="1" applyBorder="1" applyAlignment="1">
      <alignment horizontal="right" vertical="center" wrapText="1"/>
    </xf>
    <xf numFmtId="164" fontId="2" fillId="5" borderId="21" xfId="2" applyNumberFormat="1" applyFont="1" applyFill="1" applyBorder="1" applyAlignment="1">
      <alignment vertical="center" wrapText="1"/>
    </xf>
    <xf numFmtId="0" fontId="2" fillId="5" borderId="21" xfId="2" applyFont="1" applyFill="1" applyBorder="1" applyAlignment="1">
      <alignment vertical="center" wrapText="1"/>
    </xf>
    <xf numFmtId="0" fontId="2" fillId="0" borderId="21" xfId="2" applyFont="1" applyBorder="1" applyAlignment="1">
      <alignment vertical="center" wrapText="1"/>
    </xf>
    <xf numFmtId="0" fontId="2" fillId="5" borderId="43" xfId="2" applyFont="1" applyFill="1" applyBorder="1" applyAlignment="1">
      <alignment vertical="center" wrapText="1"/>
    </xf>
    <xf numFmtId="165" fontId="2" fillId="4" borderId="22" xfId="2" applyNumberFormat="1" applyFont="1" applyFill="1" applyBorder="1" applyAlignment="1">
      <alignment horizontal="center" vertical="center"/>
    </xf>
    <xf numFmtId="164" fontId="2" fillId="28" borderId="22" xfId="2" applyNumberFormat="1" applyFont="1" applyFill="1" applyBorder="1" applyAlignment="1">
      <alignment vertical="center" wrapText="1"/>
    </xf>
    <xf numFmtId="165" fontId="2" fillId="0" borderId="22" xfId="2" applyNumberFormat="1" applyFont="1" applyBorder="1" applyAlignment="1">
      <alignment horizontal="right" vertical="center" wrapText="1"/>
    </xf>
    <xf numFmtId="0" fontId="3" fillId="0" borderId="0" xfId="31" applyFont="1" applyAlignment="1">
      <alignment horizontal="center"/>
    </xf>
    <xf numFmtId="0" fontId="4" fillId="5" borderId="0" xfId="31" applyFont="1" applyFill="1" applyAlignment="1">
      <alignment horizontal="center" vertical="center" wrapText="1"/>
    </xf>
    <xf numFmtId="0" fontId="2" fillId="5" borderId="42" xfId="31" applyFont="1" applyFill="1" applyBorder="1" applyAlignment="1">
      <alignment horizontal="center" vertical="center" wrapText="1"/>
    </xf>
    <xf numFmtId="0" fontId="2" fillId="5" borderId="37" xfId="31" applyFont="1" applyFill="1" applyBorder="1" applyAlignment="1">
      <alignment horizontal="center" vertical="center" wrapText="1"/>
    </xf>
    <xf numFmtId="0" fontId="2" fillId="5" borderId="56" xfId="31" applyFont="1" applyFill="1" applyBorder="1" applyAlignment="1">
      <alignment horizontal="center" vertical="center" wrapText="1"/>
    </xf>
    <xf numFmtId="0" fontId="2" fillId="5" borderId="43" xfId="31" applyFont="1" applyFill="1" applyBorder="1" applyAlignment="1">
      <alignment horizontal="center" vertical="center" wrapText="1"/>
    </xf>
    <xf numFmtId="0" fontId="2" fillId="5" borderId="16" xfId="31" applyFont="1" applyFill="1" applyBorder="1" applyAlignment="1">
      <alignment horizontal="center" vertical="center" wrapText="1"/>
    </xf>
    <xf numFmtId="0" fontId="2" fillId="5" borderId="17" xfId="31" applyFont="1" applyFill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7" fillId="0" borderId="59" xfId="2" applyFont="1" applyBorder="1" applyAlignment="1">
      <alignment horizontal="center" vertical="center" wrapText="1"/>
    </xf>
    <xf numFmtId="0" fontId="7" fillId="0" borderId="60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2" fillId="0" borderId="53" xfId="2" applyFont="1" applyBorder="1" applyAlignment="1">
      <alignment horizontal="center" vertical="center" wrapText="1"/>
    </xf>
    <xf numFmtId="0" fontId="2" fillId="5" borderId="31" xfId="31" applyFont="1" applyFill="1" applyBorder="1" applyAlignment="1">
      <alignment horizontal="center" vertical="center" wrapText="1"/>
    </xf>
    <xf numFmtId="0" fontId="2" fillId="5" borderId="38" xfId="31" applyFont="1" applyFill="1" applyBorder="1" applyAlignment="1">
      <alignment horizontal="center" vertical="center" wrapText="1"/>
    </xf>
    <xf numFmtId="0" fontId="2" fillId="5" borderId="40" xfId="31" applyFont="1" applyFill="1" applyBorder="1" applyAlignment="1">
      <alignment horizontal="center" vertical="center" wrapText="1"/>
    </xf>
    <xf numFmtId="0" fontId="7" fillId="4" borderId="0" xfId="31" applyFont="1" applyFill="1" applyAlignment="1">
      <alignment horizontal="center" vertical="center" wrapText="1"/>
    </xf>
    <xf numFmtId="0" fontId="7" fillId="4" borderId="12" xfId="31" applyFont="1" applyFill="1" applyBorder="1" applyAlignment="1">
      <alignment horizontal="center" vertical="center" wrapText="1"/>
    </xf>
    <xf numFmtId="0" fontId="2" fillId="5" borderId="8" xfId="31" applyFont="1" applyFill="1" applyBorder="1" applyAlignment="1">
      <alignment horizontal="center" vertical="center" wrapText="1"/>
    </xf>
    <xf numFmtId="0" fontId="2" fillId="5" borderId="0" xfId="31" applyFont="1" applyFill="1" applyAlignment="1">
      <alignment vertical="center" wrapText="1"/>
    </xf>
    <xf numFmtId="0" fontId="7" fillId="4" borderId="32" xfId="31" applyFont="1" applyFill="1" applyBorder="1" applyAlignment="1">
      <alignment horizontal="center" vertical="center" wrapText="1"/>
    </xf>
    <xf numFmtId="0" fontId="7" fillId="4" borderId="58" xfId="31" applyFont="1" applyFill="1" applyBorder="1" applyAlignment="1">
      <alignment horizontal="center" vertical="center" wrapText="1"/>
    </xf>
    <xf numFmtId="164" fontId="2" fillId="4" borderId="6" xfId="2" applyNumberFormat="1" applyFont="1" applyFill="1" applyBorder="1" applyAlignment="1">
      <alignment horizontal="center" vertical="center" wrapText="1"/>
    </xf>
    <xf numFmtId="164" fontId="2" fillId="4" borderId="15" xfId="2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5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4" xfId="2" applyFont="1" applyBorder="1" applyAlignment="1">
      <alignment horizontal="center" vertical="center" wrapText="1"/>
    </xf>
    <xf numFmtId="0" fontId="8" fillId="0" borderId="41" xfId="2" applyFont="1" applyBorder="1" applyAlignment="1">
      <alignment horizontal="center" vertical="center" wrapText="1"/>
    </xf>
    <xf numFmtId="0" fontId="8" fillId="0" borderId="54" xfId="2" applyFont="1" applyBorder="1" applyAlignment="1">
      <alignment horizontal="center" vertical="center" wrapText="1"/>
    </xf>
    <xf numFmtId="0" fontId="8" fillId="0" borderId="34" xfId="2" applyFont="1" applyBorder="1" applyAlignment="1">
      <alignment horizontal="center" vertical="center" wrapText="1"/>
    </xf>
    <xf numFmtId="0" fontId="6" fillId="0" borderId="38" xfId="2" applyFont="1" applyBorder="1" applyAlignment="1">
      <alignment horizontal="center" vertical="center" wrapText="1"/>
    </xf>
    <xf numFmtId="0" fontId="6" fillId="0" borderId="40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55" xfId="2" applyFont="1" applyBorder="1" applyAlignment="1">
      <alignment horizontal="center" vertical="center" wrapText="1"/>
    </xf>
    <xf numFmtId="0" fontId="7" fillId="0" borderId="41" xfId="2" applyFont="1" applyBorder="1" applyAlignment="1">
      <alignment vertical="center" textRotation="90" wrapText="1"/>
    </xf>
    <xf numFmtId="0" fontId="7" fillId="0" borderId="54" xfId="2" applyFont="1" applyBorder="1" applyAlignment="1">
      <alignment vertical="center" textRotation="90" wrapText="1"/>
    </xf>
    <xf numFmtId="0" fontId="3" fillId="0" borderId="37" xfId="2" applyFont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 wrapText="1"/>
    </xf>
    <xf numFmtId="0" fontId="8" fillId="0" borderId="42" xfId="2" applyFont="1" applyBorder="1" applyAlignment="1">
      <alignment horizontal="center" vertical="center" wrapText="1"/>
    </xf>
    <xf numFmtId="0" fontId="8" fillId="0" borderId="55" xfId="2" applyFont="1" applyBorder="1" applyAlignment="1">
      <alignment horizontal="center" vertical="center" wrapText="1"/>
    </xf>
    <xf numFmtId="0" fontId="2" fillId="4" borderId="22" xfId="2" applyFont="1" applyFill="1" applyBorder="1" applyAlignment="1">
      <alignment horizontal="center" vertical="center" wrapText="1"/>
    </xf>
    <xf numFmtId="0" fontId="2" fillId="0" borderId="36" xfId="2" applyFont="1" applyBorder="1" applyAlignment="1">
      <alignment horizontal="center" vertical="center" wrapText="1"/>
    </xf>
    <xf numFmtId="0" fontId="2" fillId="0" borderId="27" xfId="2" applyFont="1" applyBorder="1" applyAlignment="1">
      <alignment horizontal="center" vertical="center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2" fillId="0" borderId="57" xfId="2" applyFont="1" applyBorder="1" applyAlignment="1">
      <alignment horizontal="center" vertical="center" wrapText="1"/>
    </xf>
    <xf numFmtId="0" fontId="2" fillId="0" borderId="59" xfId="2" applyFont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8" fillId="0" borderId="41" xfId="1" applyFont="1" applyBorder="1" applyAlignment="1">
      <alignment horizontal="center" vertical="center" textRotation="90" wrapText="1"/>
    </xf>
    <xf numFmtId="0" fontId="8" fillId="0" borderId="54" xfId="1" applyFont="1" applyBorder="1" applyAlignment="1">
      <alignment horizontal="center" vertical="center" textRotation="90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3" borderId="6" xfId="1" applyFont="1" applyFill="1" applyBorder="1" applyAlignment="1">
      <alignment horizontal="center" vertical="center" wrapText="1"/>
    </xf>
    <xf numFmtId="0" fontId="2" fillId="3" borderId="7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33" xfId="0" applyFont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7" fillId="3" borderId="12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 wrapText="1"/>
    </xf>
    <xf numFmtId="164" fontId="2" fillId="0" borderId="37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 textRotation="90" wrapText="1"/>
    </xf>
    <xf numFmtId="0" fontId="2" fillId="0" borderId="22" xfId="1" applyFont="1" applyBorder="1" applyAlignment="1">
      <alignment horizontal="center" vertical="center" textRotation="90" wrapText="1"/>
    </xf>
    <xf numFmtId="0" fontId="2" fillId="0" borderId="24" xfId="1" applyFont="1" applyBorder="1" applyAlignment="1">
      <alignment horizontal="center" vertical="center" textRotation="90" wrapText="1"/>
    </xf>
    <xf numFmtId="0" fontId="7" fillId="4" borderId="8" xfId="1" applyFont="1" applyFill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2" fillId="4" borderId="3" xfId="1" applyFont="1" applyFill="1" applyBorder="1" applyAlignment="1">
      <alignment horizontal="center" vertical="center"/>
    </xf>
    <xf numFmtId="0" fontId="2" fillId="4" borderId="4" xfId="1" applyFont="1" applyFill="1" applyBorder="1" applyAlignment="1">
      <alignment horizontal="center" vertical="center"/>
    </xf>
    <xf numFmtId="0" fontId="2" fillId="4" borderId="20" xfId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4" xfId="1" applyNumberFormat="1" applyFont="1" applyBorder="1" applyAlignment="1">
      <alignment horizontal="center" vertical="center"/>
    </xf>
    <xf numFmtId="0" fontId="7" fillId="0" borderId="33" xfId="6" applyFont="1" applyBorder="1" applyAlignment="1">
      <alignment horizontal="center" vertical="center"/>
    </xf>
    <xf numFmtId="0" fontId="7" fillId="0" borderId="53" xfId="6" applyFont="1" applyBorder="1" applyAlignment="1">
      <alignment horizontal="center" vertical="center"/>
    </xf>
    <xf numFmtId="0" fontId="7" fillId="0" borderId="30" xfId="6" applyFont="1" applyBorder="1" applyAlignment="1">
      <alignment horizontal="center" vertical="center"/>
    </xf>
    <xf numFmtId="0" fontId="8" fillId="30" borderId="42" xfId="77" applyFont="1" applyFill="1" applyBorder="1" applyAlignment="1">
      <alignment horizontal="center" vertical="center" wrapText="1"/>
    </xf>
    <xf numFmtId="0" fontId="8" fillId="30" borderId="21" xfId="77" applyFont="1" applyFill="1" applyBorder="1" applyAlignment="1">
      <alignment horizontal="center" vertical="center" wrapText="1"/>
    </xf>
    <xf numFmtId="0" fontId="8" fillId="30" borderId="43" xfId="77" applyFont="1" applyFill="1" applyBorder="1" applyAlignment="1">
      <alignment horizontal="center" vertical="center" wrapText="1"/>
    </xf>
    <xf numFmtId="0" fontId="8" fillId="30" borderId="31" xfId="77" applyFont="1" applyFill="1" applyBorder="1" applyAlignment="1">
      <alignment horizontal="center" vertical="center" wrapText="1"/>
    </xf>
    <xf numFmtId="0" fontId="8" fillId="30" borderId="28" xfId="77" applyFont="1" applyFill="1" applyBorder="1" applyAlignment="1">
      <alignment horizontal="center" vertical="center" wrapText="1"/>
    </xf>
    <xf numFmtId="0" fontId="8" fillId="30" borderId="32" xfId="77" applyFont="1" applyFill="1" applyBorder="1" applyAlignment="1">
      <alignment horizontal="center" vertical="center" wrapText="1"/>
    </xf>
    <xf numFmtId="0" fontId="8" fillId="30" borderId="29" xfId="77" applyFont="1" applyFill="1" applyBorder="1" applyAlignment="1">
      <alignment horizontal="center" vertical="center" wrapText="1"/>
    </xf>
    <xf numFmtId="0" fontId="8" fillId="30" borderId="33" xfId="77" applyFont="1" applyFill="1" applyBorder="1" applyAlignment="1">
      <alignment horizontal="center" vertical="center" wrapText="1"/>
    </xf>
    <xf numFmtId="0" fontId="8" fillId="30" borderId="30" xfId="77" applyFont="1" applyFill="1" applyBorder="1" applyAlignment="1">
      <alignment horizontal="center" vertical="center" wrapText="1"/>
    </xf>
    <xf numFmtId="164" fontId="7" fillId="31" borderId="37" xfId="77" applyNumberFormat="1" applyFont="1" applyFill="1" applyBorder="1" applyAlignment="1">
      <alignment horizontal="center" vertical="center"/>
    </xf>
    <xf numFmtId="164" fontId="7" fillId="31" borderId="22" xfId="77" applyNumberFormat="1" applyFont="1" applyFill="1" applyBorder="1" applyAlignment="1">
      <alignment horizontal="center" vertical="center"/>
    </xf>
    <xf numFmtId="164" fontId="7" fillId="31" borderId="16" xfId="77" applyNumberFormat="1" applyFont="1" applyFill="1" applyBorder="1" applyAlignment="1">
      <alignment horizontal="center" vertical="center"/>
    </xf>
    <xf numFmtId="0" fontId="7" fillId="31" borderId="37" xfId="77" applyFont="1" applyFill="1" applyBorder="1" applyAlignment="1">
      <alignment horizontal="center" vertical="center"/>
    </xf>
    <xf numFmtId="0" fontId="7" fillId="31" borderId="22" xfId="77" applyFont="1" applyFill="1" applyBorder="1" applyAlignment="1">
      <alignment horizontal="center" vertical="center"/>
    </xf>
    <xf numFmtId="0" fontId="7" fillId="31" borderId="16" xfId="77" applyFont="1" applyFill="1" applyBorder="1" applyAlignment="1">
      <alignment horizontal="center" vertical="center"/>
    </xf>
    <xf numFmtId="0" fontId="7" fillId="3" borderId="11" xfId="78" applyFont="1" applyFill="1" applyBorder="1" applyAlignment="1">
      <alignment horizontal="center" vertical="center" wrapText="1"/>
    </xf>
    <xf numFmtId="0" fontId="7" fillId="3" borderId="16" xfId="78" applyFont="1" applyFill="1" applyBorder="1" applyAlignment="1">
      <alignment horizontal="center" vertical="center" wrapText="1"/>
    </xf>
    <xf numFmtId="0" fontId="7" fillId="3" borderId="12" xfId="78" applyFont="1" applyFill="1" applyBorder="1" applyAlignment="1">
      <alignment horizontal="center" vertical="center" wrapText="1"/>
    </xf>
    <xf numFmtId="0" fontId="7" fillId="3" borderId="17" xfId="78" applyFont="1" applyFill="1" applyBorder="1" applyAlignment="1">
      <alignment horizontal="center" vertical="center" wrapText="1"/>
    </xf>
    <xf numFmtId="0" fontId="8" fillId="31" borderId="8" xfId="78" applyFont="1" applyFill="1" applyBorder="1" applyAlignment="1">
      <alignment horizontal="center" vertical="center" wrapText="1"/>
    </xf>
    <xf numFmtId="0" fontId="8" fillId="31" borderId="13" xfId="78" applyFont="1" applyFill="1" applyBorder="1" applyAlignment="1">
      <alignment horizontal="center" vertical="center" wrapText="1"/>
    </xf>
    <xf numFmtId="0" fontId="3" fillId="0" borderId="11" xfId="78" applyFont="1" applyBorder="1" applyAlignment="1">
      <alignment horizontal="center" vertical="center" wrapText="1"/>
    </xf>
    <xf numFmtId="0" fontId="3" fillId="0" borderId="35" xfId="78" applyFont="1" applyBorder="1" applyAlignment="1">
      <alignment horizontal="center" vertical="center" wrapText="1"/>
    </xf>
    <xf numFmtId="0" fontId="3" fillId="0" borderId="36" xfId="78" applyFont="1" applyBorder="1" applyAlignment="1">
      <alignment horizontal="center" vertical="center" wrapText="1"/>
    </xf>
    <xf numFmtId="0" fontId="4" fillId="0" borderId="0" xfId="77" applyFont="1" applyAlignment="1">
      <alignment horizontal="center" wrapText="1"/>
    </xf>
    <xf numFmtId="0" fontId="5" fillId="0" borderId="0" xfId="77" applyFont="1" applyAlignment="1">
      <alignment horizontal="center" wrapText="1"/>
    </xf>
    <xf numFmtId="0" fontId="6" fillId="0" borderId="0" xfId="77" applyFont="1" applyAlignment="1">
      <alignment horizontal="center"/>
    </xf>
    <xf numFmtId="0" fontId="2" fillId="2" borderId="3" xfId="78" applyFont="1" applyFill="1" applyBorder="1" applyAlignment="1">
      <alignment horizontal="center" vertical="center" wrapText="1"/>
    </xf>
    <xf numFmtId="0" fontId="2" fillId="2" borderId="4" xfId="78" applyFont="1" applyFill="1" applyBorder="1" applyAlignment="1">
      <alignment horizontal="center" vertical="center" wrapText="1"/>
    </xf>
    <xf numFmtId="0" fontId="2" fillId="2" borderId="5" xfId="78" applyFont="1" applyFill="1" applyBorder="1" applyAlignment="1">
      <alignment horizontal="center" vertical="center" wrapText="1"/>
    </xf>
    <xf numFmtId="0" fontId="2" fillId="3" borderId="6" xfId="78" applyFont="1" applyFill="1" applyBorder="1" applyAlignment="1">
      <alignment horizontal="center" vertical="center" wrapText="1"/>
    </xf>
    <xf numFmtId="0" fontId="2" fillId="3" borderId="7" xfId="78" applyFont="1" applyFill="1" applyBorder="1" applyAlignment="1">
      <alignment horizontal="center" vertical="center" wrapText="1"/>
    </xf>
    <xf numFmtId="0" fontId="7" fillId="0" borderId="1" xfId="78" applyFont="1" applyBorder="1" applyAlignment="1">
      <alignment horizontal="center" vertical="center" wrapText="1"/>
    </xf>
    <xf numFmtId="0" fontId="7" fillId="0" borderId="8" xfId="78" applyFont="1" applyBorder="1" applyAlignment="1">
      <alignment horizontal="center" vertical="center" wrapText="1"/>
    </xf>
    <xf numFmtId="0" fontId="7" fillId="0" borderId="13" xfId="78" applyFont="1" applyBorder="1" applyAlignment="1">
      <alignment horizontal="center" vertical="center" wrapText="1"/>
    </xf>
    <xf numFmtId="0" fontId="2" fillId="0" borderId="2" xfId="78" applyFont="1" applyBorder="1" applyAlignment="1">
      <alignment horizontal="center" vertical="center" wrapText="1"/>
    </xf>
    <xf numFmtId="0" fontId="2" fillId="0" borderId="9" xfId="78" applyFont="1" applyBorder="1" applyAlignment="1">
      <alignment horizontal="center" vertical="center" wrapText="1"/>
    </xf>
    <xf numFmtId="0" fontId="2" fillId="0" borderId="14" xfId="78" applyFont="1" applyBorder="1" applyAlignment="1">
      <alignment horizontal="center" vertical="center" wrapText="1"/>
    </xf>
    <xf numFmtId="0" fontId="8" fillId="0" borderId="2" xfId="78" applyFont="1" applyBorder="1" applyAlignment="1">
      <alignment horizontal="center" vertical="center" wrapText="1"/>
    </xf>
    <xf numFmtId="0" fontId="8" fillId="0" borderId="9" xfId="78" applyFont="1" applyBorder="1" applyAlignment="1">
      <alignment horizontal="center" vertical="center" wrapText="1"/>
    </xf>
    <xf numFmtId="0" fontId="8" fillId="0" borderId="14" xfId="78" applyFont="1" applyBorder="1" applyAlignment="1">
      <alignment horizontal="center" vertical="center" wrapText="1"/>
    </xf>
    <xf numFmtId="0" fontId="8" fillId="0" borderId="62" xfId="78" applyFont="1" applyBorder="1" applyAlignment="1">
      <alignment horizontal="center" vertical="center" wrapText="1"/>
    </xf>
    <xf numFmtId="0" fontId="8" fillId="0" borderId="10" xfId="78" applyFont="1" applyBorder="1" applyAlignment="1">
      <alignment horizontal="center" vertical="center" wrapText="1"/>
    </xf>
    <xf numFmtId="0" fontId="8" fillId="0" borderId="15" xfId="78" applyFont="1" applyBorder="1" applyAlignment="1">
      <alignment horizontal="center" vertical="center" wrapText="1"/>
    </xf>
    <xf numFmtId="0" fontId="3" fillId="0" borderId="12" xfId="78" applyFont="1" applyBorder="1" applyAlignment="1">
      <alignment horizontal="center" vertical="center" wrapText="1"/>
    </xf>
    <xf numFmtId="0" fontId="4" fillId="0" borderId="0" xfId="78" applyFont="1" applyAlignment="1">
      <alignment horizontal="center" wrapText="1"/>
    </xf>
    <xf numFmtId="0" fontId="5" fillId="0" borderId="0" xfId="78" applyFont="1" applyAlignment="1">
      <alignment horizontal="center" wrapText="1"/>
    </xf>
    <xf numFmtId="0" fontId="6" fillId="0" borderId="0" xfId="78" applyFont="1" applyAlignment="1">
      <alignment horizontal="center"/>
    </xf>
    <xf numFmtId="0" fontId="46" fillId="0" borderId="0" xfId="78" applyFont="1" applyAlignment="1">
      <alignment horizontal="center" wrapText="1"/>
    </xf>
    <xf numFmtId="0" fontId="8" fillId="31" borderId="31" xfId="77" applyFont="1" applyFill="1" applyBorder="1" applyAlignment="1">
      <alignment horizontal="center" vertical="center" wrapText="1"/>
    </xf>
    <xf numFmtId="0" fontId="8" fillId="31" borderId="28" xfId="77" applyFont="1" applyFill="1" applyBorder="1" applyAlignment="1">
      <alignment horizontal="center" vertical="center" wrapText="1"/>
    </xf>
    <xf numFmtId="0" fontId="8" fillId="31" borderId="32" xfId="77" applyFont="1" applyFill="1" applyBorder="1" applyAlignment="1">
      <alignment horizontal="center" vertical="center" wrapText="1"/>
    </xf>
    <xf numFmtId="0" fontId="8" fillId="31" borderId="29" xfId="77" applyFont="1" applyFill="1" applyBorder="1" applyAlignment="1">
      <alignment horizontal="center" vertical="center" wrapText="1"/>
    </xf>
    <xf numFmtId="0" fontId="8" fillId="31" borderId="33" xfId="77" applyFont="1" applyFill="1" applyBorder="1" applyAlignment="1">
      <alignment horizontal="center" vertical="center" wrapText="1"/>
    </xf>
    <xf numFmtId="0" fontId="8" fillId="31" borderId="30" xfId="77" applyFont="1" applyFill="1" applyBorder="1" applyAlignment="1">
      <alignment horizontal="center" vertical="center" wrapText="1"/>
    </xf>
    <xf numFmtId="0" fontId="7" fillId="0" borderId="62" xfId="78" applyFont="1" applyBorder="1" applyAlignment="1">
      <alignment horizontal="center" vertical="center" wrapText="1"/>
    </xf>
    <xf numFmtId="0" fontId="7" fillId="0" borderId="10" xfId="78" applyFont="1" applyBorder="1" applyAlignment="1">
      <alignment horizontal="center" vertical="center" wrapText="1"/>
    </xf>
    <xf numFmtId="0" fontId="7" fillId="0" borderId="15" xfId="78" applyFont="1" applyBorder="1" applyAlignment="1">
      <alignment horizontal="center" vertical="center" wrapText="1"/>
    </xf>
    <xf numFmtId="0" fontId="7" fillId="2" borderId="3" xfId="78" applyFont="1" applyFill="1" applyBorder="1" applyAlignment="1">
      <alignment horizontal="center" vertical="center" wrapText="1"/>
    </xf>
    <xf numFmtId="0" fontId="7" fillId="2" borderId="4" xfId="78" applyFont="1" applyFill="1" applyBorder="1" applyAlignment="1">
      <alignment horizontal="center" vertical="center" wrapText="1"/>
    </xf>
    <xf numFmtId="0" fontId="7" fillId="2" borderId="5" xfId="78" applyFont="1" applyFill="1" applyBorder="1" applyAlignment="1">
      <alignment horizontal="center" vertical="center" wrapText="1"/>
    </xf>
    <xf numFmtId="0" fontId="7" fillId="31" borderId="8" xfId="78" applyFont="1" applyFill="1" applyBorder="1" applyAlignment="1">
      <alignment horizontal="center" vertical="center" wrapText="1"/>
    </xf>
    <xf numFmtId="0" fontId="7" fillId="31" borderId="13" xfId="78" applyFont="1" applyFill="1" applyBorder="1" applyAlignment="1">
      <alignment horizontal="center" vertical="center" wrapText="1"/>
    </xf>
    <xf numFmtId="0" fontId="9" fillId="29" borderId="0" xfId="78" applyFont="1" applyFill="1" applyAlignment="1">
      <alignment horizontal="right"/>
    </xf>
    <xf numFmtId="0" fontId="8" fillId="30" borderId="0" xfId="78" applyFont="1" applyFill="1" applyAlignment="1">
      <alignment horizontal="center" wrapText="1"/>
    </xf>
    <xf numFmtId="0" fontId="9" fillId="30" borderId="0" xfId="78" applyFont="1" applyFill="1" applyAlignment="1">
      <alignment horizontal="center" wrapText="1"/>
    </xf>
    <xf numFmtId="0" fontId="8" fillId="30" borderId="0" xfId="78" applyFont="1" applyFill="1" applyAlignment="1">
      <alignment horizontal="center"/>
    </xf>
    <xf numFmtId="0" fontId="7" fillId="3" borderId="6" xfId="78" applyFont="1" applyFill="1" applyBorder="1" applyAlignment="1">
      <alignment horizontal="center" vertical="center" wrapText="1"/>
    </xf>
    <xf numFmtId="0" fontId="7" fillId="3" borderId="7" xfId="78" applyFont="1" applyFill="1" applyBorder="1" applyAlignment="1">
      <alignment horizontal="center" vertical="center" wrapText="1"/>
    </xf>
    <xf numFmtId="0" fontId="7" fillId="0" borderId="2" xfId="78" applyFont="1" applyBorder="1" applyAlignment="1">
      <alignment horizontal="center" vertical="center" wrapText="1"/>
    </xf>
    <xf numFmtId="0" fontId="7" fillId="0" borderId="9" xfId="78" applyFont="1" applyBorder="1" applyAlignment="1">
      <alignment horizontal="center" vertical="center" wrapText="1"/>
    </xf>
    <xf numFmtId="0" fontId="7" fillId="0" borderId="14" xfId="78" applyFont="1" applyBorder="1" applyAlignment="1">
      <alignment horizontal="center" vertical="center" wrapText="1"/>
    </xf>
    <xf numFmtId="0" fontId="7" fillId="0" borderId="1" xfId="77" applyFont="1" applyBorder="1" applyAlignment="1">
      <alignment horizontal="center" vertical="center" wrapText="1"/>
    </xf>
    <xf numFmtId="0" fontId="7" fillId="0" borderId="8" xfId="77" applyFont="1" applyBorder="1" applyAlignment="1">
      <alignment horizontal="center" vertical="center" wrapText="1"/>
    </xf>
    <xf numFmtId="0" fontId="7" fillId="0" borderId="13" xfId="77" applyFont="1" applyBorder="1" applyAlignment="1">
      <alignment horizontal="center" vertical="center" wrapText="1"/>
    </xf>
    <xf numFmtId="0" fontId="2" fillId="0" borderId="2" xfId="77" applyFont="1" applyBorder="1" applyAlignment="1">
      <alignment horizontal="center" vertical="center" wrapText="1"/>
    </xf>
    <xf numFmtId="0" fontId="2" fillId="0" borderId="9" xfId="77" applyFont="1" applyBorder="1" applyAlignment="1">
      <alignment horizontal="center" vertical="center" wrapText="1"/>
    </xf>
    <xf numFmtId="0" fontId="2" fillId="0" borderId="2" xfId="75" applyFont="1" applyBorder="1" applyAlignment="1">
      <alignment horizontal="center" vertical="center" wrapText="1"/>
    </xf>
    <xf numFmtId="0" fontId="2" fillId="0" borderId="9" xfId="75" applyFont="1" applyBorder="1" applyAlignment="1">
      <alignment horizontal="center" vertical="center" wrapText="1"/>
    </xf>
    <xf numFmtId="0" fontId="2" fillId="0" borderId="14" xfId="75" applyFont="1" applyBorder="1" applyAlignment="1">
      <alignment horizontal="center" vertical="center" wrapText="1"/>
    </xf>
    <xf numFmtId="0" fontId="7" fillId="0" borderId="28" xfId="75" applyFont="1" applyBorder="1" applyAlignment="1">
      <alignment horizontal="center" vertical="center" wrapText="1"/>
    </xf>
    <xf numFmtId="0" fontId="7" fillId="0" borderId="29" xfId="75" applyFont="1" applyBorder="1" applyAlignment="1">
      <alignment horizontal="center" vertical="center" wrapText="1"/>
    </xf>
    <xf numFmtId="0" fontId="8" fillId="0" borderId="41" xfId="75" applyFont="1" applyBorder="1" applyAlignment="1">
      <alignment horizontal="center" vertical="center" textRotation="90" wrapText="1"/>
    </xf>
    <xf numFmtId="0" fontId="8" fillId="0" borderId="54" xfId="75" applyFont="1" applyBorder="1" applyAlignment="1">
      <alignment horizontal="center" vertical="center" textRotation="90" wrapText="1"/>
    </xf>
    <xf numFmtId="0" fontId="2" fillId="2" borderId="3" xfId="75" applyFont="1" applyFill="1" applyBorder="1" applyAlignment="1">
      <alignment horizontal="center" vertical="center" wrapText="1"/>
    </xf>
    <xf numFmtId="0" fontId="2" fillId="2" borderId="4" xfId="75" applyFont="1" applyFill="1" applyBorder="1" applyAlignment="1">
      <alignment horizontal="center" vertical="center" wrapText="1"/>
    </xf>
    <xf numFmtId="0" fontId="2" fillId="2" borderId="5" xfId="75" applyFont="1" applyFill="1" applyBorder="1" applyAlignment="1">
      <alignment horizontal="center" vertical="center" wrapText="1"/>
    </xf>
    <xf numFmtId="0" fontId="2" fillId="3" borderId="6" xfId="75" applyFont="1" applyFill="1" applyBorder="1" applyAlignment="1">
      <alignment horizontal="center" vertical="center" wrapText="1"/>
    </xf>
    <xf numFmtId="0" fontId="2" fillId="3" borderId="7" xfId="75" applyFont="1" applyFill="1" applyBorder="1" applyAlignment="1">
      <alignment horizontal="center" vertical="center" wrapText="1"/>
    </xf>
    <xf numFmtId="0" fontId="7" fillId="0" borderId="8" xfId="75" applyFont="1" applyBorder="1" applyAlignment="1">
      <alignment horizontal="center" vertical="center" wrapText="1"/>
    </xf>
    <xf numFmtId="0" fontId="3" fillId="0" borderId="11" xfId="75" applyFont="1" applyBorder="1" applyAlignment="1">
      <alignment horizontal="center" vertical="center" wrapText="1"/>
    </xf>
    <xf numFmtId="0" fontId="3" fillId="0" borderId="12" xfId="75" applyFont="1" applyBorder="1" applyAlignment="1">
      <alignment horizontal="center" vertical="center" wrapText="1"/>
    </xf>
    <xf numFmtId="0" fontId="7" fillId="3" borderId="11" xfId="75" applyFont="1" applyFill="1" applyBorder="1" applyAlignment="1">
      <alignment horizontal="center" vertical="center" wrapText="1"/>
    </xf>
    <xf numFmtId="0" fontId="7" fillId="3" borderId="24" xfId="75" applyFont="1" applyFill="1" applyBorder="1" applyAlignment="1">
      <alignment horizontal="center" vertical="center" wrapText="1"/>
    </xf>
    <xf numFmtId="0" fontId="7" fillId="3" borderId="12" xfId="75" applyFont="1" applyFill="1" applyBorder="1" applyAlignment="1">
      <alignment horizontal="center" vertical="center" wrapText="1"/>
    </xf>
    <xf numFmtId="0" fontId="7" fillId="3" borderId="25" xfId="75" applyFont="1" applyFill="1" applyBorder="1" applyAlignment="1">
      <alignment horizontal="center" vertical="center" wrapText="1"/>
    </xf>
    <xf numFmtId="0" fontId="8" fillId="0" borderId="71" xfId="77" applyFont="1" applyBorder="1" applyAlignment="1">
      <alignment horizontal="center" vertical="center"/>
    </xf>
    <xf numFmtId="0" fontId="8" fillId="0" borderId="73" xfId="77" applyFont="1" applyBorder="1" applyAlignment="1">
      <alignment horizontal="center" vertical="center"/>
    </xf>
    <xf numFmtId="0" fontId="8" fillId="0" borderId="74" xfId="77" applyFont="1" applyBorder="1" applyAlignment="1">
      <alignment horizontal="center" vertical="center"/>
    </xf>
    <xf numFmtId="0" fontId="7" fillId="34" borderId="72" xfId="77" applyFont="1" applyFill="1" applyBorder="1" applyAlignment="1">
      <alignment horizontal="center" vertical="center"/>
    </xf>
    <xf numFmtId="0" fontId="7" fillId="34" borderId="26" xfId="77" applyFont="1" applyFill="1" applyBorder="1" applyAlignment="1">
      <alignment horizontal="center" vertical="center"/>
    </xf>
    <xf numFmtId="0" fontId="7" fillId="34" borderId="27" xfId="77" applyFont="1" applyFill="1" applyBorder="1" applyAlignment="1">
      <alignment horizontal="center" vertical="center"/>
    </xf>
    <xf numFmtId="0" fontId="7" fillId="4" borderId="2" xfId="77" applyFont="1" applyFill="1" applyBorder="1" applyAlignment="1">
      <alignment horizontal="center" vertical="center"/>
    </xf>
    <xf numFmtId="0" fontId="7" fillId="4" borderId="9" xfId="77" applyFont="1" applyFill="1" applyBorder="1" applyAlignment="1">
      <alignment horizontal="center" vertical="center"/>
    </xf>
    <xf numFmtId="0" fontId="7" fillId="4" borderId="14" xfId="77" applyFont="1" applyFill="1" applyBorder="1" applyAlignment="1">
      <alignment horizontal="center" vertical="center"/>
    </xf>
    <xf numFmtId="164" fontId="3" fillId="0" borderId="11" xfId="77" applyNumberFormat="1" applyFont="1" applyBorder="1" applyAlignment="1">
      <alignment horizontal="center" vertical="center"/>
    </xf>
    <xf numFmtId="0" fontId="3" fillId="0" borderId="22" xfId="77" applyFont="1" applyBorder="1" applyAlignment="1">
      <alignment horizontal="center" vertical="center"/>
    </xf>
    <xf numFmtId="0" fontId="3" fillId="0" borderId="24" xfId="77" applyFont="1" applyBorder="1" applyAlignment="1">
      <alignment horizontal="center" vertical="center"/>
    </xf>
    <xf numFmtId="0" fontId="7" fillId="0" borderId="20" xfId="77" applyFont="1" applyBorder="1" applyAlignment="1">
      <alignment horizontal="center" vertical="center"/>
    </xf>
    <xf numFmtId="0" fontId="7" fillId="0" borderId="18" xfId="77" applyFont="1" applyBorder="1" applyAlignment="1">
      <alignment horizontal="center" vertical="center"/>
    </xf>
    <xf numFmtId="0" fontId="7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/>
    </xf>
    <xf numFmtId="0" fontId="2" fillId="0" borderId="0" xfId="6" applyFont="1" applyAlignment="1">
      <alignment horizontal="center" wrapText="1"/>
    </xf>
    <xf numFmtId="0" fontId="9" fillId="0" borderId="0" xfId="6" applyFont="1" applyAlignment="1">
      <alignment horizontal="center" vertical="center" wrapText="1"/>
    </xf>
    <xf numFmtId="0" fontId="8" fillId="0" borderId="0" xfId="6" applyFont="1" applyAlignment="1">
      <alignment horizontal="center"/>
    </xf>
    <xf numFmtId="0" fontId="2" fillId="33" borderId="3" xfId="78" applyFont="1" applyFill="1" applyBorder="1" applyAlignment="1">
      <alignment horizontal="center" vertical="center" wrapText="1"/>
    </xf>
    <xf numFmtId="0" fontId="2" fillId="33" borderId="4" xfId="78" applyFont="1" applyFill="1" applyBorder="1" applyAlignment="1">
      <alignment horizontal="center" vertical="center" wrapText="1"/>
    </xf>
    <xf numFmtId="0" fontId="2" fillId="33" borderId="5" xfId="78" applyFont="1" applyFill="1" applyBorder="1" applyAlignment="1">
      <alignment horizontal="center" vertical="center" wrapText="1"/>
    </xf>
    <xf numFmtId="0" fontId="2" fillId="29" borderId="6" xfId="78" applyFont="1" applyFill="1" applyBorder="1" applyAlignment="1">
      <alignment horizontal="center" vertical="center" wrapText="1"/>
    </xf>
    <xf numFmtId="0" fontId="2" fillId="29" borderId="7" xfId="78" applyFont="1" applyFill="1" applyBorder="1" applyAlignment="1">
      <alignment horizontal="center" vertical="center" wrapText="1"/>
    </xf>
    <xf numFmtId="0" fontId="7" fillId="29" borderId="11" xfId="78" applyFont="1" applyFill="1" applyBorder="1" applyAlignment="1">
      <alignment horizontal="center" vertical="center" wrapText="1"/>
    </xf>
    <xf numFmtId="0" fontId="7" fillId="29" borderId="24" xfId="78" applyFont="1" applyFill="1" applyBorder="1" applyAlignment="1">
      <alignment horizontal="center" vertical="center" wrapText="1"/>
    </xf>
    <xf numFmtId="0" fontId="7" fillId="29" borderId="12" xfId="78" applyFont="1" applyFill="1" applyBorder="1" applyAlignment="1">
      <alignment horizontal="center" vertical="center" wrapText="1"/>
    </xf>
    <xf numFmtId="0" fontId="7" fillId="29" borderId="25" xfId="78" applyFont="1" applyFill="1" applyBorder="1" applyAlignment="1">
      <alignment horizontal="center" vertical="center" wrapText="1"/>
    </xf>
    <xf numFmtId="0" fontId="8" fillId="0" borderId="8" xfId="78" applyFont="1" applyBorder="1" applyAlignment="1">
      <alignment horizontal="center" vertical="center" wrapText="1"/>
    </xf>
    <xf numFmtId="0" fontId="8" fillId="0" borderId="66" xfId="78" applyFont="1" applyBorder="1" applyAlignment="1">
      <alignment horizontal="center" vertical="center"/>
    </xf>
    <xf numFmtId="0" fontId="8" fillId="0" borderId="21" xfId="78" applyFont="1" applyBorder="1" applyAlignment="1">
      <alignment horizontal="center" vertical="center"/>
    </xf>
    <xf numFmtId="0" fontId="8" fillId="0" borderId="64" xfId="78" applyFont="1" applyBorder="1" applyAlignment="1">
      <alignment horizontal="center" vertical="center"/>
    </xf>
    <xf numFmtId="0" fontId="8" fillId="31" borderId="2" xfId="1" applyFont="1" applyFill="1" applyBorder="1" applyAlignment="1">
      <alignment horizontal="center" vertical="center" wrapText="1"/>
    </xf>
    <xf numFmtId="0" fontId="8" fillId="31" borderId="9" xfId="1" applyFont="1" applyFill="1" applyBorder="1" applyAlignment="1">
      <alignment horizontal="center" vertical="center" wrapText="1"/>
    </xf>
    <xf numFmtId="0" fontId="8" fillId="31" borderId="14" xfId="1" applyFont="1" applyFill="1" applyBorder="1" applyAlignment="1">
      <alignment horizontal="center" vertical="center" wrapText="1"/>
    </xf>
    <xf numFmtId="0" fontId="2" fillId="31" borderId="11" xfId="1" applyFont="1" applyFill="1" applyBorder="1" applyAlignment="1">
      <alignment horizontal="center" vertical="center"/>
    </xf>
    <xf numFmtId="0" fontId="2" fillId="31" borderId="22" xfId="1" applyFont="1" applyFill="1" applyBorder="1" applyAlignment="1">
      <alignment horizontal="center" vertical="center"/>
    </xf>
    <xf numFmtId="0" fontId="2" fillId="31" borderId="24" xfId="1" applyFont="1" applyFill="1" applyBorder="1" applyAlignment="1">
      <alignment horizontal="center" vertical="center"/>
    </xf>
    <xf numFmtId="0" fontId="7" fillId="0" borderId="6" xfId="78" applyFont="1" applyBorder="1" applyAlignment="1">
      <alignment horizontal="center" vertical="center"/>
    </xf>
    <xf numFmtId="0" fontId="7" fillId="0" borderId="18" xfId="78" applyFont="1" applyBorder="1" applyAlignment="1">
      <alignment horizontal="center" vertical="center"/>
    </xf>
    <xf numFmtId="2" fontId="2" fillId="0" borderId="11" xfId="1" applyNumberFormat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3" fillId="0" borderId="31" xfId="78" applyFont="1" applyBorder="1" applyAlignment="1">
      <alignment horizontal="center" vertical="center"/>
    </xf>
    <xf numFmtId="0" fontId="3" fillId="0" borderId="32" xfId="78" applyFont="1" applyBorder="1" applyAlignment="1">
      <alignment horizontal="center" vertical="center"/>
    </xf>
    <xf numFmtId="0" fontId="3" fillId="0" borderId="63" xfId="78" applyFont="1" applyBorder="1" applyAlignment="1">
      <alignment horizontal="center" vertical="center"/>
    </xf>
    <xf numFmtId="0" fontId="8" fillId="0" borderId="28" xfId="78" applyFont="1" applyBorder="1" applyAlignment="1">
      <alignment horizontal="center" vertical="center" wrapText="1"/>
    </xf>
    <xf numFmtId="0" fontId="8" fillId="0" borderId="29" xfId="78" applyFont="1" applyBorder="1" applyAlignment="1">
      <alignment horizontal="center" vertical="center" wrapText="1"/>
    </xf>
    <xf numFmtId="0" fontId="7" fillId="0" borderId="37" xfId="78" applyFont="1" applyBorder="1" applyAlignment="1">
      <alignment horizontal="center" vertical="center"/>
    </xf>
    <xf numFmtId="0" fontId="7" fillId="0" borderId="22" xfId="78" applyFont="1" applyBorder="1" applyAlignment="1">
      <alignment horizontal="center" vertical="center"/>
    </xf>
    <xf numFmtId="0" fontId="7" fillId="0" borderId="24" xfId="78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66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6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10" fillId="0" borderId="11" xfId="1" applyFont="1" applyBorder="1" applyAlignment="1">
      <alignment horizontal="center" vertical="center"/>
    </xf>
    <xf numFmtId="0" fontId="10" fillId="0" borderId="22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2" fillId="0" borderId="28" xfId="1" applyFont="1" applyBorder="1" applyAlignment="1">
      <alignment horizontal="center" vertical="center" wrapText="1"/>
    </xf>
    <xf numFmtId="0" fontId="2" fillId="0" borderId="29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9" borderId="6" xfId="0" applyFont="1" applyFill="1" applyBorder="1" applyAlignment="1">
      <alignment horizontal="center" vertical="center"/>
    </xf>
    <xf numFmtId="0" fontId="7" fillId="29" borderId="18" xfId="0" applyFont="1" applyFill="1" applyBorder="1" applyAlignment="1">
      <alignment horizontal="center" vertical="center"/>
    </xf>
    <xf numFmtId="0" fontId="45" fillId="29" borderId="3" xfId="0" applyFont="1" applyFill="1" applyBorder="1" applyAlignment="1">
      <alignment horizontal="center" vertical="center"/>
    </xf>
    <xf numFmtId="0" fontId="45" fillId="29" borderId="4" xfId="0" applyFont="1" applyFill="1" applyBorder="1" applyAlignment="1">
      <alignment horizontal="center" vertical="center"/>
    </xf>
    <xf numFmtId="0" fontId="45" fillId="29" borderId="20" xfId="0" applyFont="1" applyFill="1" applyBorder="1" applyAlignment="1">
      <alignment horizontal="center" vertical="center"/>
    </xf>
    <xf numFmtId="0" fontId="7" fillId="29" borderId="1" xfId="0" applyFont="1" applyFill="1" applyBorder="1" applyAlignment="1">
      <alignment horizontal="center" vertical="center"/>
    </xf>
    <xf numFmtId="0" fontId="7" fillId="29" borderId="2" xfId="0" applyFont="1" applyFill="1" applyBorder="1" applyAlignment="1">
      <alignment horizontal="center" vertical="center"/>
    </xf>
    <xf numFmtId="0" fontId="8" fillId="29" borderId="31" xfId="0" applyFont="1" applyFill="1" applyBorder="1" applyAlignment="1">
      <alignment horizontal="center" vertical="center" wrapText="1"/>
    </xf>
    <xf numFmtId="0" fontId="8" fillId="29" borderId="38" xfId="0" applyFont="1" applyFill="1" applyBorder="1" applyAlignment="1">
      <alignment horizontal="center" vertical="center" wrapText="1"/>
    </xf>
    <xf numFmtId="0" fontId="8" fillId="29" borderId="32" xfId="0" applyFont="1" applyFill="1" applyBorder="1" applyAlignment="1">
      <alignment horizontal="center" vertical="center" wrapText="1"/>
    </xf>
    <xf numFmtId="0" fontId="8" fillId="29" borderId="0" xfId="0" applyFont="1" applyFill="1" applyAlignment="1">
      <alignment horizontal="center" vertical="center" wrapText="1"/>
    </xf>
    <xf numFmtId="0" fontId="8" fillId="29" borderId="33" xfId="0" applyFont="1" applyFill="1" applyBorder="1" applyAlignment="1">
      <alignment horizontal="center" vertical="center" wrapText="1"/>
    </xf>
    <xf numFmtId="0" fontId="8" fillId="29" borderId="53" xfId="0" applyFont="1" applyFill="1" applyBorder="1" applyAlignment="1">
      <alignment horizontal="center" vertical="center" wrapText="1"/>
    </xf>
    <xf numFmtId="0" fontId="3" fillId="29" borderId="57" xfId="0" applyFont="1" applyFill="1" applyBorder="1" applyAlignment="1">
      <alignment horizontal="center" vertical="center"/>
    </xf>
    <xf numFmtId="0" fontId="3" fillId="29" borderId="59" xfId="0" applyFont="1" applyFill="1" applyBorder="1" applyAlignment="1">
      <alignment horizontal="center" vertical="center"/>
    </xf>
    <xf numFmtId="0" fontId="3" fillId="29" borderId="60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2" fillId="5" borderId="0" xfId="31" applyFont="1" applyFill="1" applyAlignment="1">
      <alignment horizontal="center" vertical="center" wrapText="1"/>
    </xf>
    <xf numFmtId="0" fontId="2" fillId="5" borderId="0" xfId="31" applyFont="1" applyFill="1" applyAlignment="1">
      <alignment horizontal="center" vertical="center"/>
    </xf>
  </cellXfs>
  <cellStyles count="85">
    <cellStyle name="20% - Акцент1" xfId="8" xr:uid="{00000000-0005-0000-0000-000000000000}"/>
    <cellStyle name="20% - Акцент2" xfId="9" xr:uid="{00000000-0005-0000-0000-000001000000}"/>
    <cellStyle name="20% - Акцент3" xfId="10" xr:uid="{00000000-0005-0000-0000-000002000000}"/>
    <cellStyle name="20% - Акцент4" xfId="11" xr:uid="{00000000-0005-0000-0000-000003000000}"/>
    <cellStyle name="20% - Акцент5" xfId="12" xr:uid="{00000000-0005-0000-0000-000004000000}"/>
    <cellStyle name="20% - Акцент6" xfId="13" xr:uid="{00000000-0005-0000-0000-000005000000}"/>
    <cellStyle name="40% - Акцент1" xfId="14" xr:uid="{00000000-0005-0000-0000-000006000000}"/>
    <cellStyle name="40% - Акцент2" xfId="15" xr:uid="{00000000-0005-0000-0000-000007000000}"/>
    <cellStyle name="40% - Акцент3" xfId="16" xr:uid="{00000000-0005-0000-0000-000008000000}"/>
    <cellStyle name="40% - Акцент4" xfId="17" xr:uid="{00000000-0005-0000-0000-000009000000}"/>
    <cellStyle name="40% - Акцент5" xfId="18" xr:uid="{00000000-0005-0000-0000-00000A000000}"/>
    <cellStyle name="40% - Акцент6" xfId="19" xr:uid="{00000000-0005-0000-0000-00000B000000}"/>
    <cellStyle name="60% - Акцент1" xfId="20" xr:uid="{00000000-0005-0000-0000-00000C000000}"/>
    <cellStyle name="60% - Акцент2" xfId="21" xr:uid="{00000000-0005-0000-0000-00000D000000}"/>
    <cellStyle name="60% - Акцент3" xfId="22" xr:uid="{00000000-0005-0000-0000-00000E000000}"/>
    <cellStyle name="60% - Акцент4" xfId="23" xr:uid="{00000000-0005-0000-0000-00000F000000}"/>
    <cellStyle name="60% - Акцент5" xfId="24" xr:uid="{00000000-0005-0000-0000-000010000000}"/>
    <cellStyle name="60% - Акцент6" xfId="25" xr:uid="{00000000-0005-0000-0000-000011000000}"/>
    <cellStyle name="Comma 2" xfId="4" xr:uid="{00000000-0005-0000-0000-000012000000}"/>
    <cellStyle name="Comma 2 2" xfId="26" xr:uid="{00000000-0005-0000-0000-000013000000}"/>
    <cellStyle name="Comma 3" xfId="27" xr:uid="{00000000-0005-0000-0000-000014000000}"/>
    <cellStyle name="Comma 4" xfId="28" xr:uid="{00000000-0005-0000-0000-000015000000}"/>
    <cellStyle name="Comma 5" xfId="29" xr:uid="{00000000-0005-0000-0000-000016000000}"/>
    <cellStyle name="Comma 5 2" xfId="67" xr:uid="{00000000-0005-0000-0000-000017000000}"/>
    <cellStyle name="Comma 6" xfId="68" xr:uid="{00000000-0005-0000-0000-000018000000}"/>
    <cellStyle name="Normal" xfId="0" builtinId="0"/>
    <cellStyle name="Normal 10" xfId="30" xr:uid="{00000000-0005-0000-0000-00001A000000}"/>
    <cellStyle name="Normal 11" xfId="69" xr:uid="{00000000-0005-0000-0000-00001B000000}"/>
    <cellStyle name="Normal 12" xfId="3" xr:uid="{00000000-0005-0000-0000-00001C000000}"/>
    <cellStyle name="Normal 12 2" xfId="70" xr:uid="{00000000-0005-0000-0000-00001D000000}"/>
    <cellStyle name="Normal 12 3" xfId="83" xr:uid="{6FB54ECF-ECBC-4CDA-87DB-FB9000809479}"/>
    <cellStyle name="Normal 13" xfId="74" xr:uid="{B4EB8AAA-9DF8-4351-8675-475E42F976ED}"/>
    <cellStyle name="Normal 13 2" xfId="77" xr:uid="{88BAA0EC-6D1C-4442-9930-8025602A56D3}"/>
    <cellStyle name="Normal 14" xfId="78" xr:uid="{E6CA710F-969E-4B31-9313-B20055778D88}"/>
    <cellStyle name="Normal 15" xfId="80" xr:uid="{11B63A4B-E490-4EC3-873F-2FC76E610F6E}"/>
    <cellStyle name="Normal 2" xfId="1" xr:uid="{00000000-0005-0000-0000-00001E000000}"/>
    <cellStyle name="Normal 2 2" xfId="2" xr:uid="{00000000-0005-0000-0000-00001F000000}"/>
    <cellStyle name="Normal 2 2 2" xfId="5" xr:uid="{00000000-0005-0000-0000-000020000000}"/>
    <cellStyle name="Normal 2 2 2 2" xfId="71" xr:uid="{00000000-0005-0000-0000-000021000000}"/>
    <cellStyle name="Normal 2 2 2 3" xfId="75" xr:uid="{D5F64803-6C57-4F26-B042-F3F165DA59A7}"/>
    <cellStyle name="Normal 3" xfId="31" xr:uid="{00000000-0005-0000-0000-000022000000}"/>
    <cellStyle name="Normal 3 2" xfId="32" xr:uid="{00000000-0005-0000-0000-000023000000}"/>
    <cellStyle name="Normal 4" xfId="33" xr:uid="{00000000-0005-0000-0000-000024000000}"/>
    <cellStyle name="Normal 5" xfId="34" xr:uid="{00000000-0005-0000-0000-000025000000}"/>
    <cellStyle name="Normal 6" xfId="35" xr:uid="{00000000-0005-0000-0000-000026000000}"/>
    <cellStyle name="Normal 7" xfId="36" xr:uid="{00000000-0005-0000-0000-000027000000}"/>
    <cellStyle name="Normal 8" xfId="37" xr:uid="{00000000-0005-0000-0000-000028000000}"/>
    <cellStyle name="Normal 9" xfId="38" xr:uid="{00000000-0005-0000-0000-000029000000}"/>
    <cellStyle name="Normal 9 2" xfId="6" xr:uid="{00000000-0005-0000-0000-00002A000000}"/>
    <cellStyle name="Normal 9 3" xfId="72" xr:uid="{00000000-0005-0000-0000-00002B000000}"/>
    <cellStyle name="Style 1" xfId="39" xr:uid="{00000000-0005-0000-0000-00002C000000}"/>
    <cellStyle name="Акцент1" xfId="40" xr:uid="{00000000-0005-0000-0000-00002D000000}"/>
    <cellStyle name="Акцент2" xfId="41" xr:uid="{00000000-0005-0000-0000-00002E000000}"/>
    <cellStyle name="Акцент3" xfId="42" xr:uid="{00000000-0005-0000-0000-00002F000000}"/>
    <cellStyle name="Акцент4" xfId="43" xr:uid="{00000000-0005-0000-0000-000030000000}"/>
    <cellStyle name="Акцент5" xfId="44" xr:uid="{00000000-0005-0000-0000-000031000000}"/>
    <cellStyle name="Акцент6" xfId="45" xr:uid="{00000000-0005-0000-0000-000032000000}"/>
    <cellStyle name="Ввод " xfId="46" xr:uid="{00000000-0005-0000-0000-000033000000}"/>
    <cellStyle name="Вывод" xfId="47" xr:uid="{00000000-0005-0000-0000-000034000000}"/>
    <cellStyle name="Вычисление" xfId="48" xr:uid="{00000000-0005-0000-0000-000035000000}"/>
    <cellStyle name="Заголовок 1" xfId="49" xr:uid="{00000000-0005-0000-0000-000036000000}"/>
    <cellStyle name="Заголовок 2" xfId="50" xr:uid="{00000000-0005-0000-0000-000037000000}"/>
    <cellStyle name="Заголовок 3" xfId="51" xr:uid="{00000000-0005-0000-0000-000038000000}"/>
    <cellStyle name="Заголовок 4" xfId="52" xr:uid="{00000000-0005-0000-0000-000039000000}"/>
    <cellStyle name="Итог" xfId="53" xr:uid="{00000000-0005-0000-0000-00003A000000}"/>
    <cellStyle name="Контрольная ячейка" xfId="54" xr:uid="{00000000-0005-0000-0000-00003B000000}"/>
    <cellStyle name="Название" xfId="55" xr:uid="{00000000-0005-0000-0000-00003C000000}"/>
    <cellStyle name="Нейтральный" xfId="56" xr:uid="{00000000-0005-0000-0000-00003D000000}"/>
    <cellStyle name="Обычный 2" xfId="7" xr:uid="{00000000-0005-0000-0000-00003E000000}"/>
    <cellStyle name="Обычный 2 2" xfId="57" xr:uid="{00000000-0005-0000-0000-00003F000000}"/>
    <cellStyle name="Обычный 2 3" xfId="58" xr:uid="{00000000-0005-0000-0000-000040000000}"/>
    <cellStyle name="Обычный 2 4" xfId="59" xr:uid="{00000000-0005-0000-0000-000041000000}"/>
    <cellStyle name="Обычный 2 5" xfId="60" xr:uid="{00000000-0005-0000-0000-000042000000}"/>
    <cellStyle name="Обычный 2 6" xfId="79" xr:uid="{6116E19F-D430-4FEB-AA55-49DEFDF42DEB}"/>
    <cellStyle name="Обычный 2 7" xfId="84" xr:uid="{CED767B2-E9C8-4143-882C-DFF46D0BF54D}"/>
    <cellStyle name="Обычный 4" xfId="76" xr:uid="{8A96D827-D070-4130-BD20-7029BBEF07BE}"/>
    <cellStyle name="Обычный 5" xfId="81" xr:uid="{3A1262FD-7701-4848-BDDF-783C49068464}"/>
    <cellStyle name="Обычный 5 2" xfId="82" xr:uid="{0D9BCBB4-9051-4B8A-B627-A95306A006BB}"/>
    <cellStyle name="Обычный_Lori" xfId="73" xr:uid="{00000000-0005-0000-0000-000043000000}"/>
    <cellStyle name="Плохой" xfId="61" xr:uid="{00000000-0005-0000-0000-000044000000}"/>
    <cellStyle name="Пояснение" xfId="62" xr:uid="{00000000-0005-0000-0000-000045000000}"/>
    <cellStyle name="Примечание" xfId="63" xr:uid="{00000000-0005-0000-0000-000046000000}"/>
    <cellStyle name="Связанная ячейка" xfId="64" xr:uid="{00000000-0005-0000-0000-000047000000}"/>
    <cellStyle name="Текст предупреждения" xfId="65" xr:uid="{00000000-0005-0000-0000-000048000000}"/>
    <cellStyle name="Хороший" xfId="66" xr:uid="{00000000-0005-0000-0000-00004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ownloads\Th2372711410031209_01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ghri 22"/>
      <sheetName val="Meghri 22-Ա"/>
      <sheetName val="Meghripop"/>
    </sheetNames>
    <sheetDataSet>
      <sheetData sheetId="0" refreshError="1">
        <row r="18">
          <cell r="I18">
            <v>290.71820000000002</v>
          </cell>
        </row>
        <row r="23">
          <cell r="K23">
            <v>1.77</v>
          </cell>
          <cell r="M23">
            <v>14.999699999999999</v>
          </cell>
        </row>
        <row r="24">
          <cell r="K24">
            <v>1285.0768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3"/>
  <sheetViews>
    <sheetView zoomScale="80" zoomScaleNormal="80" workbookViewId="0">
      <selection activeCell="B3" sqref="B3:N3"/>
    </sheetView>
  </sheetViews>
  <sheetFormatPr defaultRowHeight="13.5"/>
  <cols>
    <col min="1" max="1" width="5.42578125" style="82" customWidth="1"/>
    <col min="2" max="2" width="18" style="82" customWidth="1"/>
    <col min="3" max="3" width="16.42578125" style="82" customWidth="1"/>
    <col min="4" max="4" width="15.28515625" style="82" customWidth="1"/>
    <col min="5" max="5" width="13.85546875" style="82" customWidth="1"/>
    <col min="6" max="6" width="13.28515625" style="82" customWidth="1"/>
    <col min="7" max="8" width="12.7109375" style="82" customWidth="1"/>
    <col min="9" max="9" width="13.28515625" style="82" customWidth="1"/>
    <col min="10" max="10" width="14.7109375" style="82" customWidth="1"/>
    <col min="11" max="11" width="13.28515625" style="82" customWidth="1"/>
    <col min="12" max="12" width="14.42578125" style="82" customWidth="1"/>
    <col min="13" max="14" width="13.28515625" style="82" customWidth="1"/>
    <col min="15" max="16384" width="9.140625" style="82"/>
  </cols>
  <sheetData>
    <row r="1" spans="1:14" s="42" customFormat="1" ht="18" customHeight="1">
      <c r="B1" s="321" t="s">
        <v>45</v>
      </c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  <c r="N1" s="321"/>
    </row>
    <row r="2" spans="1:14" s="43" customFormat="1" ht="30.75" customHeight="1">
      <c r="A2" s="602" t="s">
        <v>24</v>
      </c>
      <c r="B2" s="602"/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</row>
    <row r="3" spans="1:14" s="44" customFormat="1" ht="20.25" customHeight="1" thickBot="1">
      <c r="B3" s="603" t="s">
        <v>131</v>
      </c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s="44" customFormat="1" ht="20.25" customHeight="1">
      <c r="A4" s="322" t="s">
        <v>46</v>
      </c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4"/>
    </row>
    <row r="5" spans="1:14" s="44" customFormat="1" ht="12" customHeight="1" thickBot="1">
      <c r="A5" s="325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7"/>
    </row>
    <row r="6" spans="1:14" s="42" customFormat="1" ht="70.5" customHeight="1" thickBot="1">
      <c r="A6" s="328" t="s">
        <v>1</v>
      </c>
      <c r="B6" s="331" t="s">
        <v>25</v>
      </c>
      <c r="C6" s="333" t="s">
        <v>47</v>
      </c>
      <c r="D6" s="334"/>
      <c r="E6" s="334"/>
      <c r="F6" s="335"/>
      <c r="G6" s="336" t="s">
        <v>132</v>
      </c>
      <c r="H6" s="337"/>
      <c r="I6" s="338" t="s">
        <v>48</v>
      </c>
      <c r="J6" s="339"/>
      <c r="K6" s="339"/>
      <c r="L6" s="339"/>
      <c r="M6" s="340" t="s">
        <v>132</v>
      </c>
      <c r="N6" s="341"/>
    </row>
    <row r="7" spans="1:14" s="42" customFormat="1" ht="23.25" customHeight="1" thickBot="1">
      <c r="A7" s="329"/>
      <c r="B7" s="331"/>
      <c r="C7" s="333" t="s">
        <v>116</v>
      </c>
      <c r="D7" s="335"/>
      <c r="E7" s="334" t="s">
        <v>130</v>
      </c>
      <c r="F7" s="335"/>
      <c r="G7" s="336"/>
      <c r="H7" s="336"/>
      <c r="I7" s="333" t="s">
        <v>116</v>
      </c>
      <c r="J7" s="335"/>
      <c r="K7" s="334" t="s">
        <v>130</v>
      </c>
      <c r="L7" s="335"/>
      <c r="M7" s="340"/>
      <c r="N7" s="341"/>
    </row>
    <row r="8" spans="1:14" s="42" customFormat="1" ht="48" customHeight="1" thickBot="1">
      <c r="A8" s="330"/>
      <c r="B8" s="332"/>
      <c r="C8" s="45" t="s">
        <v>49</v>
      </c>
      <c r="D8" s="46" t="s">
        <v>50</v>
      </c>
      <c r="E8" s="47" t="s">
        <v>49</v>
      </c>
      <c r="F8" s="46" t="s">
        <v>50</v>
      </c>
      <c r="G8" s="48" t="s">
        <v>51</v>
      </c>
      <c r="H8" s="49" t="s">
        <v>52</v>
      </c>
      <c r="I8" s="50" t="s">
        <v>10</v>
      </c>
      <c r="J8" s="51" t="s">
        <v>53</v>
      </c>
      <c r="K8" s="52" t="s">
        <v>10</v>
      </c>
      <c r="L8" s="53" t="s">
        <v>53</v>
      </c>
      <c r="M8" s="54" t="s">
        <v>10</v>
      </c>
      <c r="N8" s="55" t="s">
        <v>54</v>
      </c>
    </row>
    <row r="9" spans="1:14" s="42" customFormat="1" ht="15.75" customHeight="1" thickBot="1">
      <c r="A9" s="56">
        <v>1</v>
      </c>
      <c r="B9" s="11">
        <v>2</v>
      </c>
      <c r="C9" s="57">
        <v>3</v>
      </c>
      <c r="D9" s="58">
        <v>4</v>
      </c>
      <c r="E9" s="59">
        <v>5</v>
      </c>
      <c r="F9" s="58">
        <v>6</v>
      </c>
      <c r="G9" s="60">
        <v>7</v>
      </c>
      <c r="H9" s="61">
        <v>8</v>
      </c>
      <c r="I9" s="57">
        <v>9</v>
      </c>
      <c r="J9" s="58">
        <v>10</v>
      </c>
      <c r="K9" s="59">
        <v>11</v>
      </c>
      <c r="L9" s="129">
        <v>12</v>
      </c>
      <c r="M9" s="62">
        <v>13</v>
      </c>
      <c r="N9" s="63">
        <v>14</v>
      </c>
    </row>
    <row r="10" spans="1:14" s="42" customFormat="1" ht="42.95" customHeight="1">
      <c r="A10" s="107">
        <v>1</v>
      </c>
      <c r="B10" s="115" t="s">
        <v>55</v>
      </c>
      <c r="C10" s="116">
        <v>109663.47140000001</v>
      </c>
      <c r="D10" s="307">
        <v>48794.038799999995</v>
      </c>
      <c r="E10" s="122">
        <v>109462.49299999999</v>
      </c>
      <c r="F10" s="64">
        <v>48772.418799999999</v>
      </c>
      <c r="G10" s="65">
        <f t="shared" ref="G10:G19" si="0">E10-C10</f>
        <v>-200.97840000002179</v>
      </c>
      <c r="H10" s="126">
        <f t="shared" ref="H10:H19" si="1">F10-D10</f>
        <v>-21.619999999995343</v>
      </c>
      <c r="I10" s="122">
        <v>19803.737269999998</v>
      </c>
      <c r="J10" s="132">
        <v>85166.983999999997</v>
      </c>
      <c r="K10" s="116">
        <v>21650.593769999999</v>
      </c>
      <c r="L10" s="64">
        <v>149063.36900000001</v>
      </c>
      <c r="M10" s="65">
        <f>K10-I10</f>
        <v>1846.8565000000017</v>
      </c>
      <c r="N10" s="66">
        <f>L10-J10</f>
        <v>63896.385000000009</v>
      </c>
    </row>
    <row r="11" spans="1:14" s="42" customFormat="1" ht="42.95" customHeight="1">
      <c r="A11" s="108">
        <v>2</v>
      </c>
      <c r="B11" s="117" t="s">
        <v>36</v>
      </c>
      <c r="C11" s="112">
        <v>45534.787699999993</v>
      </c>
      <c r="D11" s="308">
        <v>75453.017500000002</v>
      </c>
      <c r="E11" s="313">
        <v>45492.521199999996</v>
      </c>
      <c r="F11" s="68">
        <v>75449.785499999998</v>
      </c>
      <c r="G11" s="69">
        <f t="shared" si="0"/>
        <v>-42.266499999997905</v>
      </c>
      <c r="H11" s="127">
        <f t="shared" si="1"/>
        <v>-3.2320000000036089</v>
      </c>
      <c r="I11" s="123">
        <v>51493.548899999994</v>
      </c>
      <c r="J11" s="130">
        <v>106776.82699999999</v>
      </c>
      <c r="K11" s="25">
        <v>57235.527600000001</v>
      </c>
      <c r="L11" s="71">
        <v>115486.145</v>
      </c>
      <c r="M11" s="69">
        <f t="shared" ref="M11:M19" si="2">K11-I11</f>
        <v>5741.9787000000069</v>
      </c>
      <c r="N11" s="70">
        <f t="shared" ref="N11:N19" si="3">L11-J11</f>
        <v>8709.3180000000139</v>
      </c>
    </row>
    <row r="12" spans="1:14" s="73" customFormat="1" ht="42.95" customHeight="1">
      <c r="A12" s="108">
        <v>3</v>
      </c>
      <c r="B12" s="117" t="s">
        <v>21</v>
      </c>
      <c r="C12" s="113">
        <v>23177.79</v>
      </c>
      <c r="D12" s="308">
        <v>2358.1799999999998</v>
      </c>
      <c r="E12" s="123">
        <v>23009.350000000002</v>
      </c>
      <c r="F12" s="68">
        <v>2358.1799999999998</v>
      </c>
      <c r="G12" s="69">
        <f t="shared" si="0"/>
        <v>-168.43999999999869</v>
      </c>
      <c r="H12" s="127">
        <f t="shared" si="1"/>
        <v>0</v>
      </c>
      <c r="I12" s="123">
        <v>5915.0199999999995</v>
      </c>
      <c r="J12" s="131">
        <v>105251.12</v>
      </c>
      <c r="K12" s="25">
        <v>5839.6875999999993</v>
      </c>
      <c r="L12" s="72">
        <v>108295.32</v>
      </c>
      <c r="M12" s="69">
        <f t="shared" si="2"/>
        <v>-75.332400000000234</v>
      </c>
      <c r="N12" s="70">
        <f t="shared" si="3"/>
        <v>3044.2000000000116</v>
      </c>
    </row>
    <row r="13" spans="1:14" s="42" customFormat="1" ht="42.95" customHeight="1">
      <c r="A13" s="108">
        <v>4</v>
      </c>
      <c r="B13" s="117" t="s">
        <v>56</v>
      </c>
      <c r="C13" s="112">
        <v>144969.1715</v>
      </c>
      <c r="D13" s="308">
        <v>134933.89000000001</v>
      </c>
      <c r="E13" s="313">
        <v>145052.0067</v>
      </c>
      <c r="F13" s="68">
        <v>134933.90599999999</v>
      </c>
      <c r="G13" s="69">
        <f t="shared" si="0"/>
        <v>82.83520000000135</v>
      </c>
      <c r="H13" s="127">
        <f t="shared" si="1"/>
        <v>1.5999999974155799E-2</v>
      </c>
      <c r="I13" s="123">
        <v>73667.060000000012</v>
      </c>
      <c r="J13" s="25">
        <v>250698.8</v>
      </c>
      <c r="K13" s="25">
        <v>76726.42</v>
      </c>
      <c r="L13" s="74">
        <v>266169.76</v>
      </c>
      <c r="M13" s="69">
        <f t="shared" si="2"/>
        <v>3059.359999999986</v>
      </c>
      <c r="N13" s="70">
        <f t="shared" si="3"/>
        <v>15470.960000000021</v>
      </c>
    </row>
    <row r="14" spans="1:14" s="42" customFormat="1" ht="42.95" customHeight="1">
      <c r="A14" s="108">
        <v>5</v>
      </c>
      <c r="B14" s="117" t="s">
        <v>57</v>
      </c>
      <c r="C14" s="112">
        <v>122206.43508700001</v>
      </c>
      <c r="D14" s="308">
        <v>82403.41</v>
      </c>
      <c r="E14" s="313">
        <v>122217.9209</v>
      </c>
      <c r="F14" s="68">
        <v>82402.310000000012</v>
      </c>
      <c r="G14" s="69">
        <f t="shared" si="0"/>
        <v>11.485812999992049</v>
      </c>
      <c r="H14" s="127">
        <f t="shared" si="1"/>
        <v>-1.0999999999912689</v>
      </c>
      <c r="I14" s="123">
        <v>29116.821199000002</v>
      </c>
      <c r="J14" s="111">
        <v>134513.91399999999</v>
      </c>
      <c r="K14" s="25">
        <v>25888.773349999996</v>
      </c>
      <c r="L14" s="68">
        <v>105464.64499999999</v>
      </c>
      <c r="M14" s="69">
        <f t="shared" si="2"/>
        <v>-3228.047849000006</v>
      </c>
      <c r="N14" s="70">
        <f t="shared" si="3"/>
        <v>-29049.269</v>
      </c>
    </row>
    <row r="15" spans="1:14" s="42" customFormat="1" ht="42.95" customHeight="1">
      <c r="A15" s="108">
        <v>6</v>
      </c>
      <c r="B15" s="117" t="s">
        <v>23</v>
      </c>
      <c r="C15" s="113">
        <v>61863.145700000008</v>
      </c>
      <c r="D15" s="309">
        <v>44346.9</v>
      </c>
      <c r="E15" s="314">
        <v>61633.450000000004</v>
      </c>
      <c r="F15" s="67">
        <v>44347.4</v>
      </c>
      <c r="G15" s="69">
        <f t="shared" si="0"/>
        <v>-229.69570000000385</v>
      </c>
      <c r="H15" s="127">
        <f t="shared" si="1"/>
        <v>0.5</v>
      </c>
      <c r="I15" s="123">
        <v>19607.5952</v>
      </c>
      <c r="J15" s="111">
        <v>72515.542999999991</v>
      </c>
      <c r="K15" s="25">
        <v>17092.630700000002</v>
      </c>
      <c r="L15" s="68">
        <v>53457.979999999996</v>
      </c>
      <c r="M15" s="69">
        <f t="shared" si="2"/>
        <v>-2514.9644999999982</v>
      </c>
      <c r="N15" s="70">
        <f t="shared" si="3"/>
        <v>-19057.562999999995</v>
      </c>
    </row>
    <row r="16" spans="1:14" s="42" customFormat="1" ht="42.95" customHeight="1">
      <c r="A16" s="108">
        <v>7</v>
      </c>
      <c r="B16" s="117" t="s">
        <v>39</v>
      </c>
      <c r="C16" s="25">
        <v>111791.9914</v>
      </c>
      <c r="D16" s="309">
        <v>36511.837599999999</v>
      </c>
      <c r="E16" s="314">
        <v>111769.74400000001</v>
      </c>
      <c r="F16" s="67">
        <v>36516.217700000001</v>
      </c>
      <c r="G16" s="69">
        <f t="shared" si="0"/>
        <v>-22.247399999992922</v>
      </c>
      <c r="H16" s="127">
        <f t="shared" si="1"/>
        <v>4.3801000000021304</v>
      </c>
      <c r="I16" s="123">
        <v>51148.851699999999</v>
      </c>
      <c r="J16" s="25">
        <v>202875.19200000001</v>
      </c>
      <c r="K16" s="25">
        <v>51887.535000000003</v>
      </c>
      <c r="L16" s="74">
        <v>198322.11</v>
      </c>
      <c r="M16" s="69">
        <f t="shared" si="2"/>
        <v>738.68330000000424</v>
      </c>
      <c r="N16" s="70">
        <f t="shared" si="3"/>
        <v>-4553.082000000024</v>
      </c>
    </row>
    <row r="17" spans="1:14" s="42" customFormat="1" ht="42.95" customHeight="1">
      <c r="A17" s="108">
        <v>8</v>
      </c>
      <c r="B17" s="117" t="s">
        <v>40</v>
      </c>
      <c r="C17" s="25">
        <v>154540.38439999998</v>
      </c>
      <c r="D17" s="310">
        <v>114322.13510000001</v>
      </c>
      <c r="E17" s="123">
        <v>154536.96000000002</v>
      </c>
      <c r="F17" s="74">
        <v>114509.1587</v>
      </c>
      <c r="G17" s="69">
        <f t="shared" si="0"/>
        <v>-3.42439999995986</v>
      </c>
      <c r="H17" s="127">
        <f t="shared" si="1"/>
        <v>187.02359999998589</v>
      </c>
      <c r="I17" s="123">
        <v>30490.596799999999</v>
      </c>
      <c r="J17" s="111">
        <v>104155.239</v>
      </c>
      <c r="K17" s="25">
        <v>30539.906800000001</v>
      </c>
      <c r="L17" s="68">
        <v>106803.039</v>
      </c>
      <c r="M17" s="69">
        <f t="shared" si="2"/>
        <v>49.31000000000131</v>
      </c>
      <c r="N17" s="70">
        <f t="shared" si="3"/>
        <v>2647.8000000000029</v>
      </c>
    </row>
    <row r="18" spans="1:14" s="42" customFormat="1" ht="42.95" customHeight="1">
      <c r="A18" s="108">
        <v>9</v>
      </c>
      <c r="B18" s="118" t="s">
        <v>41</v>
      </c>
      <c r="C18" s="114">
        <v>128415.84</v>
      </c>
      <c r="D18" s="311">
        <v>44564</v>
      </c>
      <c r="E18" s="315">
        <v>128349.05989999999</v>
      </c>
      <c r="F18" s="75">
        <v>44564</v>
      </c>
      <c r="G18" s="69">
        <f t="shared" si="0"/>
        <v>-66.780100000003586</v>
      </c>
      <c r="H18" s="127">
        <f t="shared" si="1"/>
        <v>0</v>
      </c>
      <c r="I18" s="123">
        <v>39232.53</v>
      </c>
      <c r="J18" s="29">
        <v>49567.45</v>
      </c>
      <c r="K18" s="25">
        <v>32504.626320000003</v>
      </c>
      <c r="L18" s="75">
        <v>110068.7402</v>
      </c>
      <c r="M18" s="69">
        <f t="shared" si="2"/>
        <v>-6727.9036799999958</v>
      </c>
      <c r="N18" s="70">
        <f t="shared" si="3"/>
        <v>60501.290200000003</v>
      </c>
    </row>
    <row r="19" spans="1:14" s="78" customFormat="1" ht="42.95" customHeight="1" thickBot="1">
      <c r="A19" s="109">
        <v>10</v>
      </c>
      <c r="B19" s="119" t="s">
        <v>58</v>
      </c>
      <c r="C19" s="120">
        <v>38900</v>
      </c>
      <c r="D19" s="312">
        <v>46971.34</v>
      </c>
      <c r="E19" s="316">
        <v>38850.310399999995</v>
      </c>
      <c r="F19" s="121">
        <v>46971.34</v>
      </c>
      <c r="G19" s="76">
        <f t="shared" si="0"/>
        <v>-49.689600000005157</v>
      </c>
      <c r="H19" s="128">
        <f t="shared" si="1"/>
        <v>0</v>
      </c>
      <c r="I19" s="124">
        <v>2342.2300000000005</v>
      </c>
      <c r="J19" s="133">
        <v>21259.442999999999</v>
      </c>
      <c r="K19" s="134">
        <v>2366.8131100000001</v>
      </c>
      <c r="L19" s="125">
        <v>21439.020000000004</v>
      </c>
      <c r="M19" s="76">
        <f t="shared" si="2"/>
        <v>24.583109999999579</v>
      </c>
      <c r="N19" s="77">
        <f t="shared" si="3"/>
        <v>179.57700000000477</v>
      </c>
    </row>
    <row r="20" spans="1:14" s="81" customFormat="1" ht="42.95" customHeight="1" thickBot="1">
      <c r="A20" s="342" t="s">
        <v>43</v>
      </c>
      <c r="B20" s="343"/>
      <c r="C20" s="110">
        <f>C10+C11+C12+C13+C14+C15+C16+C17+C18+C19</f>
        <v>941063.01718700002</v>
      </c>
      <c r="D20" s="110">
        <f>D10+D11+D12+D13+D14+D15+D16+D17+D18+D19</f>
        <v>630658.74899999995</v>
      </c>
      <c r="E20" s="79">
        <f>E10+E11+E12+E13+E14+E15+E16+E17+E18+E19</f>
        <v>940373.81610000005</v>
      </c>
      <c r="F20" s="79">
        <f>F10+F11+F12+F13+F14+F15+F16+F17+F18+F19</f>
        <v>630824.71669999999</v>
      </c>
      <c r="G20" s="79">
        <f t="shared" ref="G20:H20" si="4">G10+G11+G12+G13+G14+G15+G16+G17+G18+G19</f>
        <v>-689.20108699999037</v>
      </c>
      <c r="H20" s="79">
        <f t="shared" si="4"/>
        <v>165.96769999997196</v>
      </c>
      <c r="I20" s="110">
        <f t="shared" ref="I20:K20" si="5">I10+I11+I12+I13+I14+I15+I16+I17+I18+I19</f>
        <v>322817.99106899998</v>
      </c>
      <c r="J20" s="110">
        <f t="shared" si="5"/>
        <v>1132780.5119999999</v>
      </c>
      <c r="K20" s="110">
        <f t="shared" si="5"/>
        <v>321732.51425000001</v>
      </c>
      <c r="L20" s="110">
        <f>L10+L11+L12+L13+L14+L15+L16+L17+L18+L19</f>
        <v>1234570.1282000002</v>
      </c>
      <c r="M20" s="80">
        <f t="shared" ref="M20" si="6">M10+M11+M12+M13+M14+M15+M16+M17+M18+M19</f>
        <v>-1085.4768189999995</v>
      </c>
      <c r="N20" s="106">
        <f>N10+N11+N12+N13+N14+N15+N16+N17+N18+N19</f>
        <v>101789.61620000005</v>
      </c>
    </row>
    <row r="21" spans="1:14" ht="20.25" customHeight="1">
      <c r="B21" s="320" t="s">
        <v>44</v>
      </c>
      <c r="C21" s="320"/>
      <c r="D21" s="320"/>
      <c r="E21" s="320"/>
      <c r="G21" s="83"/>
      <c r="H21" s="83">
        <f>G20+H20</f>
        <v>-523.23338700001841</v>
      </c>
    </row>
    <row r="22" spans="1:14" ht="50.1" customHeight="1">
      <c r="C22" s="304" t="s">
        <v>193</v>
      </c>
      <c r="D22" s="305">
        <f>AMPOP_2024!F19+AMPOP_2024!M19</f>
        <v>845739.64792000002</v>
      </c>
      <c r="G22" s="206"/>
      <c r="H22" s="206"/>
    </row>
    <row r="23" spans="1:14" ht="50.1" customHeight="1">
      <c r="C23" s="304" t="s">
        <v>194</v>
      </c>
      <c r="D23" s="306">
        <f>AMPOP_2024!I19+AMPOP_2024!P19</f>
        <v>1288591.3589999999</v>
      </c>
      <c r="H23" s="206"/>
    </row>
  </sheetData>
  <mergeCells count="16">
    <mergeCell ref="B21:E21"/>
    <mergeCell ref="B1:N1"/>
    <mergeCell ref="A2:N2"/>
    <mergeCell ref="B3:N3"/>
    <mergeCell ref="A4:N5"/>
    <mergeCell ref="A6:A8"/>
    <mergeCell ref="B6:B8"/>
    <mergeCell ref="C6:F6"/>
    <mergeCell ref="G6:H7"/>
    <mergeCell ref="I6:L6"/>
    <mergeCell ref="M6:N7"/>
    <mergeCell ref="C7:D7"/>
    <mergeCell ref="E7:F7"/>
    <mergeCell ref="I7:J7"/>
    <mergeCell ref="K7:L7"/>
    <mergeCell ref="A20:B20"/>
  </mergeCells>
  <pageMargins left="0" right="0" top="0.23622047244094499" bottom="0.118110236220472" header="0" footer="0"/>
  <pageSetup scale="7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465A1-BDA9-4667-A00B-9851D6B45A9A}">
  <sheetPr>
    <tabColor rgb="FF00B0F0"/>
  </sheetPr>
  <dimension ref="A1:P50"/>
  <sheetViews>
    <sheetView topLeftCell="A4" zoomScaleNormal="100" workbookViewId="0">
      <pane xSplit="4" ySplit="5" topLeftCell="E54" activePane="bottomRight" state="frozen"/>
      <selection activeCell="A4" sqref="A4"/>
      <selection pane="topRight" activeCell="E4" sqref="E4"/>
      <selection pane="bottomLeft" activeCell="A9" sqref="A9"/>
      <selection pane="bottomRight" activeCell="E9" sqref="E9:P14"/>
    </sheetView>
  </sheetViews>
  <sheetFormatPr defaultRowHeight="13.5"/>
  <cols>
    <col min="1" max="1" width="4.7109375" style="171" customWidth="1"/>
    <col min="2" max="2" width="14.7109375" style="171" customWidth="1"/>
    <col min="3" max="3" width="14.85546875" style="171" customWidth="1"/>
    <col min="4" max="4" width="14.140625" style="171" customWidth="1"/>
    <col min="5" max="5" width="16.42578125" style="171" customWidth="1"/>
    <col min="6" max="6" width="15.5703125" style="171" bestFit="1" customWidth="1"/>
    <col min="7" max="7" width="10.5703125" style="171" customWidth="1"/>
    <col min="8" max="8" width="12.7109375" style="171" customWidth="1"/>
    <col min="9" max="9" width="13.28515625" style="171" customWidth="1"/>
    <col min="10" max="10" width="14.7109375" style="171" customWidth="1"/>
    <col min="11" max="11" width="10.85546875" style="171" customWidth="1"/>
    <col min="12" max="12" width="9.7109375" style="171" customWidth="1"/>
    <col min="13" max="13" width="15.28515625" style="171" customWidth="1"/>
    <col min="14" max="14" width="14.28515625" style="171" customWidth="1"/>
    <col min="15" max="15" width="22.5703125" style="171" customWidth="1"/>
    <col min="16" max="16" width="21.42578125" style="171" customWidth="1"/>
    <col min="17" max="17" width="11" style="171" customWidth="1"/>
    <col min="18" max="253" width="9.140625" style="171"/>
    <col min="254" max="254" width="4.7109375" style="171" customWidth="1"/>
    <col min="255" max="255" width="14.7109375" style="171" customWidth="1"/>
    <col min="256" max="256" width="14.85546875" style="171" customWidth="1"/>
    <col min="257" max="257" width="14.140625" style="171" customWidth="1"/>
    <col min="258" max="258" width="16.42578125" style="171" customWidth="1"/>
    <col min="259" max="259" width="15.5703125" style="171" bestFit="1" customWidth="1"/>
    <col min="260" max="260" width="10.5703125" style="171" customWidth="1"/>
    <col min="261" max="261" width="12.7109375" style="171" customWidth="1"/>
    <col min="262" max="262" width="13.28515625" style="171" customWidth="1"/>
    <col min="263" max="263" width="14.7109375" style="171" customWidth="1"/>
    <col min="264" max="264" width="10.85546875" style="171" customWidth="1"/>
    <col min="265" max="265" width="9.7109375" style="171" customWidth="1"/>
    <col min="266" max="266" width="15.28515625" style="171" customWidth="1"/>
    <col min="267" max="267" width="14.28515625" style="171" customWidth="1"/>
    <col min="268" max="268" width="22.5703125" style="171" customWidth="1"/>
    <col min="269" max="269" width="21.42578125" style="171" customWidth="1"/>
    <col min="270" max="272" width="9.140625" style="171"/>
    <col min="273" max="273" width="11" style="171" customWidth="1"/>
    <col min="274" max="509" width="9.140625" style="171"/>
    <col min="510" max="510" width="4.7109375" style="171" customWidth="1"/>
    <col min="511" max="511" width="14.7109375" style="171" customWidth="1"/>
    <col min="512" max="512" width="14.85546875" style="171" customWidth="1"/>
    <col min="513" max="513" width="14.140625" style="171" customWidth="1"/>
    <col min="514" max="514" width="16.42578125" style="171" customWidth="1"/>
    <col min="515" max="515" width="15.5703125" style="171" bestFit="1" customWidth="1"/>
    <col min="516" max="516" width="10.5703125" style="171" customWidth="1"/>
    <col min="517" max="517" width="12.7109375" style="171" customWidth="1"/>
    <col min="518" max="518" width="13.28515625" style="171" customWidth="1"/>
    <col min="519" max="519" width="14.7109375" style="171" customWidth="1"/>
    <col min="520" max="520" width="10.85546875" style="171" customWidth="1"/>
    <col min="521" max="521" width="9.7109375" style="171" customWidth="1"/>
    <col min="522" max="522" width="15.28515625" style="171" customWidth="1"/>
    <col min="523" max="523" width="14.28515625" style="171" customWidth="1"/>
    <col min="524" max="524" width="22.5703125" style="171" customWidth="1"/>
    <col min="525" max="525" width="21.42578125" style="171" customWidth="1"/>
    <col min="526" max="528" width="9.140625" style="171"/>
    <col min="529" max="529" width="11" style="171" customWidth="1"/>
    <col min="530" max="765" width="9.140625" style="171"/>
    <col min="766" max="766" width="4.7109375" style="171" customWidth="1"/>
    <col min="767" max="767" width="14.7109375" style="171" customWidth="1"/>
    <col min="768" max="768" width="14.85546875" style="171" customWidth="1"/>
    <col min="769" max="769" width="14.140625" style="171" customWidth="1"/>
    <col min="770" max="770" width="16.42578125" style="171" customWidth="1"/>
    <col min="771" max="771" width="15.5703125" style="171" bestFit="1" customWidth="1"/>
    <col min="772" max="772" width="10.5703125" style="171" customWidth="1"/>
    <col min="773" max="773" width="12.7109375" style="171" customWidth="1"/>
    <col min="774" max="774" width="13.28515625" style="171" customWidth="1"/>
    <col min="775" max="775" width="14.7109375" style="171" customWidth="1"/>
    <col min="776" max="776" width="10.85546875" style="171" customWidth="1"/>
    <col min="777" max="777" width="9.7109375" style="171" customWidth="1"/>
    <col min="778" max="778" width="15.28515625" style="171" customWidth="1"/>
    <col min="779" max="779" width="14.28515625" style="171" customWidth="1"/>
    <col min="780" max="780" width="22.5703125" style="171" customWidth="1"/>
    <col min="781" max="781" width="21.42578125" style="171" customWidth="1"/>
    <col min="782" max="784" width="9.140625" style="171"/>
    <col min="785" max="785" width="11" style="171" customWidth="1"/>
    <col min="786" max="1021" width="9.140625" style="171"/>
    <col min="1022" max="1022" width="4.7109375" style="171" customWidth="1"/>
    <col min="1023" max="1023" width="14.7109375" style="171" customWidth="1"/>
    <col min="1024" max="1024" width="14.85546875" style="171" customWidth="1"/>
    <col min="1025" max="1025" width="14.140625" style="171" customWidth="1"/>
    <col min="1026" max="1026" width="16.42578125" style="171" customWidth="1"/>
    <col min="1027" max="1027" width="15.5703125" style="171" bestFit="1" customWidth="1"/>
    <col min="1028" max="1028" width="10.5703125" style="171" customWidth="1"/>
    <col min="1029" max="1029" width="12.7109375" style="171" customWidth="1"/>
    <col min="1030" max="1030" width="13.28515625" style="171" customWidth="1"/>
    <col min="1031" max="1031" width="14.7109375" style="171" customWidth="1"/>
    <col min="1032" max="1032" width="10.85546875" style="171" customWidth="1"/>
    <col min="1033" max="1033" width="9.7109375" style="171" customWidth="1"/>
    <col min="1034" max="1034" width="15.28515625" style="171" customWidth="1"/>
    <col min="1035" max="1035" width="14.28515625" style="171" customWidth="1"/>
    <col min="1036" max="1036" width="22.5703125" style="171" customWidth="1"/>
    <col min="1037" max="1037" width="21.42578125" style="171" customWidth="1"/>
    <col min="1038" max="1040" width="9.140625" style="171"/>
    <col min="1041" max="1041" width="11" style="171" customWidth="1"/>
    <col min="1042" max="1277" width="9.140625" style="171"/>
    <col min="1278" max="1278" width="4.7109375" style="171" customWidth="1"/>
    <col min="1279" max="1279" width="14.7109375" style="171" customWidth="1"/>
    <col min="1280" max="1280" width="14.85546875" style="171" customWidth="1"/>
    <col min="1281" max="1281" width="14.140625" style="171" customWidth="1"/>
    <col min="1282" max="1282" width="16.42578125" style="171" customWidth="1"/>
    <col min="1283" max="1283" width="15.5703125" style="171" bestFit="1" customWidth="1"/>
    <col min="1284" max="1284" width="10.5703125" style="171" customWidth="1"/>
    <col min="1285" max="1285" width="12.7109375" style="171" customWidth="1"/>
    <col min="1286" max="1286" width="13.28515625" style="171" customWidth="1"/>
    <col min="1287" max="1287" width="14.7109375" style="171" customWidth="1"/>
    <col min="1288" max="1288" width="10.85546875" style="171" customWidth="1"/>
    <col min="1289" max="1289" width="9.7109375" style="171" customWidth="1"/>
    <col min="1290" max="1290" width="15.28515625" style="171" customWidth="1"/>
    <col min="1291" max="1291" width="14.28515625" style="171" customWidth="1"/>
    <col min="1292" max="1292" width="22.5703125" style="171" customWidth="1"/>
    <col min="1293" max="1293" width="21.42578125" style="171" customWidth="1"/>
    <col min="1294" max="1296" width="9.140625" style="171"/>
    <col min="1297" max="1297" width="11" style="171" customWidth="1"/>
    <col min="1298" max="1533" width="9.140625" style="171"/>
    <col min="1534" max="1534" width="4.7109375" style="171" customWidth="1"/>
    <col min="1535" max="1535" width="14.7109375" style="171" customWidth="1"/>
    <col min="1536" max="1536" width="14.85546875" style="171" customWidth="1"/>
    <col min="1537" max="1537" width="14.140625" style="171" customWidth="1"/>
    <col min="1538" max="1538" width="16.42578125" style="171" customWidth="1"/>
    <col min="1539" max="1539" width="15.5703125" style="171" bestFit="1" customWidth="1"/>
    <col min="1540" max="1540" width="10.5703125" style="171" customWidth="1"/>
    <col min="1541" max="1541" width="12.7109375" style="171" customWidth="1"/>
    <col min="1542" max="1542" width="13.28515625" style="171" customWidth="1"/>
    <col min="1543" max="1543" width="14.7109375" style="171" customWidth="1"/>
    <col min="1544" max="1544" width="10.85546875" style="171" customWidth="1"/>
    <col min="1545" max="1545" width="9.7109375" style="171" customWidth="1"/>
    <col min="1546" max="1546" width="15.28515625" style="171" customWidth="1"/>
    <col min="1547" max="1547" width="14.28515625" style="171" customWidth="1"/>
    <col min="1548" max="1548" width="22.5703125" style="171" customWidth="1"/>
    <col min="1549" max="1549" width="21.42578125" style="171" customWidth="1"/>
    <col min="1550" max="1552" width="9.140625" style="171"/>
    <col min="1553" max="1553" width="11" style="171" customWidth="1"/>
    <col min="1554" max="1789" width="9.140625" style="171"/>
    <col min="1790" max="1790" width="4.7109375" style="171" customWidth="1"/>
    <col min="1791" max="1791" width="14.7109375" style="171" customWidth="1"/>
    <col min="1792" max="1792" width="14.85546875" style="171" customWidth="1"/>
    <col min="1793" max="1793" width="14.140625" style="171" customWidth="1"/>
    <col min="1794" max="1794" width="16.42578125" style="171" customWidth="1"/>
    <col min="1795" max="1795" width="15.5703125" style="171" bestFit="1" customWidth="1"/>
    <col min="1796" max="1796" width="10.5703125" style="171" customWidth="1"/>
    <col min="1797" max="1797" width="12.7109375" style="171" customWidth="1"/>
    <col min="1798" max="1798" width="13.28515625" style="171" customWidth="1"/>
    <col min="1799" max="1799" width="14.7109375" style="171" customWidth="1"/>
    <col min="1800" max="1800" width="10.85546875" style="171" customWidth="1"/>
    <col min="1801" max="1801" width="9.7109375" style="171" customWidth="1"/>
    <col min="1802" max="1802" width="15.28515625" style="171" customWidth="1"/>
    <col min="1803" max="1803" width="14.28515625" style="171" customWidth="1"/>
    <col min="1804" max="1804" width="22.5703125" style="171" customWidth="1"/>
    <col min="1805" max="1805" width="21.42578125" style="171" customWidth="1"/>
    <col min="1806" max="1808" width="9.140625" style="171"/>
    <col min="1809" max="1809" width="11" style="171" customWidth="1"/>
    <col min="1810" max="2045" width="9.140625" style="171"/>
    <col min="2046" max="2046" width="4.7109375" style="171" customWidth="1"/>
    <col min="2047" max="2047" width="14.7109375" style="171" customWidth="1"/>
    <col min="2048" max="2048" width="14.85546875" style="171" customWidth="1"/>
    <col min="2049" max="2049" width="14.140625" style="171" customWidth="1"/>
    <col min="2050" max="2050" width="16.42578125" style="171" customWidth="1"/>
    <col min="2051" max="2051" width="15.5703125" style="171" bestFit="1" customWidth="1"/>
    <col min="2052" max="2052" width="10.5703125" style="171" customWidth="1"/>
    <col min="2053" max="2053" width="12.7109375" style="171" customWidth="1"/>
    <col min="2054" max="2054" width="13.28515625" style="171" customWidth="1"/>
    <col min="2055" max="2055" width="14.7109375" style="171" customWidth="1"/>
    <col min="2056" max="2056" width="10.85546875" style="171" customWidth="1"/>
    <col min="2057" max="2057" width="9.7109375" style="171" customWidth="1"/>
    <col min="2058" max="2058" width="15.28515625" style="171" customWidth="1"/>
    <col min="2059" max="2059" width="14.28515625" style="171" customWidth="1"/>
    <col min="2060" max="2060" width="22.5703125" style="171" customWidth="1"/>
    <col min="2061" max="2061" width="21.42578125" style="171" customWidth="1"/>
    <col min="2062" max="2064" width="9.140625" style="171"/>
    <col min="2065" max="2065" width="11" style="171" customWidth="1"/>
    <col min="2066" max="2301" width="9.140625" style="171"/>
    <col min="2302" max="2302" width="4.7109375" style="171" customWidth="1"/>
    <col min="2303" max="2303" width="14.7109375" style="171" customWidth="1"/>
    <col min="2304" max="2304" width="14.85546875" style="171" customWidth="1"/>
    <col min="2305" max="2305" width="14.140625" style="171" customWidth="1"/>
    <col min="2306" max="2306" width="16.42578125" style="171" customWidth="1"/>
    <col min="2307" max="2307" width="15.5703125" style="171" bestFit="1" customWidth="1"/>
    <col min="2308" max="2308" width="10.5703125" style="171" customWidth="1"/>
    <col min="2309" max="2309" width="12.7109375" style="171" customWidth="1"/>
    <col min="2310" max="2310" width="13.28515625" style="171" customWidth="1"/>
    <col min="2311" max="2311" width="14.7109375" style="171" customWidth="1"/>
    <col min="2312" max="2312" width="10.85546875" style="171" customWidth="1"/>
    <col min="2313" max="2313" width="9.7109375" style="171" customWidth="1"/>
    <col min="2314" max="2314" width="15.28515625" style="171" customWidth="1"/>
    <col min="2315" max="2315" width="14.28515625" style="171" customWidth="1"/>
    <col min="2316" max="2316" width="22.5703125" style="171" customWidth="1"/>
    <col min="2317" max="2317" width="21.42578125" style="171" customWidth="1"/>
    <col min="2318" max="2320" width="9.140625" style="171"/>
    <col min="2321" max="2321" width="11" style="171" customWidth="1"/>
    <col min="2322" max="2557" width="9.140625" style="171"/>
    <col min="2558" max="2558" width="4.7109375" style="171" customWidth="1"/>
    <col min="2559" max="2559" width="14.7109375" style="171" customWidth="1"/>
    <col min="2560" max="2560" width="14.85546875" style="171" customWidth="1"/>
    <col min="2561" max="2561" width="14.140625" style="171" customWidth="1"/>
    <col min="2562" max="2562" width="16.42578125" style="171" customWidth="1"/>
    <col min="2563" max="2563" width="15.5703125" style="171" bestFit="1" customWidth="1"/>
    <col min="2564" max="2564" width="10.5703125" style="171" customWidth="1"/>
    <col min="2565" max="2565" width="12.7109375" style="171" customWidth="1"/>
    <col min="2566" max="2566" width="13.28515625" style="171" customWidth="1"/>
    <col min="2567" max="2567" width="14.7109375" style="171" customWidth="1"/>
    <col min="2568" max="2568" width="10.85546875" style="171" customWidth="1"/>
    <col min="2569" max="2569" width="9.7109375" style="171" customWidth="1"/>
    <col min="2570" max="2570" width="15.28515625" style="171" customWidth="1"/>
    <col min="2571" max="2571" width="14.28515625" style="171" customWidth="1"/>
    <col min="2572" max="2572" width="22.5703125" style="171" customWidth="1"/>
    <col min="2573" max="2573" width="21.42578125" style="171" customWidth="1"/>
    <col min="2574" max="2576" width="9.140625" style="171"/>
    <col min="2577" max="2577" width="11" style="171" customWidth="1"/>
    <col min="2578" max="2813" width="9.140625" style="171"/>
    <col min="2814" max="2814" width="4.7109375" style="171" customWidth="1"/>
    <col min="2815" max="2815" width="14.7109375" style="171" customWidth="1"/>
    <col min="2816" max="2816" width="14.85546875" style="171" customWidth="1"/>
    <col min="2817" max="2817" width="14.140625" style="171" customWidth="1"/>
    <col min="2818" max="2818" width="16.42578125" style="171" customWidth="1"/>
    <col min="2819" max="2819" width="15.5703125" style="171" bestFit="1" customWidth="1"/>
    <col min="2820" max="2820" width="10.5703125" style="171" customWidth="1"/>
    <col min="2821" max="2821" width="12.7109375" style="171" customWidth="1"/>
    <col min="2822" max="2822" width="13.28515625" style="171" customWidth="1"/>
    <col min="2823" max="2823" width="14.7109375" style="171" customWidth="1"/>
    <col min="2824" max="2824" width="10.85546875" style="171" customWidth="1"/>
    <col min="2825" max="2825" width="9.7109375" style="171" customWidth="1"/>
    <col min="2826" max="2826" width="15.28515625" style="171" customWidth="1"/>
    <col min="2827" max="2827" width="14.28515625" style="171" customWidth="1"/>
    <col min="2828" max="2828" width="22.5703125" style="171" customWidth="1"/>
    <col min="2829" max="2829" width="21.42578125" style="171" customWidth="1"/>
    <col min="2830" max="2832" width="9.140625" style="171"/>
    <col min="2833" max="2833" width="11" style="171" customWidth="1"/>
    <col min="2834" max="3069" width="9.140625" style="171"/>
    <col min="3070" max="3070" width="4.7109375" style="171" customWidth="1"/>
    <col min="3071" max="3071" width="14.7109375" style="171" customWidth="1"/>
    <col min="3072" max="3072" width="14.85546875" style="171" customWidth="1"/>
    <col min="3073" max="3073" width="14.140625" style="171" customWidth="1"/>
    <col min="3074" max="3074" width="16.42578125" style="171" customWidth="1"/>
    <col min="3075" max="3075" width="15.5703125" style="171" bestFit="1" customWidth="1"/>
    <col min="3076" max="3076" width="10.5703125" style="171" customWidth="1"/>
    <col min="3077" max="3077" width="12.7109375" style="171" customWidth="1"/>
    <col min="3078" max="3078" width="13.28515625" style="171" customWidth="1"/>
    <col min="3079" max="3079" width="14.7109375" style="171" customWidth="1"/>
    <col min="3080" max="3080" width="10.85546875" style="171" customWidth="1"/>
    <col min="3081" max="3081" width="9.7109375" style="171" customWidth="1"/>
    <col min="3082" max="3082" width="15.28515625" style="171" customWidth="1"/>
    <col min="3083" max="3083" width="14.28515625" style="171" customWidth="1"/>
    <col min="3084" max="3084" width="22.5703125" style="171" customWidth="1"/>
    <col min="3085" max="3085" width="21.42578125" style="171" customWidth="1"/>
    <col min="3086" max="3088" width="9.140625" style="171"/>
    <col min="3089" max="3089" width="11" style="171" customWidth="1"/>
    <col min="3090" max="3325" width="9.140625" style="171"/>
    <col min="3326" max="3326" width="4.7109375" style="171" customWidth="1"/>
    <col min="3327" max="3327" width="14.7109375" style="171" customWidth="1"/>
    <col min="3328" max="3328" width="14.85546875" style="171" customWidth="1"/>
    <col min="3329" max="3329" width="14.140625" style="171" customWidth="1"/>
    <col min="3330" max="3330" width="16.42578125" style="171" customWidth="1"/>
    <col min="3331" max="3331" width="15.5703125" style="171" bestFit="1" customWidth="1"/>
    <col min="3332" max="3332" width="10.5703125" style="171" customWidth="1"/>
    <col min="3333" max="3333" width="12.7109375" style="171" customWidth="1"/>
    <col min="3334" max="3334" width="13.28515625" style="171" customWidth="1"/>
    <col min="3335" max="3335" width="14.7109375" style="171" customWidth="1"/>
    <col min="3336" max="3336" width="10.85546875" style="171" customWidth="1"/>
    <col min="3337" max="3337" width="9.7109375" style="171" customWidth="1"/>
    <col min="3338" max="3338" width="15.28515625" style="171" customWidth="1"/>
    <col min="3339" max="3339" width="14.28515625" style="171" customWidth="1"/>
    <col min="3340" max="3340" width="22.5703125" style="171" customWidth="1"/>
    <col min="3341" max="3341" width="21.42578125" style="171" customWidth="1"/>
    <col min="3342" max="3344" width="9.140625" style="171"/>
    <col min="3345" max="3345" width="11" style="171" customWidth="1"/>
    <col min="3346" max="3581" width="9.140625" style="171"/>
    <col min="3582" max="3582" width="4.7109375" style="171" customWidth="1"/>
    <col min="3583" max="3583" width="14.7109375" style="171" customWidth="1"/>
    <col min="3584" max="3584" width="14.85546875" style="171" customWidth="1"/>
    <col min="3585" max="3585" width="14.140625" style="171" customWidth="1"/>
    <col min="3586" max="3586" width="16.42578125" style="171" customWidth="1"/>
    <col min="3587" max="3587" width="15.5703125" style="171" bestFit="1" customWidth="1"/>
    <col min="3588" max="3588" width="10.5703125" style="171" customWidth="1"/>
    <col min="3589" max="3589" width="12.7109375" style="171" customWidth="1"/>
    <col min="3590" max="3590" width="13.28515625" style="171" customWidth="1"/>
    <col min="3591" max="3591" width="14.7109375" style="171" customWidth="1"/>
    <col min="3592" max="3592" width="10.85546875" style="171" customWidth="1"/>
    <col min="3593" max="3593" width="9.7109375" style="171" customWidth="1"/>
    <col min="3594" max="3594" width="15.28515625" style="171" customWidth="1"/>
    <col min="3595" max="3595" width="14.28515625" style="171" customWidth="1"/>
    <col min="3596" max="3596" width="22.5703125" style="171" customWidth="1"/>
    <col min="3597" max="3597" width="21.42578125" style="171" customWidth="1"/>
    <col min="3598" max="3600" width="9.140625" style="171"/>
    <col min="3601" max="3601" width="11" style="171" customWidth="1"/>
    <col min="3602" max="3837" width="9.140625" style="171"/>
    <col min="3838" max="3838" width="4.7109375" style="171" customWidth="1"/>
    <col min="3839" max="3839" width="14.7109375" style="171" customWidth="1"/>
    <col min="3840" max="3840" width="14.85546875" style="171" customWidth="1"/>
    <col min="3841" max="3841" width="14.140625" style="171" customWidth="1"/>
    <col min="3842" max="3842" width="16.42578125" style="171" customWidth="1"/>
    <col min="3843" max="3843" width="15.5703125" style="171" bestFit="1" customWidth="1"/>
    <col min="3844" max="3844" width="10.5703125" style="171" customWidth="1"/>
    <col min="3845" max="3845" width="12.7109375" style="171" customWidth="1"/>
    <col min="3846" max="3846" width="13.28515625" style="171" customWidth="1"/>
    <col min="3847" max="3847" width="14.7109375" style="171" customWidth="1"/>
    <col min="3848" max="3848" width="10.85546875" style="171" customWidth="1"/>
    <col min="3849" max="3849" width="9.7109375" style="171" customWidth="1"/>
    <col min="3850" max="3850" width="15.28515625" style="171" customWidth="1"/>
    <col min="3851" max="3851" width="14.28515625" style="171" customWidth="1"/>
    <col min="3852" max="3852" width="22.5703125" style="171" customWidth="1"/>
    <col min="3853" max="3853" width="21.42578125" style="171" customWidth="1"/>
    <col min="3854" max="3856" width="9.140625" style="171"/>
    <col min="3857" max="3857" width="11" style="171" customWidth="1"/>
    <col min="3858" max="4093" width="9.140625" style="171"/>
    <col min="4094" max="4094" width="4.7109375" style="171" customWidth="1"/>
    <col min="4095" max="4095" width="14.7109375" style="171" customWidth="1"/>
    <col min="4096" max="4096" width="14.85546875" style="171" customWidth="1"/>
    <col min="4097" max="4097" width="14.140625" style="171" customWidth="1"/>
    <col min="4098" max="4098" width="16.42578125" style="171" customWidth="1"/>
    <col min="4099" max="4099" width="15.5703125" style="171" bestFit="1" customWidth="1"/>
    <col min="4100" max="4100" width="10.5703125" style="171" customWidth="1"/>
    <col min="4101" max="4101" width="12.7109375" style="171" customWidth="1"/>
    <col min="4102" max="4102" width="13.28515625" style="171" customWidth="1"/>
    <col min="4103" max="4103" width="14.7109375" style="171" customWidth="1"/>
    <col min="4104" max="4104" width="10.85546875" style="171" customWidth="1"/>
    <col min="4105" max="4105" width="9.7109375" style="171" customWidth="1"/>
    <col min="4106" max="4106" width="15.28515625" style="171" customWidth="1"/>
    <col min="4107" max="4107" width="14.28515625" style="171" customWidth="1"/>
    <col min="4108" max="4108" width="22.5703125" style="171" customWidth="1"/>
    <col min="4109" max="4109" width="21.42578125" style="171" customWidth="1"/>
    <col min="4110" max="4112" width="9.140625" style="171"/>
    <col min="4113" max="4113" width="11" style="171" customWidth="1"/>
    <col min="4114" max="4349" width="9.140625" style="171"/>
    <col min="4350" max="4350" width="4.7109375" style="171" customWidth="1"/>
    <col min="4351" max="4351" width="14.7109375" style="171" customWidth="1"/>
    <col min="4352" max="4352" width="14.85546875" style="171" customWidth="1"/>
    <col min="4353" max="4353" width="14.140625" style="171" customWidth="1"/>
    <col min="4354" max="4354" width="16.42578125" style="171" customWidth="1"/>
    <col min="4355" max="4355" width="15.5703125" style="171" bestFit="1" customWidth="1"/>
    <col min="4356" max="4356" width="10.5703125" style="171" customWidth="1"/>
    <col min="4357" max="4357" width="12.7109375" style="171" customWidth="1"/>
    <col min="4358" max="4358" width="13.28515625" style="171" customWidth="1"/>
    <col min="4359" max="4359" width="14.7109375" style="171" customWidth="1"/>
    <col min="4360" max="4360" width="10.85546875" style="171" customWidth="1"/>
    <col min="4361" max="4361" width="9.7109375" style="171" customWidth="1"/>
    <col min="4362" max="4362" width="15.28515625" style="171" customWidth="1"/>
    <col min="4363" max="4363" width="14.28515625" style="171" customWidth="1"/>
    <col min="4364" max="4364" width="22.5703125" style="171" customWidth="1"/>
    <col min="4365" max="4365" width="21.42578125" style="171" customWidth="1"/>
    <col min="4366" max="4368" width="9.140625" style="171"/>
    <col min="4369" max="4369" width="11" style="171" customWidth="1"/>
    <col min="4370" max="4605" width="9.140625" style="171"/>
    <col min="4606" max="4606" width="4.7109375" style="171" customWidth="1"/>
    <col min="4607" max="4607" width="14.7109375" style="171" customWidth="1"/>
    <col min="4608" max="4608" width="14.85546875" style="171" customWidth="1"/>
    <col min="4609" max="4609" width="14.140625" style="171" customWidth="1"/>
    <col min="4610" max="4610" width="16.42578125" style="171" customWidth="1"/>
    <col min="4611" max="4611" width="15.5703125" style="171" bestFit="1" customWidth="1"/>
    <col min="4612" max="4612" width="10.5703125" style="171" customWidth="1"/>
    <col min="4613" max="4613" width="12.7109375" style="171" customWidth="1"/>
    <col min="4614" max="4614" width="13.28515625" style="171" customWidth="1"/>
    <col min="4615" max="4615" width="14.7109375" style="171" customWidth="1"/>
    <col min="4616" max="4616" width="10.85546875" style="171" customWidth="1"/>
    <col min="4617" max="4617" width="9.7109375" style="171" customWidth="1"/>
    <col min="4618" max="4618" width="15.28515625" style="171" customWidth="1"/>
    <col min="4619" max="4619" width="14.28515625" style="171" customWidth="1"/>
    <col min="4620" max="4620" width="22.5703125" style="171" customWidth="1"/>
    <col min="4621" max="4621" width="21.42578125" style="171" customWidth="1"/>
    <col min="4622" max="4624" width="9.140625" style="171"/>
    <col min="4625" max="4625" width="11" style="171" customWidth="1"/>
    <col min="4626" max="4861" width="9.140625" style="171"/>
    <col min="4862" max="4862" width="4.7109375" style="171" customWidth="1"/>
    <col min="4863" max="4863" width="14.7109375" style="171" customWidth="1"/>
    <col min="4864" max="4864" width="14.85546875" style="171" customWidth="1"/>
    <col min="4865" max="4865" width="14.140625" style="171" customWidth="1"/>
    <col min="4866" max="4866" width="16.42578125" style="171" customWidth="1"/>
    <col min="4867" max="4867" width="15.5703125" style="171" bestFit="1" customWidth="1"/>
    <col min="4868" max="4868" width="10.5703125" style="171" customWidth="1"/>
    <col min="4869" max="4869" width="12.7109375" style="171" customWidth="1"/>
    <col min="4870" max="4870" width="13.28515625" style="171" customWidth="1"/>
    <col min="4871" max="4871" width="14.7109375" style="171" customWidth="1"/>
    <col min="4872" max="4872" width="10.85546875" style="171" customWidth="1"/>
    <col min="4873" max="4873" width="9.7109375" style="171" customWidth="1"/>
    <col min="4874" max="4874" width="15.28515625" style="171" customWidth="1"/>
    <col min="4875" max="4875" width="14.28515625" style="171" customWidth="1"/>
    <col min="4876" max="4876" width="22.5703125" style="171" customWidth="1"/>
    <col min="4877" max="4877" width="21.42578125" style="171" customWidth="1"/>
    <col min="4878" max="4880" width="9.140625" style="171"/>
    <col min="4881" max="4881" width="11" style="171" customWidth="1"/>
    <col min="4882" max="5117" width="9.140625" style="171"/>
    <col min="5118" max="5118" width="4.7109375" style="171" customWidth="1"/>
    <col min="5119" max="5119" width="14.7109375" style="171" customWidth="1"/>
    <col min="5120" max="5120" width="14.85546875" style="171" customWidth="1"/>
    <col min="5121" max="5121" width="14.140625" style="171" customWidth="1"/>
    <col min="5122" max="5122" width="16.42578125" style="171" customWidth="1"/>
    <col min="5123" max="5123" width="15.5703125" style="171" bestFit="1" customWidth="1"/>
    <col min="5124" max="5124" width="10.5703125" style="171" customWidth="1"/>
    <col min="5125" max="5125" width="12.7109375" style="171" customWidth="1"/>
    <col min="5126" max="5126" width="13.28515625" style="171" customWidth="1"/>
    <col min="5127" max="5127" width="14.7109375" style="171" customWidth="1"/>
    <col min="5128" max="5128" width="10.85546875" style="171" customWidth="1"/>
    <col min="5129" max="5129" width="9.7109375" style="171" customWidth="1"/>
    <col min="5130" max="5130" width="15.28515625" style="171" customWidth="1"/>
    <col min="5131" max="5131" width="14.28515625" style="171" customWidth="1"/>
    <col min="5132" max="5132" width="22.5703125" style="171" customWidth="1"/>
    <col min="5133" max="5133" width="21.42578125" style="171" customWidth="1"/>
    <col min="5134" max="5136" width="9.140625" style="171"/>
    <col min="5137" max="5137" width="11" style="171" customWidth="1"/>
    <col min="5138" max="5373" width="9.140625" style="171"/>
    <col min="5374" max="5374" width="4.7109375" style="171" customWidth="1"/>
    <col min="5375" max="5375" width="14.7109375" style="171" customWidth="1"/>
    <col min="5376" max="5376" width="14.85546875" style="171" customWidth="1"/>
    <col min="5377" max="5377" width="14.140625" style="171" customWidth="1"/>
    <col min="5378" max="5378" width="16.42578125" style="171" customWidth="1"/>
    <col min="5379" max="5379" width="15.5703125" style="171" bestFit="1" customWidth="1"/>
    <col min="5380" max="5380" width="10.5703125" style="171" customWidth="1"/>
    <col min="5381" max="5381" width="12.7109375" style="171" customWidth="1"/>
    <col min="5382" max="5382" width="13.28515625" style="171" customWidth="1"/>
    <col min="5383" max="5383" width="14.7109375" style="171" customWidth="1"/>
    <col min="5384" max="5384" width="10.85546875" style="171" customWidth="1"/>
    <col min="5385" max="5385" width="9.7109375" style="171" customWidth="1"/>
    <col min="5386" max="5386" width="15.28515625" style="171" customWidth="1"/>
    <col min="5387" max="5387" width="14.28515625" style="171" customWidth="1"/>
    <col min="5388" max="5388" width="22.5703125" style="171" customWidth="1"/>
    <col min="5389" max="5389" width="21.42578125" style="171" customWidth="1"/>
    <col min="5390" max="5392" width="9.140625" style="171"/>
    <col min="5393" max="5393" width="11" style="171" customWidth="1"/>
    <col min="5394" max="5629" width="9.140625" style="171"/>
    <col min="5630" max="5630" width="4.7109375" style="171" customWidth="1"/>
    <col min="5631" max="5631" width="14.7109375" style="171" customWidth="1"/>
    <col min="5632" max="5632" width="14.85546875" style="171" customWidth="1"/>
    <col min="5633" max="5633" width="14.140625" style="171" customWidth="1"/>
    <col min="5634" max="5634" width="16.42578125" style="171" customWidth="1"/>
    <col min="5635" max="5635" width="15.5703125" style="171" bestFit="1" customWidth="1"/>
    <col min="5636" max="5636" width="10.5703125" style="171" customWidth="1"/>
    <col min="5637" max="5637" width="12.7109375" style="171" customWidth="1"/>
    <col min="5638" max="5638" width="13.28515625" style="171" customWidth="1"/>
    <col min="5639" max="5639" width="14.7109375" style="171" customWidth="1"/>
    <col min="5640" max="5640" width="10.85546875" style="171" customWidth="1"/>
    <col min="5641" max="5641" width="9.7109375" style="171" customWidth="1"/>
    <col min="5642" max="5642" width="15.28515625" style="171" customWidth="1"/>
    <col min="5643" max="5643" width="14.28515625" style="171" customWidth="1"/>
    <col min="5644" max="5644" width="22.5703125" style="171" customWidth="1"/>
    <col min="5645" max="5645" width="21.42578125" style="171" customWidth="1"/>
    <col min="5646" max="5648" width="9.140625" style="171"/>
    <col min="5649" max="5649" width="11" style="171" customWidth="1"/>
    <col min="5650" max="5885" width="9.140625" style="171"/>
    <col min="5886" max="5886" width="4.7109375" style="171" customWidth="1"/>
    <col min="5887" max="5887" width="14.7109375" style="171" customWidth="1"/>
    <col min="5888" max="5888" width="14.85546875" style="171" customWidth="1"/>
    <col min="5889" max="5889" width="14.140625" style="171" customWidth="1"/>
    <col min="5890" max="5890" width="16.42578125" style="171" customWidth="1"/>
    <col min="5891" max="5891" width="15.5703125" style="171" bestFit="1" customWidth="1"/>
    <col min="5892" max="5892" width="10.5703125" style="171" customWidth="1"/>
    <col min="5893" max="5893" width="12.7109375" style="171" customWidth="1"/>
    <col min="5894" max="5894" width="13.28515625" style="171" customWidth="1"/>
    <col min="5895" max="5895" width="14.7109375" style="171" customWidth="1"/>
    <col min="5896" max="5896" width="10.85546875" style="171" customWidth="1"/>
    <col min="5897" max="5897" width="9.7109375" style="171" customWidth="1"/>
    <col min="5898" max="5898" width="15.28515625" style="171" customWidth="1"/>
    <col min="5899" max="5899" width="14.28515625" style="171" customWidth="1"/>
    <col min="5900" max="5900" width="22.5703125" style="171" customWidth="1"/>
    <col min="5901" max="5901" width="21.42578125" style="171" customWidth="1"/>
    <col min="5902" max="5904" width="9.140625" style="171"/>
    <col min="5905" max="5905" width="11" style="171" customWidth="1"/>
    <col min="5906" max="6141" width="9.140625" style="171"/>
    <col min="6142" max="6142" width="4.7109375" style="171" customWidth="1"/>
    <col min="6143" max="6143" width="14.7109375" style="171" customWidth="1"/>
    <col min="6144" max="6144" width="14.85546875" style="171" customWidth="1"/>
    <col min="6145" max="6145" width="14.140625" style="171" customWidth="1"/>
    <col min="6146" max="6146" width="16.42578125" style="171" customWidth="1"/>
    <col min="6147" max="6147" width="15.5703125" style="171" bestFit="1" customWidth="1"/>
    <col min="6148" max="6148" width="10.5703125" style="171" customWidth="1"/>
    <col min="6149" max="6149" width="12.7109375" style="171" customWidth="1"/>
    <col min="6150" max="6150" width="13.28515625" style="171" customWidth="1"/>
    <col min="6151" max="6151" width="14.7109375" style="171" customWidth="1"/>
    <col min="6152" max="6152" width="10.85546875" style="171" customWidth="1"/>
    <col min="6153" max="6153" width="9.7109375" style="171" customWidth="1"/>
    <col min="6154" max="6154" width="15.28515625" style="171" customWidth="1"/>
    <col min="6155" max="6155" width="14.28515625" style="171" customWidth="1"/>
    <col min="6156" max="6156" width="22.5703125" style="171" customWidth="1"/>
    <col min="6157" max="6157" width="21.42578125" style="171" customWidth="1"/>
    <col min="6158" max="6160" width="9.140625" style="171"/>
    <col min="6161" max="6161" width="11" style="171" customWidth="1"/>
    <col min="6162" max="6397" width="9.140625" style="171"/>
    <col min="6398" max="6398" width="4.7109375" style="171" customWidth="1"/>
    <col min="6399" max="6399" width="14.7109375" style="171" customWidth="1"/>
    <col min="6400" max="6400" width="14.85546875" style="171" customWidth="1"/>
    <col min="6401" max="6401" width="14.140625" style="171" customWidth="1"/>
    <col min="6402" max="6402" width="16.42578125" style="171" customWidth="1"/>
    <col min="6403" max="6403" width="15.5703125" style="171" bestFit="1" customWidth="1"/>
    <col min="6404" max="6404" width="10.5703125" style="171" customWidth="1"/>
    <col min="6405" max="6405" width="12.7109375" style="171" customWidth="1"/>
    <col min="6406" max="6406" width="13.28515625" style="171" customWidth="1"/>
    <col min="6407" max="6407" width="14.7109375" style="171" customWidth="1"/>
    <col min="6408" max="6408" width="10.85546875" style="171" customWidth="1"/>
    <col min="6409" max="6409" width="9.7109375" style="171" customWidth="1"/>
    <col min="6410" max="6410" width="15.28515625" style="171" customWidth="1"/>
    <col min="6411" max="6411" width="14.28515625" style="171" customWidth="1"/>
    <col min="6412" max="6412" width="22.5703125" style="171" customWidth="1"/>
    <col min="6413" max="6413" width="21.42578125" style="171" customWidth="1"/>
    <col min="6414" max="6416" width="9.140625" style="171"/>
    <col min="6417" max="6417" width="11" style="171" customWidth="1"/>
    <col min="6418" max="6653" width="9.140625" style="171"/>
    <col min="6654" max="6654" width="4.7109375" style="171" customWidth="1"/>
    <col min="6655" max="6655" width="14.7109375" style="171" customWidth="1"/>
    <col min="6656" max="6656" width="14.85546875" style="171" customWidth="1"/>
    <col min="6657" max="6657" width="14.140625" style="171" customWidth="1"/>
    <col min="6658" max="6658" width="16.42578125" style="171" customWidth="1"/>
    <col min="6659" max="6659" width="15.5703125" style="171" bestFit="1" customWidth="1"/>
    <col min="6660" max="6660" width="10.5703125" style="171" customWidth="1"/>
    <col min="6661" max="6661" width="12.7109375" style="171" customWidth="1"/>
    <col min="6662" max="6662" width="13.28515625" style="171" customWidth="1"/>
    <col min="6663" max="6663" width="14.7109375" style="171" customWidth="1"/>
    <col min="6664" max="6664" width="10.85546875" style="171" customWidth="1"/>
    <col min="6665" max="6665" width="9.7109375" style="171" customWidth="1"/>
    <col min="6666" max="6666" width="15.28515625" style="171" customWidth="1"/>
    <col min="6667" max="6667" width="14.28515625" style="171" customWidth="1"/>
    <col min="6668" max="6668" width="22.5703125" style="171" customWidth="1"/>
    <col min="6669" max="6669" width="21.42578125" style="171" customWidth="1"/>
    <col min="6670" max="6672" width="9.140625" style="171"/>
    <col min="6673" max="6673" width="11" style="171" customWidth="1"/>
    <col min="6674" max="6909" width="9.140625" style="171"/>
    <col min="6910" max="6910" width="4.7109375" style="171" customWidth="1"/>
    <col min="6911" max="6911" width="14.7109375" style="171" customWidth="1"/>
    <col min="6912" max="6912" width="14.85546875" style="171" customWidth="1"/>
    <col min="6913" max="6913" width="14.140625" style="171" customWidth="1"/>
    <col min="6914" max="6914" width="16.42578125" style="171" customWidth="1"/>
    <col min="6915" max="6915" width="15.5703125" style="171" bestFit="1" customWidth="1"/>
    <col min="6916" max="6916" width="10.5703125" style="171" customWidth="1"/>
    <col min="6917" max="6917" width="12.7109375" style="171" customWidth="1"/>
    <col min="6918" max="6918" width="13.28515625" style="171" customWidth="1"/>
    <col min="6919" max="6919" width="14.7109375" style="171" customWidth="1"/>
    <col min="6920" max="6920" width="10.85546875" style="171" customWidth="1"/>
    <col min="6921" max="6921" width="9.7109375" style="171" customWidth="1"/>
    <col min="6922" max="6922" width="15.28515625" style="171" customWidth="1"/>
    <col min="6923" max="6923" width="14.28515625" style="171" customWidth="1"/>
    <col min="6924" max="6924" width="22.5703125" style="171" customWidth="1"/>
    <col min="6925" max="6925" width="21.42578125" style="171" customWidth="1"/>
    <col min="6926" max="6928" width="9.140625" style="171"/>
    <col min="6929" max="6929" width="11" style="171" customWidth="1"/>
    <col min="6930" max="7165" width="9.140625" style="171"/>
    <col min="7166" max="7166" width="4.7109375" style="171" customWidth="1"/>
    <col min="7167" max="7167" width="14.7109375" style="171" customWidth="1"/>
    <col min="7168" max="7168" width="14.85546875" style="171" customWidth="1"/>
    <col min="7169" max="7169" width="14.140625" style="171" customWidth="1"/>
    <col min="7170" max="7170" width="16.42578125" style="171" customWidth="1"/>
    <col min="7171" max="7171" width="15.5703125" style="171" bestFit="1" customWidth="1"/>
    <col min="7172" max="7172" width="10.5703125" style="171" customWidth="1"/>
    <col min="7173" max="7173" width="12.7109375" style="171" customWidth="1"/>
    <col min="7174" max="7174" width="13.28515625" style="171" customWidth="1"/>
    <col min="7175" max="7175" width="14.7109375" style="171" customWidth="1"/>
    <col min="7176" max="7176" width="10.85546875" style="171" customWidth="1"/>
    <col min="7177" max="7177" width="9.7109375" style="171" customWidth="1"/>
    <col min="7178" max="7178" width="15.28515625" style="171" customWidth="1"/>
    <col min="7179" max="7179" width="14.28515625" style="171" customWidth="1"/>
    <col min="7180" max="7180" width="22.5703125" style="171" customWidth="1"/>
    <col min="7181" max="7181" width="21.42578125" style="171" customWidth="1"/>
    <col min="7182" max="7184" width="9.140625" style="171"/>
    <col min="7185" max="7185" width="11" style="171" customWidth="1"/>
    <col min="7186" max="7421" width="9.140625" style="171"/>
    <col min="7422" max="7422" width="4.7109375" style="171" customWidth="1"/>
    <col min="7423" max="7423" width="14.7109375" style="171" customWidth="1"/>
    <col min="7424" max="7424" width="14.85546875" style="171" customWidth="1"/>
    <col min="7425" max="7425" width="14.140625" style="171" customWidth="1"/>
    <col min="7426" max="7426" width="16.42578125" style="171" customWidth="1"/>
    <col min="7427" max="7427" width="15.5703125" style="171" bestFit="1" customWidth="1"/>
    <col min="7428" max="7428" width="10.5703125" style="171" customWidth="1"/>
    <col min="7429" max="7429" width="12.7109375" style="171" customWidth="1"/>
    <col min="7430" max="7430" width="13.28515625" style="171" customWidth="1"/>
    <col min="7431" max="7431" width="14.7109375" style="171" customWidth="1"/>
    <col min="7432" max="7432" width="10.85546875" style="171" customWidth="1"/>
    <col min="7433" max="7433" width="9.7109375" style="171" customWidth="1"/>
    <col min="7434" max="7434" width="15.28515625" style="171" customWidth="1"/>
    <col min="7435" max="7435" width="14.28515625" style="171" customWidth="1"/>
    <col min="7436" max="7436" width="22.5703125" style="171" customWidth="1"/>
    <col min="7437" max="7437" width="21.42578125" style="171" customWidth="1"/>
    <col min="7438" max="7440" width="9.140625" style="171"/>
    <col min="7441" max="7441" width="11" style="171" customWidth="1"/>
    <col min="7442" max="7677" width="9.140625" style="171"/>
    <col min="7678" max="7678" width="4.7109375" style="171" customWidth="1"/>
    <col min="7679" max="7679" width="14.7109375" style="171" customWidth="1"/>
    <col min="7680" max="7680" width="14.85546875" style="171" customWidth="1"/>
    <col min="7681" max="7681" width="14.140625" style="171" customWidth="1"/>
    <col min="7682" max="7682" width="16.42578125" style="171" customWidth="1"/>
    <col min="7683" max="7683" width="15.5703125" style="171" bestFit="1" customWidth="1"/>
    <col min="7684" max="7684" width="10.5703125" style="171" customWidth="1"/>
    <col min="7685" max="7685" width="12.7109375" style="171" customWidth="1"/>
    <col min="7686" max="7686" width="13.28515625" style="171" customWidth="1"/>
    <col min="7687" max="7687" width="14.7109375" style="171" customWidth="1"/>
    <col min="7688" max="7688" width="10.85546875" style="171" customWidth="1"/>
    <col min="7689" max="7689" width="9.7109375" style="171" customWidth="1"/>
    <col min="7690" max="7690" width="15.28515625" style="171" customWidth="1"/>
    <col min="7691" max="7691" width="14.28515625" style="171" customWidth="1"/>
    <col min="7692" max="7692" width="22.5703125" style="171" customWidth="1"/>
    <col min="7693" max="7693" width="21.42578125" style="171" customWidth="1"/>
    <col min="7694" max="7696" width="9.140625" style="171"/>
    <col min="7697" max="7697" width="11" style="171" customWidth="1"/>
    <col min="7698" max="7933" width="9.140625" style="171"/>
    <col min="7934" max="7934" width="4.7109375" style="171" customWidth="1"/>
    <col min="7935" max="7935" width="14.7109375" style="171" customWidth="1"/>
    <col min="7936" max="7936" width="14.85546875" style="171" customWidth="1"/>
    <col min="7937" max="7937" width="14.140625" style="171" customWidth="1"/>
    <col min="7938" max="7938" width="16.42578125" style="171" customWidth="1"/>
    <col min="7939" max="7939" width="15.5703125" style="171" bestFit="1" customWidth="1"/>
    <col min="7940" max="7940" width="10.5703125" style="171" customWidth="1"/>
    <col min="7941" max="7941" width="12.7109375" style="171" customWidth="1"/>
    <col min="7942" max="7942" width="13.28515625" style="171" customWidth="1"/>
    <col min="7943" max="7943" width="14.7109375" style="171" customWidth="1"/>
    <col min="7944" max="7944" width="10.85546875" style="171" customWidth="1"/>
    <col min="7945" max="7945" width="9.7109375" style="171" customWidth="1"/>
    <col min="7946" max="7946" width="15.28515625" style="171" customWidth="1"/>
    <col min="7947" max="7947" width="14.28515625" style="171" customWidth="1"/>
    <col min="7948" max="7948" width="22.5703125" style="171" customWidth="1"/>
    <col min="7949" max="7949" width="21.42578125" style="171" customWidth="1"/>
    <col min="7950" max="7952" width="9.140625" style="171"/>
    <col min="7953" max="7953" width="11" style="171" customWidth="1"/>
    <col min="7954" max="8189" width="9.140625" style="171"/>
    <col min="8190" max="8190" width="4.7109375" style="171" customWidth="1"/>
    <col min="8191" max="8191" width="14.7109375" style="171" customWidth="1"/>
    <col min="8192" max="8192" width="14.85546875" style="171" customWidth="1"/>
    <col min="8193" max="8193" width="14.140625" style="171" customWidth="1"/>
    <col min="8194" max="8194" width="16.42578125" style="171" customWidth="1"/>
    <col min="8195" max="8195" width="15.5703125" style="171" bestFit="1" customWidth="1"/>
    <col min="8196" max="8196" width="10.5703125" style="171" customWidth="1"/>
    <col min="8197" max="8197" width="12.7109375" style="171" customWidth="1"/>
    <col min="8198" max="8198" width="13.28515625" style="171" customWidth="1"/>
    <col min="8199" max="8199" width="14.7109375" style="171" customWidth="1"/>
    <col min="8200" max="8200" width="10.85546875" style="171" customWidth="1"/>
    <col min="8201" max="8201" width="9.7109375" style="171" customWidth="1"/>
    <col min="8202" max="8202" width="15.28515625" style="171" customWidth="1"/>
    <col min="8203" max="8203" width="14.28515625" style="171" customWidth="1"/>
    <col min="8204" max="8204" width="22.5703125" style="171" customWidth="1"/>
    <col min="8205" max="8205" width="21.42578125" style="171" customWidth="1"/>
    <col min="8206" max="8208" width="9.140625" style="171"/>
    <col min="8209" max="8209" width="11" style="171" customWidth="1"/>
    <col min="8210" max="8445" width="9.140625" style="171"/>
    <col min="8446" max="8446" width="4.7109375" style="171" customWidth="1"/>
    <col min="8447" max="8447" width="14.7109375" style="171" customWidth="1"/>
    <col min="8448" max="8448" width="14.85546875" style="171" customWidth="1"/>
    <col min="8449" max="8449" width="14.140625" style="171" customWidth="1"/>
    <col min="8450" max="8450" width="16.42578125" style="171" customWidth="1"/>
    <col min="8451" max="8451" width="15.5703125" style="171" bestFit="1" customWidth="1"/>
    <col min="8452" max="8452" width="10.5703125" style="171" customWidth="1"/>
    <col min="8453" max="8453" width="12.7109375" style="171" customWidth="1"/>
    <col min="8454" max="8454" width="13.28515625" style="171" customWidth="1"/>
    <col min="8455" max="8455" width="14.7109375" style="171" customWidth="1"/>
    <col min="8456" max="8456" width="10.85546875" style="171" customWidth="1"/>
    <col min="8457" max="8457" width="9.7109375" style="171" customWidth="1"/>
    <col min="8458" max="8458" width="15.28515625" style="171" customWidth="1"/>
    <col min="8459" max="8459" width="14.28515625" style="171" customWidth="1"/>
    <col min="8460" max="8460" width="22.5703125" style="171" customWidth="1"/>
    <col min="8461" max="8461" width="21.42578125" style="171" customWidth="1"/>
    <col min="8462" max="8464" width="9.140625" style="171"/>
    <col min="8465" max="8465" width="11" style="171" customWidth="1"/>
    <col min="8466" max="8701" width="9.140625" style="171"/>
    <col min="8702" max="8702" width="4.7109375" style="171" customWidth="1"/>
    <col min="8703" max="8703" width="14.7109375" style="171" customWidth="1"/>
    <col min="8704" max="8704" width="14.85546875" style="171" customWidth="1"/>
    <col min="8705" max="8705" width="14.140625" style="171" customWidth="1"/>
    <col min="8706" max="8706" width="16.42578125" style="171" customWidth="1"/>
    <col min="8707" max="8707" width="15.5703125" style="171" bestFit="1" customWidth="1"/>
    <col min="8708" max="8708" width="10.5703125" style="171" customWidth="1"/>
    <col min="8709" max="8709" width="12.7109375" style="171" customWidth="1"/>
    <col min="8710" max="8710" width="13.28515625" style="171" customWidth="1"/>
    <col min="8711" max="8711" width="14.7109375" style="171" customWidth="1"/>
    <col min="8712" max="8712" width="10.85546875" style="171" customWidth="1"/>
    <col min="8713" max="8713" width="9.7109375" style="171" customWidth="1"/>
    <col min="8714" max="8714" width="15.28515625" style="171" customWidth="1"/>
    <col min="8715" max="8715" width="14.28515625" style="171" customWidth="1"/>
    <col min="8716" max="8716" width="22.5703125" style="171" customWidth="1"/>
    <col min="8717" max="8717" width="21.42578125" style="171" customWidth="1"/>
    <col min="8718" max="8720" width="9.140625" style="171"/>
    <col min="8721" max="8721" width="11" style="171" customWidth="1"/>
    <col min="8722" max="8957" width="9.140625" style="171"/>
    <col min="8958" max="8958" width="4.7109375" style="171" customWidth="1"/>
    <col min="8959" max="8959" width="14.7109375" style="171" customWidth="1"/>
    <col min="8960" max="8960" width="14.85546875" style="171" customWidth="1"/>
    <col min="8961" max="8961" width="14.140625" style="171" customWidth="1"/>
    <col min="8962" max="8962" width="16.42578125" style="171" customWidth="1"/>
    <col min="8963" max="8963" width="15.5703125" style="171" bestFit="1" customWidth="1"/>
    <col min="8964" max="8964" width="10.5703125" style="171" customWidth="1"/>
    <col min="8965" max="8965" width="12.7109375" style="171" customWidth="1"/>
    <col min="8966" max="8966" width="13.28515625" style="171" customWidth="1"/>
    <col min="8967" max="8967" width="14.7109375" style="171" customWidth="1"/>
    <col min="8968" max="8968" width="10.85546875" style="171" customWidth="1"/>
    <col min="8969" max="8969" width="9.7109375" style="171" customWidth="1"/>
    <col min="8970" max="8970" width="15.28515625" style="171" customWidth="1"/>
    <col min="8971" max="8971" width="14.28515625" style="171" customWidth="1"/>
    <col min="8972" max="8972" width="22.5703125" style="171" customWidth="1"/>
    <col min="8973" max="8973" width="21.42578125" style="171" customWidth="1"/>
    <col min="8974" max="8976" width="9.140625" style="171"/>
    <col min="8977" max="8977" width="11" style="171" customWidth="1"/>
    <col min="8978" max="9213" width="9.140625" style="171"/>
    <col min="9214" max="9214" width="4.7109375" style="171" customWidth="1"/>
    <col min="9215" max="9215" width="14.7109375" style="171" customWidth="1"/>
    <col min="9216" max="9216" width="14.85546875" style="171" customWidth="1"/>
    <col min="9217" max="9217" width="14.140625" style="171" customWidth="1"/>
    <col min="9218" max="9218" width="16.42578125" style="171" customWidth="1"/>
    <col min="9219" max="9219" width="15.5703125" style="171" bestFit="1" customWidth="1"/>
    <col min="9220" max="9220" width="10.5703125" style="171" customWidth="1"/>
    <col min="9221" max="9221" width="12.7109375" style="171" customWidth="1"/>
    <col min="9222" max="9222" width="13.28515625" style="171" customWidth="1"/>
    <col min="9223" max="9223" width="14.7109375" style="171" customWidth="1"/>
    <col min="9224" max="9224" width="10.85546875" style="171" customWidth="1"/>
    <col min="9225" max="9225" width="9.7109375" style="171" customWidth="1"/>
    <col min="9226" max="9226" width="15.28515625" style="171" customWidth="1"/>
    <col min="9227" max="9227" width="14.28515625" style="171" customWidth="1"/>
    <col min="9228" max="9228" width="22.5703125" style="171" customWidth="1"/>
    <col min="9229" max="9229" width="21.42578125" style="171" customWidth="1"/>
    <col min="9230" max="9232" width="9.140625" style="171"/>
    <col min="9233" max="9233" width="11" style="171" customWidth="1"/>
    <col min="9234" max="9469" width="9.140625" style="171"/>
    <col min="9470" max="9470" width="4.7109375" style="171" customWidth="1"/>
    <col min="9471" max="9471" width="14.7109375" style="171" customWidth="1"/>
    <col min="9472" max="9472" width="14.85546875" style="171" customWidth="1"/>
    <col min="9473" max="9473" width="14.140625" style="171" customWidth="1"/>
    <col min="9474" max="9474" width="16.42578125" style="171" customWidth="1"/>
    <col min="9475" max="9475" width="15.5703125" style="171" bestFit="1" customWidth="1"/>
    <col min="9476" max="9476" width="10.5703125" style="171" customWidth="1"/>
    <col min="9477" max="9477" width="12.7109375" style="171" customWidth="1"/>
    <col min="9478" max="9478" width="13.28515625" style="171" customWidth="1"/>
    <col min="9479" max="9479" width="14.7109375" style="171" customWidth="1"/>
    <col min="9480" max="9480" width="10.85546875" style="171" customWidth="1"/>
    <col min="9481" max="9481" width="9.7109375" style="171" customWidth="1"/>
    <col min="9482" max="9482" width="15.28515625" style="171" customWidth="1"/>
    <col min="9483" max="9483" width="14.28515625" style="171" customWidth="1"/>
    <col min="9484" max="9484" width="22.5703125" style="171" customWidth="1"/>
    <col min="9485" max="9485" width="21.42578125" style="171" customWidth="1"/>
    <col min="9486" max="9488" width="9.140625" style="171"/>
    <col min="9489" max="9489" width="11" style="171" customWidth="1"/>
    <col min="9490" max="9725" width="9.140625" style="171"/>
    <col min="9726" max="9726" width="4.7109375" style="171" customWidth="1"/>
    <col min="9727" max="9727" width="14.7109375" style="171" customWidth="1"/>
    <col min="9728" max="9728" width="14.85546875" style="171" customWidth="1"/>
    <col min="9729" max="9729" width="14.140625" style="171" customWidth="1"/>
    <col min="9730" max="9730" width="16.42578125" style="171" customWidth="1"/>
    <col min="9731" max="9731" width="15.5703125" style="171" bestFit="1" customWidth="1"/>
    <col min="9732" max="9732" width="10.5703125" style="171" customWidth="1"/>
    <col min="9733" max="9733" width="12.7109375" style="171" customWidth="1"/>
    <col min="9734" max="9734" width="13.28515625" style="171" customWidth="1"/>
    <col min="9735" max="9735" width="14.7109375" style="171" customWidth="1"/>
    <col min="9736" max="9736" width="10.85546875" style="171" customWidth="1"/>
    <col min="9737" max="9737" width="9.7109375" style="171" customWidth="1"/>
    <col min="9738" max="9738" width="15.28515625" style="171" customWidth="1"/>
    <col min="9739" max="9739" width="14.28515625" style="171" customWidth="1"/>
    <col min="9740" max="9740" width="22.5703125" style="171" customWidth="1"/>
    <col min="9741" max="9741" width="21.42578125" style="171" customWidth="1"/>
    <col min="9742" max="9744" width="9.140625" style="171"/>
    <col min="9745" max="9745" width="11" style="171" customWidth="1"/>
    <col min="9746" max="9981" width="9.140625" style="171"/>
    <col min="9982" max="9982" width="4.7109375" style="171" customWidth="1"/>
    <col min="9983" max="9983" width="14.7109375" style="171" customWidth="1"/>
    <col min="9984" max="9984" width="14.85546875" style="171" customWidth="1"/>
    <col min="9985" max="9985" width="14.140625" style="171" customWidth="1"/>
    <col min="9986" max="9986" width="16.42578125" style="171" customWidth="1"/>
    <col min="9987" max="9987" width="15.5703125" style="171" bestFit="1" customWidth="1"/>
    <col min="9988" max="9988" width="10.5703125" style="171" customWidth="1"/>
    <col min="9989" max="9989" width="12.7109375" style="171" customWidth="1"/>
    <col min="9990" max="9990" width="13.28515625" style="171" customWidth="1"/>
    <col min="9991" max="9991" width="14.7109375" style="171" customWidth="1"/>
    <col min="9992" max="9992" width="10.85546875" style="171" customWidth="1"/>
    <col min="9993" max="9993" width="9.7109375" style="171" customWidth="1"/>
    <col min="9994" max="9994" width="15.28515625" style="171" customWidth="1"/>
    <col min="9995" max="9995" width="14.28515625" style="171" customWidth="1"/>
    <col min="9996" max="9996" width="22.5703125" style="171" customWidth="1"/>
    <col min="9997" max="9997" width="21.42578125" style="171" customWidth="1"/>
    <col min="9998" max="10000" width="9.140625" style="171"/>
    <col min="10001" max="10001" width="11" style="171" customWidth="1"/>
    <col min="10002" max="10237" width="9.140625" style="171"/>
    <col min="10238" max="10238" width="4.7109375" style="171" customWidth="1"/>
    <col min="10239" max="10239" width="14.7109375" style="171" customWidth="1"/>
    <col min="10240" max="10240" width="14.85546875" style="171" customWidth="1"/>
    <col min="10241" max="10241" width="14.140625" style="171" customWidth="1"/>
    <col min="10242" max="10242" width="16.42578125" style="171" customWidth="1"/>
    <col min="10243" max="10243" width="15.5703125" style="171" bestFit="1" customWidth="1"/>
    <col min="10244" max="10244" width="10.5703125" style="171" customWidth="1"/>
    <col min="10245" max="10245" width="12.7109375" style="171" customWidth="1"/>
    <col min="10246" max="10246" width="13.28515625" style="171" customWidth="1"/>
    <col min="10247" max="10247" width="14.7109375" style="171" customWidth="1"/>
    <col min="10248" max="10248" width="10.85546875" style="171" customWidth="1"/>
    <col min="10249" max="10249" width="9.7109375" style="171" customWidth="1"/>
    <col min="10250" max="10250" width="15.28515625" style="171" customWidth="1"/>
    <col min="10251" max="10251" width="14.28515625" style="171" customWidth="1"/>
    <col min="10252" max="10252" width="22.5703125" style="171" customWidth="1"/>
    <col min="10253" max="10253" width="21.42578125" style="171" customWidth="1"/>
    <col min="10254" max="10256" width="9.140625" style="171"/>
    <col min="10257" max="10257" width="11" style="171" customWidth="1"/>
    <col min="10258" max="10493" width="9.140625" style="171"/>
    <col min="10494" max="10494" width="4.7109375" style="171" customWidth="1"/>
    <col min="10495" max="10495" width="14.7109375" style="171" customWidth="1"/>
    <col min="10496" max="10496" width="14.85546875" style="171" customWidth="1"/>
    <col min="10497" max="10497" width="14.140625" style="171" customWidth="1"/>
    <col min="10498" max="10498" width="16.42578125" style="171" customWidth="1"/>
    <col min="10499" max="10499" width="15.5703125" style="171" bestFit="1" customWidth="1"/>
    <col min="10500" max="10500" width="10.5703125" style="171" customWidth="1"/>
    <col min="10501" max="10501" width="12.7109375" style="171" customWidth="1"/>
    <col min="10502" max="10502" width="13.28515625" style="171" customWidth="1"/>
    <col min="10503" max="10503" width="14.7109375" style="171" customWidth="1"/>
    <col min="10504" max="10504" width="10.85546875" style="171" customWidth="1"/>
    <col min="10505" max="10505" width="9.7109375" style="171" customWidth="1"/>
    <col min="10506" max="10506" width="15.28515625" style="171" customWidth="1"/>
    <col min="10507" max="10507" width="14.28515625" style="171" customWidth="1"/>
    <col min="10508" max="10508" width="22.5703125" style="171" customWidth="1"/>
    <col min="10509" max="10509" width="21.42578125" style="171" customWidth="1"/>
    <col min="10510" max="10512" width="9.140625" style="171"/>
    <col min="10513" max="10513" width="11" style="171" customWidth="1"/>
    <col min="10514" max="10749" width="9.140625" style="171"/>
    <col min="10750" max="10750" width="4.7109375" style="171" customWidth="1"/>
    <col min="10751" max="10751" width="14.7109375" style="171" customWidth="1"/>
    <col min="10752" max="10752" width="14.85546875" style="171" customWidth="1"/>
    <col min="10753" max="10753" width="14.140625" style="171" customWidth="1"/>
    <col min="10754" max="10754" width="16.42578125" style="171" customWidth="1"/>
    <col min="10755" max="10755" width="15.5703125" style="171" bestFit="1" customWidth="1"/>
    <col min="10756" max="10756" width="10.5703125" style="171" customWidth="1"/>
    <col min="10757" max="10757" width="12.7109375" style="171" customWidth="1"/>
    <col min="10758" max="10758" width="13.28515625" style="171" customWidth="1"/>
    <col min="10759" max="10759" width="14.7109375" style="171" customWidth="1"/>
    <col min="10760" max="10760" width="10.85546875" style="171" customWidth="1"/>
    <col min="10761" max="10761" width="9.7109375" style="171" customWidth="1"/>
    <col min="10762" max="10762" width="15.28515625" style="171" customWidth="1"/>
    <col min="10763" max="10763" width="14.28515625" style="171" customWidth="1"/>
    <col min="10764" max="10764" width="22.5703125" style="171" customWidth="1"/>
    <col min="10765" max="10765" width="21.42578125" style="171" customWidth="1"/>
    <col min="10766" max="10768" width="9.140625" style="171"/>
    <col min="10769" max="10769" width="11" style="171" customWidth="1"/>
    <col min="10770" max="11005" width="9.140625" style="171"/>
    <col min="11006" max="11006" width="4.7109375" style="171" customWidth="1"/>
    <col min="11007" max="11007" width="14.7109375" style="171" customWidth="1"/>
    <col min="11008" max="11008" width="14.85546875" style="171" customWidth="1"/>
    <col min="11009" max="11009" width="14.140625" style="171" customWidth="1"/>
    <col min="11010" max="11010" width="16.42578125" style="171" customWidth="1"/>
    <col min="11011" max="11011" width="15.5703125" style="171" bestFit="1" customWidth="1"/>
    <col min="11012" max="11012" width="10.5703125" style="171" customWidth="1"/>
    <col min="11013" max="11013" width="12.7109375" style="171" customWidth="1"/>
    <col min="11014" max="11014" width="13.28515625" style="171" customWidth="1"/>
    <col min="11015" max="11015" width="14.7109375" style="171" customWidth="1"/>
    <col min="11016" max="11016" width="10.85546875" style="171" customWidth="1"/>
    <col min="11017" max="11017" width="9.7109375" style="171" customWidth="1"/>
    <col min="11018" max="11018" width="15.28515625" style="171" customWidth="1"/>
    <col min="11019" max="11019" width="14.28515625" style="171" customWidth="1"/>
    <col min="11020" max="11020" width="22.5703125" style="171" customWidth="1"/>
    <col min="11021" max="11021" width="21.42578125" style="171" customWidth="1"/>
    <col min="11022" max="11024" width="9.140625" style="171"/>
    <col min="11025" max="11025" width="11" style="171" customWidth="1"/>
    <col min="11026" max="11261" width="9.140625" style="171"/>
    <col min="11262" max="11262" width="4.7109375" style="171" customWidth="1"/>
    <col min="11263" max="11263" width="14.7109375" style="171" customWidth="1"/>
    <col min="11264" max="11264" width="14.85546875" style="171" customWidth="1"/>
    <col min="11265" max="11265" width="14.140625" style="171" customWidth="1"/>
    <col min="11266" max="11266" width="16.42578125" style="171" customWidth="1"/>
    <col min="11267" max="11267" width="15.5703125" style="171" bestFit="1" customWidth="1"/>
    <col min="11268" max="11268" width="10.5703125" style="171" customWidth="1"/>
    <col min="11269" max="11269" width="12.7109375" style="171" customWidth="1"/>
    <col min="11270" max="11270" width="13.28515625" style="171" customWidth="1"/>
    <col min="11271" max="11271" width="14.7109375" style="171" customWidth="1"/>
    <col min="11272" max="11272" width="10.85546875" style="171" customWidth="1"/>
    <col min="11273" max="11273" width="9.7109375" style="171" customWidth="1"/>
    <col min="11274" max="11274" width="15.28515625" style="171" customWidth="1"/>
    <col min="11275" max="11275" width="14.28515625" style="171" customWidth="1"/>
    <col min="11276" max="11276" width="22.5703125" style="171" customWidth="1"/>
    <col min="11277" max="11277" width="21.42578125" style="171" customWidth="1"/>
    <col min="11278" max="11280" width="9.140625" style="171"/>
    <col min="11281" max="11281" width="11" style="171" customWidth="1"/>
    <col min="11282" max="11517" width="9.140625" style="171"/>
    <col min="11518" max="11518" width="4.7109375" style="171" customWidth="1"/>
    <col min="11519" max="11519" width="14.7109375" style="171" customWidth="1"/>
    <col min="11520" max="11520" width="14.85546875" style="171" customWidth="1"/>
    <col min="11521" max="11521" width="14.140625" style="171" customWidth="1"/>
    <col min="11522" max="11522" width="16.42578125" style="171" customWidth="1"/>
    <col min="11523" max="11523" width="15.5703125" style="171" bestFit="1" customWidth="1"/>
    <col min="11524" max="11524" width="10.5703125" style="171" customWidth="1"/>
    <col min="11525" max="11525" width="12.7109375" style="171" customWidth="1"/>
    <col min="11526" max="11526" width="13.28515625" style="171" customWidth="1"/>
    <col min="11527" max="11527" width="14.7109375" style="171" customWidth="1"/>
    <col min="11528" max="11528" width="10.85546875" style="171" customWidth="1"/>
    <col min="11529" max="11529" width="9.7109375" style="171" customWidth="1"/>
    <col min="11530" max="11530" width="15.28515625" style="171" customWidth="1"/>
    <col min="11531" max="11531" width="14.28515625" style="171" customWidth="1"/>
    <col min="11532" max="11532" width="22.5703125" style="171" customWidth="1"/>
    <col min="11533" max="11533" width="21.42578125" style="171" customWidth="1"/>
    <col min="11534" max="11536" width="9.140625" style="171"/>
    <col min="11537" max="11537" width="11" style="171" customWidth="1"/>
    <col min="11538" max="11773" width="9.140625" style="171"/>
    <col min="11774" max="11774" width="4.7109375" style="171" customWidth="1"/>
    <col min="11775" max="11775" width="14.7109375" style="171" customWidth="1"/>
    <col min="11776" max="11776" width="14.85546875" style="171" customWidth="1"/>
    <col min="11777" max="11777" width="14.140625" style="171" customWidth="1"/>
    <col min="11778" max="11778" width="16.42578125" style="171" customWidth="1"/>
    <col min="11779" max="11779" width="15.5703125" style="171" bestFit="1" customWidth="1"/>
    <col min="11780" max="11780" width="10.5703125" style="171" customWidth="1"/>
    <col min="11781" max="11781" width="12.7109375" style="171" customWidth="1"/>
    <col min="11782" max="11782" width="13.28515625" style="171" customWidth="1"/>
    <col min="11783" max="11783" width="14.7109375" style="171" customWidth="1"/>
    <col min="11784" max="11784" width="10.85546875" style="171" customWidth="1"/>
    <col min="11785" max="11785" width="9.7109375" style="171" customWidth="1"/>
    <col min="11786" max="11786" width="15.28515625" style="171" customWidth="1"/>
    <col min="11787" max="11787" width="14.28515625" style="171" customWidth="1"/>
    <col min="11788" max="11788" width="22.5703125" style="171" customWidth="1"/>
    <col min="11789" max="11789" width="21.42578125" style="171" customWidth="1"/>
    <col min="11790" max="11792" width="9.140625" style="171"/>
    <col min="11793" max="11793" width="11" style="171" customWidth="1"/>
    <col min="11794" max="12029" width="9.140625" style="171"/>
    <col min="12030" max="12030" width="4.7109375" style="171" customWidth="1"/>
    <col min="12031" max="12031" width="14.7109375" style="171" customWidth="1"/>
    <col min="12032" max="12032" width="14.85546875" style="171" customWidth="1"/>
    <col min="12033" max="12033" width="14.140625" style="171" customWidth="1"/>
    <col min="12034" max="12034" width="16.42578125" style="171" customWidth="1"/>
    <col min="12035" max="12035" width="15.5703125" style="171" bestFit="1" customWidth="1"/>
    <col min="12036" max="12036" width="10.5703125" style="171" customWidth="1"/>
    <col min="12037" max="12037" width="12.7109375" style="171" customWidth="1"/>
    <col min="12038" max="12038" width="13.28515625" style="171" customWidth="1"/>
    <col min="12039" max="12039" width="14.7109375" style="171" customWidth="1"/>
    <col min="12040" max="12040" width="10.85546875" style="171" customWidth="1"/>
    <col min="12041" max="12041" width="9.7109375" style="171" customWidth="1"/>
    <col min="12042" max="12042" width="15.28515625" style="171" customWidth="1"/>
    <col min="12043" max="12043" width="14.28515625" style="171" customWidth="1"/>
    <col min="12044" max="12044" width="22.5703125" style="171" customWidth="1"/>
    <col min="12045" max="12045" width="21.42578125" style="171" customWidth="1"/>
    <col min="12046" max="12048" width="9.140625" style="171"/>
    <col min="12049" max="12049" width="11" style="171" customWidth="1"/>
    <col min="12050" max="12285" width="9.140625" style="171"/>
    <col min="12286" max="12286" width="4.7109375" style="171" customWidth="1"/>
    <col min="12287" max="12287" width="14.7109375" style="171" customWidth="1"/>
    <col min="12288" max="12288" width="14.85546875" style="171" customWidth="1"/>
    <col min="12289" max="12289" width="14.140625" style="171" customWidth="1"/>
    <col min="12290" max="12290" width="16.42578125" style="171" customWidth="1"/>
    <col min="12291" max="12291" width="15.5703125" style="171" bestFit="1" customWidth="1"/>
    <col min="12292" max="12292" width="10.5703125" style="171" customWidth="1"/>
    <col min="12293" max="12293" width="12.7109375" style="171" customWidth="1"/>
    <col min="12294" max="12294" width="13.28515625" style="171" customWidth="1"/>
    <col min="12295" max="12295" width="14.7109375" style="171" customWidth="1"/>
    <col min="12296" max="12296" width="10.85546875" style="171" customWidth="1"/>
    <col min="12297" max="12297" width="9.7109375" style="171" customWidth="1"/>
    <col min="12298" max="12298" width="15.28515625" style="171" customWidth="1"/>
    <col min="12299" max="12299" width="14.28515625" style="171" customWidth="1"/>
    <col min="12300" max="12300" width="22.5703125" style="171" customWidth="1"/>
    <col min="12301" max="12301" width="21.42578125" style="171" customWidth="1"/>
    <col min="12302" max="12304" width="9.140625" style="171"/>
    <col min="12305" max="12305" width="11" style="171" customWidth="1"/>
    <col min="12306" max="12541" width="9.140625" style="171"/>
    <col min="12542" max="12542" width="4.7109375" style="171" customWidth="1"/>
    <col min="12543" max="12543" width="14.7109375" style="171" customWidth="1"/>
    <col min="12544" max="12544" width="14.85546875" style="171" customWidth="1"/>
    <col min="12545" max="12545" width="14.140625" style="171" customWidth="1"/>
    <col min="12546" max="12546" width="16.42578125" style="171" customWidth="1"/>
    <col min="12547" max="12547" width="15.5703125" style="171" bestFit="1" customWidth="1"/>
    <col min="12548" max="12548" width="10.5703125" style="171" customWidth="1"/>
    <col min="12549" max="12549" width="12.7109375" style="171" customWidth="1"/>
    <col min="12550" max="12550" width="13.28515625" style="171" customWidth="1"/>
    <col min="12551" max="12551" width="14.7109375" style="171" customWidth="1"/>
    <col min="12552" max="12552" width="10.85546875" style="171" customWidth="1"/>
    <col min="12553" max="12553" width="9.7109375" style="171" customWidth="1"/>
    <col min="12554" max="12554" width="15.28515625" style="171" customWidth="1"/>
    <col min="12555" max="12555" width="14.28515625" style="171" customWidth="1"/>
    <col min="12556" max="12556" width="22.5703125" style="171" customWidth="1"/>
    <col min="12557" max="12557" width="21.42578125" style="171" customWidth="1"/>
    <col min="12558" max="12560" width="9.140625" style="171"/>
    <col min="12561" max="12561" width="11" style="171" customWidth="1"/>
    <col min="12562" max="12797" width="9.140625" style="171"/>
    <col min="12798" max="12798" width="4.7109375" style="171" customWidth="1"/>
    <col min="12799" max="12799" width="14.7109375" style="171" customWidth="1"/>
    <col min="12800" max="12800" width="14.85546875" style="171" customWidth="1"/>
    <col min="12801" max="12801" width="14.140625" style="171" customWidth="1"/>
    <col min="12802" max="12802" width="16.42578125" style="171" customWidth="1"/>
    <col min="12803" max="12803" width="15.5703125" style="171" bestFit="1" customWidth="1"/>
    <col min="12804" max="12804" width="10.5703125" style="171" customWidth="1"/>
    <col min="12805" max="12805" width="12.7109375" style="171" customWidth="1"/>
    <col min="12806" max="12806" width="13.28515625" style="171" customWidth="1"/>
    <col min="12807" max="12807" width="14.7109375" style="171" customWidth="1"/>
    <col min="12808" max="12808" width="10.85546875" style="171" customWidth="1"/>
    <col min="12809" max="12809" width="9.7109375" style="171" customWidth="1"/>
    <col min="12810" max="12810" width="15.28515625" style="171" customWidth="1"/>
    <col min="12811" max="12811" width="14.28515625" style="171" customWidth="1"/>
    <col min="12812" max="12812" width="22.5703125" style="171" customWidth="1"/>
    <col min="12813" max="12813" width="21.42578125" style="171" customWidth="1"/>
    <col min="12814" max="12816" width="9.140625" style="171"/>
    <col min="12817" max="12817" width="11" style="171" customWidth="1"/>
    <col min="12818" max="13053" width="9.140625" style="171"/>
    <col min="13054" max="13054" width="4.7109375" style="171" customWidth="1"/>
    <col min="13055" max="13055" width="14.7109375" style="171" customWidth="1"/>
    <col min="13056" max="13056" width="14.85546875" style="171" customWidth="1"/>
    <col min="13057" max="13057" width="14.140625" style="171" customWidth="1"/>
    <col min="13058" max="13058" width="16.42578125" style="171" customWidth="1"/>
    <col min="13059" max="13059" width="15.5703125" style="171" bestFit="1" customWidth="1"/>
    <col min="13060" max="13060" width="10.5703125" style="171" customWidth="1"/>
    <col min="13061" max="13061" width="12.7109375" style="171" customWidth="1"/>
    <col min="13062" max="13062" width="13.28515625" style="171" customWidth="1"/>
    <col min="13063" max="13063" width="14.7109375" style="171" customWidth="1"/>
    <col min="13064" max="13064" width="10.85546875" style="171" customWidth="1"/>
    <col min="13065" max="13065" width="9.7109375" style="171" customWidth="1"/>
    <col min="13066" max="13066" width="15.28515625" style="171" customWidth="1"/>
    <col min="13067" max="13067" width="14.28515625" style="171" customWidth="1"/>
    <col min="13068" max="13068" width="22.5703125" style="171" customWidth="1"/>
    <col min="13069" max="13069" width="21.42578125" style="171" customWidth="1"/>
    <col min="13070" max="13072" width="9.140625" style="171"/>
    <col min="13073" max="13073" width="11" style="171" customWidth="1"/>
    <col min="13074" max="13309" width="9.140625" style="171"/>
    <col min="13310" max="13310" width="4.7109375" style="171" customWidth="1"/>
    <col min="13311" max="13311" width="14.7109375" style="171" customWidth="1"/>
    <col min="13312" max="13312" width="14.85546875" style="171" customWidth="1"/>
    <col min="13313" max="13313" width="14.140625" style="171" customWidth="1"/>
    <col min="13314" max="13314" width="16.42578125" style="171" customWidth="1"/>
    <col min="13315" max="13315" width="15.5703125" style="171" bestFit="1" customWidth="1"/>
    <col min="13316" max="13316" width="10.5703125" style="171" customWidth="1"/>
    <col min="13317" max="13317" width="12.7109375" style="171" customWidth="1"/>
    <col min="13318" max="13318" width="13.28515625" style="171" customWidth="1"/>
    <col min="13319" max="13319" width="14.7109375" style="171" customWidth="1"/>
    <col min="13320" max="13320" width="10.85546875" style="171" customWidth="1"/>
    <col min="13321" max="13321" width="9.7109375" style="171" customWidth="1"/>
    <col min="13322" max="13322" width="15.28515625" style="171" customWidth="1"/>
    <col min="13323" max="13323" width="14.28515625" style="171" customWidth="1"/>
    <col min="13324" max="13324" width="22.5703125" style="171" customWidth="1"/>
    <col min="13325" max="13325" width="21.42578125" style="171" customWidth="1"/>
    <col min="13326" max="13328" width="9.140625" style="171"/>
    <col min="13329" max="13329" width="11" style="171" customWidth="1"/>
    <col min="13330" max="13565" width="9.140625" style="171"/>
    <col min="13566" max="13566" width="4.7109375" style="171" customWidth="1"/>
    <col min="13567" max="13567" width="14.7109375" style="171" customWidth="1"/>
    <col min="13568" max="13568" width="14.85546875" style="171" customWidth="1"/>
    <col min="13569" max="13569" width="14.140625" style="171" customWidth="1"/>
    <col min="13570" max="13570" width="16.42578125" style="171" customWidth="1"/>
    <col min="13571" max="13571" width="15.5703125" style="171" bestFit="1" customWidth="1"/>
    <col min="13572" max="13572" width="10.5703125" style="171" customWidth="1"/>
    <col min="13573" max="13573" width="12.7109375" style="171" customWidth="1"/>
    <col min="13574" max="13574" width="13.28515625" style="171" customWidth="1"/>
    <col min="13575" max="13575" width="14.7109375" style="171" customWidth="1"/>
    <col min="13576" max="13576" width="10.85546875" style="171" customWidth="1"/>
    <col min="13577" max="13577" width="9.7109375" style="171" customWidth="1"/>
    <col min="13578" max="13578" width="15.28515625" style="171" customWidth="1"/>
    <col min="13579" max="13579" width="14.28515625" style="171" customWidth="1"/>
    <col min="13580" max="13580" width="22.5703125" style="171" customWidth="1"/>
    <col min="13581" max="13581" width="21.42578125" style="171" customWidth="1"/>
    <col min="13582" max="13584" width="9.140625" style="171"/>
    <col min="13585" max="13585" width="11" style="171" customWidth="1"/>
    <col min="13586" max="13821" width="9.140625" style="171"/>
    <col min="13822" max="13822" width="4.7109375" style="171" customWidth="1"/>
    <col min="13823" max="13823" width="14.7109375" style="171" customWidth="1"/>
    <col min="13824" max="13824" width="14.85546875" style="171" customWidth="1"/>
    <col min="13825" max="13825" width="14.140625" style="171" customWidth="1"/>
    <col min="13826" max="13826" width="16.42578125" style="171" customWidth="1"/>
    <col min="13827" max="13827" width="15.5703125" style="171" bestFit="1" customWidth="1"/>
    <col min="13828" max="13828" width="10.5703125" style="171" customWidth="1"/>
    <col min="13829" max="13829" width="12.7109375" style="171" customWidth="1"/>
    <col min="13830" max="13830" width="13.28515625" style="171" customWidth="1"/>
    <col min="13831" max="13831" width="14.7109375" style="171" customWidth="1"/>
    <col min="13832" max="13832" width="10.85546875" style="171" customWidth="1"/>
    <col min="13833" max="13833" width="9.7109375" style="171" customWidth="1"/>
    <col min="13834" max="13834" width="15.28515625" style="171" customWidth="1"/>
    <col min="13835" max="13835" width="14.28515625" style="171" customWidth="1"/>
    <col min="13836" max="13836" width="22.5703125" style="171" customWidth="1"/>
    <col min="13837" max="13837" width="21.42578125" style="171" customWidth="1"/>
    <col min="13838" max="13840" width="9.140625" style="171"/>
    <col min="13841" max="13841" width="11" style="171" customWidth="1"/>
    <col min="13842" max="14077" width="9.140625" style="171"/>
    <col min="14078" max="14078" width="4.7109375" style="171" customWidth="1"/>
    <col min="14079" max="14079" width="14.7109375" style="171" customWidth="1"/>
    <col min="14080" max="14080" width="14.85546875" style="171" customWidth="1"/>
    <col min="14081" max="14081" width="14.140625" style="171" customWidth="1"/>
    <col min="14082" max="14082" width="16.42578125" style="171" customWidth="1"/>
    <col min="14083" max="14083" width="15.5703125" style="171" bestFit="1" customWidth="1"/>
    <col min="14084" max="14084" width="10.5703125" style="171" customWidth="1"/>
    <col min="14085" max="14085" width="12.7109375" style="171" customWidth="1"/>
    <col min="14086" max="14086" width="13.28515625" style="171" customWidth="1"/>
    <col min="14087" max="14087" width="14.7109375" style="171" customWidth="1"/>
    <col min="14088" max="14088" width="10.85546875" style="171" customWidth="1"/>
    <col min="14089" max="14089" width="9.7109375" style="171" customWidth="1"/>
    <col min="14090" max="14090" width="15.28515625" style="171" customWidth="1"/>
    <col min="14091" max="14091" width="14.28515625" style="171" customWidth="1"/>
    <col min="14092" max="14092" width="22.5703125" style="171" customWidth="1"/>
    <col min="14093" max="14093" width="21.42578125" style="171" customWidth="1"/>
    <col min="14094" max="14096" width="9.140625" style="171"/>
    <col min="14097" max="14097" width="11" style="171" customWidth="1"/>
    <col min="14098" max="14333" width="9.140625" style="171"/>
    <col min="14334" max="14334" width="4.7109375" style="171" customWidth="1"/>
    <col min="14335" max="14335" width="14.7109375" style="171" customWidth="1"/>
    <col min="14336" max="14336" width="14.85546875" style="171" customWidth="1"/>
    <col min="14337" max="14337" width="14.140625" style="171" customWidth="1"/>
    <col min="14338" max="14338" width="16.42578125" style="171" customWidth="1"/>
    <col min="14339" max="14339" width="15.5703125" style="171" bestFit="1" customWidth="1"/>
    <col min="14340" max="14340" width="10.5703125" style="171" customWidth="1"/>
    <col min="14341" max="14341" width="12.7109375" style="171" customWidth="1"/>
    <col min="14342" max="14342" width="13.28515625" style="171" customWidth="1"/>
    <col min="14343" max="14343" width="14.7109375" style="171" customWidth="1"/>
    <col min="14344" max="14344" width="10.85546875" style="171" customWidth="1"/>
    <col min="14345" max="14345" width="9.7109375" style="171" customWidth="1"/>
    <col min="14346" max="14346" width="15.28515625" style="171" customWidth="1"/>
    <col min="14347" max="14347" width="14.28515625" style="171" customWidth="1"/>
    <col min="14348" max="14348" width="22.5703125" style="171" customWidth="1"/>
    <col min="14349" max="14349" width="21.42578125" style="171" customWidth="1"/>
    <col min="14350" max="14352" width="9.140625" style="171"/>
    <col min="14353" max="14353" width="11" style="171" customWidth="1"/>
    <col min="14354" max="14589" width="9.140625" style="171"/>
    <col min="14590" max="14590" width="4.7109375" style="171" customWidth="1"/>
    <col min="14591" max="14591" width="14.7109375" style="171" customWidth="1"/>
    <col min="14592" max="14592" width="14.85546875" style="171" customWidth="1"/>
    <col min="14593" max="14593" width="14.140625" style="171" customWidth="1"/>
    <col min="14594" max="14594" width="16.42578125" style="171" customWidth="1"/>
    <col min="14595" max="14595" width="15.5703125" style="171" bestFit="1" customWidth="1"/>
    <col min="14596" max="14596" width="10.5703125" style="171" customWidth="1"/>
    <col min="14597" max="14597" width="12.7109375" style="171" customWidth="1"/>
    <col min="14598" max="14598" width="13.28515625" style="171" customWidth="1"/>
    <col min="14599" max="14599" width="14.7109375" style="171" customWidth="1"/>
    <col min="14600" max="14600" width="10.85546875" style="171" customWidth="1"/>
    <col min="14601" max="14601" width="9.7109375" style="171" customWidth="1"/>
    <col min="14602" max="14602" width="15.28515625" style="171" customWidth="1"/>
    <col min="14603" max="14603" width="14.28515625" style="171" customWidth="1"/>
    <col min="14604" max="14604" width="22.5703125" style="171" customWidth="1"/>
    <col min="14605" max="14605" width="21.42578125" style="171" customWidth="1"/>
    <col min="14606" max="14608" width="9.140625" style="171"/>
    <col min="14609" max="14609" width="11" style="171" customWidth="1"/>
    <col min="14610" max="14845" width="9.140625" style="171"/>
    <col min="14846" max="14846" width="4.7109375" style="171" customWidth="1"/>
    <col min="14847" max="14847" width="14.7109375" style="171" customWidth="1"/>
    <col min="14848" max="14848" width="14.85546875" style="171" customWidth="1"/>
    <col min="14849" max="14849" width="14.140625" style="171" customWidth="1"/>
    <col min="14850" max="14850" width="16.42578125" style="171" customWidth="1"/>
    <col min="14851" max="14851" width="15.5703125" style="171" bestFit="1" customWidth="1"/>
    <col min="14852" max="14852" width="10.5703125" style="171" customWidth="1"/>
    <col min="14853" max="14853" width="12.7109375" style="171" customWidth="1"/>
    <col min="14854" max="14854" width="13.28515625" style="171" customWidth="1"/>
    <col min="14855" max="14855" width="14.7109375" style="171" customWidth="1"/>
    <col min="14856" max="14856" width="10.85546875" style="171" customWidth="1"/>
    <col min="14857" max="14857" width="9.7109375" style="171" customWidth="1"/>
    <col min="14858" max="14858" width="15.28515625" style="171" customWidth="1"/>
    <col min="14859" max="14859" width="14.28515625" style="171" customWidth="1"/>
    <col min="14860" max="14860" width="22.5703125" style="171" customWidth="1"/>
    <col min="14861" max="14861" width="21.42578125" style="171" customWidth="1"/>
    <col min="14862" max="14864" width="9.140625" style="171"/>
    <col min="14865" max="14865" width="11" style="171" customWidth="1"/>
    <col min="14866" max="15101" width="9.140625" style="171"/>
    <col min="15102" max="15102" width="4.7109375" style="171" customWidth="1"/>
    <col min="15103" max="15103" width="14.7109375" style="171" customWidth="1"/>
    <col min="15104" max="15104" width="14.85546875" style="171" customWidth="1"/>
    <col min="15105" max="15105" width="14.140625" style="171" customWidth="1"/>
    <col min="15106" max="15106" width="16.42578125" style="171" customWidth="1"/>
    <col min="15107" max="15107" width="15.5703125" style="171" bestFit="1" customWidth="1"/>
    <col min="15108" max="15108" width="10.5703125" style="171" customWidth="1"/>
    <col min="15109" max="15109" width="12.7109375" style="171" customWidth="1"/>
    <col min="15110" max="15110" width="13.28515625" style="171" customWidth="1"/>
    <col min="15111" max="15111" width="14.7109375" style="171" customWidth="1"/>
    <col min="15112" max="15112" width="10.85546875" style="171" customWidth="1"/>
    <col min="15113" max="15113" width="9.7109375" style="171" customWidth="1"/>
    <col min="15114" max="15114" width="15.28515625" style="171" customWidth="1"/>
    <col min="15115" max="15115" width="14.28515625" style="171" customWidth="1"/>
    <col min="15116" max="15116" width="22.5703125" style="171" customWidth="1"/>
    <col min="15117" max="15117" width="21.42578125" style="171" customWidth="1"/>
    <col min="15118" max="15120" width="9.140625" style="171"/>
    <col min="15121" max="15121" width="11" style="171" customWidth="1"/>
    <col min="15122" max="15357" width="9.140625" style="171"/>
    <col min="15358" max="15358" width="4.7109375" style="171" customWidth="1"/>
    <col min="15359" max="15359" width="14.7109375" style="171" customWidth="1"/>
    <col min="15360" max="15360" width="14.85546875" style="171" customWidth="1"/>
    <col min="15361" max="15361" width="14.140625" style="171" customWidth="1"/>
    <col min="15362" max="15362" width="16.42578125" style="171" customWidth="1"/>
    <col min="15363" max="15363" width="15.5703125" style="171" bestFit="1" customWidth="1"/>
    <col min="15364" max="15364" width="10.5703125" style="171" customWidth="1"/>
    <col min="15365" max="15365" width="12.7109375" style="171" customWidth="1"/>
    <col min="15366" max="15366" width="13.28515625" style="171" customWidth="1"/>
    <col min="15367" max="15367" width="14.7109375" style="171" customWidth="1"/>
    <col min="15368" max="15368" width="10.85546875" style="171" customWidth="1"/>
    <col min="15369" max="15369" width="9.7109375" style="171" customWidth="1"/>
    <col min="15370" max="15370" width="15.28515625" style="171" customWidth="1"/>
    <col min="15371" max="15371" width="14.28515625" style="171" customWidth="1"/>
    <col min="15372" max="15372" width="22.5703125" style="171" customWidth="1"/>
    <col min="15373" max="15373" width="21.42578125" style="171" customWidth="1"/>
    <col min="15374" max="15376" width="9.140625" style="171"/>
    <col min="15377" max="15377" width="11" style="171" customWidth="1"/>
    <col min="15378" max="15613" width="9.140625" style="171"/>
    <col min="15614" max="15614" width="4.7109375" style="171" customWidth="1"/>
    <col min="15615" max="15615" width="14.7109375" style="171" customWidth="1"/>
    <col min="15616" max="15616" width="14.85546875" style="171" customWidth="1"/>
    <col min="15617" max="15617" width="14.140625" style="171" customWidth="1"/>
    <col min="15618" max="15618" width="16.42578125" style="171" customWidth="1"/>
    <col min="15619" max="15619" width="15.5703125" style="171" bestFit="1" customWidth="1"/>
    <col min="15620" max="15620" width="10.5703125" style="171" customWidth="1"/>
    <col min="15621" max="15621" width="12.7109375" style="171" customWidth="1"/>
    <col min="15622" max="15622" width="13.28515625" style="171" customWidth="1"/>
    <col min="15623" max="15623" width="14.7109375" style="171" customWidth="1"/>
    <col min="15624" max="15624" width="10.85546875" style="171" customWidth="1"/>
    <col min="15625" max="15625" width="9.7109375" style="171" customWidth="1"/>
    <col min="15626" max="15626" width="15.28515625" style="171" customWidth="1"/>
    <col min="15627" max="15627" width="14.28515625" style="171" customWidth="1"/>
    <col min="15628" max="15628" width="22.5703125" style="171" customWidth="1"/>
    <col min="15629" max="15629" width="21.42578125" style="171" customWidth="1"/>
    <col min="15630" max="15632" width="9.140625" style="171"/>
    <col min="15633" max="15633" width="11" style="171" customWidth="1"/>
    <col min="15634" max="15869" width="9.140625" style="171"/>
    <col min="15870" max="15870" width="4.7109375" style="171" customWidth="1"/>
    <col min="15871" max="15871" width="14.7109375" style="171" customWidth="1"/>
    <col min="15872" max="15872" width="14.85546875" style="171" customWidth="1"/>
    <col min="15873" max="15873" width="14.140625" style="171" customWidth="1"/>
    <col min="15874" max="15874" width="16.42578125" style="171" customWidth="1"/>
    <col min="15875" max="15875" width="15.5703125" style="171" bestFit="1" customWidth="1"/>
    <col min="15876" max="15876" width="10.5703125" style="171" customWidth="1"/>
    <col min="15877" max="15877" width="12.7109375" style="171" customWidth="1"/>
    <col min="15878" max="15878" width="13.28515625" style="171" customWidth="1"/>
    <col min="15879" max="15879" width="14.7109375" style="171" customWidth="1"/>
    <col min="15880" max="15880" width="10.85546875" style="171" customWidth="1"/>
    <col min="15881" max="15881" width="9.7109375" style="171" customWidth="1"/>
    <col min="15882" max="15882" width="15.28515625" style="171" customWidth="1"/>
    <col min="15883" max="15883" width="14.28515625" style="171" customWidth="1"/>
    <col min="15884" max="15884" width="22.5703125" style="171" customWidth="1"/>
    <col min="15885" max="15885" width="21.42578125" style="171" customWidth="1"/>
    <col min="15886" max="15888" width="9.140625" style="171"/>
    <col min="15889" max="15889" width="11" style="171" customWidth="1"/>
    <col min="15890" max="16125" width="9.140625" style="171"/>
    <col min="16126" max="16126" width="4.7109375" style="171" customWidth="1"/>
    <col min="16127" max="16127" width="14.7109375" style="171" customWidth="1"/>
    <col min="16128" max="16128" width="14.85546875" style="171" customWidth="1"/>
    <col min="16129" max="16129" width="14.140625" style="171" customWidth="1"/>
    <col min="16130" max="16130" width="16.42578125" style="171" customWidth="1"/>
    <col min="16131" max="16131" width="15.5703125" style="171" bestFit="1" customWidth="1"/>
    <col min="16132" max="16132" width="10.5703125" style="171" customWidth="1"/>
    <col min="16133" max="16133" width="12.7109375" style="171" customWidth="1"/>
    <col min="16134" max="16134" width="13.28515625" style="171" customWidth="1"/>
    <col min="16135" max="16135" width="14.7109375" style="171" customWidth="1"/>
    <col min="16136" max="16136" width="10.85546875" style="171" customWidth="1"/>
    <col min="16137" max="16137" width="9.7109375" style="171" customWidth="1"/>
    <col min="16138" max="16138" width="15.28515625" style="171" customWidth="1"/>
    <col min="16139" max="16139" width="14.28515625" style="171" customWidth="1"/>
    <col min="16140" max="16140" width="22.5703125" style="171" customWidth="1"/>
    <col min="16141" max="16141" width="21.42578125" style="171" customWidth="1"/>
    <col min="16142" max="16144" width="9.140625" style="171"/>
    <col min="16145" max="16145" width="11" style="171" customWidth="1"/>
    <col min="16146" max="16384" width="9.140625" style="171"/>
  </cols>
  <sheetData>
    <row r="1" spans="1:16" s="166" customFormat="1" ht="15.75" customHeight="1">
      <c r="P1" s="166" t="s">
        <v>66</v>
      </c>
    </row>
    <row r="2" spans="1:16" s="167" customFormat="1" ht="18" customHeight="1">
      <c r="B2" s="456" t="s">
        <v>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s="168" customFormat="1" ht="42" customHeight="1">
      <c r="B3" s="457" t="s">
        <v>99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166" customFormat="1" ht="22.5" customHeight="1" thickBot="1">
      <c r="B4" s="458" t="s">
        <v>180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</row>
    <row r="5" spans="1:16" s="169" customFormat="1" ht="39" customHeight="1" thickBot="1">
      <c r="A5" s="443" t="s">
        <v>1</v>
      </c>
      <c r="B5" s="446" t="s">
        <v>67</v>
      </c>
      <c r="C5" s="449" t="s">
        <v>117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69" customFormat="1" ht="46.5" customHeight="1">
      <c r="A6" s="444"/>
      <c r="B6" s="447"/>
      <c r="C6" s="450"/>
      <c r="D6" s="453"/>
      <c r="E6" s="430" t="s">
        <v>69</v>
      </c>
      <c r="F6" s="432" t="s">
        <v>75</v>
      </c>
      <c r="G6" s="432"/>
      <c r="H6" s="432" t="s">
        <v>7</v>
      </c>
      <c r="I6" s="455"/>
      <c r="J6" s="430" t="s">
        <v>70</v>
      </c>
      <c r="K6" s="432" t="s">
        <v>76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6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70" customFormat="1" ht="15.75" customHeight="1" thickBot="1">
      <c r="A8" s="172">
        <v>1</v>
      </c>
      <c r="B8" s="177">
        <v>2</v>
      </c>
      <c r="C8" s="177">
        <v>3</v>
      </c>
      <c r="D8" s="178">
        <v>4</v>
      </c>
      <c r="E8" s="172">
        <v>5</v>
      </c>
      <c r="F8" s="177">
        <v>6</v>
      </c>
      <c r="G8" s="177">
        <v>7</v>
      </c>
      <c r="H8" s="178">
        <v>8</v>
      </c>
      <c r="I8" s="172">
        <v>9</v>
      </c>
      <c r="J8" s="177">
        <v>10</v>
      </c>
      <c r="K8" s="177">
        <v>11</v>
      </c>
      <c r="L8" s="178">
        <v>12</v>
      </c>
      <c r="M8" s="172">
        <v>13</v>
      </c>
      <c r="N8" s="177">
        <v>14</v>
      </c>
      <c r="O8" s="177">
        <v>15</v>
      </c>
      <c r="P8" s="178">
        <v>16</v>
      </c>
    </row>
    <row r="9" spans="1:16" ht="24.95" customHeight="1">
      <c r="A9" s="411">
        <v>1</v>
      </c>
      <c r="B9" s="423" t="s">
        <v>100</v>
      </c>
      <c r="C9" s="420">
        <f>E14+J14</f>
        <v>413.49</v>
      </c>
      <c r="D9" s="190" t="s">
        <v>14</v>
      </c>
      <c r="E9" s="222">
        <v>88.43</v>
      </c>
      <c r="F9" s="223">
        <v>88.43</v>
      </c>
      <c r="G9" s="223">
        <v>71.043899999999994</v>
      </c>
      <c r="H9" s="224">
        <v>8261</v>
      </c>
      <c r="I9" s="223">
        <v>7900</v>
      </c>
      <c r="J9" s="222"/>
      <c r="K9" s="223"/>
      <c r="L9" s="223"/>
      <c r="M9" s="223"/>
      <c r="N9" s="223"/>
      <c r="O9" s="222">
        <f>G9+L9</f>
        <v>71.043899999999994</v>
      </c>
      <c r="P9" s="260">
        <f>I9+N9</f>
        <v>7900</v>
      </c>
    </row>
    <row r="10" spans="1:16" ht="24.95" customHeight="1">
      <c r="A10" s="412"/>
      <c r="B10" s="424"/>
      <c r="C10" s="421"/>
      <c r="D10" s="137" t="s">
        <v>72</v>
      </c>
      <c r="E10" s="225">
        <v>1.28</v>
      </c>
      <c r="F10" s="226">
        <v>1.28</v>
      </c>
      <c r="G10" s="226"/>
      <c r="H10" s="226"/>
      <c r="I10" s="226"/>
      <c r="J10" s="225"/>
      <c r="K10" s="226"/>
      <c r="L10" s="226"/>
      <c r="M10" s="226"/>
      <c r="N10" s="226"/>
      <c r="O10" s="225">
        <f>G10+L10</f>
        <v>0</v>
      </c>
      <c r="P10" s="261">
        <f t="shared" ref="P10:P13" si="0">I10+N10</f>
        <v>0</v>
      </c>
    </row>
    <row r="11" spans="1:16" ht="24.95" customHeight="1">
      <c r="A11" s="412"/>
      <c r="B11" s="424"/>
      <c r="C11" s="421"/>
      <c r="D11" s="137" t="s">
        <v>15</v>
      </c>
      <c r="E11" s="225"/>
      <c r="F11" s="226"/>
      <c r="G11" s="226"/>
      <c r="H11" s="226"/>
      <c r="I11" s="226"/>
      <c r="J11" s="225"/>
      <c r="K11" s="226"/>
      <c r="L11" s="226"/>
      <c r="M11" s="226"/>
      <c r="N11" s="226"/>
      <c r="O11" s="225">
        <f>G11+L11</f>
        <v>0</v>
      </c>
      <c r="P11" s="261">
        <f t="shared" si="0"/>
        <v>0</v>
      </c>
    </row>
    <row r="12" spans="1:16" ht="24.95" customHeight="1">
      <c r="A12" s="412"/>
      <c r="B12" s="424"/>
      <c r="C12" s="421"/>
      <c r="D12" s="137" t="s">
        <v>16</v>
      </c>
      <c r="E12" s="225">
        <v>323.77999999999997</v>
      </c>
      <c r="F12" s="226">
        <v>323.77999999999997</v>
      </c>
      <c r="G12" s="226"/>
      <c r="H12" s="226"/>
      <c r="I12" s="226"/>
      <c r="J12" s="225"/>
      <c r="K12" s="226"/>
      <c r="L12" s="226"/>
      <c r="M12" s="226"/>
      <c r="N12" s="226"/>
      <c r="O12" s="225">
        <f>G12+L12</f>
        <v>0</v>
      </c>
      <c r="P12" s="261">
        <f t="shared" si="0"/>
        <v>0</v>
      </c>
    </row>
    <row r="13" spans="1:16" ht="24.95" customHeight="1" thickBot="1">
      <c r="A13" s="413"/>
      <c r="B13" s="425"/>
      <c r="C13" s="422"/>
      <c r="D13" s="215" t="s">
        <v>17</v>
      </c>
      <c r="E13" s="227"/>
      <c r="F13" s="228"/>
      <c r="G13" s="228"/>
      <c r="H13" s="228"/>
      <c r="I13" s="228"/>
      <c r="J13" s="227"/>
      <c r="K13" s="228"/>
      <c r="L13" s="228"/>
      <c r="M13" s="228"/>
      <c r="N13" s="228"/>
      <c r="O13" s="227">
        <f>G13+L13</f>
        <v>0</v>
      </c>
      <c r="P13" s="262">
        <f t="shared" si="0"/>
        <v>0</v>
      </c>
    </row>
    <row r="14" spans="1:16" ht="24.95" customHeight="1" thickBot="1">
      <c r="A14" s="408"/>
      <c r="B14" s="409" t="s">
        <v>18</v>
      </c>
      <c r="C14" s="410"/>
      <c r="D14" s="191"/>
      <c r="E14" s="229">
        <f>E9+E10+E11+E12+E13</f>
        <v>413.49</v>
      </c>
      <c r="F14" s="230">
        <f t="shared" ref="F14:N14" si="1">F9+F10+F11+F12+F13</f>
        <v>413.49</v>
      </c>
      <c r="G14" s="230">
        <f t="shared" si="1"/>
        <v>71.043899999999994</v>
      </c>
      <c r="H14" s="230">
        <f>H9+H10+H11+H12+H13</f>
        <v>8261</v>
      </c>
      <c r="I14" s="230">
        <f t="shared" si="1"/>
        <v>7900</v>
      </c>
      <c r="J14" s="229">
        <f t="shared" si="1"/>
        <v>0</v>
      </c>
      <c r="K14" s="230">
        <f t="shared" si="1"/>
        <v>0</v>
      </c>
      <c r="L14" s="230">
        <f t="shared" si="1"/>
        <v>0</v>
      </c>
      <c r="M14" s="230">
        <f t="shared" si="1"/>
        <v>0</v>
      </c>
      <c r="N14" s="230">
        <f t="shared" si="1"/>
        <v>0</v>
      </c>
      <c r="O14" s="229">
        <f>O9+O10+O11+O12+O13</f>
        <v>71.043899999999994</v>
      </c>
      <c r="P14" s="263">
        <f>P9+P10+P11+P12+P13</f>
        <v>7900</v>
      </c>
    </row>
    <row r="15" spans="1:16" ht="24.95" customHeight="1">
      <c r="A15" s="411">
        <v>2</v>
      </c>
      <c r="B15" s="423" t="s">
        <v>101</v>
      </c>
      <c r="C15" s="420">
        <f>E20+J20</f>
        <v>25221.146000000001</v>
      </c>
      <c r="D15" s="190" t="s">
        <v>14</v>
      </c>
      <c r="E15" s="222">
        <v>3552.97</v>
      </c>
      <c r="F15" s="223">
        <v>3552.97</v>
      </c>
      <c r="G15" s="223">
        <v>2824.93</v>
      </c>
      <c r="H15" s="224">
        <v>49880.2</v>
      </c>
      <c r="I15" s="223">
        <v>42600.2</v>
      </c>
      <c r="J15" s="222">
        <v>362.74</v>
      </c>
      <c r="K15" s="223">
        <v>362.74</v>
      </c>
      <c r="L15" s="223">
        <v>147.66</v>
      </c>
      <c r="M15" s="223">
        <v>2660.48</v>
      </c>
      <c r="N15" s="223">
        <v>2660.48</v>
      </c>
      <c r="O15" s="222">
        <f>G15+L15</f>
        <v>2972.5899999999997</v>
      </c>
      <c r="P15" s="260">
        <f>I15+N15</f>
        <v>45260.68</v>
      </c>
    </row>
    <row r="16" spans="1:16" ht="24.95" customHeight="1">
      <c r="A16" s="412"/>
      <c r="B16" s="424"/>
      <c r="C16" s="421"/>
      <c r="D16" s="137" t="s">
        <v>72</v>
      </c>
      <c r="E16" s="225">
        <v>25.53</v>
      </c>
      <c r="F16" s="226">
        <v>25.53</v>
      </c>
      <c r="G16" s="226">
        <v>25.53</v>
      </c>
      <c r="H16" s="226">
        <v>1620.9</v>
      </c>
      <c r="I16" s="226">
        <v>1526.2</v>
      </c>
      <c r="J16" s="225"/>
      <c r="K16" s="226"/>
      <c r="L16" s="226"/>
      <c r="M16" s="226"/>
      <c r="N16" s="226"/>
      <c r="O16" s="225">
        <f>G16+L16</f>
        <v>25.53</v>
      </c>
      <c r="P16" s="261">
        <f t="shared" ref="P16:P19" si="2">I16+N16</f>
        <v>1526.2</v>
      </c>
    </row>
    <row r="17" spans="1:16" ht="24.95" customHeight="1">
      <c r="A17" s="412"/>
      <c r="B17" s="424"/>
      <c r="C17" s="421"/>
      <c r="D17" s="137" t="s">
        <v>15</v>
      </c>
      <c r="E17" s="225">
        <v>296.57</v>
      </c>
      <c r="F17" s="226">
        <v>296.57</v>
      </c>
      <c r="G17" s="226">
        <v>201.32</v>
      </c>
      <c r="H17" s="226">
        <v>3152</v>
      </c>
      <c r="I17" s="226">
        <v>2000</v>
      </c>
      <c r="J17" s="225">
        <v>512.52</v>
      </c>
      <c r="K17" s="226">
        <v>512.52</v>
      </c>
      <c r="L17" s="226">
        <v>492.73</v>
      </c>
      <c r="M17" s="226">
        <v>2500</v>
      </c>
      <c r="N17" s="226">
        <v>2500</v>
      </c>
      <c r="O17" s="225">
        <f>G17+L17</f>
        <v>694.05</v>
      </c>
      <c r="P17" s="261">
        <f t="shared" si="2"/>
        <v>4500</v>
      </c>
    </row>
    <row r="18" spans="1:16" ht="24.95" customHeight="1">
      <c r="A18" s="412"/>
      <c r="B18" s="424"/>
      <c r="C18" s="421"/>
      <c r="D18" s="137" t="s">
        <v>16</v>
      </c>
      <c r="E18" s="225">
        <v>16142.56</v>
      </c>
      <c r="F18" s="226">
        <v>16142.56</v>
      </c>
      <c r="G18" s="226">
        <v>3705.95</v>
      </c>
      <c r="H18" s="226">
        <v>13400</v>
      </c>
      <c r="I18" s="226">
        <v>9700.1</v>
      </c>
      <c r="J18" s="225">
        <v>2365.5</v>
      </c>
      <c r="K18" s="226">
        <v>2365.5</v>
      </c>
      <c r="L18" s="226">
        <v>1536.33</v>
      </c>
      <c r="M18" s="226">
        <v>2700.5</v>
      </c>
      <c r="N18" s="226">
        <v>2700.5</v>
      </c>
      <c r="O18" s="225">
        <f>G18+L18</f>
        <v>5242.28</v>
      </c>
      <c r="P18" s="261">
        <f t="shared" si="2"/>
        <v>12400.6</v>
      </c>
    </row>
    <row r="19" spans="1:16" ht="24.95" customHeight="1" thickBot="1">
      <c r="A19" s="413"/>
      <c r="B19" s="425"/>
      <c r="C19" s="422"/>
      <c r="D19" s="215" t="s">
        <v>17</v>
      </c>
      <c r="E19" s="227">
        <v>1881.54</v>
      </c>
      <c r="F19" s="228">
        <v>62.56</v>
      </c>
      <c r="G19" s="228">
        <v>62.56</v>
      </c>
      <c r="H19" s="228">
        <v>973</v>
      </c>
      <c r="I19" s="228">
        <v>930</v>
      </c>
      <c r="J19" s="227">
        <v>81.215999999999994</v>
      </c>
      <c r="K19" s="228">
        <v>20.05</v>
      </c>
      <c r="L19" s="228">
        <v>20.05</v>
      </c>
      <c r="M19" s="228">
        <v>15.36</v>
      </c>
      <c r="N19" s="228">
        <v>15.36</v>
      </c>
      <c r="O19" s="227">
        <f>G19+L19</f>
        <v>82.61</v>
      </c>
      <c r="P19" s="262">
        <f t="shared" si="2"/>
        <v>945.36</v>
      </c>
    </row>
    <row r="20" spans="1:16" ht="24.95" customHeight="1" thickBot="1">
      <c r="A20" s="408"/>
      <c r="B20" s="409" t="s">
        <v>18</v>
      </c>
      <c r="C20" s="410"/>
      <c r="D20" s="191"/>
      <c r="E20" s="229">
        <f>E15+E16+E17+E18+E19</f>
        <v>21899.170000000002</v>
      </c>
      <c r="F20" s="230">
        <f t="shared" ref="F20:N20" si="3">F15+F16+F17+F18+F19</f>
        <v>20080.190000000002</v>
      </c>
      <c r="G20" s="230">
        <f t="shared" si="3"/>
        <v>6820.29</v>
      </c>
      <c r="H20" s="230">
        <f t="shared" si="3"/>
        <v>69026.100000000006</v>
      </c>
      <c r="I20" s="230">
        <f t="shared" si="3"/>
        <v>56756.499999999993</v>
      </c>
      <c r="J20" s="229">
        <f t="shared" si="3"/>
        <v>3321.9760000000001</v>
      </c>
      <c r="K20" s="230">
        <f t="shared" si="3"/>
        <v>3260.8100000000004</v>
      </c>
      <c r="L20" s="230">
        <f t="shared" si="3"/>
        <v>2196.77</v>
      </c>
      <c r="M20" s="230">
        <f t="shared" si="3"/>
        <v>7876.3399999999992</v>
      </c>
      <c r="N20" s="230">
        <f t="shared" si="3"/>
        <v>7876.3399999999992</v>
      </c>
      <c r="O20" s="229">
        <f>O15+O16+O17+O18+O19</f>
        <v>9017.0600000000013</v>
      </c>
      <c r="P20" s="263">
        <f>P15+P16+P17+P18+P19</f>
        <v>64632.84</v>
      </c>
    </row>
    <row r="21" spans="1:16" ht="24.95" customHeight="1">
      <c r="A21" s="411">
        <v>3</v>
      </c>
      <c r="B21" s="423" t="s">
        <v>102</v>
      </c>
      <c r="C21" s="420">
        <f>E26+J26</f>
        <v>29219.401700000002</v>
      </c>
      <c r="D21" s="190" t="s">
        <v>14</v>
      </c>
      <c r="E21" s="222">
        <v>1923.42</v>
      </c>
      <c r="F21" s="223">
        <v>1923.42</v>
      </c>
      <c r="G21" s="223">
        <v>1722.03</v>
      </c>
      <c r="H21" s="224">
        <v>18250.3</v>
      </c>
      <c r="I21" s="223">
        <v>17800.5</v>
      </c>
      <c r="J21" s="222">
        <v>237.83170000000001</v>
      </c>
      <c r="K21" s="223">
        <v>237.83170000000001</v>
      </c>
      <c r="L21" s="223">
        <v>186.9</v>
      </c>
      <c r="M21" s="223">
        <v>917</v>
      </c>
      <c r="N21" s="223">
        <v>917</v>
      </c>
      <c r="O21" s="222">
        <f>G21+L21</f>
        <v>1908.93</v>
      </c>
      <c r="P21" s="260">
        <f>I21+N21</f>
        <v>18717.5</v>
      </c>
    </row>
    <row r="22" spans="1:16" ht="24.95" customHeight="1">
      <c r="A22" s="412"/>
      <c r="B22" s="424"/>
      <c r="C22" s="421"/>
      <c r="D22" s="137" t="s">
        <v>72</v>
      </c>
      <c r="E22" s="225">
        <v>4.16</v>
      </c>
      <c r="F22" s="226">
        <v>4.16</v>
      </c>
      <c r="G22" s="226">
        <v>4.16</v>
      </c>
      <c r="H22" s="226">
        <v>155</v>
      </c>
      <c r="I22" s="226">
        <v>155</v>
      </c>
      <c r="J22" s="225"/>
      <c r="K22" s="226"/>
      <c r="L22" s="226"/>
      <c r="M22" s="226"/>
      <c r="N22" s="226"/>
      <c r="O22" s="225">
        <f>G22+L22</f>
        <v>4.16</v>
      </c>
      <c r="P22" s="261">
        <f t="shared" ref="P22:P25" si="4">I22+N22</f>
        <v>155</v>
      </c>
    </row>
    <row r="23" spans="1:16" ht="24.95" customHeight="1">
      <c r="A23" s="412"/>
      <c r="B23" s="424"/>
      <c r="C23" s="421"/>
      <c r="D23" s="137" t="s">
        <v>15</v>
      </c>
      <c r="E23" s="225">
        <v>158.96</v>
      </c>
      <c r="F23" s="226">
        <v>158.96</v>
      </c>
      <c r="G23" s="226">
        <v>84.15</v>
      </c>
      <c r="H23" s="226">
        <v>620.20000000000005</v>
      </c>
      <c r="I23" s="226">
        <v>620.20000000000005</v>
      </c>
      <c r="J23" s="225">
        <v>76.88</v>
      </c>
      <c r="K23" s="226">
        <v>76.88</v>
      </c>
      <c r="L23" s="226">
        <v>7.42</v>
      </c>
      <c r="M23" s="226">
        <v>65</v>
      </c>
      <c r="N23" s="226">
        <v>65</v>
      </c>
      <c r="O23" s="225">
        <f>G23+L23</f>
        <v>91.570000000000007</v>
      </c>
      <c r="P23" s="261">
        <f t="shared" si="4"/>
        <v>685.2</v>
      </c>
    </row>
    <row r="24" spans="1:16" ht="24.95" customHeight="1">
      <c r="A24" s="412"/>
      <c r="B24" s="424"/>
      <c r="C24" s="421"/>
      <c r="D24" s="137" t="s">
        <v>16</v>
      </c>
      <c r="E24" s="225">
        <v>12704.45</v>
      </c>
      <c r="F24" s="226">
        <v>12704.45</v>
      </c>
      <c r="G24" s="226">
        <v>5331.2</v>
      </c>
      <c r="H24" s="226">
        <v>11371.9</v>
      </c>
      <c r="I24" s="226">
        <v>11596</v>
      </c>
      <c r="J24" s="225">
        <v>10209.719999999999</v>
      </c>
      <c r="K24" s="226">
        <v>10209.7179</v>
      </c>
      <c r="L24" s="226">
        <v>5357.61</v>
      </c>
      <c r="M24" s="226">
        <v>7915.54</v>
      </c>
      <c r="N24" s="226">
        <v>7000</v>
      </c>
      <c r="O24" s="225">
        <f>G24+L24</f>
        <v>10688.81</v>
      </c>
      <c r="P24" s="261">
        <f t="shared" si="4"/>
        <v>18596</v>
      </c>
    </row>
    <row r="25" spans="1:16" ht="24.95" customHeight="1" thickBot="1">
      <c r="A25" s="413"/>
      <c r="B25" s="425"/>
      <c r="C25" s="422"/>
      <c r="D25" s="215" t="s">
        <v>17</v>
      </c>
      <c r="E25" s="227">
        <v>1092.46</v>
      </c>
      <c r="F25" s="228">
        <v>112.4211</v>
      </c>
      <c r="G25" s="228">
        <v>112.4211</v>
      </c>
      <c r="H25" s="228">
        <v>91.77</v>
      </c>
      <c r="I25" s="228">
        <v>91.77</v>
      </c>
      <c r="J25" s="227">
        <v>2811.52</v>
      </c>
      <c r="K25" s="228">
        <v>145.66999999999999</v>
      </c>
      <c r="L25" s="228">
        <v>145.66999999999999</v>
      </c>
      <c r="M25" s="228">
        <v>111.6</v>
      </c>
      <c r="N25" s="228">
        <v>111.6</v>
      </c>
      <c r="O25" s="227">
        <f>G25+L25</f>
        <v>258.09109999999998</v>
      </c>
      <c r="P25" s="262">
        <f t="shared" si="4"/>
        <v>203.37</v>
      </c>
    </row>
    <row r="26" spans="1:16" ht="24.95" customHeight="1" thickBot="1">
      <c r="A26" s="408"/>
      <c r="B26" s="409" t="s">
        <v>18</v>
      </c>
      <c r="C26" s="410"/>
      <c r="D26" s="191"/>
      <c r="E26" s="229">
        <f>E21+E22+E23+E24+E25</f>
        <v>15883.45</v>
      </c>
      <c r="F26" s="230">
        <f t="shared" ref="F26:N26" si="5">F21+F22+F23+F24+F25</f>
        <v>14903.411100000001</v>
      </c>
      <c r="G26" s="230">
        <f t="shared" si="5"/>
        <v>7253.9610999999995</v>
      </c>
      <c r="H26" s="230">
        <f t="shared" si="5"/>
        <v>30489.170000000002</v>
      </c>
      <c r="I26" s="230">
        <f t="shared" si="5"/>
        <v>30263.47</v>
      </c>
      <c r="J26" s="229">
        <f t="shared" si="5"/>
        <v>13335.9517</v>
      </c>
      <c r="K26" s="230">
        <f t="shared" si="5"/>
        <v>10670.0996</v>
      </c>
      <c r="L26" s="230">
        <f t="shared" si="5"/>
        <v>5697.5999999999995</v>
      </c>
      <c r="M26" s="230">
        <f t="shared" si="5"/>
        <v>9009.1400000000012</v>
      </c>
      <c r="N26" s="230">
        <f t="shared" si="5"/>
        <v>8093.6</v>
      </c>
      <c r="O26" s="229">
        <f>O21+O22+O23+O24+O25</f>
        <v>12951.561099999999</v>
      </c>
      <c r="P26" s="263">
        <f>P21+P22+P23+P24+P25</f>
        <v>38357.07</v>
      </c>
    </row>
    <row r="27" spans="1:16" ht="24.95" customHeight="1">
      <c r="A27" s="411">
        <v>4</v>
      </c>
      <c r="B27" s="423" t="s">
        <v>103</v>
      </c>
      <c r="C27" s="420">
        <f>E32+J32</f>
        <v>26335.304</v>
      </c>
      <c r="D27" s="190" t="s">
        <v>14</v>
      </c>
      <c r="E27" s="222">
        <v>2200.2109999999998</v>
      </c>
      <c r="F27" s="223">
        <v>2200.2109999999998</v>
      </c>
      <c r="G27" s="223">
        <v>1871.02</v>
      </c>
      <c r="H27" s="224">
        <v>11500</v>
      </c>
      <c r="I27" s="223">
        <v>14770</v>
      </c>
      <c r="J27" s="222">
        <v>126.48</v>
      </c>
      <c r="K27" s="223">
        <v>126.48</v>
      </c>
      <c r="L27" s="223">
        <v>105.1</v>
      </c>
      <c r="M27" s="223">
        <v>2000</v>
      </c>
      <c r="N27" s="223">
        <v>2885.1</v>
      </c>
      <c r="O27" s="222">
        <f>G27+L27</f>
        <v>1976.12</v>
      </c>
      <c r="P27" s="260">
        <f>I27+N27</f>
        <v>17655.099999999999</v>
      </c>
    </row>
    <row r="28" spans="1:16" ht="24.95" customHeight="1">
      <c r="A28" s="412"/>
      <c r="B28" s="424"/>
      <c r="C28" s="421"/>
      <c r="D28" s="137" t="s">
        <v>72</v>
      </c>
      <c r="E28" s="225">
        <v>8.4730000000000008</v>
      </c>
      <c r="F28" s="226">
        <v>8.4730000000000008</v>
      </c>
      <c r="G28" s="226"/>
      <c r="H28" s="226"/>
      <c r="I28" s="226"/>
      <c r="J28" s="225"/>
      <c r="K28" s="226"/>
      <c r="L28" s="226"/>
      <c r="M28" s="226"/>
      <c r="N28" s="226"/>
      <c r="O28" s="225">
        <f>G28+L28</f>
        <v>0</v>
      </c>
      <c r="P28" s="261">
        <f t="shared" ref="P28:P31" si="6">I28+N28</f>
        <v>0</v>
      </c>
    </row>
    <row r="29" spans="1:16" ht="24.95" customHeight="1">
      <c r="A29" s="412"/>
      <c r="B29" s="424"/>
      <c r="C29" s="421"/>
      <c r="D29" s="137" t="s">
        <v>15</v>
      </c>
      <c r="E29" s="225">
        <v>4</v>
      </c>
      <c r="F29" s="226">
        <v>4</v>
      </c>
      <c r="G29" s="226"/>
      <c r="H29" s="226"/>
      <c r="I29" s="226"/>
      <c r="J29" s="225">
        <v>90.77</v>
      </c>
      <c r="K29" s="226">
        <v>90.77</v>
      </c>
      <c r="L29" s="226">
        <v>6</v>
      </c>
      <c r="M29" s="226">
        <v>700</v>
      </c>
      <c r="N29" s="226">
        <v>700</v>
      </c>
      <c r="O29" s="225">
        <f>G29+L29</f>
        <v>6</v>
      </c>
      <c r="P29" s="261">
        <f t="shared" si="6"/>
        <v>700</v>
      </c>
    </row>
    <row r="30" spans="1:16" ht="24.95" customHeight="1">
      <c r="A30" s="412"/>
      <c r="B30" s="424"/>
      <c r="C30" s="421"/>
      <c r="D30" s="137" t="s">
        <v>16</v>
      </c>
      <c r="E30" s="225">
        <v>19942.849999999999</v>
      </c>
      <c r="F30" s="226">
        <v>19942.849999999999</v>
      </c>
      <c r="G30" s="226">
        <v>2159.15</v>
      </c>
      <c r="H30" s="226">
        <v>5200</v>
      </c>
      <c r="I30" s="226">
        <v>5581.2</v>
      </c>
      <c r="J30" s="225">
        <v>2482.8200000000002</v>
      </c>
      <c r="K30" s="226">
        <v>2482.8200000000002</v>
      </c>
      <c r="L30" s="226">
        <v>1864</v>
      </c>
      <c r="M30" s="226">
        <v>2625</v>
      </c>
      <c r="N30" s="226">
        <v>2545.4</v>
      </c>
      <c r="O30" s="225">
        <f>G30+L30</f>
        <v>4023.15</v>
      </c>
      <c r="P30" s="261">
        <f t="shared" si="6"/>
        <v>8126.6</v>
      </c>
    </row>
    <row r="31" spans="1:16" ht="24.95" customHeight="1" thickBot="1">
      <c r="A31" s="413"/>
      <c r="B31" s="425"/>
      <c r="C31" s="422"/>
      <c r="D31" s="215" t="s">
        <v>17</v>
      </c>
      <c r="E31" s="227">
        <v>1188.29</v>
      </c>
      <c r="F31" s="228">
        <v>1.1299999999999999</v>
      </c>
      <c r="G31" s="228">
        <v>1.1299999999999999</v>
      </c>
      <c r="H31" s="228">
        <v>614</v>
      </c>
      <c r="I31" s="228">
        <v>614</v>
      </c>
      <c r="J31" s="227">
        <v>291.41000000000003</v>
      </c>
      <c r="K31" s="228"/>
      <c r="L31" s="228"/>
      <c r="M31" s="228"/>
      <c r="N31" s="228"/>
      <c r="O31" s="227">
        <f>G31+L31</f>
        <v>1.1299999999999999</v>
      </c>
      <c r="P31" s="262">
        <f t="shared" si="6"/>
        <v>614</v>
      </c>
    </row>
    <row r="32" spans="1:16" ht="24.95" customHeight="1" thickBot="1">
      <c r="A32" s="408"/>
      <c r="B32" s="409" t="s">
        <v>18</v>
      </c>
      <c r="C32" s="410"/>
      <c r="D32" s="191"/>
      <c r="E32" s="229">
        <f>E27+E28+E29+E30+E31</f>
        <v>23343.824000000001</v>
      </c>
      <c r="F32" s="230">
        <f t="shared" ref="F32:N32" si="7">F27+F28+F29+F30+F31</f>
        <v>22156.664000000001</v>
      </c>
      <c r="G32" s="230">
        <f t="shared" si="7"/>
        <v>4031.3</v>
      </c>
      <c r="H32" s="230">
        <f t="shared" si="7"/>
        <v>17314</v>
      </c>
      <c r="I32" s="230">
        <f t="shared" si="7"/>
        <v>20965.2</v>
      </c>
      <c r="J32" s="229">
        <f t="shared" si="7"/>
        <v>2991.48</v>
      </c>
      <c r="K32" s="230">
        <f t="shared" si="7"/>
        <v>2700.07</v>
      </c>
      <c r="L32" s="230">
        <f t="shared" si="7"/>
        <v>1975.1</v>
      </c>
      <c r="M32" s="230">
        <f t="shared" si="7"/>
        <v>5325</v>
      </c>
      <c r="N32" s="230">
        <f t="shared" si="7"/>
        <v>6130.5</v>
      </c>
      <c r="O32" s="229">
        <f>O27+O28+O29+O30+O31</f>
        <v>6006.4000000000005</v>
      </c>
      <c r="P32" s="263">
        <f>P27+P28+P29+P30+P31</f>
        <v>27095.699999999997</v>
      </c>
    </row>
    <row r="33" spans="1:16" ht="24.95" customHeight="1">
      <c r="A33" s="411">
        <v>5</v>
      </c>
      <c r="B33" s="423" t="s">
        <v>104</v>
      </c>
      <c r="C33" s="420">
        <f>E38+J38</f>
        <v>33318.78</v>
      </c>
      <c r="D33" s="190" t="s">
        <v>14</v>
      </c>
      <c r="E33" s="222">
        <v>3216.03</v>
      </c>
      <c r="F33" s="223">
        <v>3216.03</v>
      </c>
      <c r="G33" s="223">
        <v>2052.63</v>
      </c>
      <c r="H33" s="224">
        <v>7992.6</v>
      </c>
      <c r="I33" s="223">
        <v>8800</v>
      </c>
      <c r="J33" s="222">
        <v>603.77</v>
      </c>
      <c r="K33" s="223">
        <v>603.77</v>
      </c>
      <c r="L33" s="223">
        <v>121.14</v>
      </c>
      <c r="M33" s="223">
        <v>950</v>
      </c>
      <c r="N33" s="223">
        <v>834.5</v>
      </c>
      <c r="O33" s="222">
        <f>G33+L33</f>
        <v>2173.77</v>
      </c>
      <c r="P33" s="260">
        <f>I33+N33</f>
        <v>9634.5</v>
      </c>
    </row>
    <row r="34" spans="1:16" ht="24.95" customHeight="1">
      <c r="A34" s="412"/>
      <c r="B34" s="424"/>
      <c r="C34" s="421"/>
      <c r="D34" s="137" t="s">
        <v>72</v>
      </c>
      <c r="E34" s="225">
        <v>4.97</v>
      </c>
      <c r="F34" s="226">
        <v>4.97</v>
      </c>
      <c r="G34" s="226">
        <v>1.2</v>
      </c>
      <c r="H34" s="226">
        <v>220</v>
      </c>
      <c r="I34" s="226">
        <v>290</v>
      </c>
      <c r="J34" s="225"/>
      <c r="K34" s="226"/>
      <c r="L34" s="226"/>
      <c r="M34" s="226"/>
      <c r="N34" s="226"/>
      <c r="O34" s="225">
        <f>G34+L34</f>
        <v>1.2</v>
      </c>
      <c r="P34" s="261">
        <f t="shared" ref="P34:P37" si="8">I34+N34</f>
        <v>290</v>
      </c>
    </row>
    <row r="35" spans="1:16" ht="24.95" customHeight="1">
      <c r="A35" s="412"/>
      <c r="B35" s="424"/>
      <c r="C35" s="421"/>
      <c r="D35" s="137" t="s">
        <v>15</v>
      </c>
      <c r="E35" s="225">
        <v>927.35</v>
      </c>
      <c r="F35" s="226">
        <v>927.35</v>
      </c>
      <c r="G35" s="226">
        <v>343.73</v>
      </c>
      <c r="H35" s="226">
        <v>2192.6</v>
      </c>
      <c r="I35" s="226">
        <v>3130.3</v>
      </c>
      <c r="J35" s="225">
        <v>946.13</v>
      </c>
      <c r="K35" s="226">
        <v>946.13</v>
      </c>
      <c r="L35" s="226">
        <v>634.11</v>
      </c>
      <c r="M35" s="226">
        <v>1950</v>
      </c>
      <c r="N35" s="226">
        <v>1860.4</v>
      </c>
      <c r="O35" s="225">
        <f>G35+L35</f>
        <v>977.84</v>
      </c>
      <c r="P35" s="261">
        <f t="shared" si="8"/>
        <v>4990.7000000000007</v>
      </c>
    </row>
    <row r="36" spans="1:16" ht="24.95" customHeight="1">
      <c r="A36" s="412"/>
      <c r="B36" s="424"/>
      <c r="C36" s="421"/>
      <c r="D36" s="137" t="s">
        <v>16</v>
      </c>
      <c r="E36" s="225">
        <v>17092.21</v>
      </c>
      <c r="F36" s="226">
        <v>17092.21</v>
      </c>
      <c r="G36" s="226">
        <v>3450.98</v>
      </c>
      <c r="H36" s="226">
        <v>3500</v>
      </c>
      <c r="I36" s="226">
        <v>3402.2</v>
      </c>
      <c r="J36" s="225">
        <v>8781.76</v>
      </c>
      <c r="K36" s="226">
        <v>8781.76</v>
      </c>
      <c r="L36" s="226">
        <v>4843.5200000000004</v>
      </c>
      <c r="M36" s="226">
        <v>2500.5</v>
      </c>
      <c r="N36" s="226">
        <v>2100</v>
      </c>
      <c r="O36" s="225">
        <f>G36+L36</f>
        <v>8294.5</v>
      </c>
      <c r="P36" s="261">
        <f t="shared" si="8"/>
        <v>5502.2</v>
      </c>
    </row>
    <row r="37" spans="1:16" ht="24.95" customHeight="1" thickBot="1">
      <c r="A37" s="413"/>
      <c r="B37" s="425"/>
      <c r="C37" s="422"/>
      <c r="D37" s="215" t="s">
        <v>17</v>
      </c>
      <c r="E37" s="227">
        <v>769.63</v>
      </c>
      <c r="F37" s="228">
        <v>0.31</v>
      </c>
      <c r="G37" s="228">
        <v>0.31</v>
      </c>
      <c r="H37" s="228">
        <v>100</v>
      </c>
      <c r="I37" s="228">
        <v>200</v>
      </c>
      <c r="J37" s="227">
        <v>976.93</v>
      </c>
      <c r="K37" s="228">
        <v>85.1</v>
      </c>
      <c r="L37" s="228">
        <v>85.1</v>
      </c>
      <c r="M37" s="228">
        <v>300</v>
      </c>
      <c r="N37" s="228">
        <v>300</v>
      </c>
      <c r="O37" s="227">
        <f>G37+L37</f>
        <v>85.41</v>
      </c>
      <c r="P37" s="262">
        <f t="shared" si="8"/>
        <v>500</v>
      </c>
    </row>
    <row r="38" spans="1:16" ht="24.95" customHeight="1" thickBot="1">
      <c r="A38" s="408"/>
      <c r="B38" s="409" t="s">
        <v>18</v>
      </c>
      <c r="C38" s="410"/>
      <c r="D38" s="191"/>
      <c r="E38" s="229">
        <f>E33+E34+E35+E36+E37</f>
        <v>22010.19</v>
      </c>
      <c r="F38" s="230">
        <f t="shared" ref="F38:N38" si="9">F33+F34+F35+F36+F37</f>
        <v>21240.87</v>
      </c>
      <c r="G38" s="230">
        <f t="shared" si="9"/>
        <v>5848.85</v>
      </c>
      <c r="H38" s="230">
        <f t="shared" si="9"/>
        <v>14005.2</v>
      </c>
      <c r="I38" s="230">
        <f t="shared" si="9"/>
        <v>15822.5</v>
      </c>
      <c r="J38" s="229">
        <f t="shared" si="9"/>
        <v>11308.59</v>
      </c>
      <c r="K38" s="230">
        <f t="shared" si="9"/>
        <v>10416.76</v>
      </c>
      <c r="L38" s="230">
        <f t="shared" si="9"/>
        <v>5683.8700000000008</v>
      </c>
      <c r="M38" s="230">
        <f t="shared" si="9"/>
        <v>5700.5</v>
      </c>
      <c r="N38" s="230">
        <f t="shared" si="9"/>
        <v>5094.8999999999996</v>
      </c>
      <c r="O38" s="229">
        <f>O33+O34+O35+O36+O37</f>
        <v>11532.72</v>
      </c>
      <c r="P38" s="263">
        <f>P33+P34+P35+P36+P37</f>
        <v>20917.400000000001</v>
      </c>
    </row>
    <row r="39" spans="1:16" ht="24.95" customHeight="1">
      <c r="A39" s="411">
        <v>6</v>
      </c>
      <c r="B39" s="423" t="s">
        <v>105</v>
      </c>
      <c r="C39" s="420">
        <f>E44+J44</f>
        <v>33777.840000000004</v>
      </c>
      <c r="D39" s="190" t="s">
        <v>14</v>
      </c>
      <c r="E39" s="222">
        <v>5626</v>
      </c>
      <c r="F39" s="223">
        <v>5626</v>
      </c>
      <c r="G39" s="223">
        <v>4340.8999999999996</v>
      </c>
      <c r="H39" s="224">
        <v>16480</v>
      </c>
      <c r="I39" s="223">
        <v>18320.099999999999</v>
      </c>
      <c r="J39" s="222">
        <v>476.49</v>
      </c>
      <c r="K39" s="223">
        <v>476.49</v>
      </c>
      <c r="L39" s="223">
        <v>254.04</v>
      </c>
      <c r="M39" s="223">
        <v>1614.3</v>
      </c>
      <c r="N39" s="223">
        <v>3600</v>
      </c>
      <c r="O39" s="222">
        <f>G39+L39</f>
        <v>4594.9399999999996</v>
      </c>
      <c r="P39" s="260">
        <f>I39+N39</f>
        <v>21920.1</v>
      </c>
    </row>
    <row r="40" spans="1:16" ht="24.95" customHeight="1">
      <c r="A40" s="412"/>
      <c r="B40" s="424"/>
      <c r="C40" s="421"/>
      <c r="D40" s="137" t="s">
        <v>72</v>
      </c>
      <c r="E40" s="225">
        <v>5.86</v>
      </c>
      <c r="F40" s="226">
        <v>5.86</v>
      </c>
      <c r="G40" s="226">
        <v>5.86</v>
      </c>
      <c r="H40" s="226">
        <v>655</v>
      </c>
      <c r="I40" s="226">
        <v>1050</v>
      </c>
      <c r="J40" s="225"/>
      <c r="K40" s="226"/>
      <c r="L40" s="226"/>
      <c r="M40" s="226"/>
      <c r="N40" s="226"/>
      <c r="O40" s="225">
        <f>G40+L40</f>
        <v>5.86</v>
      </c>
      <c r="P40" s="261">
        <f t="shared" ref="P40:P43" si="10">I40+N40</f>
        <v>1050</v>
      </c>
    </row>
    <row r="41" spans="1:16" ht="24.95" customHeight="1">
      <c r="A41" s="412"/>
      <c r="B41" s="424"/>
      <c r="C41" s="421"/>
      <c r="D41" s="137" t="s">
        <v>15</v>
      </c>
      <c r="E41" s="225">
        <v>2818.06</v>
      </c>
      <c r="F41" s="226">
        <v>2818.06</v>
      </c>
      <c r="G41" s="226">
        <v>1889.34</v>
      </c>
      <c r="H41" s="226">
        <v>3500</v>
      </c>
      <c r="I41" s="226">
        <v>4123</v>
      </c>
      <c r="J41" s="225">
        <v>1390.19</v>
      </c>
      <c r="K41" s="226">
        <v>1390.19</v>
      </c>
      <c r="L41" s="226">
        <v>676.08</v>
      </c>
      <c r="M41" s="226">
        <v>880.6</v>
      </c>
      <c r="N41" s="226">
        <v>3100</v>
      </c>
      <c r="O41" s="225">
        <f>G41+L41</f>
        <v>2565.42</v>
      </c>
      <c r="P41" s="261">
        <f t="shared" si="10"/>
        <v>7223</v>
      </c>
    </row>
    <row r="42" spans="1:16" ht="24.95" customHeight="1">
      <c r="A42" s="412"/>
      <c r="B42" s="424"/>
      <c r="C42" s="421"/>
      <c r="D42" s="137" t="s">
        <v>16</v>
      </c>
      <c r="E42" s="225">
        <v>18601.810000000001</v>
      </c>
      <c r="F42" s="226">
        <v>18601.810000000001</v>
      </c>
      <c r="G42" s="226">
        <v>3391.18</v>
      </c>
      <c r="H42" s="226">
        <v>5500</v>
      </c>
      <c r="I42" s="226">
        <v>5976</v>
      </c>
      <c r="J42" s="225">
        <v>3101.46</v>
      </c>
      <c r="K42" s="226">
        <v>3101.46</v>
      </c>
      <c r="L42" s="226">
        <v>1744.88</v>
      </c>
      <c r="M42" s="226">
        <v>1875.6</v>
      </c>
      <c r="N42" s="226">
        <v>2950</v>
      </c>
      <c r="O42" s="225">
        <f>G42+L42</f>
        <v>5136.0599999999995</v>
      </c>
      <c r="P42" s="261">
        <f t="shared" si="10"/>
        <v>8926</v>
      </c>
    </row>
    <row r="43" spans="1:16" ht="24.95" customHeight="1" thickBot="1">
      <c r="A43" s="413"/>
      <c r="B43" s="425"/>
      <c r="C43" s="422"/>
      <c r="D43" s="215" t="s">
        <v>17</v>
      </c>
      <c r="E43" s="227">
        <v>1167.8900000000001</v>
      </c>
      <c r="F43" s="228">
        <v>6.47</v>
      </c>
      <c r="G43" s="228">
        <v>6.47</v>
      </c>
      <c r="H43" s="228">
        <v>150</v>
      </c>
      <c r="I43" s="228">
        <v>300</v>
      </c>
      <c r="J43" s="227">
        <v>590.08000000000004</v>
      </c>
      <c r="K43" s="228"/>
      <c r="L43" s="228"/>
      <c r="M43" s="228"/>
      <c r="N43" s="228"/>
      <c r="O43" s="227">
        <f>G43+L43</f>
        <v>6.47</v>
      </c>
      <c r="P43" s="262">
        <f t="shared" si="10"/>
        <v>300</v>
      </c>
    </row>
    <row r="44" spans="1:16" ht="24.95" customHeight="1" thickBot="1">
      <c r="A44" s="408"/>
      <c r="B44" s="409" t="s">
        <v>18</v>
      </c>
      <c r="C44" s="410"/>
      <c r="D44" s="191"/>
      <c r="E44" s="229">
        <f>E39+E40+E41+E42+E43</f>
        <v>28219.620000000003</v>
      </c>
      <c r="F44" s="230">
        <f t="shared" ref="F44:N44" si="11">F39+F40+F41+F42+F43</f>
        <v>27058.200000000004</v>
      </c>
      <c r="G44" s="230">
        <f t="shared" si="11"/>
        <v>9633.7499999999982</v>
      </c>
      <c r="H44" s="230">
        <f t="shared" si="11"/>
        <v>26285</v>
      </c>
      <c r="I44" s="230">
        <f t="shared" si="11"/>
        <v>29769.1</v>
      </c>
      <c r="J44" s="229">
        <f t="shared" si="11"/>
        <v>5558.22</v>
      </c>
      <c r="K44" s="230">
        <f t="shared" si="11"/>
        <v>4968.1400000000003</v>
      </c>
      <c r="L44" s="230">
        <f t="shared" si="11"/>
        <v>2675</v>
      </c>
      <c r="M44" s="230">
        <f t="shared" si="11"/>
        <v>4370.5</v>
      </c>
      <c r="N44" s="230">
        <f t="shared" si="11"/>
        <v>9650</v>
      </c>
      <c r="O44" s="229">
        <f>O39+O40+O41+O42+O43</f>
        <v>12308.749999999998</v>
      </c>
      <c r="P44" s="263">
        <f>P39+P40+P41+P42+P43</f>
        <v>39419.1</v>
      </c>
    </row>
    <row r="45" spans="1:16" ht="24.95" customHeight="1">
      <c r="A45" s="414" t="s">
        <v>73</v>
      </c>
      <c r="B45" s="415"/>
      <c r="C45" s="420">
        <f>E50+J50</f>
        <v>148285.96170000001</v>
      </c>
      <c r="D45" s="190" t="s">
        <v>14</v>
      </c>
      <c r="E45" s="222">
        <f>E9+E15+E21+E27+E33+E39</f>
        <v>16607.061000000002</v>
      </c>
      <c r="F45" s="223">
        <f t="shared" ref="F45:P45" si="12">F9+F15+F21+F27+F33+F39</f>
        <v>16607.061000000002</v>
      </c>
      <c r="G45" s="223">
        <f t="shared" si="12"/>
        <v>12882.553900000001</v>
      </c>
      <c r="H45" s="224">
        <f t="shared" si="12"/>
        <v>112364.1</v>
      </c>
      <c r="I45" s="223">
        <f t="shared" si="12"/>
        <v>110190.79999999999</v>
      </c>
      <c r="J45" s="222">
        <f t="shared" si="12"/>
        <v>1807.3117</v>
      </c>
      <c r="K45" s="223">
        <f t="shared" si="12"/>
        <v>1807.3117</v>
      </c>
      <c r="L45" s="223">
        <f t="shared" si="12"/>
        <v>814.83999999999992</v>
      </c>
      <c r="M45" s="223">
        <f t="shared" si="12"/>
        <v>8141.78</v>
      </c>
      <c r="N45" s="223">
        <f t="shared" si="12"/>
        <v>10897.08</v>
      </c>
      <c r="O45" s="222">
        <f t="shared" si="12"/>
        <v>13697.393899999999</v>
      </c>
      <c r="P45" s="260">
        <f t="shared" si="12"/>
        <v>121087.88</v>
      </c>
    </row>
    <row r="46" spans="1:16" ht="24.95" customHeight="1">
      <c r="A46" s="416"/>
      <c r="B46" s="417"/>
      <c r="C46" s="421"/>
      <c r="D46" s="137" t="s">
        <v>72</v>
      </c>
      <c r="E46" s="225">
        <f t="shared" ref="E46:P49" si="13">E10+E16+E22+E28+E34+E40</f>
        <v>50.273000000000003</v>
      </c>
      <c r="F46" s="226">
        <f t="shared" si="13"/>
        <v>50.273000000000003</v>
      </c>
      <c r="G46" s="226">
        <f t="shared" si="13"/>
        <v>36.75</v>
      </c>
      <c r="H46" s="226">
        <f t="shared" si="13"/>
        <v>2650.9</v>
      </c>
      <c r="I46" s="226">
        <f t="shared" si="13"/>
        <v>3021.2</v>
      </c>
      <c r="J46" s="225">
        <f t="shared" si="13"/>
        <v>0</v>
      </c>
      <c r="K46" s="226">
        <f t="shared" si="13"/>
        <v>0</v>
      </c>
      <c r="L46" s="226">
        <f t="shared" si="13"/>
        <v>0</v>
      </c>
      <c r="M46" s="226">
        <f t="shared" si="13"/>
        <v>0</v>
      </c>
      <c r="N46" s="226">
        <f t="shared" si="13"/>
        <v>0</v>
      </c>
      <c r="O46" s="225">
        <f t="shared" si="13"/>
        <v>36.75</v>
      </c>
      <c r="P46" s="261">
        <f t="shared" si="13"/>
        <v>3021.2</v>
      </c>
    </row>
    <row r="47" spans="1:16" ht="24.95" customHeight="1">
      <c r="A47" s="416"/>
      <c r="B47" s="417"/>
      <c r="C47" s="421"/>
      <c r="D47" s="137" t="s">
        <v>15</v>
      </c>
      <c r="E47" s="225">
        <f t="shared" si="13"/>
        <v>4204.9400000000005</v>
      </c>
      <c r="F47" s="226">
        <f t="shared" si="13"/>
        <v>4204.9400000000005</v>
      </c>
      <c r="G47" s="226">
        <f t="shared" si="13"/>
        <v>2518.54</v>
      </c>
      <c r="H47" s="226">
        <f t="shared" si="13"/>
        <v>9464.7999999999993</v>
      </c>
      <c r="I47" s="226">
        <f t="shared" si="13"/>
        <v>9873.5</v>
      </c>
      <c r="J47" s="225">
        <f t="shared" si="13"/>
        <v>3016.49</v>
      </c>
      <c r="K47" s="226">
        <f t="shared" si="13"/>
        <v>3016.49</v>
      </c>
      <c r="L47" s="226">
        <f t="shared" si="13"/>
        <v>1816.3400000000001</v>
      </c>
      <c r="M47" s="226">
        <f t="shared" si="13"/>
        <v>6095.6</v>
      </c>
      <c r="N47" s="226">
        <f t="shared" si="13"/>
        <v>8225.4</v>
      </c>
      <c r="O47" s="225">
        <f t="shared" si="13"/>
        <v>4334.88</v>
      </c>
      <c r="P47" s="261">
        <f t="shared" si="13"/>
        <v>18098.900000000001</v>
      </c>
    </row>
    <row r="48" spans="1:16" ht="24.95" customHeight="1">
      <c r="A48" s="416"/>
      <c r="B48" s="417"/>
      <c r="C48" s="421"/>
      <c r="D48" s="137" t="s">
        <v>16</v>
      </c>
      <c r="E48" s="225">
        <f t="shared" si="13"/>
        <v>84807.66</v>
      </c>
      <c r="F48" s="226">
        <f t="shared" si="13"/>
        <v>84807.66</v>
      </c>
      <c r="G48" s="226">
        <f t="shared" si="13"/>
        <v>18038.46</v>
      </c>
      <c r="H48" s="226">
        <f t="shared" si="13"/>
        <v>38971.9</v>
      </c>
      <c r="I48" s="226">
        <f t="shared" si="13"/>
        <v>36255.5</v>
      </c>
      <c r="J48" s="225">
        <f t="shared" si="13"/>
        <v>26941.26</v>
      </c>
      <c r="K48" s="226">
        <f t="shared" si="13"/>
        <v>26941.257899999997</v>
      </c>
      <c r="L48" s="226">
        <f t="shared" si="13"/>
        <v>15346.34</v>
      </c>
      <c r="M48" s="226">
        <f t="shared" si="13"/>
        <v>17617.14</v>
      </c>
      <c r="N48" s="226">
        <f t="shared" si="13"/>
        <v>17295.900000000001</v>
      </c>
      <c r="O48" s="225">
        <f t="shared" si="13"/>
        <v>33384.800000000003</v>
      </c>
      <c r="P48" s="261">
        <f t="shared" si="13"/>
        <v>53551.399999999994</v>
      </c>
    </row>
    <row r="49" spans="1:16" ht="24.95" customHeight="1" thickBot="1">
      <c r="A49" s="418"/>
      <c r="B49" s="419"/>
      <c r="C49" s="422"/>
      <c r="D49" s="215" t="s">
        <v>17</v>
      </c>
      <c r="E49" s="227">
        <f t="shared" si="13"/>
        <v>6099.81</v>
      </c>
      <c r="F49" s="228">
        <f t="shared" si="13"/>
        <v>182.89109999999999</v>
      </c>
      <c r="G49" s="228">
        <f t="shared" si="13"/>
        <v>182.89109999999999</v>
      </c>
      <c r="H49" s="228">
        <f t="shared" si="13"/>
        <v>1928.77</v>
      </c>
      <c r="I49" s="228">
        <f t="shared" si="13"/>
        <v>2135.77</v>
      </c>
      <c r="J49" s="227">
        <f t="shared" si="13"/>
        <v>4751.1559999999999</v>
      </c>
      <c r="K49" s="228">
        <f t="shared" si="13"/>
        <v>250.82</v>
      </c>
      <c r="L49" s="228">
        <f t="shared" si="13"/>
        <v>250.82</v>
      </c>
      <c r="M49" s="228">
        <f t="shared" si="13"/>
        <v>426.96</v>
      </c>
      <c r="N49" s="228">
        <f t="shared" si="13"/>
        <v>426.96</v>
      </c>
      <c r="O49" s="227">
        <f t="shared" si="13"/>
        <v>433.71109999999999</v>
      </c>
      <c r="P49" s="262">
        <f t="shared" si="13"/>
        <v>2562.73</v>
      </c>
    </row>
    <row r="50" spans="1:16" ht="24.95" customHeight="1" thickBot="1">
      <c r="A50" s="408" t="s">
        <v>20</v>
      </c>
      <c r="B50" s="409"/>
      <c r="C50" s="410"/>
      <c r="D50" s="191"/>
      <c r="E50" s="229">
        <f>E45+E46+E47+E48+E49</f>
        <v>111769.74400000001</v>
      </c>
      <c r="F50" s="230">
        <f t="shared" ref="F50:P50" si="14">F45+F46+F47+F48+F49</f>
        <v>105852.8251</v>
      </c>
      <c r="G50" s="230">
        <f t="shared" si="14"/>
        <v>33659.195</v>
      </c>
      <c r="H50" s="230">
        <f>H45+H46+H47+H48+H49</f>
        <v>165380.47</v>
      </c>
      <c r="I50" s="230">
        <f t="shared" si="14"/>
        <v>161476.76999999999</v>
      </c>
      <c r="J50" s="229">
        <f t="shared" si="14"/>
        <v>36516.217700000001</v>
      </c>
      <c r="K50" s="230">
        <f t="shared" si="14"/>
        <v>32015.879599999997</v>
      </c>
      <c r="L50" s="230">
        <f t="shared" si="14"/>
        <v>18228.34</v>
      </c>
      <c r="M50" s="230">
        <f t="shared" si="14"/>
        <v>32281.48</v>
      </c>
      <c r="N50" s="230">
        <f t="shared" si="14"/>
        <v>36845.340000000004</v>
      </c>
      <c r="O50" s="229">
        <f t="shared" si="14"/>
        <v>51887.535000000003</v>
      </c>
      <c r="P50" s="263">
        <f t="shared" si="14"/>
        <v>198322.11000000002</v>
      </c>
    </row>
  </sheetData>
  <mergeCells count="45">
    <mergeCell ref="A50:C50"/>
    <mergeCell ref="A9:A13"/>
    <mergeCell ref="A14:C14"/>
    <mergeCell ref="A15:A19"/>
    <mergeCell ref="A20:C20"/>
    <mergeCell ref="A21:A25"/>
    <mergeCell ref="A26:C26"/>
    <mergeCell ref="A27:A31"/>
    <mergeCell ref="A32:C32"/>
    <mergeCell ref="A33:A37"/>
    <mergeCell ref="B39:B43"/>
    <mergeCell ref="C39:C43"/>
    <mergeCell ref="A45:B49"/>
    <mergeCell ref="C45:C49"/>
    <mergeCell ref="A39:A43"/>
    <mergeCell ref="A44:C44"/>
    <mergeCell ref="B27:B31"/>
    <mergeCell ref="C27:C31"/>
    <mergeCell ref="B33:B37"/>
    <mergeCell ref="C33:C37"/>
    <mergeCell ref="A38:C38"/>
    <mergeCell ref="B15:B19"/>
    <mergeCell ref="C15:C19"/>
    <mergeCell ref="B21:B25"/>
    <mergeCell ref="C21:C25"/>
    <mergeCell ref="O6:O7"/>
    <mergeCell ref="B9:B13"/>
    <mergeCell ref="C9:C13"/>
    <mergeCell ref="E6:E7"/>
    <mergeCell ref="F6:G6"/>
    <mergeCell ref="H6:I6"/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P6:P7"/>
    <mergeCell ref="J6:J7"/>
    <mergeCell ref="K6:L6"/>
    <mergeCell ref="M6:N6"/>
  </mergeCells>
  <printOptions horizontalCentered="1"/>
  <pageMargins left="0" right="0" top="0.5" bottom="0.3" header="0.25" footer="0.25"/>
  <pageSetup paperSize="9" scale="65" orientation="landscape" r:id="rId1"/>
  <headerFooter alignWithMargins="0"/>
  <ignoredErrors>
    <ignoredError sqref="O14:P14 O20:P20 O26:P26 O32:P32 O38:P38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E49C-7D15-4414-94D1-6D2A8A033F03}">
  <sheetPr>
    <tabColor rgb="FFFFFF00"/>
  </sheetPr>
  <dimension ref="A2:P58"/>
  <sheetViews>
    <sheetView topLeftCell="A46" zoomScale="93" zoomScaleNormal="93" workbookViewId="0">
      <selection activeCell="A9" sqref="A9:D14"/>
    </sheetView>
  </sheetViews>
  <sheetFormatPr defaultRowHeight="13.5"/>
  <cols>
    <col min="1" max="1" width="4.28515625" style="197" customWidth="1"/>
    <col min="2" max="2" width="15" style="197" customWidth="1"/>
    <col min="3" max="3" width="13.5703125" style="197" customWidth="1"/>
    <col min="4" max="4" width="13.7109375" style="197" customWidth="1"/>
    <col min="5" max="5" width="14.5703125" style="197" customWidth="1"/>
    <col min="6" max="6" width="11.5703125" style="197" customWidth="1"/>
    <col min="7" max="7" width="10.5703125" style="197" customWidth="1"/>
    <col min="8" max="8" width="11.5703125" style="197" customWidth="1"/>
    <col min="9" max="9" width="11.7109375" style="197" customWidth="1"/>
    <col min="10" max="10" width="12.5703125" style="197" customWidth="1"/>
    <col min="11" max="11" width="10.7109375" style="197" customWidth="1"/>
    <col min="12" max="12" width="9.7109375" style="197" customWidth="1"/>
    <col min="13" max="13" width="11" style="197" customWidth="1"/>
    <col min="14" max="14" width="13.140625" style="197" customWidth="1"/>
    <col min="15" max="15" width="9.7109375" style="197" customWidth="1"/>
    <col min="16" max="16" width="10.42578125" style="197" customWidth="1"/>
    <col min="17" max="253" width="9.140625" style="197"/>
    <col min="254" max="254" width="4.28515625" style="197" customWidth="1"/>
    <col min="255" max="255" width="12.85546875" style="197" customWidth="1"/>
    <col min="256" max="256" width="14.85546875" style="197" customWidth="1"/>
    <col min="257" max="257" width="14.140625" style="197" customWidth="1"/>
    <col min="258" max="258" width="16.42578125" style="197" customWidth="1"/>
    <col min="259" max="259" width="9.7109375" style="197" customWidth="1"/>
    <col min="260" max="260" width="10.5703125" style="197" customWidth="1"/>
    <col min="261" max="261" width="12.7109375" style="197" customWidth="1"/>
    <col min="262" max="262" width="13.28515625" style="197" customWidth="1"/>
    <col min="263" max="263" width="14.7109375" style="197" customWidth="1"/>
    <col min="264" max="265" width="9.7109375" style="197" customWidth="1"/>
    <col min="266" max="266" width="12.42578125" style="197" customWidth="1"/>
    <col min="267" max="267" width="11.85546875" style="197" customWidth="1"/>
    <col min="268" max="268" width="9.7109375" style="197" customWidth="1"/>
    <col min="269" max="269" width="15.28515625" style="197" customWidth="1"/>
    <col min="270" max="509" width="9.140625" style="197"/>
    <col min="510" max="510" width="4.28515625" style="197" customWidth="1"/>
    <col min="511" max="511" width="12.85546875" style="197" customWidth="1"/>
    <col min="512" max="512" width="14.85546875" style="197" customWidth="1"/>
    <col min="513" max="513" width="14.140625" style="197" customWidth="1"/>
    <col min="514" max="514" width="16.42578125" style="197" customWidth="1"/>
    <col min="515" max="515" width="9.7109375" style="197" customWidth="1"/>
    <col min="516" max="516" width="10.5703125" style="197" customWidth="1"/>
    <col min="517" max="517" width="12.7109375" style="197" customWidth="1"/>
    <col min="518" max="518" width="13.28515625" style="197" customWidth="1"/>
    <col min="519" max="519" width="14.7109375" style="197" customWidth="1"/>
    <col min="520" max="521" width="9.7109375" style="197" customWidth="1"/>
    <col min="522" max="522" width="12.42578125" style="197" customWidth="1"/>
    <col min="523" max="523" width="11.85546875" style="197" customWidth="1"/>
    <col min="524" max="524" width="9.7109375" style="197" customWidth="1"/>
    <col min="525" max="525" width="15.28515625" style="197" customWidth="1"/>
    <col min="526" max="765" width="9.140625" style="197"/>
    <col min="766" max="766" width="4.28515625" style="197" customWidth="1"/>
    <col min="767" max="767" width="12.85546875" style="197" customWidth="1"/>
    <col min="768" max="768" width="14.85546875" style="197" customWidth="1"/>
    <col min="769" max="769" width="14.140625" style="197" customWidth="1"/>
    <col min="770" max="770" width="16.42578125" style="197" customWidth="1"/>
    <col min="771" max="771" width="9.7109375" style="197" customWidth="1"/>
    <col min="772" max="772" width="10.5703125" style="197" customWidth="1"/>
    <col min="773" max="773" width="12.7109375" style="197" customWidth="1"/>
    <col min="774" max="774" width="13.28515625" style="197" customWidth="1"/>
    <col min="775" max="775" width="14.7109375" style="197" customWidth="1"/>
    <col min="776" max="777" width="9.7109375" style="197" customWidth="1"/>
    <col min="778" max="778" width="12.42578125" style="197" customWidth="1"/>
    <col min="779" max="779" width="11.85546875" style="197" customWidth="1"/>
    <col min="780" max="780" width="9.7109375" style="197" customWidth="1"/>
    <col min="781" max="781" width="15.28515625" style="197" customWidth="1"/>
    <col min="782" max="1021" width="9.140625" style="197"/>
    <col min="1022" max="1022" width="4.28515625" style="197" customWidth="1"/>
    <col min="1023" max="1023" width="12.85546875" style="197" customWidth="1"/>
    <col min="1024" max="1024" width="14.85546875" style="197" customWidth="1"/>
    <col min="1025" max="1025" width="14.140625" style="197" customWidth="1"/>
    <col min="1026" max="1026" width="16.42578125" style="197" customWidth="1"/>
    <col min="1027" max="1027" width="9.7109375" style="197" customWidth="1"/>
    <col min="1028" max="1028" width="10.5703125" style="197" customWidth="1"/>
    <col min="1029" max="1029" width="12.7109375" style="197" customWidth="1"/>
    <col min="1030" max="1030" width="13.28515625" style="197" customWidth="1"/>
    <col min="1031" max="1031" width="14.7109375" style="197" customWidth="1"/>
    <col min="1032" max="1033" width="9.7109375" style="197" customWidth="1"/>
    <col min="1034" max="1034" width="12.42578125" style="197" customWidth="1"/>
    <col min="1035" max="1035" width="11.85546875" style="197" customWidth="1"/>
    <col min="1036" max="1036" width="9.7109375" style="197" customWidth="1"/>
    <col min="1037" max="1037" width="15.28515625" style="197" customWidth="1"/>
    <col min="1038" max="1277" width="9.140625" style="197"/>
    <col min="1278" max="1278" width="4.28515625" style="197" customWidth="1"/>
    <col min="1279" max="1279" width="12.85546875" style="197" customWidth="1"/>
    <col min="1280" max="1280" width="14.85546875" style="197" customWidth="1"/>
    <col min="1281" max="1281" width="14.140625" style="197" customWidth="1"/>
    <col min="1282" max="1282" width="16.42578125" style="197" customWidth="1"/>
    <col min="1283" max="1283" width="9.7109375" style="197" customWidth="1"/>
    <col min="1284" max="1284" width="10.5703125" style="197" customWidth="1"/>
    <col min="1285" max="1285" width="12.7109375" style="197" customWidth="1"/>
    <col min="1286" max="1286" width="13.28515625" style="197" customWidth="1"/>
    <col min="1287" max="1287" width="14.7109375" style="197" customWidth="1"/>
    <col min="1288" max="1289" width="9.7109375" style="197" customWidth="1"/>
    <col min="1290" max="1290" width="12.42578125" style="197" customWidth="1"/>
    <col min="1291" max="1291" width="11.85546875" style="197" customWidth="1"/>
    <col min="1292" max="1292" width="9.7109375" style="197" customWidth="1"/>
    <col min="1293" max="1293" width="15.28515625" style="197" customWidth="1"/>
    <col min="1294" max="1533" width="9.140625" style="197"/>
    <col min="1534" max="1534" width="4.28515625" style="197" customWidth="1"/>
    <col min="1535" max="1535" width="12.85546875" style="197" customWidth="1"/>
    <col min="1536" max="1536" width="14.85546875" style="197" customWidth="1"/>
    <col min="1537" max="1537" width="14.140625" style="197" customWidth="1"/>
    <col min="1538" max="1538" width="16.42578125" style="197" customWidth="1"/>
    <col min="1539" max="1539" width="9.7109375" style="197" customWidth="1"/>
    <col min="1540" max="1540" width="10.5703125" style="197" customWidth="1"/>
    <col min="1541" max="1541" width="12.7109375" style="197" customWidth="1"/>
    <col min="1542" max="1542" width="13.28515625" style="197" customWidth="1"/>
    <col min="1543" max="1543" width="14.7109375" style="197" customWidth="1"/>
    <col min="1544" max="1545" width="9.7109375" style="197" customWidth="1"/>
    <col min="1546" max="1546" width="12.42578125" style="197" customWidth="1"/>
    <col min="1547" max="1547" width="11.85546875" style="197" customWidth="1"/>
    <col min="1548" max="1548" width="9.7109375" style="197" customWidth="1"/>
    <col min="1549" max="1549" width="15.28515625" style="197" customWidth="1"/>
    <col min="1550" max="1789" width="9.140625" style="197"/>
    <col min="1790" max="1790" width="4.28515625" style="197" customWidth="1"/>
    <col min="1791" max="1791" width="12.85546875" style="197" customWidth="1"/>
    <col min="1792" max="1792" width="14.85546875" style="197" customWidth="1"/>
    <col min="1793" max="1793" width="14.140625" style="197" customWidth="1"/>
    <col min="1794" max="1794" width="16.42578125" style="197" customWidth="1"/>
    <col min="1795" max="1795" width="9.7109375" style="197" customWidth="1"/>
    <col min="1796" max="1796" width="10.5703125" style="197" customWidth="1"/>
    <col min="1797" max="1797" width="12.7109375" style="197" customWidth="1"/>
    <col min="1798" max="1798" width="13.28515625" style="197" customWidth="1"/>
    <col min="1799" max="1799" width="14.7109375" style="197" customWidth="1"/>
    <col min="1800" max="1801" width="9.7109375" style="197" customWidth="1"/>
    <col min="1802" max="1802" width="12.42578125" style="197" customWidth="1"/>
    <col min="1803" max="1803" width="11.85546875" style="197" customWidth="1"/>
    <col min="1804" max="1804" width="9.7109375" style="197" customWidth="1"/>
    <col min="1805" max="1805" width="15.28515625" style="197" customWidth="1"/>
    <col min="1806" max="2045" width="9.140625" style="197"/>
    <col min="2046" max="2046" width="4.28515625" style="197" customWidth="1"/>
    <col min="2047" max="2047" width="12.85546875" style="197" customWidth="1"/>
    <col min="2048" max="2048" width="14.85546875" style="197" customWidth="1"/>
    <col min="2049" max="2049" width="14.140625" style="197" customWidth="1"/>
    <col min="2050" max="2050" width="16.42578125" style="197" customWidth="1"/>
    <col min="2051" max="2051" width="9.7109375" style="197" customWidth="1"/>
    <col min="2052" max="2052" width="10.5703125" style="197" customWidth="1"/>
    <col min="2053" max="2053" width="12.7109375" style="197" customWidth="1"/>
    <col min="2054" max="2054" width="13.28515625" style="197" customWidth="1"/>
    <col min="2055" max="2055" width="14.7109375" style="197" customWidth="1"/>
    <col min="2056" max="2057" width="9.7109375" style="197" customWidth="1"/>
    <col min="2058" max="2058" width="12.42578125" style="197" customWidth="1"/>
    <col min="2059" max="2059" width="11.85546875" style="197" customWidth="1"/>
    <col min="2060" max="2060" width="9.7109375" style="197" customWidth="1"/>
    <col min="2061" max="2061" width="15.28515625" style="197" customWidth="1"/>
    <col min="2062" max="2301" width="9.140625" style="197"/>
    <col min="2302" max="2302" width="4.28515625" style="197" customWidth="1"/>
    <col min="2303" max="2303" width="12.85546875" style="197" customWidth="1"/>
    <col min="2304" max="2304" width="14.85546875" style="197" customWidth="1"/>
    <col min="2305" max="2305" width="14.140625" style="197" customWidth="1"/>
    <col min="2306" max="2306" width="16.42578125" style="197" customWidth="1"/>
    <col min="2307" max="2307" width="9.7109375" style="197" customWidth="1"/>
    <col min="2308" max="2308" width="10.5703125" style="197" customWidth="1"/>
    <col min="2309" max="2309" width="12.7109375" style="197" customWidth="1"/>
    <col min="2310" max="2310" width="13.28515625" style="197" customWidth="1"/>
    <col min="2311" max="2311" width="14.7109375" style="197" customWidth="1"/>
    <col min="2312" max="2313" width="9.7109375" style="197" customWidth="1"/>
    <col min="2314" max="2314" width="12.42578125" style="197" customWidth="1"/>
    <col min="2315" max="2315" width="11.85546875" style="197" customWidth="1"/>
    <col min="2316" max="2316" width="9.7109375" style="197" customWidth="1"/>
    <col min="2317" max="2317" width="15.28515625" style="197" customWidth="1"/>
    <col min="2318" max="2557" width="9.140625" style="197"/>
    <col min="2558" max="2558" width="4.28515625" style="197" customWidth="1"/>
    <col min="2559" max="2559" width="12.85546875" style="197" customWidth="1"/>
    <col min="2560" max="2560" width="14.85546875" style="197" customWidth="1"/>
    <col min="2561" max="2561" width="14.140625" style="197" customWidth="1"/>
    <col min="2562" max="2562" width="16.42578125" style="197" customWidth="1"/>
    <col min="2563" max="2563" width="9.7109375" style="197" customWidth="1"/>
    <col min="2564" max="2564" width="10.5703125" style="197" customWidth="1"/>
    <col min="2565" max="2565" width="12.7109375" style="197" customWidth="1"/>
    <col min="2566" max="2566" width="13.28515625" style="197" customWidth="1"/>
    <col min="2567" max="2567" width="14.7109375" style="197" customWidth="1"/>
    <col min="2568" max="2569" width="9.7109375" style="197" customWidth="1"/>
    <col min="2570" max="2570" width="12.42578125" style="197" customWidth="1"/>
    <col min="2571" max="2571" width="11.85546875" style="197" customWidth="1"/>
    <col min="2572" max="2572" width="9.7109375" style="197" customWidth="1"/>
    <col min="2573" max="2573" width="15.28515625" style="197" customWidth="1"/>
    <col min="2574" max="2813" width="9.140625" style="197"/>
    <col min="2814" max="2814" width="4.28515625" style="197" customWidth="1"/>
    <col min="2815" max="2815" width="12.85546875" style="197" customWidth="1"/>
    <col min="2816" max="2816" width="14.85546875" style="197" customWidth="1"/>
    <col min="2817" max="2817" width="14.140625" style="197" customWidth="1"/>
    <col min="2818" max="2818" width="16.42578125" style="197" customWidth="1"/>
    <col min="2819" max="2819" width="9.7109375" style="197" customWidth="1"/>
    <col min="2820" max="2820" width="10.5703125" style="197" customWidth="1"/>
    <col min="2821" max="2821" width="12.7109375" style="197" customWidth="1"/>
    <col min="2822" max="2822" width="13.28515625" style="197" customWidth="1"/>
    <col min="2823" max="2823" width="14.7109375" style="197" customWidth="1"/>
    <col min="2824" max="2825" width="9.7109375" style="197" customWidth="1"/>
    <col min="2826" max="2826" width="12.42578125" style="197" customWidth="1"/>
    <col min="2827" max="2827" width="11.85546875" style="197" customWidth="1"/>
    <col min="2828" max="2828" width="9.7109375" style="197" customWidth="1"/>
    <col min="2829" max="2829" width="15.28515625" style="197" customWidth="1"/>
    <col min="2830" max="3069" width="9.140625" style="197"/>
    <col min="3070" max="3070" width="4.28515625" style="197" customWidth="1"/>
    <col min="3071" max="3071" width="12.85546875" style="197" customWidth="1"/>
    <col min="3072" max="3072" width="14.85546875" style="197" customWidth="1"/>
    <col min="3073" max="3073" width="14.140625" style="197" customWidth="1"/>
    <col min="3074" max="3074" width="16.42578125" style="197" customWidth="1"/>
    <col min="3075" max="3075" width="9.7109375" style="197" customWidth="1"/>
    <col min="3076" max="3076" width="10.5703125" style="197" customWidth="1"/>
    <col min="3077" max="3077" width="12.7109375" style="197" customWidth="1"/>
    <col min="3078" max="3078" width="13.28515625" style="197" customWidth="1"/>
    <col min="3079" max="3079" width="14.7109375" style="197" customWidth="1"/>
    <col min="3080" max="3081" width="9.7109375" style="197" customWidth="1"/>
    <col min="3082" max="3082" width="12.42578125" style="197" customWidth="1"/>
    <col min="3083" max="3083" width="11.85546875" style="197" customWidth="1"/>
    <col min="3084" max="3084" width="9.7109375" style="197" customWidth="1"/>
    <col min="3085" max="3085" width="15.28515625" style="197" customWidth="1"/>
    <col min="3086" max="3325" width="9.140625" style="197"/>
    <col min="3326" max="3326" width="4.28515625" style="197" customWidth="1"/>
    <col min="3327" max="3327" width="12.85546875" style="197" customWidth="1"/>
    <col min="3328" max="3328" width="14.85546875" style="197" customWidth="1"/>
    <col min="3329" max="3329" width="14.140625" style="197" customWidth="1"/>
    <col min="3330" max="3330" width="16.42578125" style="197" customWidth="1"/>
    <col min="3331" max="3331" width="9.7109375" style="197" customWidth="1"/>
    <col min="3332" max="3332" width="10.5703125" style="197" customWidth="1"/>
    <col min="3333" max="3333" width="12.7109375" style="197" customWidth="1"/>
    <col min="3334" max="3334" width="13.28515625" style="197" customWidth="1"/>
    <col min="3335" max="3335" width="14.7109375" style="197" customWidth="1"/>
    <col min="3336" max="3337" width="9.7109375" style="197" customWidth="1"/>
    <col min="3338" max="3338" width="12.42578125" style="197" customWidth="1"/>
    <col min="3339" max="3339" width="11.85546875" style="197" customWidth="1"/>
    <col min="3340" max="3340" width="9.7109375" style="197" customWidth="1"/>
    <col min="3341" max="3341" width="15.28515625" style="197" customWidth="1"/>
    <col min="3342" max="3581" width="9.140625" style="197"/>
    <col min="3582" max="3582" width="4.28515625" style="197" customWidth="1"/>
    <col min="3583" max="3583" width="12.85546875" style="197" customWidth="1"/>
    <col min="3584" max="3584" width="14.85546875" style="197" customWidth="1"/>
    <col min="3585" max="3585" width="14.140625" style="197" customWidth="1"/>
    <col min="3586" max="3586" width="16.42578125" style="197" customWidth="1"/>
    <col min="3587" max="3587" width="9.7109375" style="197" customWidth="1"/>
    <col min="3588" max="3588" width="10.5703125" style="197" customWidth="1"/>
    <col min="3589" max="3589" width="12.7109375" style="197" customWidth="1"/>
    <col min="3590" max="3590" width="13.28515625" style="197" customWidth="1"/>
    <col min="3591" max="3591" width="14.7109375" style="197" customWidth="1"/>
    <col min="3592" max="3593" width="9.7109375" style="197" customWidth="1"/>
    <col min="3594" max="3594" width="12.42578125" style="197" customWidth="1"/>
    <col min="3595" max="3595" width="11.85546875" style="197" customWidth="1"/>
    <col min="3596" max="3596" width="9.7109375" style="197" customWidth="1"/>
    <col min="3597" max="3597" width="15.28515625" style="197" customWidth="1"/>
    <col min="3598" max="3837" width="9.140625" style="197"/>
    <col min="3838" max="3838" width="4.28515625" style="197" customWidth="1"/>
    <col min="3839" max="3839" width="12.85546875" style="197" customWidth="1"/>
    <col min="3840" max="3840" width="14.85546875" style="197" customWidth="1"/>
    <col min="3841" max="3841" width="14.140625" style="197" customWidth="1"/>
    <col min="3842" max="3842" width="16.42578125" style="197" customWidth="1"/>
    <col min="3843" max="3843" width="9.7109375" style="197" customWidth="1"/>
    <col min="3844" max="3844" width="10.5703125" style="197" customWidth="1"/>
    <col min="3845" max="3845" width="12.7109375" style="197" customWidth="1"/>
    <col min="3846" max="3846" width="13.28515625" style="197" customWidth="1"/>
    <col min="3847" max="3847" width="14.7109375" style="197" customWidth="1"/>
    <col min="3848" max="3849" width="9.7109375" style="197" customWidth="1"/>
    <col min="3850" max="3850" width="12.42578125" style="197" customWidth="1"/>
    <col min="3851" max="3851" width="11.85546875" style="197" customWidth="1"/>
    <col min="3852" max="3852" width="9.7109375" style="197" customWidth="1"/>
    <col min="3853" max="3853" width="15.28515625" style="197" customWidth="1"/>
    <col min="3854" max="4093" width="9.140625" style="197"/>
    <col min="4094" max="4094" width="4.28515625" style="197" customWidth="1"/>
    <col min="4095" max="4095" width="12.85546875" style="197" customWidth="1"/>
    <col min="4096" max="4096" width="14.85546875" style="197" customWidth="1"/>
    <col min="4097" max="4097" width="14.140625" style="197" customWidth="1"/>
    <col min="4098" max="4098" width="16.42578125" style="197" customWidth="1"/>
    <col min="4099" max="4099" width="9.7109375" style="197" customWidth="1"/>
    <col min="4100" max="4100" width="10.5703125" style="197" customWidth="1"/>
    <col min="4101" max="4101" width="12.7109375" style="197" customWidth="1"/>
    <col min="4102" max="4102" width="13.28515625" style="197" customWidth="1"/>
    <col min="4103" max="4103" width="14.7109375" style="197" customWidth="1"/>
    <col min="4104" max="4105" width="9.7109375" style="197" customWidth="1"/>
    <col min="4106" max="4106" width="12.42578125" style="197" customWidth="1"/>
    <col min="4107" max="4107" width="11.85546875" style="197" customWidth="1"/>
    <col min="4108" max="4108" width="9.7109375" style="197" customWidth="1"/>
    <col min="4109" max="4109" width="15.28515625" style="197" customWidth="1"/>
    <col min="4110" max="4349" width="9.140625" style="197"/>
    <col min="4350" max="4350" width="4.28515625" style="197" customWidth="1"/>
    <col min="4351" max="4351" width="12.85546875" style="197" customWidth="1"/>
    <col min="4352" max="4352" width="14.85546875" style="197" customWidth="1"/>
    <col min="4353" max="4353" width="14.140625" style="197" customWidth="1"/>
    <col min="4354" max="4354" width="16.42578125" style="197" customWidth="1"/>
    <col min="4355" max="4355" width="9.7109375" style="197" customWidth="1"/>
    <col min="4356" max="4356" width="10.5703125" style="197" customWidth="1"/>
    <col min="4357" max="4357" width="12.7109375" style="197" customWidth="1"/>
    <col min="4358" max="4358" width="13.28515625" style="197" customWidth="1"/>
    <col min="4359" max="4359" width="14.7109375" style="197" customWidth="1"/>
    <col min="4360" max="4361" width="9.7109375" style="197" customWidth="1"/>
    <col min="4362" max="4362" width="12.42578125" style="197" customWidth="1"/>
    <col min="4363" max="4363" width="11.85546875" style="197" customWidth="1"/>
    <col min="4364" max="4364" width="9.7109375" style="197" customWidth="1"/>
    <col min="4365" max="4365" width="15.28515625" style="197" customWidth="1"/>
    <col min="4366" max="4605" width="9.140625" style="197"/>
    <col min="4606" max="4606" width="4.28515625" style="197" customWidth="1"/>
    <col min="4607" max="4607" width="12.85546875" style="197" customWidth="1"/>
    <col min="4608" max="4608" width="14.85546875" style="197" customWidth="1"/>
    <col min="4609" max="4609" width="14.140625" style="197" customWidth="1"/>
    <col min="4610" max="4610" width="16.42578125" style="197" customWidth="1"/>
    <col min="4611" max="4611" width="9.7109375" style="197" customWidth="1"/>
    <col min="4612" max="4612" width="10.5703125" style="197" customWidth="1"/>
    <col min="4613" max="4613" width="12.7109375" style="197" customWidth="1"/>
    <col min="4614" max="4614" width="13.28515625" style="197" customWidth="1"/>
    <col min="4615" max="4615" width="14.7109375" style="197" customWidth="1"/>
    <col min="4616" max="4617" width="9.7109375" style="197" customWidth="1"/>
    <col min="4618" max="4618" width="12.42578125" style="197" customWidth="1"/>
    <col min="4619" max="4619" width="11.85546875" style="197" customWidth="1"/>
    <col min="4620" max="4620" width="9.7109375" style="197" customWidth="1"/>
    <col min="4621" max="4621" width="15.28515625" style="197" customWidth="1"/>
    <col min="4622" max="4861" width="9.140625" style="197"/>
    <col min="4862" max="4862" width="4.28515625" style="197" customWidth="1"/>
    <col min="4863" max="4863" width="12.85546875" style="197" customWidth="1"/>
    <col min="4864" max="4864" width="14.85546875" style="197" customWidth="1"/>
    <col min="4865" max="4865" width="14.140625" style="197" customWidth="1"/>
    <col min="4866" max="4866" width="16.42578125" style="197" customWidth="1"/>
    <col min="4867" max="4867" width="9.7109375" style="197" customWidth="1"/>
    <col min="4868" max="4868" width="10.5703125" style="197" customWidth="1"/>
    <col min="4869" max="4869" width="12.7109375" style="197" customWidth="1"/>
    <col min="4870" max="4870" width="13.28515625" style="197" customWidth="1"/>
    <col min="4871" max="4871" width="14.7109375" style="197" customWidth="1"/>
    <col min="4872" max="4873" width="9.7109375" style="197" customWidth="1"/>
    <col min="4874" max="4874" width="12.42578125" style="197" customWidth="1"/>
    <col min="4875" max="4875" width="11.85546875" style="197" customWidth="1"/>
    <col min="4876" max="4876" width="9.7109375" style="197" customWidth="1"/>
    <col min="4877" max="4877" width="15.28515625" style="197" customWidth="1"/>
    <col min="4878" max="5117" width="9.140625" style="197"/>
    <col min="5118" max="5118" width="4.28515625" style="197" customWidth="1"/>
    <col min="5119" max="5119" width="12.85546875" style="197" customWidth="1"/>
    <col min="5120" max="5120" width="14.85546875" style="197" customWidth="1"/>
    <col min="5121" max="5121" width="14.140625" style="197" customWidth="1"/>
    <col min="5122" max="5122" width="16.42578125" style="197" customWidth="1"/>
    <col min="5123" max="5123" width="9.7109375" style="197" customWidth="1"/>
    <col min="5124" max="5124" width="10.5703125" style="197" customWidth="1"/>
    <col min="5125" max="5125" width="12.7109375" style="197" customWidth="1"/>
    <col min="5126" max="5126" width="13.28515625" style="197" customWidth="1"/>
    <col min="5127" max="5127" width="14.7109375" style="197" customWidth="1"/>
    <col min="5128" max="5129" width="9.7109375" style="197" customWidth="1"/>
    <col min="5130" max="5130" width="12.42578125" style="197" customWidth="1"/>
    <col min="5131" max="5131" width="11.85546875" style="197" customWidth="1"/>
    <col min="5132" max="5132" width="9.7109375" style="197" customWidth="1"/>
    <col min="5133" max="5133" width="15.28515625" style="197" customWidth="1"/>
    <col min="5134" max="5373" width="9.140625" style="197"/>
    <col min="5374" max="5374" width="4.28515625" style="197" customWidth="1"/>
    <col min="5375" max="5375" width="12.85546875" style="197" customWidth="1"/>
    <col min="5376" max="5376" width="14.85546875" style="197" customWidth="1"/>
    <col min="5377" max="5377" width="14.140625" style="197" customWidth="1"/>
    <col min="5378" max="5378" width="16.42578125" style="197" customWidth="1"/>
    <col min="5379" max="5379" width="9.7109375" style="197" customWidth="1"/>
    <col min="5380" max="5380" width="10.5703125" style="197" customWidth="1"/>
    <col min="5381" max="5381" width="12.7109375" style="197" customWidth="1"/>
    <col min="5382" max="5382" width="13.28515625" style="197" customWidth="1"/>
    <col min="5383" max="5383" width="14.7109375" style="197" customWidth="1"/>
    <col min="5384" max="5385" width="9.7109375" style="197" customWidth="1"/>
    <col min="5386" max="5386" width="12.42578125" style="197" customWidth="1"/>
    <col min="5387" max="5387" width="11.85546875" style="197" customWidth="1"/>
    <col min="5388" max="5388" width="9.7109375" style="197" customWidth="1"/>
    <col min="5389" max="5389" width="15.28515625" style="197" customWidth="1"/>
    <col min="5390" max="5629" width="9.140625" style="197"/>
    <col min="5630" max="5630" width="4.28515625" style="197" customWidth="1"/>
    <col min="5631" max="5631" width="12.85546875" style="197" customWidth="1"/>
    <col min="5632" max="5632" width="14.85546875" style="197" customWidth="1"/>
    <col min="5633" max="5633" width="14.140625" style="197" customWidth="1"/>
    <col min="5634" max="5634" width="16.42578125" style="197" customWidth="1"/>
    <col min="5635" max="5635" width="9.7109375" style="197" customWidth="1"/>
    <col min="5636" max="5636" width="10.5703125" style="197" customWidth="1"/>
    <col min="5637" max="5637" width="12.7109375" style="197" customWidth="1"/>
    <col min="5638" max="5638" width="13.28515625" style="197" customWidth="1"/>
    <col min="5639" max="5639" width="14.7109375" style="197" customWidth="1"/>
    <col min="5640" max="5641" width="9.7109375" style="197" customWidth="1"/>
    <col min="5642" max="5642" width="12.42578125" style="197" customWidth="1"/>
    <col min="5643" max="5643" width="11.85546875" style="197" customWidth="1"/>
    <col min="5644" max="5644" width="9.7109375" style="197" customWidth="1"/>
    <col min="5645" max="5645" width="15.28515625" style="197" customWidth="1"/>
    <col min="5646" max="5885" width="9.140625" style="197"/>
    <col min="5886" max="5886" width="4.28515625" style="197" customWidth="1"/>
    <col min="5887" max="5887" width="12.85546875" style="197" customWidth="1"/>
    <col min="5888" max="5888" width="14.85546875" style="197" customWidth="1"/>
    <col min="5889" max="5889" width="14.140625" style="197" customWidth="1"/>
    <col min="5890" max="5890" width="16.42578125" style="197" customWidth="1"/>
    <col min="5891" max="5891" width="9.7109375" style="197" customWidth="1"/>
    <col min="5892" max="5892" width="10.5703125" style="197" customWidth="1"/>
    <col min="5893" max="5893" width="12.7109375" style="197" customWidth="1"/>
    <col min="5894" max="5894" width="13.28515625" style="197" customWidth="1"/>
    <col min="5895" max="5895" width="14.7109375" style="197" customWidth="1"/>
    <col min="5896" max="5897" width="9.7109375" style="197" customWidth="1"/>
    <col min="5898" max="5898" width="12.42578125" style="197" customWidth="1"/>
    <col min="5899" max="5899" width="11.85546875" style="197" customWidth="1"/>
    <col min="5900" max="5900" width="9.7109375" style="197" customWidth="1"/>
    <col min="5901" max="5901" width="15.28515625" style="197" customWidth="1"/>
    <col min="5902" max="6141" width="9.140625" style="197"/>
    <col min="6142" max="6142" width="4.28515625" style="197" customWidth="1"/>
    <col min="6143" max="6143" width="12.85546875" style="197" customWidth="1"/>
    <col min="6144" max="6144" width="14.85546875" style="197" customWidth="1"/>
    <col min="6145" max="6145" width="14.140625" style="197" customWidth="1"/>
    <col min="6146" max="6146" width="16.42578125" style="197" customWidth="1"/>
    <col min="6147" max="6147" width="9.7109375" style="197" customWidth="1"/>
    <col min="6148" max="6148" width="10.5703125" style="197" customWidth="1"/>
    <col min="6149" max="6149" width="12.7109375" style="197" customWidth="1"/>
    <col min="6150" max="6150" width="13.28515625" style="197" customWidth="1"/>
    <col min="6151" max="6151" width="14.7109375" style="197" customWidth="1"/>
    <col min="6152" max="6153" width="9.7109375" style="197" customWidth="1"/>
    <col min="6154" max="6154" width="12.42578125" style="197" customWidth="1"/>
    <col min="6155" max="6155" width="11.85546875" style="197" customWidth="1"/>
    <col min="6156" max="6156" width="9.7109375" style="197" customWidth="1"/>
    <col min="6157" max="6157" width="15.28515625" style="197" customWidth="1"/>
    <col min="6158" max="6397" width="9.140625" style="197"/>
    <col min="6398" max="6398" width="4.28515625" style="197" customWidth="1"/>
    <col min="6399" max="6399" width="12.85546875" style="197" customWidth="1"/>
    <col min="6400" max="6400" width="14.85546875" style="197" customWidth="1"/>
    <col min="6401" max="6401" width="14.140625" style="197" customWidth="1"/>
    <col min="6402" max="6402" width="16.42578125" style="197" customWidth="1"/>
    <col min="6403" max="6403" width="9.7109375" style="197" customWidth="1"/>
    <col min="6404" max="6404" width="10.5703125" style="197" customWidth="1"/>
    <col min="6405" max="6405" width="12.7109375" style="197" customWidth="1"/>
    <col min="6406" max="6406" width="13.28515625" style="197" customWidth="1"/>
    <col min="6407" max="6407" width="14.7109375" style="197" customWidth="1"/>
    <col min="6408" max="6409" width="9.7109375" style="197" customWidth="1"/>
    <col min="6410" max="6410" width="12.42578125" style="197" customWidth="1"/>
    <col min="6411" max="6411" width="11.85546875" style="197" customWidth="1"/>
    <col min="6412" max="6412" width="9.7109375" style="197" customWidth="1"/>
    <col min="6413" max="6413" width="15.28515625" style="197" customWidth="1"/>
    <col min="6414" max="6653" width="9.140625" style="197"/>
    <col min="6654" max="6654" width="4.28515625" style="197" customWidth="1"/>
    <col min="6655" max="6655" width="12.85546875" style="197" customWidth="1"/>
    <col min="6656" max="6656" width="14.85546875" style="197" customWidth="1"/>
    <col min="6657" max="6657" width="14.140625" style="197" customWidth="1"/>
    <col min="6658" max="6658" width="16.42578125" style="197" customWidth="1"/>
    <col min="6659" max="6659" width="9.7109375" style="197" customWidth="1"/>
    <col min="6660" max="6660" width="10.5703125" style="197" customWidth="1"/>
    <col min="6661" max="6661" width="12.7109375" style="197" customWidth="1"/>
    <col min="6662" max="6662" width="13.28515625" style="197" customWidth="1"/>
    <col min="6663" max="6663" width="14.7109375" style="197" customWidth="1"/>
    <col min="6664" max="6665" width="9.7109375" style="197" customWidth="1"/>
    <col min="6666" max="6666" width="12.42578125" style="197" customWidth="1"/>
    <col min="6667" max="6667" width="11.85546875" style="197" customWidth="1"/>
    <col min="6668" max="6668" width="9.7109375" style="197" customWidth="1"/>
    <col min="6669" max="6669" width="15.28515625" style="197" customWidth="1"/>
    <col min="6670" max="6909" width="9.140625" style="197"/>
    <col min="6910" max="6910" width="4.28515625" style="197" customWidth="1"/>
    <col min="6911" max="6911" width="12.85546875" style="197" customWidth="1"/>
    <col min="6912" max="6912" width="14.85546875" style="197" customWidth="1"/>
    <col min="6913" max="6913" width="14.140625" style="197" customWidth="1"/>
    <col min="6914" max="6914" width="16.42578125" style="197" customWidth="1"/>
    <col min="6915" max="6915" width="9.7109375" style="197" customWidth="1"/>
    <col min="6916" max="6916" width="10.5703125" style="197" customWidth="1"/>
    <col min="6917" max="6917" width="12.7109375" style="197" customWidth="1"/>
    <col min="6918" max="6918" width="13.28515625" style="197" customWidth="1"/>
    <col min="6919" max="6919" width="14.7109375" style="197" customWidth="1"/>
    <col min="6920" max="6921" width="9.7109375" style="197" customWidth="1"/>
    <col min="6922" max="6922" width="12.42578125" style="197" customWidth="1"/>
    <col min="6923" max="6923" width="11.85546875" style="197" customWidth="1"/>
    <col min="6924" max="6924" width="9.7109375" style="197" customWidth="1"/>
    <col min="6925" max="6925" width="15.28515625" style="197" customWidth="1"/>
    <col min="6926" max="7165" width="9.140625" style="197"/>
    <col min="7166" max="7166" width="4.28515625" style="197" customWidth="1"/>
    <col min="7167" max="7167" width="12.85546875" style="197" customWidth="1"/>
    <col min="7168" max="7168" width="14.85546875" style="197" customWidth="1"/>
    <col min="7169" max="7169" width="14.140625" style="197" customWidth="1"/>
    <col min="7170" max="7170" width="16.42578125" style="197" customWidth="1"/>
    <col min="7171" max="7171" width="9.7109375" style="197" customWidth="1"/>
    <col min="7172" max="7172" width="10.5703125" style="197" customWidth="1"/>
    <col min="7173" max="7173" width="12.7109375" style="197" customWidth="1"/>
    <col min="7174" max="7174" width="13.28515625" style="197" customWidth="1"/>
    <col min="7175" max="7175" width="14.7109375" style="197" customWidth="1"/>
    <col min="7176" max="7177" width="9.7109375" style="197" customWidth="1"/>
    <col min="7178" max="7178" width="12.42578125" style="197" customWidth="1"/>
    <col min="7179" max="7179" width="11.85546875" style="197" customWidth="1"/>
    <col min="7180" max="7180" width="9.7109375" style="197" customWidth="1"/>
    <col min="7181" max="7181" width="15.28515625" style="197" customWidth="1"/>
    <col min="7182" max="7421" width="9.140625" style="197"/>
    <col min="7422" max="7422" width="4.28515625" style="197" customWidth="1"/>
    <col min="7423" max="7423" width="12.85546875" style="197" customWidth="1"/>
    <col min="7424" max="7424" width="14.85546875" style="197" customWidth="1"/>
    <col min="7425" max="7425" width="14.140625" style="197" customWidth="1"/>
    <col min="7426" max="7426" width="16.42578125" style="197" customWidth="1"/>
    <col min="7427" max="7427" width="9.7109375" style="197" customWidth="1"/>
    <col min="7428" max="7428" width="10.5703125" style="197" customWidth="1"/>
    <col min="7429" max="7429" width="12.7109375" style="197" customWidth="1"/>
    <col min="7430" max="7430" width="13.28515625" style="197" customWidth="1"/>
    <col min="7431" max="7431" width="14.7109375" style="197" customWidth="1"/>
    <col min="7432" max="7433" width="9.7109375" style="197" customWidth="1"/>
    <col min="7434" max="7434" width="12.42578125" style="197" customWidth="1"/>
    <col min="7435" max="7435" width="11.85546875" style="197" customWidth="1"/>
    <col min="7436" max="7436" width="9.7109375" style="197" customWidth="1"/>
    <col min="7437" max="7437" width="15.28515625" style="197" customWidth="1"/>
    <col min="7438" max="7677" width="9.140625" style="197"/>
    <col min="7678" max="7678" width="4.28515625" style="197" customWidth="1"/>
    <col min="7679" max="7679" width="12.85546875" style="197" customWidth="1"/>
    <col min="7680" max="7680" width="14.85546875" style="197" customWidth="1"/>
    <col min="7681" max="7681" width="14.140625" style="197" customWidth="1"/>
    <col min="7682" max="7682" width="16.42578125" style="197" customWidth="1"/>
    <col min="7683" max="7683" width="9.7109375" style="197" customWidth="1"/>
    <col min="7684" max="7684" width="10.5703125" style="197" customWidth="1"/>
    <col min="7685" max="7685" width="12.7109375" style="197" customWidth="1"/>
    <col min="7686" max="7686" width="13.28515625" style="197" customWidth="1"/>
    <col min="7687" max="7687" width="14.7109375" style="197" customWidth="1"/>
    <col min="7688" max="7689" width="9.7109375" style="197" customWidth="1"/>
    <col min="7690" max="7690" width="12.42578125" style="197" customWidth="1"/>
    <col min="7691" max="7691" width="11.85546875" style="197" customWidth="1"/>
    <col min="7692" max="7692" width="9.7109375" style="197" customWidth="1"/>
    <col min="7693" max="7693" width="15.28515625" style="197" customWidth="1"/>
    <col min="7694" max="7933" width="9.140625" style="197"/>
    <col min="7934" max="7934" width="4.28515625" style="197" customWidth="1"/>
    <col min="7935" max="7935" width="12.85546875" style="197" customWidth="1"/>
    <col min="7936" max="7936" width="14.85546875" style="197" customWidth="1"/>
    <col min="7937" max="7937" width="14.140625" style="197" customWidth="1"/>
    <col min="7938" max="7938" width="16.42578125" style="197" customWidth="1"/>
    <col min="7939" max="7939" width="9.7109375" style="197" customWidth="1"/>
    <col min="7940" max="7940" width="10.5703125" style="197" customWidth="1"/>
    <col min="7941" max="7941" width="12.7109375" style="197" customWidth="1"/>
    <col min="7942" max="7942" width="13.28515625" style="197" customWidth="1"/>
    <col min="7943" max="7943" width="14.7109375" style="197" customWidth="1"/>
    <col min="7944" max="7945" width="9.7109375" style="197" customWidth="1"/>
    <col min="7946" max="7946" width="12.42578125" style="197" customWidth="1"/>
    <col min="7947" max="7947" width="11.85546875" style="197" customWidth="1"/>
    <col min="7948" max="7948" width="9.7109375" style="197" customWidth="1"/>
    <col min="7949" max="7949" width="15.28515625" style="197" customWidth="1"/>
    <col min="7950" max="8189" width="9.140625" style="197"/>
    <col min="8190" max="8190" width="4.28515625" style="197" customWidth="1"/>
    <col min="8191" max="8191" width="12.85546875" style="197" customWidth="1"/>
    <col min="8192" max="8192" width="14.85546875" style="197" customWidth="1"/>
    <col min="8193" max="8193" width="14.140625" style="197" customWidth="1"/>
    <col min="8194" max="8194" width="16.42578125" style="197" customWidth="1"/>
    <col min="8195" max="8195" width="9.7109375" style="197" customWidth="1"/>
    <col min="8196" max="8196" width="10.5703125" style="197" customWidth="1"/>
    <col min="8197" max="8197" width="12.7109375" style="197" customWidth="1"/>
    <col min="8198" max="8198" width="13.28515625" style="197" customWidth="1"/>
    <col min="8199" max="8199" width="14.7109375" style="197" customWidth="1"/>
    <col min="8200" max="8201" width="9.7109375" style="197" customWidth="1"/>
    <col min="8202" max="8202" width="12.42578125" style="197" customWidth="1"/>
    <col min="8203" max="8203" width="11.85546875" style="197" customWidth="1"/>
    <col min="8204" max="8204" width="9.7109375" style="197" customWidth="1"/>
    <col min="8205" max="8205" width="15.28515625" style="197" customWidth="1"/>
    <col min="8206" max="8445" width="9.140625" style="197"/>
    <col min="8446" max="8446" width="4.28515625" style="197" customWidth="1"/>
    <col min="8447" max="8447" width="12.85546875" style="197" customWidth="1"/>
    <col min="8448" max="8448" width="14.85546875" style="197" customWidth="1"/>
    <col min="8449" max="8449" width="14.140625" style="197" customWidth="1"/>
    <col min="8450" max="8450" width="16.42578125" style="197" customWidth="1"/>
    <col min="8451" max="8451" width="9.7109375" style="197" customWidth="1"/>
    <col min="8452" max="8452" width="10.5703125" style="197" customWidth="1"/>
    <col min="8453" max="8453" width="12.7109375" style="197" customWidth="1"/>
    <col min="8454" max="8454" width="13.28515625" style="197" customWidth="1"/>
    <col min="8455" max="8455" width="14.7109375" style="197" customWidth="1"/>
    <col min="8456" max="8457" width="9.7109375" style="197" customWidth="1"/>
    <col min="8458" max="8458" width="12.42578125" style="197" customWidth="1"/>
    <col min="8459" max="8459" width="11.85546875" style="197" customWidth="1"/>
    <col min="8460" max="8460" width="9.7109375" style="197" customWidth="1"/>
    <col min="8461" max="8461" width="15.28515625" style="197" customWidth="1"/>
    <col min="8462" max="8701" width="9.140625" style="197"/>
    <col min="8702" max="8702" width="4.28515625" style="197" customWidth="1"/>
    <col min="8703" max="8703" width="12.85546875" style="197" customWidth="1"/>
    <col min="8704" max="8704" width="14.85546875" style="197" customWidth="1"/>
    <col min="8705" max="8705" width="14.140625" style="197" customWidth="1"/>
    <col min="8706" max="8706" width="16.42578125" style="197" customWidth="1"/>
    <col min="8707" max="8707" width="9.7109375" style="197" customWidth="1"/>
    <col min="8708" max="8708" width="10.5703125" style="197" customWidth="1"/>
    <col min="8709" max="8709" width="12.7109375" style="197" customWidth="1"/>
    <col min="8710" max="8710" width="13.28515625" style="197" customWidth="1"/>
    <col min="8711" max="8711" width="14.7109375" style="197" customWidth="1"/>
    <col min="8712" max="8713" width="9.7109375" style="197" customWidth="1"/>
    <col min="8714" max="8714" width="12.42578125" style="197" customWidth="1"/>
    <col min="8715" max="8715" width="11.85546875" style="197" customWidth="1"/>
    <col min="8716" max="8716" width="9.7109375" style="197" customWidth="1"/>
    <col min="8717" max="8717" width="15.28515625" style="197" customWidth="1"/>
    <col min="8718" max="8957" width="9.140625" style="197"/>
    <col min="8958" max="8958" width="4.28515625" style="197" customWidth="1"/>
    <col min="8959" max="8959" width="12.85546875" style="197" customWidth="1"/>
    <col min="8960" max="8960" width="14.85546875" style="197" customWidth="1"/>
    <col min="8961" max="8961" width="14.140625" style="197" customWidth="1"/>
    <col min="8962" max="8962" width="16.42578125" style="197" customWidth="1"/>
    <col min="8963" max="8963" width="9.7109375" style="197" customWidth="1"/>
    <col min="8964" max="8964" width="10.5703125" style="197" customWidth="1"/>
    <col min="8965" max="8965" width="12.7109375" style="197" customWidth="1"/>
    <col min="8966" max="8966" width="13.28515625" style="197" customWidth="1"/>
    <col min="8967" max="8967" width="14.7109375" style="197" customWidth="1"/>
    <col min="8968" max="8969" width="9.7109375" style="197" customWidth="1"/>
    <col min="8970" max="8970" width="12.42578125" style="197" customWidth="1"/>
    <col min="8971" max="8971" width="11.85546875" style="197" customWidth="1"/>
    <col min="8972" max="8972" width="9.7109375" style="197" customWidth="1"/>
    <col min="8973" max="8973" width="15.28515625" style="197" customWidth="1"/>
    <col min="8974" max="9213" width="9.140625" style="197"/>
    <col min="9214" max="9214" width="4.28515625" style="197" customWidth="1"/>
    <col min="9215" max="9215" width="12.85546875" style="197" customWidth="1"/>
    <col min="9216" max="9216" width="14.85546875" style="197" customWidth="1"/>
    <col min="9217" max="9217" width="14.140625" style="197" customWidth="1"/>
    <col min="9218" max="9218" width="16.42578125" style="197" customWidth="1"/>
    <col min="9219" max="9219" width="9.7109375" style="197" customWidth="1"/>
    <col min="9220" max="9220" width="10.5703125" style="197" customWidth="1"/>
    <col min="9221" max="9221" width="12.7109375" style="197" customWidth="1"/>
    <col min="9222" max="9222" width="13.28515625" style="197" customWidth="1"/>
    <col min="9223" max="9223" width="14.7109375" style="197" customWidth="1"/>
    <col min="9224" max="9225" width="9.7109375" style="197" customWidth="1"/>
    <col min="9226" max="9226" width="12.42578125" style="197" customWidth="1"/>
    <col min="9227" max="9227" width="11.85546875" style="197" customWidth="1"/>
    <col min="9228" max="9228" width="9.7109375" style="197" customWidth="1"/>
    <col min="9229" max="9229" width="15.28515625" style="197" customWidth="1"/>
    <col min="9230" max="9469" width="9.140625" style="197"/>
    <col min="9470" max="9470" width="4.28515625" style="197" customWidth="1"/>
    <col min="9471" max="9471" width="12.85546875" style="197" customWidth="1"/>
    <col min="9472" max="9472" width="14.85546875" style="197" customWidth="1"/>
    <col min="9473" max="9473" width="14.140625" style="197" customWidth="1"/>
    <col min="9474" max="9474" width="16.42578125" style="197" customWidth="1"/>
    <col min="9475" max="9475" width="9.7109375" style="197" customWidth="1"/>
    <col min="9476" max="9476" width="10.5703125" style="197" customWidth="1"/>
    <col min="9477" max="9477" width="12.7109375" style="197" customWidth="1"/>
    <col min="9478" max="9478" width="13.28515625" style="197" customWidth="1"/>
    <col min="9479" max="9479" width="14.7109375" style="197" customWidth="1"/>
    <col min="9480" max="9481" width="9.7109375" style="197" customWidth="1"/>
    <col min="9482" max="9482" width="12.42578125" style="197" customWidth="1"/>
    <col min="9483" max="9483" width="11.85546875" style="197" customWidth="1"/>
    <col min="9484" max="9484" width="9.7109375" style="197" customWidth="1"/>
    <col min="9485" max="9485" width="15.28515625" style="197" customWidth="1"/>
    <col min="9486" max="9725" width="9.140625" style="197"/>
    <col min="9726" max="9726" width="4.28515625" style="197" customWidth="1"/>
    <col min="9727" max="9727" width="12.85546875" style="197" customWidth="1"/>
    <col min="9728" max="9728" width="14.85546875" style="197" customWidth="1"/>
    <col min="9729" max="9729" width="14.140625" style="197" customWidth="1"/>
    <col min="9730" max="9730" width="16.42578125" style="197" customWidth="1"/>
    <col min="9731" max="9731" width="9.7109375" style="197" customWidth="1"/>
    <col min="9732" max="9732" width="10.5703125" style="197" customWidth="1"/>
    <col min="9733" max="9733" width="12.7109375" style="197" customWidth="1"/>
    <col min="9734" max="9734" width="13.28515625" style="197" customWidth="1"/>
    <col min="9735" max="9735" width="14.7109375" style="197" customWidth="1"/>
    <col min="9736" max="9737" width="9.7109375" style="197" customWidth="1"/>
    <col min="9738" max="9738" width="12.42578125" style="197" customWidth="1"/>
    <col min="9739" max="9739" width="11.85546875" style="197" customWidth="1"/>
    <col min="9740" max="9740" width="9.7109375" style="197" customWidth="1"/>
    <col min="9741" max="9741" width="15.28515625" style="197" customWidth="1"/>
    <col min="9742" max="9981" width="9.140625" style="197"/>
    <col min="9982" max="9982" width="4.28515625" style="197" customWidth="1"/>
    <col min="9983" max="9983" width="12.85546875" style="197" customWidth="1"/>
    <col min="9984" max="9984" width="14.85546875" style="197" customWidth="1"/>
    <col min="9985" max="9985" width="14.140625" style="197" customWidth="1"/>
    <col min="9986" max="9986" width="16.42578125" style="197" customWidth="1"/>
    <col min="9987" max="9987" width="9.7109375" style="197" customWidth="1"/>
    <col min="9988" max="9988" width="10.5703125" style="197" customWidth="1"/>
    <col min="9989" max="9989" width="12.7109375" style="197" customWidth="1"/>
    <col min="9990" max="9990" width="13.28515625" style="197" customWidth="1"/>
    <col min="9991" max="9991" width="14.7109375" style="197" customWidth="1"/>
    <col min="9992" max="9993" width="9.7109375" style="197" customWidth="1"/>
    <col min="9994" max="9994" width="12.42578125" style="197" customWidth="1"/>
    <col min="9995" max="9995" width="11.85546875" style="197" customWidth="1"/>
    <col min="9996" max="9996" width="9.7109375" style="197" customWidth="1"/>
    <col min="9997" max="9997" width="15.28515625" style="197" customWidth="1"/>
    <col min="9998" max="10237" width="9.140625" style="197"/>
    <col min="10238" max="10238" width="4.28515625" style="197" customWidth="1"/>
    <col min="10239" max="10239" width="12.85546875" style="197" customWidth="1"/>
    <col min="10240" max="10240" width="14.85546875" style="197" customWidth="1"/>
    <col min="10241" max="10241" width="14.140625" style="197" customWidth="1"/>
    <col min="10242" max="10242" width="16.42578125" style="197" customWidth="1"/>
    <col min="10243" max="10243" width="9.7109375" style="197" customWidth="1"/>
    <col min="10244" max="10244" width="10.5703125" style="197" customWidth="1"/>
    <col min="10245" max="10245" width="12.7109375" style="197" customWidth="1"/>
    <col min="10246" max="10246" width="13.28515625" style="197" customWidth="1"/>
    <col min="10247" max="10247" width="14.7109375" style="197" customWidth="1"/>
    <col min="10248" max="10249" width="9.7109375" style="197" customWidth="1"/>
    <col min="10250" max="10250" width="12.42578125" style="197" customWidth="1"/>
    <col min="10251" max="10251" width="11.85546875" style="197" customWidth="1"/>
    <col min="10252" max="10252" width="9.7109375" style="197" customWidth="1"/>
    <col min="10253" max="10253" width="15.28515625" style="197" customWidth="1"/>
    <col min="10254" max="10493" width="9.140625" style="197"/>
    <col min="10494" max="10494" width="4.28515625" style="197" customWidth="1"/>
    <col min="10495" max="10495" width="12.85546875" style="197" customWidth="1"/>
    <col min="10496" max="10496" width="14.85546875" style="197" customWidth="1"/>
    <col min="10497" max="10497" width="14.140625" style="197" customWidth="1"/>
    <col min="10498" max="10498" width="16.42578125" style="197" customWidth="1"/>
    <col min="10499" max="10499" width="9.7109375" style="197" customWidth="1"/>
    <col min="10500" max="10500" width="10.5703125" style="197" customWidth="1"/>
    <col min="10501" max="10501" width="12.7109375" style="197" customWidth="1"/>
    <col min="10502" max="10502" width="13.28515625" style="197" customWidth="1"/>
    <col min="10503" max="10503" width="14.7109375" style="197" customWidth="1"/>
    <col min="10504" max="10505" width="9.7109375" style="197" customWidth="1"/>
    <col min="10506" max="10506" width="12.42578125" style="197" customWidth="1"/>
    <col min="10507" max="10507" width="11.85546875" style="197" customWidth="1"/>
    <col min="10508" max="10508" width="9.7109375" style="197" customWidth="1"/>
    <col min="10509" max="10509" width="15.28515625" style="197" customWidth="1"/>
    <col min="10510" max="10749" width="9.140625" style="197"/>
    <col min="10750" max="10750" width="4.28515625" style="197" customWidth="1"/>
    <col min="10751" max="10751" width="12.85546875" style="197" customWidth="1"/>
    <col min="10752" max="10752" width="14.85546875" style="197" customWidth="1"/>
    <col min="10753" max="10753" width="14.140625" style="197" customWidth="1"/>
    <col min="10754" max="10754" width="16.42578125" style="197" customWidth="1"/>
    <col min="10755" max="10755" width="9.7109375" style="197" customWidth="1"/>
    <col min="10756" max="10756" width="10.5703125" style="197" customWidth="1"/>
    <col min="10757" max="10757" width="12.7109375" style="197" customWidth="1"/>
    <col min="10758" max="10758" width="13.28515625" style="197" customWidth="1"/>
    <col min="10759" max="10759" width="14.7109375" style="197" customWidth="1"/>
    <col min="10760" max="10761" width="9.7109375" style="197" customWidth="1"/>
    <col min="10762" max="10762" width="12.42578125" style="197" customWidth="1"/>
    <col min="10763" max="10763" width="11.85546875" style="197" customWidth="1"/>
    <col min="10764" max="10764" width="9.7109375" style="197" customWidth="1"/>
    <col min="10765" max="10765" width="15.28515625" style="197" customWidth="1"/>
    <col min="10766" max="11005" width="9.140625" style="197"/>
    <col min="11006" max="11006" width="4.28515625" style="197" customWidth="1"/>
    <col min="11007" max="11007" width="12.85546875" style="197" customWidth="1"/>
    <col min="11008" max="11008" width="14.85546875" style="197" customWidth="1"/>
    <col min="11009" max="11009" width="14.140625" style="197" customWidth="1"/>
    <col min="11010" max="11010" width="16.42578125" style="197" customWidth="1"/>
    <col min="11011" max="11011" width="9.7109375" style="197" customWidth="1"/>
    <col min="11012" max="11012" width="10.5703125" style="197" customWidth="1"/>
    <col min="11013" max="11013" width="12.7109375" style="197" customWidth="1"/>
    <col min="11014" max="11014" width="13.28515625" style="197" customWidth="1"/>
    <col min="11015" max="11015" width="14.7109375" style="197" customWidth="1"/>
    <col min="11016" max="11017" width="9.7109375" style="197" customWidth="1"/>
    <col min="11018" max="11018" width="12.42578125" style="197" customWidth="1"/>
    <col min="11019" max="11019" width="11.85546875" style="197" customWidth="1"/>
    <col min="11020" max="11020" width="9.7109375" style="197" customWidth="1"/>
    <col min="11021" max="11021" width="15.28515625" style="197" customWidth="1"/>
    <col min="11022" max="11261" width="9.140625" style="197"/>
    <col min="11262" max="11262" width="4.28515625" style="197" customWidth="1"/>
    <col min="11263" max="11263" width="12.85546875" style="197" customWidth="1"/>
    <col min="11264" max="11264" width="14.85546875" style="197" customWidth="1"/>
    <col min="11265" max="11265" width="14.140625" style="197" customWidth="1"/>
    <col min="11266" max="11266" width="16.42578125" style="197" customWidth="1"/>
    <col min="11267" max="11267" width="9.7109375" style="197" customWidth="1"/>
    <col min="11268" max="11268" width="10.5703125" style="197" customWidth="1"/>
    <col min="11269" max="11269" width="12.7109375" style="197" customWidth="1"/>
    <col min="11270" max="11270" width="13.28515625" style="197" customWidth="1"/>
    <col min="11271" max="11271" width="14.7109375" style="197" customWidth="1"/>
    <col min="11272" max="11273" width="9.7109375" style="197" customWidth="1"/>
    <col min="11274" max="11274" width="12.42578125" style="197" customWidth="1"/>
    <col min="11275" max="11275" width="11.85546875" style="197" customWidth="1"/>
    <col min="11276" max="11276" width="9.7109375" style="197" customWidth="1"/>
    <col min="11277" max="11277" width="15.28515625" style="197" customWidth="1"/>
    <col min="11278" max="11517" width="9.140625" style="197"/>
    <col min="11518" max="11518" width="4.28515625" style="197" customWidth="1"/>
    <col min="11519" max="11519" width="12.85546875" style="197" customWidth="1"/>
    <col min="11520" max="11520" width="14.85546875" style="197" customWidth="1"/>
    <col min="11521" max="11521" width="14.140625" style="197" customWidth="1"/>
    <col min="11522" max="11522" width="16.42578125" style="197" customWidth="1"/>
    <col min="11523" max="11523" width="9.7109375" style="197" customWidth="1"/>
    <col min="11524" max="11524" width="10.5703125" style="197" customWidth="1"/>
    <col min="11525" max="11525" width="12.7109375" style="197" customWidth="1"/>
    <col min="11526" max="11526" width="13.28515625" style="197" customWidth="1"/>
    <col min="11527" max="11527" width="14.7109375" style="197" customWidth="1"/>
    <col min="11528" max="11529" width="9.7109375" style="197" customWidth="1"/>
    <col min="11530" max="11530" width="12.42578125" style="197" customWidth="1"/>
    <col min="11531" max="11531" width="11.85546875" style="197" customWidth="1"/>
    <col min="11532" max="11532" width="9.7109375" style="197" customWidth="1"/>
    <col min="11533" max="11533" width="15.28515625" style="197" customWidth="1"/>
    <col min="11534" max="11773" width="9.140625" style="197"/>
    <col min="11774" max="11774" width="4.28515625" style="197" customWidth="1"/>
    <col min="11775" max="11775" width="12.85546875" style="197" customWidth="1"/>
    <col min="11776" max="11776" width="14.85546875" style="197" customWidth="1"/>
    <col min="11777" max="11777" width="14.140625" style="197" customWidth="1"/>
    <col min="11778" max="11778" width="16.42578125" style="197" customWidth="1"/>
    <col min="11779" max="11779" width="9.7109375" style="197" customWidth="1"/>
    <col min="11780" max="11780" width="10.5703125" style="197" customWidth="1"/>
    <col min="11781" max="11781" width="12.7109375" style="197" customWidth="1"/>
    <col min="11782" max="11782" width="13.28515625" style="197" customWidth="1"/>
    <col min="11783" max="11783" width="14.7109375" style="197" customWidth="1"/>
    <col min="11784" max="11785" width="9.7109375" style="197" customWidth="1"/>
    <col min="11786" max="11786" width="12.42578125" style="197" customWidth="1"/>
    <col min="11787" max="11787" width="11.85546875" style="197" customWidth="1"/>
    <col min="11788" max="11788" width="9.7109375" style="197" customWidth="1"/>
    <col min="11789" max="11789" width="15.28515625" style="197" customWidth="1"/>
    <col min="11790" max="12029" width="9.140625" style="197"/>
    <col min="12030" max="12030" width="4.28515625" style="197" customWidth="1"/>
    <col min="12031" max="12031" width="12.85546875" style="197" customWidth="1"/>
    <col min="12032" max="12032" width="14.85546875" style="197" customWidth="1"/>
    <col min="12033" max="12033" width="14.140625" style="197" customWidth="1"/>
    <col min="12034" max="12034" width="16.42578125" style="197" customWidth="1"/>
    <col min="12035" max="12035" width="9.7109375" style="197" customWidth="1"/>
    <col min="12036" max="12036" width="10.5703125" style="197" customWidth="1"/>
    <col min="12037" max="12037" width="12.7109375" style="197" customWidth="1"/>
    <col min="12038" max="12038" width="13.28515625" style="197" customWidth="1"/>
    <col min="12039" max="12039" width="14.7109375" style="197" customWidth="1"/>
    <col min="12040" max="12041" width="9.7109375" style="197" customWidth="1"/>
    <col min="12042" max="12042" width="12.42578125" style="197" customWidth="1"/>
    <col min="12043" max="12043" width="11.85546875" style="197" customWidth="1"/>
    <col min="12044" max="12044" width="9.7109375" style="197" customWidth="1"/>
    <col min="12045" max="12045" width="15.28515625" style="197" customWidth="1"/>
    <col min="12046" max="12285" width="9.140625" style="197"/>
    <col min="12286" max="12286" width="4.28515625" style="197" customWidth="1"/>
    <col min="12287" max="12287" width="12.85546875" style="197" customWidth="1"/>
    <col min="12288" max="12288" width="14.85546875" style="197" customWidth="1"/>
    <col min="12289" max="12289" width="14.140625" style="197" customWidth="1"/>
    <col min="12290" max="12290" width="16.42578125" style="197" customWidth="1"/>
    <col min="12291" max="12291" width="9.7109375" style="197" customWidth="1"/>
    <col min="12292" max="12292" width="10.5703125" style="197" customWidth="1"/>
    <col min="12293" max="12293" width="12.7109375" style="197" customWidth="1"/>
    <col min="12294" max="12294" width="13.28515625" style="197" customWidth="1"/>
    <col min="12295" max="12295" width="14.7109375" style="197" customWidth="1"/>
    <col min="12296" max="12297" width="9.7109375" style="197" customWidth="1"/>
    <col min="12298" max="12298" width="12.42578125" style="197" customWidth="1"/>
    <col min="12299" max="12299" width="11.85546875" style="197" customWidth="1"/>
    <col min="12300" max="12300" width="9.7109375" style="197" customWidth="1"/>
    <col min="12301" max="12301" width="15.28515625" style="197" customWidth="1"/>
    <col min="12302" max="12541" width="9.140625" style="197"/>
    <col min="12542" max="12542" width="4.28515625" style="197" customWidth="1"/>
    <col min="12543" max="12543" width="12.85546875" style="197" customWidth="1"/>
    <col min="12544" max="12544" width="14.85546875" style="197" customWidth="1"/>
    <col min="12545" max="12545" width="14.140625" style="197" customWidth="1"/>
    <col min="12546" max="12546" width="16.42578125" style="197" customWidth="1"/>
    <col min="12547" max="12547" width="9.7109375" style="197" customWidth="1"/>
    <col min="12548" max="12548" width="10.5703125" style="197" customWidth="1"/>
    <col min="12549" max="12549" width="12.7109375" style="197" customWidth="1"/>
    <col min="12550" max="12550" width="13.28515625" style="197" customWidth="1"/>
    <col min="12551" max="12551" width="14.7109375" style="197" customWidth="1"/>
    <col min="12552" max="12553" width="9.7109375" style="197" customWidth="1"/>
    <col min="12554" max="12554" width="12.42578125" style="197" customWidth="1"/>
    <col min="12555" max="12555" width="11.85546875" style="197" customWidth="1"/>
    <col min="12556" max="12556" width="9.7109375" style="197" customWidth="1"/>
    <col min="12557" max="12557" width="15.28515625" style="197" customWidth="1"/>
    <col min="12558" max="12797" width="9.140625" style="197"/>
    <col min="12798" max="12798" width="4.28515625" style="197" customWidth="1"/>
    <col min="12799" max="12799" width="12.85546875" style="197" customWidth="1"/>
    <col min="12800" max="12800" width="14.85546875" style="197" customWidth="1"/>
    <col min="12801" max="12801" width="14.140625" style="197" customWidth="1"/>
    <col min="12802" max="12802" width="16.42578125" style="197" customWidth="1"/>
    <col min="12803" max="12803" width="9.7109375" style="197" customWidth="1"/>
    <col min="12804" max="12804" width="10.5703125" style="197" customWidth="1"/>
    <col min="12805" max="12805" width="12.7109375" style="197" customWidth="1"/>
    <col min="12806" max="12806" width="13.28515625" style="197" customWidth="1"/>
    <col min="12807" max="12807" width="14.7109375" style="197" customWidth="1"/>
    <col min="12808" max="12809" width="9.7109375" style="197" customWidth="1"/>
    <col min="12810" max="12810" width="12.42578125" style="197" customWidth="1"/>
    <col min="12811" max="12811" width="11.85546875" style="197" customWidth="1"/>
    <col min="12812" max="12812" width="9.7109375" style="197" customWidth="1"/>
    <col min="12813" max="12813" width="15.28515625" style="197" customWidth="1"/>
    <col min="12814" max="13053" width="9.140625" style="197"/>
    <col min="13054" max="13054" width="4.28515625" style="197" customWidth="1"/>
    <col min="13055" max="13055" width="12.85546875" style="197" customWidth="1"/>
    <col min="13056" max="13056" width="14.85546875" style="197" customWidth="1"/>
    <col min="13057" max="13057" width="14.140625" style="197" customWidth="1"/>
    <col min="13058" max="13058" width="16.42578125" style="197" customWidth="1"/>
    <col min="13059" max="13059" width="9.7109375" style="197" customWidth="1"/>
    <col min="13060" max="13060" width="10.5703125" style="197" customWidth="1"/>
    <col min="13061" max="13061" width="12.7109375" style="197" customWidth="1"/>
    <col min="13062" max="13062" width="13.28515625" style="197" customWidth="1"/>
    <col min="13063" max="13063" width="14.7109375" style="197" customWidth="1"/>
    <col min="13064" max="13065" width="9.7109375" style="197" customWidth="1"/>
    <col min="13066" max="13066" width="12.42578125" style="197" customWidth="1"/>
    <col min="13067" max="13067" width="11.85546875" style="197" customWidth="1"/>
    <col min="13068" max="13068" width="9.7109375" style="197" customWidth="1"/>
    <col min="13069" max="13069" width="15.28515625" style="197" customWidth="1"/>
    <col min="13070" max="13309" width="9.140625" style="197"/>
    <col min="13310" max="13310" width="4.28515625" style="197" customWidth="1"/>
    <col min="13311" max="13311" width="12.85546875" style="197" customWidth="1"/>
    <col min="13312" max="13312" width="14.85546875" style="197" customWidth="1"/>
    <col min="13313" max="13313" width="14.140625" style="197" customWidth="1"/>
    <col min="13314" max="13314" width="16.42578125" style="197" customWidth="1"/>
    <col min="13315" max="13315" width="9.7109375" style="197" customWidth="1"/>
    <col min="13316" max="13316" width="10.5703125" style="197" customWidth="1"/>
    <col min="13317" max="13317" width="12.7109375" style="197" customWidth="1"/>
    <col min="13318" max="13318" width="13.28515625" style="197" customWidth="1"/>
    <col min="13319" max="13319" width="14.7109375" style="197" customWidth="1"/>
    <col min="13320" max="13321" width="9.7109375" style="197" customWidth="1"/>
    <col min="13322" max="13322" width="12.42578125" style="197" customWidth="1"/>
    <col min="13323" max="13323" width="11.85546875" style="197" customWidth="1"/>
    <col min="13324" max="13324" width="9.7109375" style="197" customWidth="1"/>
    <col min="13325" max="13325" width="15.28515625" style="197" customWidth="1"/>
    <col min="13326" max="13565" width="9.140625" style="197"/>
    <col min="13566" max="13566" width="4.28515625" style="197" customWidth="1"/>
    <col min="13567" max="13567" width="12.85546875" style="197" customWidth="1"/>
    <col min="13568" max="13568" width="14.85546875" style="197" customWidth="1"/>
    <col min="13569" max="13569" width="14.140625" style="197" customWidth="1"/>
    <col min="13570" max="13570" width="16.42578125" style="197" customWidth="1"/>
    <col min="13571" max="13571" width="9.7109375" style="197" customWidth="1"/>
    <col min="13572" max="13572" width="10.5703125" style="197" customWidth="1"/>
    <col min="13573" max="13573" width="12.7109375" style="197" customWidth="1"/>
    <col min="13574" max="13574" width="13.28515625" style="197" customWidth="1"/>
    <col min="13575" max="13575" width="14.7109375" style="197" customWidth="1"/>
    <col min="13576" max="13577" width="9.7109375" style="197" customWidth="1"/>
    <col min="13578" max="13578" width="12.42578125" style="197" customWidth="1"/>
    <col min="13579" max="13579" width="11.85546875" style="197" customWidth="1"/>
    <col min="13580" max="13580" width="9.7109375" style="197" customWidth="1"/>
    <col min="13581" max="13581" width="15.28515625" style="197" customWidth="1"/>
    <col min="13582" max="13821" width="9.140625" style="197"/>
    <col min="13822" max="13822" width="4.28515625" style="197" customWidth="1"/>
    <col min="13823" max="13823" width="12.85546875" style="197" customWidth="1"/>
    <col min="13824" max="13824" width="14.85546875" style="197" customWidth="1"/>
    <col min="13825" max="13825" width="14.140625" style="197" customWidth="1"/>
    <col min="13826" max="13826" width="16.42578125" style="197" customWidth="1"/>
    <col min="13827" max="13827" width="9.7109375" style="197" customWidth="1"/>
    <col min="13828" max="13828" width="10.5703125" style="197" customWidth="1"/>
    <col min="13829" max="13829" width="12.7109375" style="197" customWidth="1"/>
    <col min="13830" max="13830" width="13.28515625" style="197" customWidth="1"/>
    <col min="13831" max="13831" width="14.7109375" style="197" customWidth="1"/>
    <col min="13832" max="13833" width="9.7109375" style="197" customWidth="1"/>
    <col min="13834" max="13834" width="12.42578125" style="197" customWidth="1"/>
    <col min="13835" max="13835" width="11.85546875" style="197" customWidth="1"/>
    <col min="13836" max="13836" width="9.7109375" style="197" customWidth="1"/>
    <col min="13837" max="13837" width="15.28515625" style="197" customWidth="1"/>
    <col min="13838" max="14077" width="9.140625" style="197"/>
    <col min="14078" max="14078" width="4.28515625" style="197" customWidth="1"/>
    <col min="14079" max="14079" width="12.85546875" style="197" customWidth="1"/>
    <col min="14080" max="14080" width="14.85546875" style="197" customWidth="1"/>
    <col min="14081" max="14081" width="14.140625" style="197" customWidth="1"/>
    <col min="14082" max="14082" width="16.42578125" style="197" customWidth="1"/>
    <col min="14083" max="14083" width="9.7109375" style="197" customWidth="1"/>
    <col min="14084" max="14084" width="10.5703125" style="197" customWidth="1"/>
    <col min="14085" max="14085" width="12.7109375" style="197" customWidth="1"/>
    <col min="14086" max="14086" width="13.28515625" style="197" customWidth="1"/>
    <col min="14087" max="14087" width="14.7109375" style="197" customWidth="1"/>
    <col min="14088" max="14089" width="9.7109375" style="197" customWidth="1"/>
    <col min="14090" max="14090" width="12.42578125" style="197" customWidth="1"/>
    <col min="14091" max="14091" width="11.85546875" style="197" customWidth="1"/>
    <col min="14092" max="14092" width="9.7109375" style="197" customWidth="1"/>
    <col min="14093" max="14093" width="15.28515625" style="197" customWidth="1"/>
    <col min="14094" max="14333" width="9.140625" style="197"/>
    <col min="14334" max="14334" width="4.28515625" style="197" customWidth="1"/>
    <col min="14335" max="14335" width="12.85546875" style="197" customWidth="1"/>
    <col min="14336" max="14336" width="14.85546875" style="197" customWidth="1"/>
    <col min="14337" max="14337" width="14.140625" style="197" customWidth="1"/>
    <col min="14338" max="14338" width="16.42578125" style="197" customWidth="1"/>
    <col min="14339" max="14339" width="9.7109375" style="197" customWidth="1"/>
    <col min="14340" max="14340" width="10.5703125" style="197" customWidth="1"/>
    <col min="14341" max="14341" width="12.7109375" style="197" customWidth="1"/>
    <col min="14342" max="14342" width="13.28515625" style="197" customWidth="1"/>
    <col min="14343" max="14343" width="14.7109375" style="197" customWidth="1"/>
    <col min="14344" max="14345" width="9.7109375" style="197" customWidth="1"/>
    <col min="14346" max="14346" width="12.42578125" style="197" customWidth="1"/>
    <col min="14347" max="14347" width="11.85546875" style="197" customWidth="1"/>
    <col min="14348" max="14348" width="9.7109375" style="197" customWidth="1"/>
    <col min="14349" max="14349" width="15.28515625" style="197" customWidth="1"/>
    <col min="14350" max="14589" width="9.140625" style="197"/>
    <col min="14590" max="14590" width="4.28515625" style="197" customWidth="1"/>
    <col min="14591" max="14591" width="12.85546875" style="197" customWidth="1"/>
    <col min="14592" max="14592" width="14.85546875" style="197" customWidth="1"/>
    <col min="14593" max="14593" width="14.140625" style="197" customWidth="1"/>
    <col min="14594" max="14594" width="16.42578125" style="197" customWidth="1"/>
    <col min="14595" max="14595" width="9.7109375" style="197" customWidth="1"/>
    <col min="14596" max="14596" width="10.5703125" style="197" customWidth="1"/>
    <col min="14597" max="14597" width="12.7109375" style="197" customWidth="1"/>
    <col min="14598" max="14598" width="13.28515625" style="197" customWidth="1"/>
    <col min="14599" max="14599" width="14.7109375" style="197" customWidth="1"/>
    <col min="14600" max="14601" width="9.7109375" style="197" customWidth="1"/>
    <col min="14602" max="14602" width="12.42578125" style="197" customWidth="1"/>
    <col min="14603" max="14603" width="11.85546875" style="197" customWidth="1"/>
    <col min="14604" max="14604" width="9.7109375" style="197" customWidth="1"/>
    <col min="14605" max="14605" width="15.28515625" style="197" customWidth="1"/>
    <col min="14606" max="14845" width="9.140625" style="197"/>
    <col min="14846" max="14846" width="4.28515625" style="197" customWidth="1"/>
    <col min="14847" max="14847" width="12.85546875" style="197" customWidth="1"/>
    <col min="14848" max="14848" width="14.85546875" style="197" customWidth="1"/>
    <col min="14849" max="14849" width="14.140625" style="197" customWidth="1"/>
    <col min="14850" max="14850" width="16.42578125" style="197" customWidth="1"/>
    <col min="14851" max="14851" width="9.7109375" style="197" customWidth="1"/>
    <col min="14852" max="14852" width="10.5703125" style="197" customWidth="1"/>
    <col min="14853" max="14853" width="12.7109375" style="197" customWidth="1"/>
    <col min="14854" max="14854" width="13.28515625" style="197" customWidth="1"/>
    <col min="14855" max="14855" width="14.7109375" style="197" customWidth="1"/>
    <col min="14856" max="14857" width="9.7109375" style="197" customWidth="1"/>
    <col min="14858" max="14858" width="12.42578125" style="197" customWidth="1"/>
    <col min="14859" max="14859" width="11.85546875" style="197" customWidth="1"/>
    <col min="14860" max="14860" width="9.7109375" style="197" customWidth="1"/>
    <col min="14861" max="14861" width="15.28515625" style="197" customWidth="1"/>
    <col min="14862" max="15101" width="9.140625" style="197"/>
    <col min="15102" max="15102" width="4.28515625" style="197" customWidth="1"/>
    <col min="15103" max="15103" width="12.85546875" style="197" customWidth="1"/>
    <col min="15104" max="15104" width="14.85546875" style="197" customWidth="1"/>
    <col min="15105" max="15105" width="14.140625" style="197" customWidth="1"/>
    <col min="15106" max="15106" width="16.42578125" style="197" customWidth="1"/>
    <col min="15107" max="15107" width="9.7109375" style="197" customWidth="1"/>
    <col min="15108" max="15108" width="10.5703125" style="197" customWidth="1"/>
    <col min="15109" max="15109" width="12.7109375" style="197" customWidth="1"/>
    <col min="15110" max="15110" width="13.28515625" style="197" customWidth="1"/>
    <col min="15111" max="15111" width="14.7109375" style="197" customWidth="1"/>
    <col min="15112" max="15113" width="9.7109375" style="197" customWidth="1"/>
    <col min="15114" max="15114" width="12.42578125" style="197" customWidth="1"/>
    <col min="15115" max="15115" width="11.85546875" style="197" customWidth="1"/>
    <col min="15116" max="15116" width="9.7109375" style="197" customWidth="1"/>
    <col min="15117" max="15117" width="15.28515625" style="197" customWidth="1"/>
    <col min="15118" max="15357" width="9.140625" style="197"/>
    <col min="15358" max="15358" width="4.28515625" style="197" customWidth="1"/>
    <col min="15359" max="15359" width="12.85546875" style="197" customWidth="1"/>
    <col min="15360" max="15360" width="14.85546875" style="197" customWidth="1"/>
    <col min="15361" max="15361" width="14.140625" style="197" customWidth="1"/>
    <col min="15362" max="15362" width="16.42578125" style="197" customWidth="1"/>
    <col min="15363" max="15363" width="9.7109375" style="197" customWidth="1"/>
    <col min="15364" max="15364" width="10.5703125" style="197" customWidth="1"/>
    <col min="15365" max="15365" width="12.7109375" style="197" customWidth="1"/>
    <col min="15366" max="15366" width="13.28515625" style="197" customWidth="1"/>
    <col min="15367" max="15367" width="14.7109375" style="197" customWidth="1"/>
    <col min="15368" max="15369" width="9.7109375" style="197" customWidth="1"/>
    <col min="15370" max="15370" width="12.42578125" style="197" customWidth="1"/>
    <col min="15371" max="15371" width="11.85546875" style="197" customWidth="1"/>
    <col min="15372" max="15372" width="9.7109375" style="197" customWidth="1"/>
    <col min="15373" max="15373" width="15.28515625" style="197" customWidth="1"/>
    <col min="15374" max="15613" width="9.140625" style="197"/>
    <col min="15614" max="15614" width="4.28515625" style="197" customWidth="1"/>
    <col min="15615" max="15615" width="12.85546875" style="197" customWidth="1"/>
    <col min="15616" max="15616" width="14.85546875" style="197" customWidth="1"/>
    <col min="15617" max="15617" width="14.140625" style="197" customWidth="1"/>
    <col min="15618" max="15618" width="16.42578125" style="197" customWidth="1"/>
    <col min="15619" max="15619" width="9.7109375" style="197" customWidth="1"/>
    <col min="15620" max="15620" width="10.5703125" style="197" customWidth="1"/>
    <col min="15621" max="15621" width="12.7109375" style="197" customWidth="1"/>
    <col min="15622" max="15622" width="13.28515625" style="197" customWidth="1"/>
    <col min="15623" max="15623" width="14.7109375" style="197" customWidth="1"/>
    <col min="15624" max="15625" width="9.7109375" style="197" customWidth="1"/>
    <col min="15626" max="15626" width="12.42578125" style="197" customWidth="1"/>
    <col min="15627" max="15627" width="11.85546875" style="197" customWidth="1"/>
    <col min="15628" max="15628" width="9.7109375" style="197" customWidth="1"/>
    <col min="15629" max="15629" width="15.28515625" style="197" customWidth="1"/>
    <col min="15630" max="15869" width="9.140625" style="197"/>
    <col min="15870" max="15870" width="4.28515625" style="197" customWidth="1"/>
    <col min="15871" max="15871" width="12.85546875" style="197" customWidth="1"/>
    <col min="15872" max="15872" width="14.85546875" style="197" customWidth="1"/>
    <col min="15873" max="15873" width="14.140625" style="197" customWidth="1"/>
    <col min="15874" max="15874" width="16.42578125" style="197" customWidth="1"/>
    <col min="15875" max="15875" width="9.7109375" style="197" customWidth="1"/>
    <col min="15876" max="15876" width="10.5703125" style="197" customWidth="1"/>
    <col min="15877" max="15877" width="12.7109375" style="197" customWidth="1"/>
    <col min="15878" max="15878" width="13.28515625" style="197" customWidth="1"/>
    <col min="15879" max="15879" width="14.7109375" style="197" customWidth="1"/>
    <col min="15880" max="15881" width="9.7109375" style="197" customWidth="1"/>
    <col min="15882" max="15882" width="12.42578125" style="197" customWidth="1"/>
    <col min="15883" max="15883" width="11.85546875" style="197" customWidth="1"/>
    <col min="15884" max="15884" width="9.7109375" style="197" customWidth="1"/>
    <col min="15885" max="15885" width="15.28515625" style="197" customWidth="1"/>
    <col min="15886" max="16125" width="9.140625" style="197"/>
    <col min="16126" max="16126" width="4.28515625" style="197" customWidth="1"/>
    <col min="16127" max="16127" width="12.85546875" style="197" customWidth="1"/>
    <col min="16128" max="16128" width="14.85546875" style="197" customWidth="1"/>
    <col min="16129" max="16129" width="14.140625" style="197" customWidth="1"/>
    <col min="16130" max="16130" width="16.42578125" style="197" customWidth="1"/>
    <col min="16131" max="16131" width="9.7109375" style="197" customWidth="1"/>
    <col min="16132" max="16132" width="10.5703125" style="197" customWidth="1"/>
    <col min="16133" max="16133" width="12.7109375" style="197" customWidth="1"/>
    <col min="16134" max="16134" width="13.28515625" style="197" customWidth="1"/>
    <col min="16135" max="16135" width="14.7109375" style="197" customWidth="1"/>
    <col min="16136" max="16137" width="9.7109375" style="197" customWidth="1"/>
    <col min="16138" max="16138" width="12.42578125" style="197" customWidth="1"/>
    <col min="16139" max="16139" width="11.85546875" style="197" customWidth="1"/>
    <col min="16140" max="16140" width="9.7109375" style="197" customWidth="1"/>
    <col min="16141" max="16141" width="15.28515625" style="197" customWidth="1"/>
    <col min="16142" max="16384" width="9.140625" style="197"/>
  </cols>
  <sheetData>
    <row r="2" spans="1:16" s="192" customFormat="1" ht="15.75" customHeight="1">
      <c r="B2" s="523" t="s">
        <v>0</v>
      </c>
      <c r="C2" s="523"/>
      <c r="D2" s="523"/>
      <c r="E2" s="523"/>
      <c r="F2" s="523"/>
      <c r="G2" s="523"/>
      <c r="H2" s="523"/>
      <c r="I2" s="523"/>
      <c r="J2" s="523"/>
      <c r="K2" s="523"/>
      <c r="L2" s="523"/>
      <c r="M2" s="523"/>
      <c r="N2" s="523"/>
      <c r="O2" s="523"/>
      <c r="P2" s="523"/>
    </row>
    <row r="3" spans="1:16" s="193" customFormat="1" ht="28.5" customHeight="1">
      <c r="B3" s="524" t="s">
        <v>121</v>
      </c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</row>
    <row r="4" spans="1:16" s="194" customFormat="1" ht="18" customHeight="1" thickBot="1">
      <c r="B4" s="525" t="s">
        <v>133</v>
      </c>
      <c r="C4" s="525"/>
      <c r="D4" s="525"/>
      <c r="E4" s="525"/>
      <c r="F4" s="525"/>
      <c r="G4" s="525"/>
      <c r="H4" s="525"/>
      <c r="I4" s="525"/>
      <c r="J4" s="525"/>
      <c r="K4" s="525"/>
      <c r="L4" s="525"/>
      <c r="M4" s="525"/>
      <c r="N4" s="525"/>
      <c r="O4" s="525"/>
      <c r="P4" s="525"/>
    </row>
    <row r="5" spans="1:16" s="195" customFormat="1" ht="39" customHeight="1" thickBot="1">
      <c r="A5" s="443" t="s">
        <v>1</v>
      </c>
      <c r="B5" s="446" t="s">
        <v>67</v>
      </c>
      <c r="C5" s="449" t="s">
        <v>184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95" customFormat="1" ht="46.5" customHeight="1">
      <c r="A6" s="444"/>
      <c r="B6" s="447"/>
      <c r="C6" s="450"/>
      <c r="D6" s="453"/>
      <c r="E6" s="430" t="s">
        <v>69</v>
      </c>
      <c r="F6" s="432" t="s">
        <v>6</v>
      </c>
      <c r="G6" s="432"/>
      <c r="H6" s="432" t="s">
        <v>7</v>
      </c>
      <c r="I6" s="455"/>
      <c r="J6" s="430" t="s">
        <v>70</v>
      </c>
      <c r="K6" s="432" t="s">
        <v>71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95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96" customFormat="1" ht="15.75" customHeight="1" thickBot="1">
      <c r="A8" s="172">
        <v>1</v>
      </c>
      <c r="B8" s="177">
        <v>2</v>
      </c>
      <c r="C8" s="177">
        <v>3</v>
      </c>
      <c r="D8" s="178">
        <v>4</v>
      </c>
      <c r="E8" s="172">
        <v>5</v>
      </c>
      <c r="F8" s="177">
        <v>6</v>
      </c>
      <c r="G8" s="177">
        <v>7</v>
      </c>
      <c r="H8" s="178">
        <v>8</v>
      </c>
      <c r="I8" s="172">
        <v>9</v>
      </c>
      <c r="J8" s="177">
        <v>10</v>
      </c>
      <c r="K8" s="177">
        <v>11</v>
      </c>
      <c r="L8" s="178">
        <v>12</v>
      </c>
      <c r="M8" s="172">
        <v>13</v>
      </c>
      <c r="N8" s="177">
        <v>14</v>
      </c>
      <c r="O8" s="177">
        <v>15</v>
      </c>
      <c r="P8" s="178">
        <v>16</v>
      </c>
    </row>
    <row r="9" spans="1:16" ht="24.95" customHeight="1">
      <c r="A9" s="411">
        <v>1</v>
      </c>
      <c r="B9" s="423" t="s">
        <v>122</v>
      </c>
      <c r="C9" s="420">
        <f>E14+J14</f>
        <v>26229.629999999997</v>
      </c>
      <c r="D9" s="190" t="s">
        <v>14</v>
      </c>
      <c r="E9" s="222">
        <v>1531.71</v>
      </c>
      <c r="F9" s="223">
        <v>796.19</v>
      </c>
      <c r="G9" s="223">
        <v>735.52</v>
      </c>
      <c r="H9" s="224">
        <v>4321.38</v>
      </c>
      <c r="I9" s="223">
        <v>4321.07</v>
      </c>
      <c r="J9" s="222">
        <v>21.59</v>
      </c>
      <c r="K9" s="223">
        <v>21.59</v>
      </c>
      <c r="L9" s="223">
        <v>0</v>
      </c>
      <c r="M9" s="223">
        <v>0</v>
      </c>
      <c r="N9" s="223">
        <v>0</v>
      </c>
      <c r="O9" s="222">
        <f>G9+L9</f>
        <v>735.52</v>
      </c>
      <c r="P9" s="260">
        <f>I9+N9</f>
        <v>4321.07</v>
      </c>
    </row>
    <row r="10" spans="1:16" ht="24.95" customHeight="1">
      <c r="A10" s="412"/>
      <c r="B10" s="424"/>
      <c r="C10" s="421"/>
      <c r="D10" s="137" t="s">
        <v>72</v>
      </c>
      <c r="E10" s="225">
        <v>28.56</v>
      </c>
      <c r="F10" s="226">
        <v>26.82</v>
      </c>
      <c r="G10" s="226">
        <v>1.74</v>
      </c>
      <c r="H10" s="226">
        <v>44.18</v>
      </c>
      <c r="I10" s="226">
        <v>27.2</v>
      </c>
      <c r="J10" s="225">
        <v>0</v>
      </c>
      <c r="K10" s="226">
        <v>0</v>
      </c>
      <c r="L10" s="226">
        <v>0</v>
      </c>
      <c r="M10" s="226">
        <v>0</v>
      </c>
      <c r="N10" s="226">
        <v>0</v>
      </c>
      <c r="O10" s="225">
        <f t="shared" ref="O10:O50" si="0">G10+L10</f>
        <v>1.74</v>
      </c>
      <c r="P10" s="261">
        <f t="shared" ref="P10:P14" si="1">I10+N10</f>
        <v>27.2</v>
      </c>
    </row>
    <row r="11" spans="1:16" ht="24.95" customHeight="1">
      <c r="A11" s="412"/>
      <c r="B11" s="424"/>
      <c r="C11" s="421"/>
      <c r="D11" s="137" t="s">
        <v>15</v>
      </c>
      <c r="E11" s="225">
        <v>312.60000000000002</v>
      </c>
      <c r="F11" s="226">
        <v>233.76</v>
      </c>
      <c r="G11" s="226">
        <v>78.84</v>
      </c>
      <c r="H11" s="226">
        <v>557.64</v>
      </c>
      <c r="I11" s="226">
        <v>577.92999999999995</v>
      </c>
      <c r="J11" s="225">
        <v>76.010000000000005</v>
      </c>
      <c r="K11" s="226">
        <v>52</v>
      </c>
      <c r="L11" s="226">
        <v>24.01</v>
      </c>
      <c r="M11" s="226">
        <v>108</v>
      </c>
      <c r="N11" s="226">
        <v>108</v>
      </c>
      <c r="O11" s="225">
        <f t="shared" si="0"/>
        <v>102.85000000000001</v>
      </c>
      <c r="P11" s="261">
        <f t="shared" si="1"/>
        <v>685.93</v>
      </c>
    </row>
    <row r="12" spans="1:16" ht="24.95" customHeight="1">
      <c r="A12" s="412"/>
      <c r="B12" s="424"/>
      <c r="C12" s="421"/>
      <c r="D12" s="137" t="s">
        <v>16</v>
      </c>
      <c r="E12" s="225">
        <v>8260.4599999999991</v>
      </c>
      <c r="F12" s="226">
        <v>6154.42</v>
      </c>
      <c r="G12" s="226">
        <v>2106.04</v>
      </c>
      <c r="H12" s="226">
        <v>1584.98</v>
      </c>
      <c r="I12" s="226">
        <v>788.48</v>
      </c>
      <c r="J12" s="225">
        <v>5165.08</v>
      </c>
      <c r="K12" s="226">
        <v>4981.5600000000004</v>
      </c>
      <c r="L12" s="226">
        <v>183.52</v>
      </c>
      <c r="M12" s="226">
        <v>4347.8999999999996</v>
      </c>
      <c r="N12" s="226">
        <v>146.80000000000001</v>
      </c>
      <c r="O12" s="225">
        <f t="shared" si="0"/>
        <v>2289.56</v>
      </c>
      <c r="P12" s="261">
        <f t="shared" si="1"/>
        <v>935.28</v>
      </c>
    </row>
    <row r="13" spans="1:16" ht="24.95" customHeight="1" thickBot="1">
      <c r="A13" s="413"/>
      <c r="B13" s="425"/>
      <c r="C13" s="422"/>
      <c r="D13" s="215" t="s">
        <v>17</v>
      </c>
      <c r="E13" s="227">
        <v>6241.98</v>
      </c>
      <c r="F13" s="228">
        <v>5994.16</v>
      </c>
      <c r="G13" s="228">
        <v>247.82</v>
      </c>
      <c r="H13" s="228">
        <v>6566.96</v>
      </c>
      <c r="I13" s="228">
        <v>5978.08</v>
      </c>
      <c r="J13" s="227">
        <v>4591.6400000000003</v>
      </c>
      <c r="K13" s="228">
        <v>4589.76</v>
      </c>
      <c r="L13" s="228">
        <v>1.88</v>
      </c>
      <c r="M13" s="228">
        <v>2.9</v>
      </c>
      <c r="N13" s="228">
        <v>2.7</v>
      </c>
      <c r="O13" s="227">
        <f t="shared" si="0"/>
        <v>249.7</v>
      </c>
      <c r="P13" s="262">
        <f t="shared" si="1"/>
        <v>5980.78</v>
      </c>
    </row>
    <row r="14" spans="1:16" ht="24.95" customHeight="1" thickBot="1">
      <c r="A14" s="408"/>
      <c r="B14" s="409" t="s">
        <v>18</v>
      </c>
      <c r="C14" s="410"/>
      <c r="D14" s="191"/>
      <c r="E14" s="229">
        <f>SUM(E9:E13)</f>
        <v>16375.309999999998</v>
      </c>
      <c r="F14" s="230">
        <f>SUM(F9:F13)</f>
        <v>13205.35</v>
      </c>
      <c r="G14" s="230">
        <f t="shared" ref="G14:N14" si="2">SUM(G9:G13)</f>
        <v>3169.96</v>
      </c>
      <c r="H14" s="230">
        <f t="shared" si="2"/>
        <v>13075.14</v>
      </c>
      <c r="I14" s="230">
        <f t="shared" si="2"/>
        <v>11692.76</v>
      </c>
      <c r="J14" s="229">
        <f t="shared" si="2"/>
        <v>9854.32</v>
      </c>
      <c r="K14" s="230">
        <f t="shared" si="2"/>
        <v>9644.91</v>
      </c>
      <c r="L14" s="230">
        <f t="shared" si="2"/>
        <v>209.41</v>
      </c>
      <c r="M14" s="230">
        <f t="shared" si="2"/>
        <v>4458.7999999999993</v>
      </c>
      <c r="N14" s="230">
        <f t="shared" si="2"/>
        <v>257.5</v>
      </c>
      <c r="O14" s="229">
        <f t="shared" si="0"/>
        <v>3379.37</v>
      </c>
      <c r="P14" s="263">
        <f t="shared" si="1"/>
        <v>11950.26</v>
      </c>
    </row>
    <row r="15" spans="1:16" ht="24.95" customHeight="1">
      <c r="A15" s="411">
        <v>2</v>
      </c>
      <c r="B15" s="423" t="s">
        <v>123</v>
      </c>
      <c r="C15" s="420">
        <f>E20+J20</f>
        <v>29478.989999999998</v>
      </c>
      <c r="D15" s="190" t="s">
        <v>14</v>
      </c>
      <c r="E15" s="222">
        <v>152.41999999999999</v>
      </c>
      <c r="F15" s="223">
        <v>108.85</v>
      </c>
      <c r="G15" s="223">
        <v>43.57</v>
      </c>
      <c r="H15" s="224">
        <v>1419.5</v>
      </c>
      <c r="I15" s="223">
        <v>564.1</v>
      </c>
      <c r="J15" s="222">
        <v>3.54</v>
      </c>
      <c r="K15" s="223">
        <v>3.54</v>
      </c>
      <c r="L15" s="223">
        <v>0</v>
      </c>
      <c r="M15" s="223">
        <v>0</v>
      </c>
      <c r="N15" s="223">
        <v>0</v>
      </c>
      <c r="O15" s="222">
        <f t="shared" si="0"/>
        <v>43.57</v>
      </c>
      <c r="P15" s="260">
        <f>I15+N15</f>
        <v>564.1</v>
      </c>
    </row>
    <row r="16" spans="1:16" ht="24.95" customHeight="1">
      <c r="A16" s="412"/>
      <c r="B16" s="424"/>
      <c r="C16" s="421"/>
      <c r="D16" s="137" t="s">
        <v>72</v>
      </c>
      <c r="E16" s="225">
        <v>4.9000000000000004</v>
      </c>
      <c r="F16" s="226">
        <v>1.02</v>
      </c>
      <c r="G16" s="226">
        <v>3.87</v>
      </c>
      <c r="H16" s="226">
        <v>6.6</v>
      </c>
      <c r="I16" s="226">
        <v>25</v>
      </c>
      <c r="J16" s="225"/>
      <c r="K16" s="226">
        <v>0</v>
      </c>
      <c r="L16" s="226">
        <v>0</v>
      </c>
      <c r="M16" s="226">
        <v>0</v>
      </c>
      <c r="N16" s="226">
        <v>0</v>
      </c>
      <c r="O16" s="225">
        <f t="shared" si="0"/>
        <v>3.87</v>
      </c>
      <c r="P16" s="261">
        <f>I16+N16</f>
        <v>25</v>
      </c>
    </row>
    <row r="17" spans="1:16" ht="24.95" customHeight="1">
      <c r="A17" s="412"/>
      <c r="B17" s="424"/>
      <c r="C17" s="421"/>
      <c r="D17" s="137" t="s">
        <v>15</v>
      </c>
      <c r="E17" s="225">
        <v>601.22</v>
      </c>
      <c r="F17" s="226">
        <v>469.38</v>
      </c>
      <c r="G17" s="226">
        <v>131.84</v>
      </c>
      <c r="H17" s="226">
        <v>1208.5999999999999</v>
      </c>
      <c r="I17" s="226">
        <v>478.15199999999999</v>
      </c>
      <c r="J17" s="225">
        <v>49.04</v>
      </c>
      <c r="K17" s="226">
        <v>33.78</v>
      </c>
      <c r="L17" s="226">
        <v>15.26</v>
      </c>
      <c r="M17" s="226"/>
      <c r="N17" s="226">
        <v>105</v>
      </c>
      <c r="O17" s="225">
        <f t="shared" si="0"/>
        <v>147.1</v>
      </c>
      <c r="P17" s="261">
        <f>I17+N17</f>
        <v>583.15200000000004</v>
      </c>
    </row>
    <row r="18" spans="1:16" ht="24.95" customHeight="1">
      <c r="A18" s="412"/>
      <c r="B18" s="424"/>
      <c r="C18" s="421"/>
      <c r="D18" s="137" t="s">
        <v>16</v>
      </c>
      <c r="E18" s="225">
        <v>8574.93</v>
      </c>
      <c r="F18" s="226">
        <v>5449.78</v>
      </c>
      <c r="G18" s="226">
        <v>3125.15</v>
      </c>
      <c r="H18" s="226"/>
      <c r="I18" s="226">
        <v>3285.5970000000002</v>
      </c>
      <c r="J18" s="225">
        <v>8371.98</v>
      </c>
      <c r="K18" s="226">
        <v>4555.5600000000004</v>
      </c>
      <c r="L18" s="226">
        <v>3816.42</v>
      </c>
      <c r="M18" s="226"/>
      <c r="N18" s="226">
        <v>4876.5</v>
      </c>
      <c r="O18" s="225">
        <f t="shared" si="0"/>
        <v>6941.57</v>
      </c>
      <c r="P18" s="261">
        <f>I18+N18</f>
        <v>8162.0969999999998</v>
      </c>
    </row>
    <row r="19" spans="1:16" ht="24.95" customHeight="1" thickBot="1">
      <c r="A19" s="413"/>
      <c r="B19" s="425"/>
      <c r="C19" s="422"/>
      <c r="D19" s="215" t="s">
        <v>17</v>
      </c>
      <c r="E19" s="227">
        <v>6578.3</v>
      </c>
      <c r="F19" s="228">
        <v>6128.47</v>
      </c>
      <c r="G19" s="228">
        <v>449.82</v>
      </c>
      <c r="H19" s="228"/>
      <c r="I19" s="228">
        <v>1500</v>
      </c>
      <c r="J19" s="227">
        <v>5142.66</v>
      </c>
      <c r="K19" s="228">
        <v>2868.67</v>
      </c>
      <c r="L19" s="228">
        <v>2274</v>
      </c>
      <c r="M19" s="228"/>
      <c r="N19" s="228">
        <v>2956.2</v>
      </c>
      <c r="O19" s="227">
        <f t="shared" si="0"/>
        <v>2723.82</v>
      </c>
      <c r="P19" s="262">
        <f>I19+N19</f>
        <v>4456.2</v>
      </c>
    </row>
    <row r="20" spans="1:16" ht="24.95" customHeight="1" thickBot="1">
      <c r="A20" s="408"/>
      <c r="B20" s="409" t="s">
        <v>18</v>
      </c>
      <c r="C20" s="410"/>
      <c r="D20" s="191"/>
      <c r="E20" s="229">
        <f>SUM(E15:E19)</f>
        <v>15911.77</v>
      </c>
      <c r="F20" s="230">
        <f>SUM(F15:F19)</f>
        <v>12157.5</v>
      </c>
      <c r="G20" s="230">
        <f t="shared" ref="G20:N20" si="3">SUM(G15:G19)</f>
        <v>3754.2500000000005</v>
      </c>
      <c r="H20" s="230">
        <f t="shared" si="3"/>
        <v>2634.7</v>
      </c>
      <c r="I20" s="230">
        <f t="shared" si="3"/>
        <v>5852.8490000000002</v>
      </c>
      <c r="J20" s="229">
        <f t="shared" si="3"/>
        <v>13567.22</v>
      </c>
      <c r="K20" s="230">
        <f t="shared" si="3"/>
        <v>7461.55</v>
      </c>
      <c r="L20" s="230">
        <f t="shared" si="3"/>
        <v>6105.68</v>
      </c>
      <c r="M20" s="230">
        <f t="shared" si="3"/>
        <v>0</v>
      </c>
      <c r="N20" s="230">
        <f t="shared" si="3"/>
        <v>7937.7</v>
      </c>
      <c r="O20" s="229">
        <f t="shared" si="0"/>
        <v>9859.93</v>
      </c>
      <c r="P20" s="263">
        <f>P15+P16+P17+P18+P19</f>
        <v>13790.548999999999</v>
      </c>
    </row>
    <row r="21" spans="1:16" ht="24.95" customHeight="1">
      <c r="A21" s="411">
        <v>3</v>
      </c>
      <c r="B21" s="423" t="s">
        <v>124</v>
      </c>
      <c r="C21" s="420">
        <f>E26+J26</f>
        <v>9303.73</v>
      </c>
      <c r="D21" s="190" t="s">
        <v>14</v>
      </c>
      <c r="E21" s="222">
        <v>897.68</v>
      </c>
      <c r="F21" s="223">
        <v>536</v>
      </c>
      <c r="G21" s="223">
        <v>308</v>
      </c>
      <c r="H21" s="224">
        <v>7630</v>
      </c>
      <c r="I21" s="223">
        <v>5010</v>
      </c>
      <c r="J21" s="222">
        <v>0</v>
      </c>
      <c r="K21" s="223">
        <v>0</v>
      </c>
      <c r="L21" s="223">
        <v>0</v>
      </c>
      <c r="M21" s="223">
        <v>0</v>
      </c>
      <c r="N21" s="223">
        <v>0</v>
      </c>
      <c r="O21" s="222">
        <f t="shared" si="0"/>
        <v>308</v>
      </c>
      <c r="P21" s="260">
        <f>I21+N21</f>
        <v>5010</v>
      </c>
    </row>
    <row r="22" spans="1:16" ht="24.95" customHeight="1">
      <c r="A22" s="412"/>
      <c r="B22" s="424"/>
      <c r="C22" s="421"/>
      <c r="D22" s="137" t="s">
        <v>72</v>
      </c>
      <c r="E22" s="225">
        <v>2.2000000000000002</v>
      </c>
      <c r="F22" s="226">
        <v>2.2000000000000002</v>
      </c>
      <c r="G22" s="226">
        <v>0</v>
      </c>
      <c r="H22" s="226">
        <v>0</v>
      </c>
      <c r="I22" s="226">
        <v>0</v>
      </c>
      <c r="J22" s="225">
        <v>0</v>
      </c>
      <c r="K22" s="226">
        <v>0</v>
      </c>
      <c r="L22" s="226">
        <v>0</v>
      </c>
      <c r="M22" s="226">
        <v>0</v>
      </c>
      <c r="N22" s="226">
        <v>0</v>
      </c>
      <c r="O22" s="225">
        <f t="shared" si="0"/>
        <v>0</v>
      </c>
      <c r="P22" s="261">
        <f t="shared" ref="P22:P56" si="4">I22+N22</f>
        <v>0</v>
      </c>
    </row>
    <row r="23" spans="1:16" ht="24.95" customHeight="1">
      <c r="A23" s="412"/>
      <c r="B23" s="424"/>
      <c r="C23" s="421"/>
      <c r="D23" s="137" t="s">
        <v>15</v>
      </c>
      <c r="E23" s="225">
        <v>93.77</v>
      </c>
      <c r="F23" s="226">
        <v>40.9</v>
      </c>
      <c r="G23" s="226">
        <v>0</v>
      </c>
      <c r="H23" s="226">
        <v>110</v>
      </c>
      <c r="I23" s="226">
        <v>0</v>
      </c>
      <c r="J23" s="225">
        <v>110.95</v>
      </c>
      <c r="K23" s="226">
        <v>50</v>
      </c>
      <c r="L23" s="226">
        <v>0</v>
      </c>
      <c r="M23" s="226">
        <v>50</v>
      </c>
      <c r="N23" s="226">
        <v>0</v>
      </c>
      <c r="O23" s="225">
        <f t="shared" si="0"/>
        <v>0</v>
      </c>
      <c r="P23" s="261">
        <f t="shared" si="4"/>
        <v>0</v>
      </c>
    </row>
    <row r="24" spans="1:16" ht="24.95" customHeight="1">
      <c r="A24" s="412"/>
      <c r="B24" s="424"/>
      <c r="C24" s="421"/>
      <c r="D24" s="137" t="s">
        <v>16</v>
      </c>
      <c r="E24" s="225">
        <v>2352.91</v>
      </c>
      <c r="F24" s="226">
        <v>1544</v>
      </c>
      <c r="G24" s="226">
        <v>450</v>
      </c>
      <c r="H24" s="226">
        <v>3188</v>
      </c>
      <c r="I24" s="226">
        <v>1692</v>
      </c>
      <c r="J24" s="225">
        <v>969.87</v>
      </c>
      <c r="K24" s="226">
        <v>300</v>
      </c>
      <c r="L24" s="226">
        <v>0</v>
      </c>
      <c r="M24" s="226">
        <v>360</v>
      </c>
      <c r="N24" s="226">
        <v>0</v>
      </c>
      <c r="O24" s="225">
        <f t="shared" si="0"/>
        <v>450</v>
      </c>
      <c r="P24" s="261">
        <f t="shared" si="4"/>
        <v>1692</v>
      </c>
    </row>
    <row r="25" spans="1:16" ht="24.95" customHeight="1" thickBot="1">
      <c r="A25" s="413"/>
      <c r="B25" s="425"/>
      <c r="C25" s="422"/>
      <c r="D25" s="215" t="s">
        <v>17</v>
      </c>
      <c r="E25" s="227">
        <v>4660.7</v>
      </c>
      <c r="F25" s="228">
        <v>56.4</v>
      </c>
      <c r="G25" s="228">
        <v>1.6</v>
      </c>
      <c r="H25" s="228">
        <v>1480</v>
      </c>
      <c r="I25" s="228">
        <v>30</v>
      </c>
      <c r="J25" s="227">
        <v>215.65</v>
      </c>
      <c r="K25" s="228">
        <v>10</v>
      </c>
      <c r="L25" s="228">
        <v>0</v>
      </c>
      <c r="M25" s="228">
        <v>50</v>
      </c>
      <c r="N25" s="228">
        <v>0</v>
      </c>
      <c r="O25" s="227">
        <f t="shared" si="0"/>
        <v>1.6</v>
      </c>
      <c r="P25" s="262">
        <f t="shared" si="4"/>
        <v>30</v>
      </c>
    </row>
    <row r="26" spans="1:16" ht="24.95" customHeight="1" thickBot="1">
      <c r="A26" s="408"/>
      <c r="B26" s="409" t="s">
        <v>18</v>
      </c>
      <c r="C26" s="410"/>
      <c r="D26" s="191"/>
      <c r="E26" s="229">
        <f>SUM(E21:E25)</f>
        <v>8007.26</v>
      </c>
      <c r="F26" s="230">
        <f>SUM(F21:F25)</f>
        <v>2179.5</v>
      </c>
      <c r="G26" s="230">
        <f t="shared" ref="G26:M26" si="5">SUM(G21:G25)</f>
        <v>759.6</v>
      </c>
      <c r="H26" s="230">
        <f t="shared" si="5"/>
        <v>12408</v>
      </c>
      <c r="I26" s="230">
        <f t="shared" si="5"/>
        <v>6732</v>
      </c>
      <c r="J26" s="229">
        <f t="shared" si="5"/>
        <v>1296.47</v>
      </c>
      <c r="K26" s="230">
        <f t="shared" si="5"/>
        <v>360</v>
      </c>
      <c r="L26" s="230">
        <f t="shared" si="5"/>
        <v>0</v>
      </c>
      <c r="M26" s="230">
        <f t="shared" si="5"/>
        <v>460</v>
      </c>
      <c r="N26" s="230">
        <v>0</v>
      </c>
      <c r="O26" s="229">
        <f t="shared" si="0"/>
        <v>759.6</v>
      </c>
      <c r="P26" s="263">
        <f t="shared" si="4"/>
        <v>6732</v>
      </c>
    </row>
    <row r="27" spans="1:16" ht="24.95" customHeight="1">
      <c r="A27" s="411">
        <v>4</v>
      </c>
      <c r="B27" s="423" t="s">
        <v>125</v>
      </c>
      <c r="C27" s="420">
        <f>E32+J32</f>
        <v>20041.03</v>
      </c>
      <c r="D27" s="190" t="s">
        <v>14</v>
      </c>
      <c r="E27" s="222">
        <v>1034.79</v>
      </c>
      <c r="F27" s="223">
        <v>241.64</v>
      </c>
      <c r="G27" s="223">
        <v>793.15</v>
      </c>
      <c r="H27" s="224">
        <v>5900</v>
      </c>
      <c r="I27" s="223">
        <v>4673.2719999999999</v>
      </c>
      <c r="J27" s="222">
        <v>171.51</v>
      </c>
      <c r="K27" s="223">
        <v>149.51</v>
      </c>
      <c r="L27" s="223">
        <v>22</v>
      </c>
      <c r="M27" s="223"/>
      <c r="N27" s="223">
        <v>284</v>
      </c>
      <c r="O27" s="222">
        <f t="shared" si="0"/>
        <v>815.15</v>
      </c>
      <c r="P27" s="260">
        <f t="shared" si="4"/>
        <v>4957.2719999999999</v>
      </c>
    </row>
    <row r="28" spans="1:16" ht="24.95" customHeight="1">
      <c r="A28" s="412"/>
      <c r="B28" s="424"/>
      <c r="C28" s="421"/>
      <c r="D28" s="137" t="s">
        <v>72</v>
      </c>
      <c r="E28" s="225">
        <v>10.89</v>
      </c>
      <c r="F28" s="226">
        <v>10.28</v>
      </c>
      <c r="G28" s="226">
        <v>0.61</v>
      </c>
      <c r="H28" s="226">
        <v>12.25</v>
      </c>
      <c r="I28" s="226">
        <v>12.25</v>
      </c>
      <c r="J28" s="225">
        <v>3.61</v>
      </c>
      <c r="K28" s="226">
        <v>3.46</v>
      </c>
      <c r="L28" s="226">
        <v>0.15</v>
      </c>
      <c r="M28" s="226"/>
      <c r="N28" s="226">
        <v>4.5999999999999996</v>
      </c>
      <c r="O28" s="225">
        <f t="shared" si="0"/>
        <v>0.76</v>
      </c>
      <c r="P28" s="261">
        <f t="shared" si="4"/>
        <v>16.850000000000001</v>
      </c>
    </row>
    <row r="29" spans="1:16" ht="24.95" customHeight="1">
      <c r="A29" s="412"/>
      <c r="B29" s="424"/>
      <c r="C29" s="421"/>
      <c r="D29" s="137" t="s">
        <v>15</v>
      </c>
      <c r="E29" s="225">
        <v>298.58</v>
      </c>
      <c r="F29" s="226">
        <v>286.55</v>
      </c>
      <c r="G29" s="226">
        <v>12.03</v>
      </c>
      <c r="H29" s="226">
        <v>144.36000000000001</v>
      </c>
      <c r="I29" s="226">
        <v>66</v>
      </c>
      <c r="J29" s="225">
        <v>311.37</v>
      </c>
      <c r="K29" s="226">
        <v>294.37</v>
      </c>
      <c r="L29" s="226">
        <v>17</v>
      </c>
      <c r="M29" s="226"/>
      <c r="N29" s="226">
        <v>216.1</v>
      </c>
      <c r="O29" s="225">
        <f t="shared" si="0"/>
        <v>29.03</v>
      </c>
      <c r="P29" s="261">
        <f t="shared" si="4"/>
        <v>282.10000000000002</v>
      </c>
    </row>
    <row r="30" spans="1:16" ht="24.95" customHeight="1">
      <c r="A30" s="412"/>
      <c r="B30" s="424"/>
      <c r="C30" s="421"/>
      <c r="D30" s="137" t="s">
        <v>16</v>
      </c>
      <c r="E30" s="225">
        <v>8215.49</v>
      </c>
      <c r="F30" s="226">
        <v>7689.27</v>
      </c>
      <c r="G30" s="226">
        <v>526.23</v>
      </c>
      <c r="H30" s="226">
        <v>1277.8499999999999</v>
      </c>
      <c r="I30" s="226">
        <v>1250</v>
      </c>
      <c r="J30" s="225">
        <v>3645.58</v>
      </c>
      <c r="K30" s="226">
        <v>2675.58</v>
      </c>
      <c r="L30" s="226">
        <v>970</v>
      </c>
      <c r="M30" s="226"/>
      <c r="N30" s="226">
        <v>908.43200000000002</v>
      </c>
      <c r="O30" s="225">
        <f t="shared" si="0"/>
        <v>1496.23</v>
      </c>
      <c r="P30" s="261">
        <f t="shared" si="4"/>
        <v>2158.4319999999998</v>
      </c>
    </row>
    <row r="31" spans="1:16" ht="24.95" customHeight="1" thickBot="1">
      <c r="A31" s="413"/>
      <c r="B31" s="425"/>
      <c r="C31" s="422"/>
      <c r="D31" s="215" t="s">
        <v>17</v>
      </c>
      <c r="E31" s="227">
        <v>5369.9</v>
      </c>
      <c r="F31" s="228">
        <v>5355.58</v>
      </c>
      <c r="G31" s="228">
        <v>14.32</v>
      </c>
      <c r="H31" s="228">
        <v>5364.52</v>
      </c>
      <c r="I31" s="228">
        <v>313.47000000000003</v>
      </c>
      <c r="J31" s="227">
        <v>979.31</v>
      </c>
      <c r="K31" s="228">
        <v>973.56</v>
      </c>
      <c r="L31" s="228">
        <v>0</v>
      </c>
      <c r="M31" s="228">
        <v>0</v>
      </c>
      <c r="N31" s="228">
        <v>0</v>
      </c>
      <c r="O31" s="227">
        <f t="shared" si="0"/>
        <v>14.32</v>
      </c>
      <c r="P31" s="262">
        <f t="shared" si="4"/>
        <v>313.47000000000003</v>
      </c>
    </row>
    <row r="32" spans="1:16" ht="24.95" customHeight="1" thickBot="1">
      <c r="A32" s="408"/>
      <c r="B32" s="409" t="s">
        <v>18</v>
      </c>
      <c r="C32" s="410"/>
      <c r="D32" s="191"/>
      <c r="E32" s="229">
        <f>SUM(E27:E31)</f>
        <v>14929.65</v>
      </c>
      <c r="F32" s="230">
        <f>SUM(F27:F31)</f>
        <v>13583.32</v>
      </c>
      <c r="G32" s="230">
        <f t="shared" ref="G32:N32" si="6">SUM(G27:G31)</f>
        <v>1346.34</v>
      </c>
      <c r="H32" s="230">
        <f t="shared" si="6"/>
        <v>12698.98</v>
      </c>
      <c r="I32" s="230">
        <f t="shared" si="6"/>
        <v>6314.9920000000002</v>
      </c>
      <c r="J32" s="229">
        <f t="shared" si="6"/>
        <v>5111.3799999999992</v>
      </c>
      <c r="K32" s="230">
        <f t="shared" si="6"/>
        <v>4096.4799999999996</v>
      </c>
      <c r="L32" s="230">
        <f t="shared" si="6"/>
        <v>1009.15</v>
      </c>
      <c r="M32" s="230">
        <f t="shared" si="6"/>
        <v>0</v>
      </c>
      <c r="N32" s="230">
        <f t="shared" si="6"/>
        <v>1413.1320000000001</v>
      </c>
      <c r="O32" s="229">
        <f t="shared" si="0"/>
        <v>2355.4899999999998</v>
      </c>
      <c r="P32" s="263">
        <f t="shared" si="4"/>
        <v>7728.1239999999998</v>
      </c>
    </row>
    <row r="33" spans="1:16" ht="24.95" customHeight="1">
      <c r="A33" s="411">
        <v>5</v>
      </c>
      <c r="B33" s="423" t="s">
        <v>126</v>
      </c>
      <c r="C33" s="420">
        <f>E38+J38</f>
        <v>17156.368999999999</v>
      </c>
      <c r="D33" s="190" t="s">
        <v>14</v>
      </c>
      <c r="E33" s="222">
        <v>493.96</v>
      </c>
      <c r="F33" s="223">
        <v>203.34</v>
      </c>
      <c r="G33" s="223">
        <v>290.61</v>
      </c>
      <c r="H33" s="224">
        <v>1404</v>
      </c>
      <c r="I33" s="223">
        <v>1720.1</v>
      </c>
      <c r="J33" s="222">
        <v>398.17</v>
      </c>
      <c r="K33" s="223">
        <v>44.57</v>
      </c>
      <c r="L33" s="223">
        <v>353.6</v>
      </c>
      <c r="M33" s="223">
        <v>2848.33</v>
      </c>
      <c r="N33" s="223">
        <v>2087.3200000000002</v>
      </c>
      <c r="O33" s="222">
        <f t="shared" si="0"/>
        <v>644.21</v>
      </c>
      <c r="P33" s="260">
        <f t="shared" si="4"/>
        <v>3807.42</v>
      </c>
    </row>
    <row r="34" spans="1:16" ht="24.95" customHeight="1">
      <c r="A34" s="412"/>
      <c r="B34" s="424"/>
      <c r="C34" s="421"/>
      <c r="D34" s="137" t="s">
        <v>72</v>
      </c>
      <c r="E34" s="225">
        <v>0.86</v>
      </c>
      <c r="F34" s="226">
        <v>0.86</v>
      </c>
      <c r="G34" s="226">
        <v>0</v>
      </c>
      <c r="H34" s="226">
        <v>0</v>
      </c>
      <c r="I34" s="226">
        <v>0</v>
      </c>
      <c r="J34" s="225">
        <v>0</v>
      </c>
      <c r="K34" s="226">
        <v>0</v>
      </c>
      <c r="L34" s="226">
        <v>0</v>
      </c>
      <c r="M34" s="226">
        <v>0</v>
      </c>
      <c r="N34" s="226">
        <v>0</v>
      </c>
      <c r="O34" s="225">
        <f t="shared" si="0"/>
        <v>0</v>
      </c>
      <c r="P34" s="261">
        <f t="shared" si="4"/>
        <v>0</v>
      </c>
    </row>
    <row r="35" spans="1:16" ht="24.95" customHeight="1">
      <c r="A35" s="412"/>
      <c r="B35" s="424"/>
      <c r="C35" s="421"/>
      <c r="D35" s="137" t="s">
        <v>15</v>
      </c>
      <c r="E35" s="225">
        <v>47.16</v>
      </c>
      <c r="F35" s="226">
        <v>46.44</v>
      </c>
      <c r="G35" s="226">
        <v>0.72</v>
      </c>
      <c r="H35" s="226">
        <v>2.58</v>
      </c>
      <c r="I35" s="226">
        <v>2.6</v>
      </c>
      <c r="J35" s="225">
        <v>255.44</v>
      </c>
      <c r="K35" s="226">
        <v>255.44</v>
      </c>
      <c r="L35" s="226">
        <v>0</v>
      </c>
      <c r="M35" s="226">
        <v>0</v>
      </c>
      <c r="N35" s="226">
        <v>0</v>
      </c>
      <c r="O35" s="225">
        <f t="shared" si="0"/>
        <v>0.72</v>
      </c>
      <c r="P35" s="261">
        <f t="shared" si="4"/>
        <v>2.6</v>
      </c>
    </row>
    <row r="36" spans="1:16" ht="24.95" customHeight="1">
      <c r="A36" s="412"/>
      <c r="B36" s="424"/>
      <c r="C36" s="421"/>
      <c r="D36" s="137" t="s">
        <v>16</v>
      </c>
      <c r="E36" s="225">
        <v>4373.12</v>
      </c>
      <c r="F36" s="226">
        <v>4281.28</v>
      </c>
      <c r="G36" s="226">
        <v>91.79</v>
      </c>
      <c r="H36" s="226">
        <v>143</v>
      </c>
      <c r="I36" s="226">
        <v>134</v>
      </c>
      <c r="J36" s="225">
        <v>3556.28</v>
      </c>
      <c r="K36" s="226">
        <v>2796.28</v>
      </c>
      <c r="L36" s="226">
        <v>760</v>
      </c>
      <c r="M36" s="226"/>
      <c r="N36" s="226">
        <v>840.5</v>
      </c>
      <c r="O36" s="225">
        <f t="shared" si="0"/>
        <v>851.79</v>
      </c>
      <c r="P36" s="261">
        <f t="shared" si="4"/>
        <v>974.5</v>
      </c>
    </row>
    <row r="37" spans="1:16" ht="24.95" customHeight="1" thickBot="1">
      <c r="A37" s="413"/>
      <c r="B37" s="425"/>
      <c r="C37" s="422"/>
      <c r="D37" s="215" t="s">
        <v>17</v>
      </c>
      <c r="E37" s="227">
        <v>7531.73</v>
      </c>
      <c r="F37" s="228">
        <v>7488.96</v>
      </c>
      <c r="G37" s="228">
        <v>42.21</v>
      </c>
      <c r="H37" s="228">
        <v>296.7</v>
      </c>
      <c r="I37" s="228">
        <v>290</v>
      </c>
      <c r="J37" s="227">
        <v>499.649</v>
      </c>
      <c r="K37" s="228">
        <v>499.49</v>
      </c>
      <c r="L37" s="228">
        <v>0</v>
      </c>
      <c r="M37" s="228">
        <v>0</v>
      </c>
      <c r="N37" s="228">
        <v>0</v>
      </c>
      <c r="O37" s="227">
        <f t="shared" si="0"/>
        <v>42.21</v>
      </c>
      <c r="P37" s="262">
        <f t="shared" si="4"/>
        <v>290</v>
      </c>
    </row>
    <row r="38" spans="1:16" ht="24.95" customHeight="1" thickBot="1">
      <c r="A38" s="408"/>
      <c r="B38" s="409" t="s">
        <v>18</v>
      </c>
      <c r="C38" s="410"/>
      <c r="D38" s="191"/>
      <c r="E38" s="229">
        <f>SUM(E33:E37)</f>
        <v>12446.83</v>
      </c>
      <c r="F38" s="230">
        <f>SUM(F33:F37)</f>
        <v>12020.880000000001</v>
      </c>
      <c r="G38" s="230">
        <f t="shared" ref="G38:N38" si="7">SUM(G33:G37)</f>
        <v>425.33000000000004</v>
      </c>
      <c r="H38" s="230">
        <f t="shared" si="7"/>
        <v>1846.28</v>
      </c>
      <c r="I38" s="230">
        <f t="shared" si="7"/>
        <v>2146.6999999999998</v>
      </c>
      <c r="J38" s="229">
        <f t="shared" si="7"/>
        <v>4709.5390000000007</v>
      </c>
      <c r="K38" s="230">
        <f t="shared" si="7"/>
        <v>3595.7799999999997</v>
      </c>
      <c r="L38" s="230">
        <f t="shared" si="7"/>
        <v>1113.5999999999999</v>
      </c>
      <c r="M38" s="230">
        <f t="shared" si="7"/>
        <v>2848.33</v>
      </c>
      <c r="N38" s="230">
        <f t="shared" si="7"/>
        <v>2927.82</v>
      </c>
      <c r="O38" s="229">
        <f t="shared" si="0"/>
        <v>1538.9299999999998</v>
      </c>
      <c r="P38" s="263">
        <f t="shared" si="4"/>
        <v>5074.5200000000004</v>
      </c>
    </row>
    <row r="39" spans="1:16" ht="24.95" customHeight="1">
      <c r="A39" s="411">
        <v>6</v>
      </c>
      <c r="B39" s="423" t="s">
        <v>127</v>
      </c>
      <c r="C39" s="420">
        <f>E44+J44</f>
        <v>140109.29</v>
      </c>
      <c r="D39" s="190" t="s">
        <v>14</v>
      </c>
      <c r="E39" s="222">
        <v>6603.42</v>
      </c>
      <c r="F39" s="223">
        <v>3192.6</v>
      </c>
      <c r="G39" s="223">
        <v>3410.82</v>
      </c>
      <c r="H39" s="224">
        <v>22394.536</v>
      </c>
      <c r="I39" s="223">
        <v>24234.146000000001</v>
      </c>
      <c r="J39" s="222">
        <v>698.14</v>
      </c>
      <c r="K39" s="223">
        <v>460.42</v>
      </c>
      <c r="L39" s="223">
        <v>237.72</v>
      </c>
      <c r="M39" s="223">
        <v>1520.42</v>
      </c>
      <c r="N39" s="223">
        <v>3329.1</v>
      </c>
      <c r="O39" s="222">
        <f t="shared" si="0"/>
        <v>3648.54</v>
      </c>
      <c r="P39" s="260">
        <f t="shared" si="4"/>
        <v>27563.245999999999</v>
      </c>
    </row>
    <row r="40" spans="1:16" ht="24.95" customHeight="1">
      <c r="A40" s="412"/>
      <c r="B40" s="424"/>
      <c r="C40" s="421"/>
      <c r="D40" s="137" t="s">
        <v>72</v>
      </c>
      <c r="E40" s="225">
        <v>110.34</v>
      </c>
      <c r="F40" s="226">
        <v>38.11</v>
      </c>
      <c r="G40" s="226">
        <v>72.239999999999995</v>
      </c>
      <c r="H40" s="226">
        <v>239.321</v>
      </c>
      <c r="I40" s="226">
        <v>642.93600000000004</v>
      </c>
      <c r="J40" s="225">
        <v>0</v>
      </c>
      <c r="K40" s="226">
        <v>0</v>
      </c>
      <c r="L40" s="226">
        <v>0</v>
      </c>
      <c r="M40" s="226">
        <v>0</v>
      </c>
      <c r="N40" s="226">
        <v>0</v>
      </c>
      <c r="O40" s="225">
        <f t="shared" si="0"/>
        <v>72.239999999999995</v>
      </c>
      <c r="P40" s="261">
        <f t="shared" si="4"/>
        <v>642.93600000000004</v>
      </c>
    </row>
    <row r="41" spans="1:16" ht="24.95" customHeight="1">
      <c r="A41" s="412"/>
      <c r="B41" s="424"/>
      <c r="C41" s="421"/>
      <c r="D41" s="137" t="s">
        <v>15</v>
      </c>
      <c r="E41" s="225">
        <v>871.98</v>
      </c>
      <c r="F41" s="226">
        <v>768.64</v>
      </c>
      <c r="G41" s="226">
        <v>103.34</v>
      </c>
      <c r="H41" s="226"/>
      <c r="I41" s="226">
        <v>527.03399999999999</v>
      </c>
      <c r="J41" s="225">
        <v>1440.36</v>
      </c>
      <c r="K41" s="226">
        <v>1416.98</v>
      </c>
      <c r="L41" s="226">
        <v>23.37</v>
      </c>
      <c r="M41" s="226">
        <v>62.99</v>
      </c>
      <c r="N41" s="226">
        <v>84.8</v>
      </c>
      <c r="O41" s="225">
        <f t="shared" si="0"/>
        <v>126.71000000000001</v>
      </c>
      <c r="P41" s="261">
        <f t="shared" si="4"/>
        <v>611.83399999999995</v>
      </c>
    </row>
    <row r="42" spans="1:16" ht="24.95" customHeight="1">
      <c r="A42" s="412"/>
      <c r="B42" s="424"/>
      <c r="C42" s="421"/>
      <c r="D42" s="137" t="s">
        <v>16</v>
      </c>
      <c r="E42" s="225">
        <v>33976.239999999998</v>
      </c>
      <c r="F42" s="226">
        <v>32448.01</v>
      </c>
      <c r="G42" s="226">
        <v>1528.23</v>
      </c>
      <c r="H42" s="226"/>
      <c r="I42" s="226">
        <v>4309.6000000000004</v>
      </c>
      <c r="J42" s="225">
        <v>52021.11</v>
      </c>
      <c r="K42" s="226">
        <v>48581.85</v>
      </c>
      <c r="L42" s="226">
        <v>3439.27</v>
      </c>
      <c r="M42" s="226"/>
      <c r="N42" s="226">
        <v>6525.87</v>
      </c>
      <c r="O42" s="225">
        <f t="shared" si="0"/>
        <v>4967.5</v>
      </c>
      <c r="P42" s="261">
        <f t="shared" si="4"/>
        <v>10835.470000000001</v>
      </c>
    </row>
    <row r="43" spans="1:16" ht="24.95" customHeight="1" thickBot="1">
      <c r="A43" s="413"/>
      <c r="B43" s="425"/>
      <c r="C43" s="422"/>
      <c r="D43" s="215" t="s">
        <v>17</v>
      </c>
      <c r="E43" s="227">
        <v>25126.74</v>
      </c>
      <c r="F43" s="228">
        <v>24531.01</v>
      </c>
      <c r="G43" s="228">
        <v>593.73</v>
      </c>
      <c r="H43" s="228"/>
      <c r="I43" s="228">
        <v>2630</v>
      </c>
      <c r="J43" s="227">
        <v>19260.96</v>
      </c>
      <c r="K43" s="228">
        <v>18751.439999999999</v>
      </c>
      <c r="L43" s="228">
        <v>509.52</v>
      </c>
      <c r="M43" s="228">
        <v>255.44</v>
      </c>
      <c r="N43" s="228">
        <v>3059.1</v>
      </c>
      <c r="O43" s="227">
        <f t="shared" si="0"/>
        <v>1103.25</v>
      </c>
      <c r="P43" s="262">
        <f t="shared" si="4"/>
        <v>5689.1</v>
      </c>
    </row>
    <row r="44" spans="1:16" ht="24.95" customHeight="1" thickBot="1">
      <c r="A44" s="408"/>
      <c r="B44" s="409" t="s">
        <v>18</v>
      </c>
      <c r="C44" s="410"/>
      <c r="D44" s="191"/>
      <c r="E44" s="229">
        <f>SUM(E39:E43)</f>
        <v>66688.72</v>
      </c>
      <c r="F44" s="230">
        <f t="shared" ref="F44:N44" si="8">SUM(F39:F43)</f>
        <v>60978.369999999995</v>
      </c>
      <c r="G44" s="230">
        <f t="shared" si="8"/>
        <v>5708.3600000000006</v>
      </c>
      <c r="H44" s="230">
        <f t="shared" si="8"/>
        <v>22633.857</v>
      </c>
      <c r="I44" s="230">
        <f t="shared" si="8"/>
        <v>32343.716</v>
      </c>
      <c r="J44" s="229">
        <f t="shared" si="8"/>
        <v>73420.570000000007</v>
      </c>
      <c r="K44" s="230">
        <f t="shared" si="8"/>
        <v>69210.69</v>
      </c>
      <c r="L44" s="230">
        <f t="shared" si="8"/>
        <v>4209.88</v>
      </c>
      <c r="M44" s="230">
        <f t="shared" si="8"/>
        <v>1838.8500000000001</v>
      </c>
      <c r="N44" s="230">
        <f t="shared" si="8"/>
        <v>12998.87</v>
      </c>
      <c r="O44" s="229">
        <f>G44+L44</f>
        <v>9918.2400000000016</v>
      </c>
      <c r="P44" s="263">
        <f>I44+N44</f>
        <v>45342.586000000003</v>
      </c>
    </row>
    <row r="45" spans="1:16" ht="24.95" customHeight="1">
      <c r="A45" s="411">
        <v>8</v>
      </c>
      <c r="B45" s="423" t="s">
        <v>128</v>
      </c>
      <c r="C45" s="420">
        <f>E50+J50</f>
        <v>26727.079699999998</v>
      </c>
      <c r="D45" s="190" t="s">
        <v>14</v>
      </c>
      <c r="E45" s="222">
        <v>288.27999999999997</v>
      </c>
      <c r="F45" s="223">
        <v>207.84</v>
      </c>
      <c r="G45" s="223">
        <v>80.45</v>
      </c>
      <c r="H45" s="224">
        <v>6042.8</v>
      </c>
      <c r="I45" s="223">
        <v>5895.2</v>
      </c>
      <c r="J45" s="222">
        <v>111.69</v>
      </c>
      <c r="K45" s="223">
        <v>111.55</v>
      </c>
      <c r="L45" s="223">
        <v>0</v>
      </c>
      <c r="M45" s="223">
        <v>0</v>
      </c>
      <c r="N45" s="223">
        <v>0</v>
      </c>
      <c r="O45" s="222">
        <f t="shared" si="0"/>
        <v>80.45</v>
      </c>
      <c r="P45" s="260">
        <f t="shared" si="4"/>
        <v>5895.2</v>
      </c>
    </row>
    <row r="46" spans="1:16" ht="24.95" customHeight="1">
      <c r="A46" s="412"/>
      <c r="B46" s="424"/>
      <c r="C46" s="421"/>
      <c r="D46" s="137" t="s">
        <v>72</v>
      </c>
      <c r="E46" s="225">
        <v>74.290000000000006</v>
      </c>
      <c r="F46" s="226">
        <v>28.89</v>
      </c>
      <c r="G46" s="226">
        <v>45.4</v>
      </c>
      <c r="H46" s="226">
        <v>2500</v>
      </c>
      <c r="I46" s="226">
        <v>2500</v>
      </c>
      <c r="J46" s="225">
        <v>166.75</v>
      </c>
      <c r="K46" s="226">
        <v>8.69</v>
      </c>
      <c r="L46" s="226">
        <v>158.06</v>
      </c>
      <c r="M46" s="226">
        <v>335</v>
      </c>
      <c r="N46" s="226">
        <v>325</v>
      </c>
      <c r="O46" s="225">
        <f t="shared" si="0"/>
        <v>203.46</v>
      </c>
      <c r="P46" s="261">
        <f t="shared" si="4"/>
        <v>2825</v>
      </c>
    </row>
    <row r="47" spans="1:16" ht="24.95" customHeight="1">
      <c r="A47" s="412"/>
      <c r="B47" s="424"/>
      <c r="C47" s="421"/>
      <c r="D47" s="137" t="s">
        <v>15</v>
      </c>
      <c r="E47" s="225">
        <v>84.65</v>
      </c>
      <c r="F47" s="226">
        <v>82.88</v>
      </c>
      <c r="G47" s="226">
        <f>'[1]Meghri 22'!$K$23</f>
        <v>1.77</v>
      </c>
      <c r="H47" s="226">
        <v>5</v>
      </c>
      <c r="I47" s="226">
        <v>4.5</v>
      </c>
      <c r="J47" s="225">
        <f>'[1]Meghri 22'!$M$23</f>
        <v>14.999699999999999</v>
      </c>
      <c r="K47" s="226">
        <v>14.6</v>
      </c>
      <c r="L47" s="226">
        <v>0.4</v>
      </c>
      <c r="M47" s="226">
        <v>5</v>
      </c>
      <c r="N47" s="226">
        <v>4.8</v>
      </c>
      <c r="O47" s="225">
        <f t="shared" si="0"/>
        <v>2.17</v>
      </c>
      <c r="P47" s="261">
        <f t="shared" si="4"/>
        <v>9.3000000000000007</v>
      </c>
    </row>
    <row r="48" spans="1:16" ht="24.95" customHeight="1">
      <c r="A48" s="412"/>
      <c r="B48" s="424"/>
      <c r="C48" s="421"/>
      <c r="D48" s="137" t="s">
        <v>16</v>
      </c>
      <c r="E48" s="225">
        <v>3852.03</v>
      </c>
      <c r="F48" s="226">
        <v>2566.9499999999998</v>
      </c>
      <c r="G48" s="226">
        <f>'[1]Meghri 22'!$K$24</f>
        <v>1285.0768</v>
      </c>
      <c r="H48" s="226">
        <v>2513.2399999999998</v>
      </c>
      <c r="I48" s="226">
        <v>2500.1999999999998</v>
      </c>
      <c r="J48" s="225">
        <v>1880.88</v>
      </c>
      <c r="K48" s="226">
        <v>1844.25</v>
      </c>
      <c r="L48" s="226">
        <v>36.630000000000003</v>
      </c>
      <c r="M48" s="226"/>
      <c r="N48" s="226">
        <v>323.2</v>
      </c>
      <c r="O48" s="225">
        <f t="shared" si="0"/>
        <v>1321.7068000000002</v>
      </c>
      <c r="P48" s="261">
        <f t="shared" si="4"/>
        <v>2823.3999999999996</v>
      </c>
    </row>
    <row r="49" spans="1:16" ht="24.95" customHeight="1" thickBot="1">
      <c r="A49" s="413"/>
      <c r="B49" s="425"/>
      <c r="C49" s="422"/>
      <c r="D49" s="215" t="s">
        <v>17</v>
      </c>
      <c r="E49" s="227">
        <v>15878.17</v>
      </c>
      <c r="F49" s="228">
        <v>14758.34</v>
      </c>
      <c r="G49" s="228">
        <v>1119.82</v>
      </c>
      <c r="H49" s="228">
        <v>4182.46</v>
      </c>
      <c r="I49" s="228">
        <v>4500</v>
      </c>
      <c r="J49" s="227">
        <v>4375.34</v>
      </c>
      <c r="K49" s="228">
        <v>4372.34</v>
      </c>
      <c r="L49" s="228">
        <v>0.74</v>
      </c>
      <c r="M49" s="228">
        <v>132.1</v>
      </c>
      <c r="N49" s="228">
        <v>132.1</v>
      </c>
      <c r="O49" s="227">
        <f t="shared" si="0"/>
        <v>1120.56</v>
      </c>
      <c r="P49" s="262">
        <f t="shared" si="4"/>
        <v>4632.1000000000004</v>
      </c>
    </row>
    <row r="50" spans="1:16" ht="24.95" customHeight="1" thickBot="1">
      <c r="A50" s="408"/>
      <c r="B50" s="409" t="s">
        <v>18</v>
      </c>
      <c r="C50" s="410"/>
      <c r="D50" s="191"/>
      <c r="E50" s="229">
        <f>SUM(E45:E49)</f>
        <v>20177.419999999998</v>
      </c>
      <c r="F50" s="230">
        <f>SUM(F45:F49)</f>
        <v>17644.900000000001</v>
      </c>
      <c r="G50" s="230">
        <f t="shared" ref="G50:N50" si="9">SUM(G45:G49)</f>
        <v>2532.5167999999999</v>
      </c>
      <c r="H50" s="230">
        <f t="shared" si="9"/>
        <v>15243.5</v>
      </c>
      <c r="I50" s="230">
        <f t="shared" si="9"/>
        <v>15399.900000000001</v>
      </c>
      <c r="J50" s="229">
        <f t="shared" si="9"/>
        <v>6549.6597000000002</v>
      </c>
      <c r="K50" s="230">
        <f t="shared" si="9"/>
        <v>6351.43</v>
      </c>
      <c r="L50" s="230">
        <f t="shared" si="9"/>
        <v>195.83</v>
      </c>
      <c r="M50" s="230">
        <f t="shared" si="9"/>
        <v>472.1</v>
      </c>
      <c r="N50" s="230">
        <f t="shared" si="9"/>
        <v>785.1</v>
      </c>
      <c r="O50" s="229">
        <f t="shared" si="0"/>
        <v>2728.3467999999998</v>
      </c>
      <c r="P50" s="263">
        <f t="shared" si="4"/>
        <v>16185.000000000002</v>
      </c>
    </row>
    <row r="51" spans="1:16" ht="24.95" customHeight="1">
      <c r="A51" s="411" t="s">
        <v>73</v>
      </c>
      <c r="B51" s="423"/>
      <c r="C51" s="420">
        <f>E56+J56</f>
        <v>269046.11869999999</v>
      </c>
      <c r="D51" s="190" t="s">
        <v>14</v>
      </c>
      <c r="E51" s="222">
        <f>E45+E39+E33+E27+E21+E15+E9</f>
        <v>11002.260000000002</v>
      </c>
      <c r="F51" s="223">
        <f t="shared" ref="F51:N55" si="10">F45+F39+F33+F27+F21+F15+F9</f>
        <v>5286.4600000000009</v>
      </c>
      <c r="G51" s="223">
        <f t="shared" si="10"/>
        <v>5662.119999999999</v>
      </c>
      <c r="H51" s="224">
        <f t="shared" si="10"/>
        <v>49112.215999999993</v>
      </c>
      <c r="I51" s="223">
        <f t="shared" si="10"/>
        <v>46417.887999999999</v>
      </c>
      <c r="J51" s="222">
        <f t="shared" si="10"/>
        <v>1404.6399999999999</v>
      </c>
      <c r="K51" s="223">
        <f t="shared" si="10"/>
        <v>791.18000000000006</v>
      </c>
      <c r="L51" s="223">
        <f t="shared" si="10"/>
        <v>613.32000000000005</v>
      </c>
      <c r="M51" s="223">
        <f t="shared" si="10"/>
        <v>4368.75</v>
      </c>
      <c r="N51" s="223">
        <f t="shared" si="10"/>
        <v>5700.42</v>
      </c>
      <c r="O51" s="222">
        <f>G51+L51</f>
        <v>6275.4399999999987</v>
      </c>
      <c r="P51" s="260">
        <f t="shared" si="4"/>
        <v>52118.307999999997</v>
      </c>
    </row>
    <row r="52" spans="1:16" ht="24.95" customHeight="1">
      <c r="A52" s="412"/>
      <c r="B52" s="424"/>
      <c r="C52" s="421"/>
      <c r="D52" s="137" t="s">
        <v>72</v>
      </c>
      <c r="E52" s="225">
        <f>E46+E40+E34+E28+E22+E16+E10</f>
        <v>232.04</v>
      </c>
      <c r="F52" s="226">
        <f t="shared" si="10"/>
        <v>108.18</v>
      </c>
      <c r="G52" s="226">
        <f t="shared" si="10"/>
        <v>123.85999999999999</v>
      </c>
      <c r="H52" s="226">
        <f t="shared" si="10"/>
        <v>2802.3509999999997</v>
      </c>
      <c r="I52" s="226">
        <f t="shared" si="10"/>
        <v>3207.386</v>
      </c>
      <c r="J52" s="225">
        <f t="shared" si="10"/>
        <v>170.36</v>
      </c>
      <c r="K52" s="226">
        <f t="shared" si="10"/>
        <v>12.149999999999999</v>
      </c>
      <c r="L52" s="226">
        <f t="shared" si="10"/>
        <v>158.21</v>
      </c>
      <c r="M52" s="226">
        <f t="shared" si="10"/>
        <v>335</v>
      </c>
      <c r="N52" s="226">
        <f t="shared" si="10"/>
        <v>329.6</v>
      </c>
      <c r="O52" s="225">
        <f t="shared" ref="O52:O56" si="11">G52+L52</f>
        <v>282.07</v>
      </c>
      <c r="P52" s="261">
        <f t="shared" si="4"/>
        <v>3536.9859999999999</v>
      </c>
    </row>
    <row r="53" spans="1:16" ht="24.95" customHeight="1">
      <c r="A53" s="412"/>
      <c r="B53" s="424"/>
      <c r="C53" s="421"/>
      <c r="D53" s="137" t="s">
        <v>15</v>
      </c>
      <c r="E53" s="225">
        <f>E47+E41+E35+E29+E23+E17+E11</f>
        <v>2309.96</v>
      </c>
      <c r="F53" s="226">
        <f t="shared" si="10"/>
        <v>1928.55</v>
      </c>
      <c r="G53" s="226">
        <f t="shared" si="10"/>
        <v>328.53999999999996</v>
      </c>
      <c r="H53" s="226">
        <f t="shared" si="10"/>
        <v>2028.1799999999998</v>
      </c>
      <c r="I53" s="226">
        <f t="shared" si="10"/>
        <v>1656.2159999999999</v>
      </c>
      <c r="J53" s="225">
        <f t="shared" si="10"/>
        <v>2258.1696999999999</v>
      </c>
      <c r="K53" s="226">
        <f t="shared" si="10"/>
        <v>2117.17</v>
      </c>
      <c r="L53" s="226">
        <f t="shared" si="10"/>
        <v>80.039999999999992</v>
      </c>
      <c r="M53" s="226">
        <f t="shared" si="10"/>
        <v>225.99</v>
      </c>
      <c r="N53" s="226">
        <f t="shared" si="10"/>
        <v>518.70000000000005</v>
      </c>
      <c r="O53" s="225">
        <f t="shared" si="11"/>
        <v>408.57999999999993</v>
      </c>
      <c r="P53" s="261">
        <f t="shared" si="4"/>
        <v>2174.9160000000002</v>
      </c>
    </row>
    <row r="54" spans="1:16" ht="24.95" customHeight="1">
      <c r="A54" s="412"/>
      <c r="B54" s="424"/>
      <c r="C54" s="421"/>
      <c r="D54" s="137" t="s">
        <v>16</v>
      </c>
      <c r="E54" s="225">
        <f>E48+E42+E36+E30+E24+E18+E12</f>
        <v>69605.179999999993</v>
      </c>
      <c r="F54" s="226">
        <f t="shared" si="10"/>
        <v>60133.709999999992</v>
      </c>
      <c r="G54" s="226">
        <f t="shared" si="10"/>
        <v>9112.5168000000012</v>
      </c>
      <c r="H54" s="226">
        <f t="shared" si="10"/>
        <v>8707.07</v>
      </c>
      <c r="I54" s="226">
        <f t="shared" si="10"/>
        <v>13959.876999999999</v>
      </c>
      <c r="J54" s="225">
        <f t="shared" si="10"/>
        <v>75610.78</v>
      </c>
      <c r="K54" s="226">
        <f t="shared" si="10"/>
        <v>65735.08</v>
      </c>
      <c r="L54" s="226">
        <f t="shared" si="10"/>
        <v>9205.84</v>
      </c>
      <c r="M54" s="226">
        <f t="shared" si="10"/>
        <v>4707.8999999999996</v>
      </c>
      <c r="N54" s="226">
        <f t="shared" si="10"/>
        <v>13621.302</v>
      </c>
      <c r="O54" s="225">
        <f t="shared" si="11"/>
        <v>18318.356800000001</v>
      </c>
      <c r="P54" s="261">
        <f t="shared" si="4"/>
        <v>27581.178999999996</v>
      </c>
    </row>
    <row r="55" spans="1:16" ht="24.95" customHeight="1" thickBot="1">
      <c r="A55" s="413"/>
      <c r="B55" s="425"/>
      <c r="C55" s="422"/>
      <c r="D55" s="215" t="s">
        <v>17</v>
      </c>
      <c r="E55" s="227">
        <f>E49+E43+E37+E31+E25+E19+E13</f>
        <v>71387.520000000004</v>
      </c>
      <c r="F55" s="228">
        <f t="shared" si="10"/>
        <v>64312.92</v>
      </c>
      <c r="G55" s="228">
        <f t="shared" si="10"/>
        <v>2469.3200000000002</v>
      </c>
      <c r="H55" s="228">
        <f t="shared" si="10"/>
        <v>17890.64</v>
      </c>
      <c r="I55" s="228">
        <f t="shared" si="10"/>
        <v>15241.550000000001</v>
      </c>
      <c r="J55" s="227">
        <f t="shared" si="10"/>
        <v>35065.209000000003</v>
      </c>
      <c r="K55" s="228">
        <f t="shared" si="10"/>
        <v>32065.260000000002</v>
      </c>
      <c r="L55" s="228">
        <f t="shared" si="10"/>
        <v>2786.1400000000003</v>
      </c>
      <c r="M55" s="228">
        <f t="shared" si="10"/>
        <v>440.43999999999994</v>
      </c>
      <c r="N55" s="228">
        <f t="shared" si="10"/>
        <v>6150.0999999999995</v>
      </c>
      <c r="O55" s="227">
        <f t="shared" si="11"/>
        <v>5255.4600000000009</v>
      </c>
      <c r="P55" s="262">
        <f t="shared" si="4"/>
        <v>21391.65</v>
      </c>
    </row>
    <row r="56" spans="1:16" s="199" customFormat="1" ht="24.95" customHeight="1" thickBot="1">
      <c r="A56" s="408" t="s">
        <v>20</v>
      </c>
      <c r="B56" s="409"/>
      <c r="C56" s="410"/>
      <c r="D56" s="191"/>
      <c r="E56" s="229">
        <f>SUM(E51:E55)</f>
        <v>154536.96000000002</v>
      </c>
      <c r="F56" s="230">
        <f t="shared" ref="F56:N56" si="12">SUM(F51:F55)</f>
        <v>131769.82</v>
      </c>
      <c r="G56" s="230">
        <f t="shared" si="12"/>
        <v>17696.356800000001</v>
      </c>
      <c r="H56" s="230">
        <f t="shared" si="12"/>
        <v>80540.456999999995</v>
      </c>
      <c r="I56" s="230">
        <f t="shared" si="12"/>
        <v>80482.917000000001</v>
      </c>
      <c r="J56" s="229">
        <f t="shared" si="12"/>
        <v>114509.1587</v>
      </c>
      <c r="K56" s="230">
        <f t="shared" si="12"/>
        <v>100720.84</v>
      </c>
      <c r="L56" s="230">
        <f t="shared" si="12"/>
        <v>12843.55</v>
      </c>
      <c r="M56" s="230">
        <f t="shared" si="12"/>
        <v>10078.08</v>
      </c>
      <c r="N56" s="230">
        <f t="shared" si="12"/>
        <v>26320.121999999999</v>
      </c>
      <c r="O56" s="229">
        <f t="shared" si="11"/>
        <v>30539.906800000001</v>
      </c>
      <c r="P56" s="263">
        <f t="shared" si="4"/>
        <v>106803.039</v>
      </c>
    </row>
    <row r="58" spans="1:16" ht="14.25">
      <c r="A58" s="521" t="s">
        <v>129</v>
      </c>
      <c r="B58" s="522"/>
      <c r="C58" s="522"/>
      <c r="D58" s="522"/>
      <c r="E58" s="522"/>
      <c r="F58" s="522"/>
      <c r="G58" s="522"/>
      <c r="H58" s="522"/>
      <c r="I58" s="522"/>
    </row>
  </sheetData>
  <mergeCells count="51"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O6:O7"/>
    <mergeCell ref="P6:P7"/>
    <mergeCell ref="J6:J7"/>
    <mergeCell ref="K6:L6"/>
    <mergeCell ref="M6:N6"/>
    <mergeCell ref="B9:B13"/>
    <mergeCell ref="C9:C13"/>
    <mergeCell ref="E6:E7"/>
    <mergeCell ref="F6:G6"/>
    <mergeCell ref="H6:I6"/>
    <mergeCell ref="B15:B19"/>
    <mergeCell ref="C15:C19"/>
    <mergeCell ref="B21:B25"/>
    <mergeCell ref="C21:C25"/>
    <mergeCell ref="A26:C26"/>
    <mergeCell ref="A58:I58"/>
    <mergeCell ref="A9:A13"/>
    <mergeCell ref="A14:C14"/>
    <mergeCell ref="A15:A19"/>
    <mergeCell ref="A20:C20"/>
    <mergeCell ref="A21:A25"/>
    <mergeCell ref="B39:B43"/>
    <mergeCell ref="C39:C43"/>
    <mergeCell ref="B45:B49"/>
    <mergeCell ref="C45:C49"/>
    <mergeCell ref="B27:B31"/>
    <mergeCell ref="C27:C31"/>
    <mergeCell ref="B33:B37"/>
    <mergeCell ref="C33:C37"/>
    <mergeCell ref="A27:A31"/>
    <mergeCell ref="A32:C32"/>
    <mergeCell ref="A51:A55"/>
    <mergeCell ref="B51:B55"/>
    <mergeCell ref="A56:C56"/>
    <mergeCell ref="A33:A37"/>
    <mergeCell ref="A38:C38"/>
    <mergeCell ref="A39:A43"/>
    <mergeCell ref="A44:C44"/>
    <mergeCell ref="A45:A49"/>
    <mergeCell ref="A50:C50"/>
    <mergeCell ref="C51:C55"/>
  </mergeCells>
  <printOptions horizontalCentered="1"/>
  <pageMargins left="0.2" right="0.25" top="0.7" bottom="0.7" header="0.3" footer="0.3"/>
  <pageSetup paperSize="9" scale="75" orientation="landscape" r:id="rId1"/>
  <headerFooter alignWithMargins="0"/>
  <ignoredErrors>
    <ignoredError sqref="E14:P14 N32:Q32" formulaRange="1"/>
    <ignoredError sqref="P20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62B88-8AB4-4ACE-A42E-E622FCF0BBE3}">
  <sheetPr>
    <tabColor rgb="FF00B0F0"/>
  </sheetPr>
  <dimension ref="A1:V44"/>
  <sheetViews>
    <sheetView topLeftCell="A26" zoomScale="93" zoomScaleNormal="93" workbookViewId="0">
      <selection activeCell="I53" sqref="I53"/>
    </sheetView>
  </sheetViews>
  <sheetFormatPr defaultRowHeight="13.5"/>
  <cols>
    <col min="1" max="1" width="4.7109375" style="171" customWidth="1"/>
    <col min="2" max="2" width="16.85546875" style="171" customWidth="1"/>
    <col min="3" max="4" width="14.85546875" style="171" customWidth="1"/>
    <col min="5" max="5" width="14.140625" style="171" customWidth="1"/>
    <col min="6" max="6" width="16.42578125" style="171" customWidth="1"/>
    <col min="7" max="7" width="9.7109375" style="171" customWidth="1"/>
    <col min="8" max="8" width="10.5703125" style="171" customWidth="1"/>
    <col min="9" max="9" width="12.7109375" style="171" customWidth="1"/>
    <col min="10" max="10" width="13.28515625" style="171" customWidth="1"/>
    <col min="11" max="11" width="14.7109375" style="171" customWidth="1"/>
    <col min="12" max="13" width="9.7109375" style="171" customWidth="1"/>
    <col min="14" max="14" width="12.42578125" style="171" customWidth="1"/>
    <col min="15" max="16" width="11.85546875" style="171" customWidth="1"/>
    <col min="17" max="17" width="13.7109375" style="171" customWidth="1"/>
    <col min="18" max="248" width="9.140625" style="171"/>
    <col min="249" max="249" width="4.7109375" style="171" customWidth="1"/>
    <col min="250" max="250" width="16.85546875" style="171" customWidth="1"/>
    <col min="251" max="251" width="14.85546875" style="171" customWidth="1"/>
    <col min="252" max="252" width="14.140625" style="171" customWidth="1"/>
    <col min="253" max="253" width="16.42578125" style="171" customWidth="1"/>
    <col min="254" max="254" width="9.7109375" style="171" customWidth="1"/>
    <col min="255" max="255" width="10.5703125" style="171" customWidth="1"/>
    <col min="256" max="256" width="12.7109375" style="171" customWidth="1"/>
    <col min="257" max="257" width="13.28515625" style="171" customWidth="1"/>
    <col min="258" max="258" width="14.7109375" style="171" customWidth="1"/>
    <col min="259" max="260" width="9.7109375" style="171" customWidth="1"/>
    <col min="261" max="261" width="12.42578125" style="171" customWidth="1"/>
    <col min="262" max="262" width="11.85546875" style="171" customWidth="1"/>
    <col min="263" max="263" width="9.7109375" style="171" customWidth="1"/>
    <col min="264" max="264" width="13.85546875" style="171" customWidth="1"/>
    <col min="265" max="267" width="9.140625" style="171"/>
    <col min="268" max="268" width="11" style="171" customWidth="1"/>
    <col min="269" max="504" width="9.140625" style="171"/>
    <col min="505" max="505" width="4.7109375" style="171" customWidth="1"/>
    <col min="506" max="506" width="16.85546875" style="171" customWidth="1"/>
    <col min="507" max="507" width="14.85546875" style="171" customWidth="1"/>
    <col min="508" max="508" width="14.140625" style="171" customWidth="1"/>
    <col min="509" max="509" width="16.42578125" style="171" customWidth="1"/>
    <col min="510" max="510" width="9.7109375" style="171" customWidth="1"/>
    <col min="511" max="511" width="10.5703125" style="171" customWidth="1"/>
    <col min="512" max="512" width="12.7109375" style="171" customWidth="1"/>
    <col min="513" max="513" width="13.28515625" style="171" customWidth="1"/>
    <col min="514" max="514" width="14.7109375" style="171" customWidth="1"/>
    <col min="515" max="516" width="9.7109375" style="171" customWidth="1"/>
    <col min="517" max="517" width="12.42578125" style="171" customWidth="1"/>
    <col min="518" max="518" width="11.85546875" style="171" customWidth="1"/>
    <col min="519" max="519" width="9.7109375" style="171" customWidth="1"/>
    <col min="520" max="520" width="13.85546875" style="171" customWidth="1"/>
    <col min="521" max="523" width="9.140625" style="171"/>
    <col min="524" max="524" width="11" style="171" customWidth="1"/>
    <col min="525" max="760" width="9.140625" style="171"/>
    <col min="761" max="761" width="4.7109375" style="171" customWidth="1"/>
    <col min="762" max="762" width="16.85546875" style="171" customWidth="1"/>
    <col min="763" max="763" width="14.85546875" style="171" customWidth="1"/>
    <col min="764" max="764" width="14.140625" style="171" customWidth="1"/>
    <col min="765" max="765" width="16.42578125" style="171" customWidth="1"/>
    <col min="766" max="766" width="9.7109375" style="171" customWidth="1"/>
    <col min="767" max="767" width="10.5703125" style="171" customWidth="1"/>
    <col min="768" max="768" width="12.7109375" style="171" customWidth="1"/>
    <col min="769" max="769" width="13.28515625" style="171" customWidth="1"/>
    <col min="770" max="770" width="14.7109375" style="171" customWidth="1"/>
    <col min="771" max="772" width="9.7109375" style="171" customWidth="1"/>
    <col min="773" max="773" width="12.42578125" style="171" customWidth="1"/>
    <col min="774" max="774" width="11.85546875" style="171" customWidth="1"/>
    <col min="775" max="775" width="9.7109375" style="171" customWidth="1"/>
    <col min="776" max="776" width="13.85546875" style="171" customWidth="1"/>
    <col min="777" max="779" width="9.140625" style="171"/>
    <col min="780" max="780" width="11" style="171" customWidth="1"/>
    <col min="781" max="1016" width="9.140625" style="171"/>
    <col min="1017" max="1017" width="4.7109375" style="171" customWidth="1"/>
    <col min="1018" max="1018" width="16.85546875" style="171" customWidth="1"/>
    <col min="1019" max="1019" width="14.85546875" style="171" customWidth="1"/>
    <col min="1020" max="1020" width="14.140625" style="171" customWidth="1"/>
    <col min="1021" max="1021" width="16.42578125" style="171" customWidth="1"/>
    <col min="1022" max="1022" width="9.7109375" style="171" customWidth="1"/>
    <col min="1023" max="1023" width="10.5703125" style="171" customWidth="1"/>
    <col min="1024" max="1024" width="12.7109375" style="171" customWidth="1"/>
    <col min="1025" max="1025" width="13.28515625" style="171" customWidth="1"/>
    <col min="1026" max="1026" width="14.7109375" style="171" customWidth="1"/>
    <col min="1027" max="1028" width="9.7109375" style="171" customWidth="1"/>
    <col min="1029" max="1029" width="12.42578125" style="171" customWidth="1"/>
    <col min="1030" max="1030" width="11.85546875" style="171" customWidth="1"/>
    <col min="1031" max="1031" width="9.7109375" style="171" customWidth="1"/>
    <col min="1032" max="1032" width="13.85546875" style="171" customWidth="1"/>
    <col min="1033" max="1035" width="9.140625" style="171"/>
    <col min="1036" max="1036" width="11" style="171" customWidth="1"/>
    <col min="1037" max="1272" width="9.140625" style="171"/>
    <col min="1273" max="1273" width="4.7109375" style="171" customWidth="1"/>
    <col min="1274" max="1274" width="16.85546875" style="171" customWidth="1"/>
    <col min="1275" max="1275" width="14.85546875" style="171" customWidth="1"/>
    <col min="1276" max="1276" width="14.140625" style="171" customWidth="1"/>
    <col min="1277" max="1277" width="16.42578125" style="171" customWidth="1"/>
    <col min="1278" max="1278" width="9.7109375" style="171" customWidth="1"/>
    <col min="1279" max="1279" width="10.5703125" style="171" customWidth="1"/>
    <col min="1280" max="1280" width="12.7109375" style="171" customWidth="1"/>
    <col min="1281" max="1281" width="13.28515625" style="171" customWidth="1"/>
    <col min="1282" max="1282" width="14.7109375" style="171" customWidth="1"/>
    <col min="1283" max="1284" width="9.7109375" style="171" customWidth="1"/>
    <col min="1285" max="1285" width="12.42578125" style="171" customWidth="1"/>
    <col min="1286" max="1286" width="11.85546875" style="171" customWidth="1"/>
    <col min="1287" max="1287" width="9.7109375" style="171" customWidth="1"/>
    <col min="1288" max="1288" width="13.85546875" style="171" customWidth="1"/>
    <col min="1289" max="1291" width="9.140625" style="171"/>
    <col min="1292" max="1292" width="11" style="171" customWidth="1"/>
    <col min="1293" max="1528" width="9.140625" style="171"/>
    <col min="1529" max="1529" width="4.7109375" style="171" customWidth="1"/>
    <col min="1530" max="1530" width="16.85546875" style="171" customWidth="1"/>
    <col min="1531" max="1531" width="14.85546875" style="171" customWidth="1"/>
    <col min="1532" max="1532" width="14.140625" style="171" customWidth="1"/>
    <col min="1533" max="1533" width="16.42578125" style="171" customWidth="1"/>
    <col min="1534" max="1534" width="9.7109375" style="171" customWidth="1"/>
    <col min="1535" max="1535" width="10.5703125" style="171" customWidth="1"/>
    <col min="1536" max="1536" width="12.7109375" style="171" customWidth="1"/>
    <col min="1537" max="1537" width="13.28515625" style="171" customWidth="1"/>
    <col min="1538" max="1538" width="14.7109375" style="171" customWidth="1"/>
    <col min="1539" max="1540" width="9.7109375" style="171" customWidth="1"/>
    <col min="1541" max="1541" width="12.42578125" style="171" customWidth="1"/>
    <col min="1542" max="1542" width="11.85546875" style="171" customWidth="1"/>
    <col min="1543" max="1543" width="9.7109375" style="171" customWidth="1"/>
    <col min="1544" max="1544" width="13.85546875" style="171" customWidth="1"/>
    <col min="1545" max="1547" width="9.140625" style="171"/>
    <col min="1548" max="1548" width="11" style="171" customWidth="1"/>
    <col min="1549" max="1784" width="9.140625" style="171"/>
    <col min="1785" max="1785" width="4.7109375" style="171" customWidth="1"/>
    <col min="1786" max="1786" width="16.85546875" style="171" customWidth="1"/>
    <col min="1787" max="1787" width="14.85546875" style="171" customWidth="1"/>
    <col min="1788" max="1788" width="14.140625" style="171" customWidth="1"/>
    <col min="1789" max="1789" width="16.42578125" style="171" customWidth="1"/>
    <col min="1790" max="1790" width="9.7109375" style="171" customWidth="1"/>
    <col min="1791" max="1791" width="10.5703125" style="171" customWidth="1"/>
    <col min="1792" max="1792" width="12.7109375" style="171" customWidth="1"/>
    <col min="1793" max="1793" width="13.28515625" style="171" customWidth="1"/>
    <col min="1794" max="1794" width="14.7109375" style="171" customWidth="1"/>
    <col min="1795" max="1796" width="9.7109375" style="171" customWidth="1"/>
    <col min="1797" max="1797" width="12.42578125" style="171" customWidth="1"/>
    <col min="1798" max="1798" width="11.85546875" style="171" customWidth="1"/>
    <col min="1799" max="1799" width="9.7109375" style="171" customWidth="1"/>
    <col min="1800" max="1800" width="13.85546875" style="171" customWidth="1"/>
    <col min="1801" max="1803" width="9.140625" style="171"/>
    <col min="1804" max="1804" width="11" style="171" customWidth="1"/>
    <col min="1805" max="2040" width="9.140625" style="171"/>
    <col min="2041" max="2041" width="4.7109375" style="171" customWidth="1"/>
    <col min="2042" max="2042" width="16.85546875" style="171" customWidth="1"/>
    <col min="2043" max="2043" width="14.85546875" style="171" customWidth="1"/>
    <col min="2044" max="2044" width="14.140625" style="171" customWidth="1"/>
    <col min="2045" max="2045" width="16.42578125" style="171" customWidth="1"/>
    <col min="2046" max="2046" width="9.7109375" style="171" customWidth="1"/>
    <col min="2047" max="2047" width="10.5703125" style="171" customWidth="1"/>
    <col min="2048" max="2048" width="12.7109375" style="171" customWidth="1"/>
    <col min="2049" max="2049" width="13.28515625" style="171" customWidth="1"/>
    <col min="2050" max="2050" width="14.7109375" style="171" customWidth="1"/>
    <col min="2051" max="2052" width="9.7109375" style="171" customWidth="1"/>
    <col min="2053" max="2053" width="12.42578125" style="171" customWidth="1"/>
    <col min="2054" max="2054" width="11.85546875" style="171" customWidth="1"/>
    <col min="2055" max="2055" width="9.7109375" style="171" customWidth="1"/>
    <col min="2056" max="2056" width="13.85546875" style="171" customWidth="1"/>
    <col min="2057" max="2059" width="9.140625" style="171"/>
    <col min="2060" max="2060" width="11" style="171" customWidth="1"/>
    <col min="2061" max="2296" width="9.140625" style="171"/>
    <col min="2297" max="2297" width="4.7109375" style="171" customWidth="1"/>
    <col min="2298" max="2298" width="16.85546875" style="171" customWidth="1"/>
    <col min="2299" max="2299" width="14.85546875" style="171" customWidth="1"/>
    <col min="2300" max="2300" width="14.140625" style="171" customWidth="1"/>
    <col min="2301" max="2301" width="16.42578125" style="171" customWidth="1"/>
    <col min="2302" max="2302" width="9.7109375" style="171" customWidth="1"/>
    <col min="2303" max="2303" width="10.5703125" style="171" customWidth="1"/>
    <col min="2304" max="2304" width="12.7109375" style="171" customWidth="1"/>
    <col min="2305" max="2305" width="13.28515625" style="171" customWidth="1"/>
    <col min="2306" max="2306" width="14.7109375" style="171" customWidth="1"/>
    <col min="2307" max="2308" width="9.7109375" style="171" customWidth="1"/>
    <col min="2309" max="2309" width="12.42578125" style="171" customWidth="1"/>
    <col min="2310" max="2310" width="11.85546875" style="171" customWidth="1"/>
    <col min="2311" max="2311" width="9.7109375" style="171" customWidth="1"/>
    <col min="2312" max="2312" width="13.85546875" style="171" customWidth="1"/>
    <col min="2313" max="2315" width="9.140625" style="171"/>
    <col min="2316" max="2316" width="11" style="171" customWidth="1"/>
    <col min="2317" max="2552" width="9.140625" style="171"/>
    <col min="2553" max="2553" width="4.7109375" style="171" customWidth="1"/>
    <col min="2554" max="2554" width="16.85546875" style="171" customWidth="1"/>
    <col min="2555" max="2555" width="14.85546875" style="171" customWidth="1"/>
    <col min="2556" max="2556" width="14.140625" style="171" customWidth="1"/>
    <col min="2557" max="2557" width="16.42578125" style="171" customWidth="1"/>
    <col min="2558" max="2558" width="9.7109375" style="171" customWidth="1"/>
    <col min="2559" max="2559" width="10.5703125" style="171" customWidth="1"/>
    <col min="2560" max="2560" width="12.7109375" style="171" customWidth="1"/>
    <col min="2561" max="2561" width="13.28515625" style="171" customWidth="1"/>
    <col min="2562" max="2562" width="14.7109375" style="171" customWidth="1"/>
    <col min="2563" max="2564" width="9.7109375" style="171" customWidth="1"/>
    <col min="2565" max="2565" width="12.42578125" style="171" customWidth="1"/>
    <col min="2566" max="2566" width="11.85546875" style="171" customWidth="1"/>
    <col min="2567" max="2567" width="9.7109375" style="171" customWidth="1"/>
    <col min="2568" max="2568" width="13.85546875" style="171" customWidth="1"/>
    <col min="2569" max="2571" width="9.140625" style="171"/>
    <col min="2572" max="2572" width="11" style="171" customWidth="1"/>
    <col min="2573" max="2808" width="9.140625" style="171"/>
    <col min="2809" max="2809" width="4.7109375" style="171" customWidth="1"/>
    <col min="2810" max="2810" width="16.85546875" style="171" customWidth="1"/>
    <col min="2811" max="2811" width="14.85546875" style="171" customWidth="1"/>
    <col min="2812" max="2812" width="14.140625" style="171" customWidth="1"/>
    <col min="2813" max="2813" width="16.42578125" style="171" customWidth="1"/>
    <col min="2814" max="2814" width="9.7109375" style="171" customWidth="1"/>
    <col min="2815" max="2815" width="10.5703125" style="171" customWidth="1"/>
    <col min="2816" max="2816" width="12.7109375" style="171" customWidth="1"/>
    <col min="2817" max="2817" width="13.28515625" style="171" customWidth="1"/>
    <col min="2818" max="2818" width="14.7109375" style="171" customWidth="1"/>
    <col min="2819" max="2820" width="9.7109375" style="171" customWidth="1"/>
    <col min="2821" max="2821" width="12.42578125" style="171" customWidth="1"/>
    <col min="2822" max="2822" width="11.85546875" style="171" customWidth="1"/>
    <col min="2823" max="2823" width="9.7109375" style="171" customWidth="1"/>
    <col min="2824" max="2824" width="13.85546875" style="171" customWidth="1"/>
    <col min="2825" max="2827" width="9.140625" style="171"/>
    <col min="2828" max="2828" width="11" style="171" customWidth="1"/>
    <col min="2829" max="3064" width="9.140625" style="171"/>
    <col min="3065" max="3065" width="4.7109375" style="171" customWidth="1"/>
    <col min="3066" max="3066" width="16.85546875" style="171" customWidth="1"/>
    <col min="3067" max="3067" width="14.85546875" style="171" customWidth="1"/>
    <col min="3068" max="3068" width="14.140625" style="171" customWidth="1"/>
    <col min="3069" max="3069" width="16.42578125" style="171" customWidth="1"/>
    <col min="3070" max="3070" width="9.7109375" style="171" customWidth="1"/>
    <col min="3071" max="3071" width="10.5703125" style="171" customWidth="1"/>
    <col min="3072" max="3072" width="12.7109375" style="171" customWidth="1"/>
    <col min="3073" max="3073" width="13.28515625" style="171" customWidth="1"/>
    <col min="3074" max="3074" width="14.7109375" style="171" customWidth="1"/>
    <col min="3075" max="3076" width="9.7109375" style="171" customWidth="1"/>
    <col min="3077" max="3077" width="12.42578125" style="171" customWidth="1"/>
    <col min="3078" max="3078" width="11.85546875" style="171" customWidth="1"/>
    <col min="3079" max="3079" width="9.7109375" style="171" customWidth="1"/>
    <col min="3080" max="3080" width="13.85546875" style="171" customWidth="1"/>
    <col min="3081" max="3083" width="9.140625" style="171"/>
    <col min="3084" max="3084" width="11" style="171" customWidth="1"/>
    <col min="3085" max="3320" width="9.140625" style="171"/>
    <col min="3321" max="3321" width="4.7109375" style="171" customWidth="1"/>
    <col min="3322" max="3322" width="16.85546875" style="171" customWidth="1"/>
    <col min="3323" max="3323" width="14.85546875" style="171" customWidth="1"/>
    <col min="3324" max="3324" width="14.140625" style="171" customWidth="1"/>
    <col min="3325" max="3325" width="16.42578125" style="171" customWidth="1"/>
    <col min="3326" max="3326" width="9.7109375" style="171" customWidth="1"/>
    <col min="3327" max="3327" width="10.5703125" style="171" customWidth="1"/>
    <col min="3328" max="3328" width="12.7109375" style="171" customWidth="1"/>
    <col min="3329" max="3329" width="13.28515625" style="171" customWidth="1"/>
    <col min="3330" max="3330" width="14.7109375" style="171" customWidth="1"/>
    <col min="3331" max="3332" width="9.7109375" style="171" customWidth="1"/>
    <col min="3333" max="3333" width="12.42578125" style="171" customWidth="1"/>
    <col min="3334" max="3334" width="11.85546875" style="171" customWidth="1"/>
    <col min="3335" max="3335" width="9.7109375" style="171" customWidth="1"/>
    <col min="3336" max="3336" width="13.85546875" style="171" customWidth="1"/>
    <col min="3337" max="3339" width="9.140625" style="171"/>
    <col min="3340" max="3340" width="11" style="171" customWidth="1"/>
    <col min="3341" max="3576" width="9.140625" style="171"/>
    <col min="3577" max="3577" width="4.7109375" style="171" customWidth="1"/>
    <col min="3578" max="3578" width="16.85546875" style="171" customWidth="1"/>
    <col min="3579" max="3579" width="14.85546875" style="171" customWidth="1"/>
    <col min="3580" max="3580" width="14.140625" style="171" customWidth="1"/>
    <col min="3581" max="3581" width="16.42578125" style="171" customWidth="1"/>
    <col min="3582" max="3582" width="9.7109375" style="171" customWidth="1"/>
    <col min="3583" max="3583" width="10.5703125" style="171" customWidth="1"/>
    <col min="3584" max="3584" width="12.7109375" style="171" customWidth="1"/>
    <col min="3585" max="3585" width="13.28515625" style="171" customWidth="1"/>
    <col min="3586" max="3586" width="14.7109375" style="171" customWidth="1"/>
    <col min="3587" max="3588" width="9.7109375" style="171" customWidth="1"/>
    <col min="3589" max="3589" width="12.42578125" style="171" customWidth="1"/>
    <col min="3590" max="3590" width="11.85546875" style="171" customWidth="1"/>
    <col min="3591" max="3591" width="9.7109375" style="171" customWidth="1"/>
    <col min="3592" max="3592" width="13.85546875" style="171" customWidth="1"/>
    <col min="3593" max="3595" width="9.140625" style="171"/>
    <col min="3596" max="3596" width="11" style="171" customWidth="1"/>
    <col min="3597" max="3832" width="9.140625" style="171"/>
    <col min="3833" max="3833" width="4.7109375" style="171" customWidth="1"/>
    <col min="3834" max="3834" width="16.85546875" style="171" customWidth="1"/>
    <col min="3835" max="3835" width="14.85546875" style="171" customWidth="1"/>
    <col min="3836" max="3836" width="14.140625" style="171" customWidth="1"/>
    <col min="3837" max="3837" width="16.42578125" style="171" customWidth="1"/>
    <col min="3838" max="3838" width="9.7109375" style="171" customWidth="1"/>
    <col min="3839" max="3839" width="10.5703125" style="171" customWidth="1"/>
    <col min="3840" max="3840" width="12.7109375" style="171" customWidth="1"/>
    <col min="3841" max="3841" width="13.28515625" style="171" customWidth="1"/>
    <col min="3842" max="3842" width="14.7109375" style="171" customWidth="1"/>
    <col min="3843" max="3844" width="9.7109375" style="171" customWidth="1"/>
    <col min="3845" max="3845" width="12.42578125" style="171" customWidth="1"/>
    <col min="3846" max="3846" width="11.85546875" style="171" customWidth="1"/>
    <col min="3847" max="3847" width="9.7109375" style="171" customWidth="1"/>
    <col min="3848" max="3848" width="13.85546875" style="171" customWidth="1"/>
    <col min="3849" max="3851" width="9.140625" style="171"/>
    <col min="3852" max="3852" width="11" style="171" customWidth="1"/>
    <col min="3853" max="4088" width="9.140625" style="171"/>
    <col min="4089" max="4089" width="4.7109375" style="171" customWidth="1"/>
    <col min="4090" max="4090" width="16.85546875" style="171" customWidth="1"/>
    <col min="4091" max="4091" width="14.85546875" style="171" customWidth="1"/>
    <col min="4092" max="4092" width="14.140625" style="171" customWidth="1"/>
    <col min="4093" max="4093" width="16.42578125" style="171" customWidth="1"/>
    <col min="4094" max="4094" width="9.7109375" style="171" customWidth="1"/>
    <col min="4095" max="4095" width="10.5703125" style="171" customWidth="1"/>
    <col min="4096" max="4096" width="12.7109375" style="171" customWidth="1"/>
    <col min="4097" max="4097" width="13.28515625" style="171" customWidth="1"/>
    <col min="4098" max="4098" width="14.7109375" style="171" customWidth="1"/>
    <col min="4099" max="4100" width="9.7109375" style="171" customWidth="1"/>
    <col min="4101" max="4101" width="12.42578125" style="171" customWidth="1"/>
    <col min="4102" max="4102" width="11.85546875" style="171" customWidth="1"/>
    <col min="4103" max="4103" width="9.7109375" style="171" customWidth="1"/>
    <col min="4104" max="4104" width="13.85546875" style="171" customWidth="1"/>
    <col min="4105" max="4107" width="9.140625" style="171"/>
    <col min="4108" max="4108" width="11" style="171" customWidth="1"/>
    <col min="4109" max="4344" width="9.140625" style="171"/>
    <col min="4345" max="4345" width="4.7109375" style="171" customWidth="1"/>
    <col min="4346" max="4346" width="16.85546875" style="171" customWidth="1"/>
    <col min="4347" max="4347" width="14.85546875" style="171" customWidth="1"/>
    <col min="4348" max="4348" width="14.140625" style="171" customWidth="1"/>
    <col min="4349" max="4349" width="16.42578125" style="171" customWidth="1"/>
    <col min="4350" max="4350" width="9.7109375" style="171" customWidth="1"/>
    <col min="4351" max="4351" width="10.5703125" style="171" customWidth="1"/>
    <col min="4352" max="4352" width="12.7109375" style="171" customWidth="1"/>
    <col min="4353" max="4353" width="13.28515625" style="171" customWidth="1"/>
    <col min="4354" max="4354" width="14.7109375" style="171" customWidth="1"/>
    <col min="4355" max="4356" width="9.7109375" style="171" customWidth="1"/>
    <col min="4357" max="4357" width="12.42578125" style="171" customWidth="1"/>
    <col min="4358" max="4358" width="11.85546875" style="171" customWidth="1"/>
    <col min="4359" max="4359" width="9.7109375" style="171" customWidth="1"/>
    <col min="4360" max="4360" width="13.85546875" style="171" customWidth="1"/>
    <col min="4361" max="4363" width="9.140625" style="171"/>
    <col min="4364" max="4364" width="11" style="171" customWidth="1"/>
    <col min="4365" max="4600" width="9.140625" style="171"/>
    <col min="4601" max="4601" width="4.7109375" style="171" customWidth="1"/>
    <col min="4602" max="4602" width="16.85546875" style="171" customWidth="1"/>
    <col min="4603" max="4603" width="14.85546875" style="171" customWidth="1"/>
    <col min="4604" max="4604" width="14.140625" style="171" customWidth="1"/>
    <col min="4605" max="4605" width="16.42578125" style="171" customWidth="1"/>
    <col min="4606" max="4606" width="9.7109375" style="171" customWidth="1"/>
    <col min="4607" max="4607" width="10.5703125" style="171" customWidth="1"/>
    <col min="4608" max="4608" width="12.7109375" style="171" customWidth="1"/>
    <col min="4609" max="4609" width="13.28515625" style="171" customWidth="1"/>
    <col min="4610" max="4610" width="14.7109375" style="171" customWidth="1"/>
    <col min="4611" max="4612" width="9.7109375" style="171" customWidth="1"/>
    <col min="4613" max="4613" width="12.42578125" style="171" customWidth="1"/>
    <col min="4614" max="4614" width="11.85546875" style="171" customWidth="1"/>
    <col min="4615" max="4615" width="9.7109375" style="171" customWidth="1"/>
    <col min="4616" max="4616" width="13.85546875" style="171" customWidth="1"/>
    <col min="4617" max="4619" width="9.140625" style="171"/>
    <col min="4620" max="4620" width="11" style="171" customWidth="1"/>
    <col min="4621" max="4856" width="9.140625" style="171"/>
    <col min="4857" max="4857" width="4.7109375" style="171" customWidth="1"/>
    <col min="4858" max="4858" width="16.85546875" style="171" customWidth="1"/>
    <col min="4859" max="4859" width="14.85546875" style="171" customWidth="1"/>
    <col min="4860" max="4860" width="14.140625" style="171" customWidth="1"/>
    <col min="4861" max="4861" width="16.42578125" style="171" customWidth="1"/>
    <col min="4862" max="4862" width="9.7109375" style="171" customWidth="1"/>
    <col min="4863" max="4863" width="10.5703125" style="171" customWidth="1"/>
    <col min="4864" max="4864" width="12.7109375" style="171" customWidth="1"/>
    <col min="4865" max="4865" width="13.28515625" style="171" customWidth="1"/>
    <col min="4866" max="4866" width="14.7109375" style="171" customWidth="1"/>
    <col min="4867" max="4868" width="9.7109375" style="171" customWidth="1"/>
    <col min="4869" max="4869" width="12.42578125" style="171" customWidth="1"/>
    <col min="4870" max="4870" width="11.85546875" style="171" customWidth="1"/>
    <col min="4871" max="4871" width="9.7109375" style="171" customWidth="1"/>
    <col min="4872" max="4872" width="13.85546875" style="171" customWidth="1"/>
    <col min="4873" max="4875" width="9.140625" style="171"/>
    <col min="4876" max="4876" width="11" style="171" customWidth="1"/>
    <col min="4877" max="5112" width="9.140625" style="171"/>
    <col min="5113" max="5113" width="4.7109375" style="171" customWidth="1"/>
    <col min="5114" max="5114" width="16.85546875" style="171" customWidth="1"/>
    <col min="5115" max="5115" width="14.85546875" style="171" customWidth="1"/>
    <col min="5116" max="5116" width="14.140625" style="171" customWidth="1"/>
    <col min="5117" max="5117" width="16.42578125" style="171" customWidth="1"/>
    <col min="5118" max="5118" width="9.7109375" style="171" customWidth="1"/>
    <col min="5119" max="5119" width="10.5703125" style="171" customWidth="1"/>
    <col min="5120" max="5120" width="12.7109375" style="171" customWidth="1"/>
    <col min="5121" max="5121" width="13.28515625" style="171" customWidth="1"/>
    <col min="5122" max="5122" width="14.7109375" style="171" customWidth="1"/>
    <col min="5123" max="5124" width="9.7109375" style="171" customWidth="1"/>
    <col min="5125" max="5125" width="12.42578125" style="171" customWidth="1"/>
    <col min="5126" max="5126" width="11.85546875" style="171" customWidth="1"/>
    <col min="5127" max="5127" width="9.7109375" style="171" customWidth="1"/>
    <col min="5128" max="5128" width="13.85546875" style="171" customWidth="1"/>
    <col min="5129" max="5131" width="9.140625" style="171"/>
    <col min="5132" max="5132" width="11" style="171" customWidth="1"/>
    <col min="5133" max="5368" width="9.140625" style="171"/>
    <col min="5369" max="5369" width="4.7109375" style="171" customWidth="1"/>
    <col min="5370" max="5370" width="16.85546875" style="171" customWidth="1"/>
    <col min="5371" max="5371" width="14.85546875" style="171" customWidth="1"/>
    <col min="5372" max="5372" width="14.140625" style="171" customWidth="1"/>
    <col min="5373" max="5373" width="16.42578125" style="171" customWidth="1"/>
    <col min="5374" max="5374" width="9.7109375" style="171" customWidth="1"/>
    <col min="5375" max="5375" width="10.5703125" style="171" customWidth="1"/>
    <col min="5376" max="5376" width="12.7109375" style="171" customWidth="1"/>
    <col min="5377" max="5377" width="13.28515625" style="171" customWidth="1"/>
    <col min="5378" max="5378" width="14.7109375" style="171" customWidth="1"/>
    <col min="5379" max="5380" width="9.7109375" style="171" customWidth="1"/>
    <col min="5381" max="5381" width="12.42578125" style="171" customWidth="1"/>
    <col min="5382" max="5382" width="11.85546875" style="171" customWidth="1"/>
    <col min="5383" max="5383" width="9.7109375" style="171" customWidth="1"/>
    <col min="5384" max="5384" width="13.85546875" style="171" customWidth="1"/>
    <col min="5385" max="5387" width="9.140625" style="171"/>
    <col min="5388" max="5388" width="11" style="171" customWidth="1"/>
    <col min="5389" max="5624" width="9.140625" style="171"/>
    <col min="5625" max="5625" width="4.7109375" style="171" customWidth="1"/>
    <col min="5626" max="5626" width="16.85546875" style="171" customWidth="1"/>
    <col min="5627" max="5627" width="14.85546875" style="171" customWidth="1"/>
    <col min="5628" max="5628" width="14.140625" style="171" customWidth="1"/>
    <col min="5629" max="5629" width="16.42578125" style="171" customWidth="1"/>
    <col min="5630" max="5630" width="9.7109375" style="171" customWidth="1"/>
    <col min="5631" max="5631" width="10.5703125" style="171" customWidth="1"/>
    <col min="5632" max="5632" width="12.7109375" style="171" customWidth="1"/>
    <col min="5633" max="5633" width="13.28515625" style="171" customWidth="1"/>
    <col min="5634" max="5634" width="14.7109375" style="171" customWidth="1"/>
    <col min="5635" max="5636" width="9.7109375" style="171" customWidth="1"/>
    <col min="5637" max="5637" width="12.42578125" style="171" customWidth="1"/>
    <col min="5638" max="5638" width="11.85546875" style="171" customWidth="1"/>
    <col min="5639" max="5639" width="9.7109375" style="171" customWidth="1"/>
    <col min="5640" max="5640" width="13.85546875" style="171" customWidth="1"/>
    <col min="5641" max="5643" width="9.140625" style="171"/>
    <col min="5644" max="5644" width="11" style="171" customWidth="1"/>
    <col min="5645" max="5880" width="9.140625" style="171"/>
    <col min="5881" max="5881" width="4.7109375" style="171" customWidth="1"/>
    <col min="5882" max="5882" width="16.85546875" style="171" customWidth="1"/>
    <col min="5883" max="5883" width="14.85546875" style="171" customWidth="1"/>
    <col min="5884" max="5884" width="14.140625" style="171" customWidth="1"/>
    <col min="5885" max="5885" width="16.42578125" style="171" customWidth="1"/>
    <col min="5886" max="5886" width="9.7109375" style="171" customWidth="1"/>
    <col min="5887" max="5887" width="10.5703125" style="171" customWidth="1"/>
    <col min="5888" max="5888" width="12.7109375" style="171" customWidth="1"/>
    <col min="5889" max="5889" width="13.28515625" style="171" customWidth="1"/>
    <col min="5890" max="5890" width="14.7109375" style="171" customWidth="1"/>
    <col min="5891" max="5892" width="9.7109375" style="171" customWidth="1"/>
    <col min="5893" max="5893" width="12.42578125" style="171" customWidth="1"/>
    <col min="5894" max="5894" width="11.85546875" style="171" customWidth="1"/>
    <col min="5895" max="5895" width="9.7109375" style="171" customWidth="1"/>
    <col min="5896" max="5896" width="13.85546875" style="171" customWidth="1"/>
    <col min="5897" max="5899" width="9.140625" style="171"/>
    <col min="5900" max="5900" width="11" style="171" customWidth="1"/>
    <col min="5901" max="6136" width="9.140625" style="171"/>
    <col min="6137" max="6137" width="4.7109375" style="171" customWidth="1"/>
    <col min="6138" max="6138" width="16.85546875" style="171" customWidth="1"/>
    <col min="6139" max="6139" width="14.85546875" style="171" customWidth="1"/>
    <col min="6140" max="6140" width="14.140625" style="171" customWidth="1"/>
    <col min="6141" max="6141" width="16.42578125" style="171" customWidth="1"/>
    <col min="6142" max="6142" width="9.7109375" style="171" customWidth="1"/>
    <col min="6143" max="6143" width="10.5703125" style="171" customWidth="1"/>
    <col min="6144" max="6144" width="12.7109375" style="171" customWidth="1"/>
    <col min="6145" max="6145" width="13.28515625" style="171" customWidth="1"/>
    <col min="6146" max="6146" width="14.7109375" style="171" customWidth="1"/>
    <col min="6147" max="6148" width="9.7109375" style="171" customWidth="1"/>
    <col min="6149" max="6149" width="12.42578125" style="171" customWidth="1"/>
    <col min="6150" max="6150" width="11.85546875" style="171" customWidth="1"/>
    <col min="6151" max="6151" width="9.7109375" style="171" customWidth="1"/>
    <col min="6152" max="6152" width="13.85546875" style="171" customWidth="1"/>
    <col min="6153" max="6155" width="9.140625" style="171"/>
    <col min="6156" max="6156" width="11" style="171" customWidth="1"/>
    <col min="6157" max="6392" width="9.140625" style="171"/>
    <col min="6393" max="6393" width="4.7109375" style="171" customWidth="1"/>
    <col min="6394" max="6394" width="16.85546875" style="171" customWidth="1"/>
    <col min="6395" max="6395" width="14.85546875" style="171" customWidth="1"/>
    <col min="6396" max="6396" width="14.140625" style="171" customWidth="1"/>
    <col min="6397" max="6397" width="16.42578125" style="171" customWidth="1"/>
    <col min="6398" max="6398" width="9.7109375" style="171" customWidth="1"/>
    <col min="6399" max="6399" width="10.5703125" style="171" customWidth="1"/>
    <col min="6400" max="6400" width="12.7109375" style="171" customWidth="1"/>
    <col min="6401" max="6401" width="13.28515625" style="171" customWidth="1"/>
    <col min="6402" max="6402" width="14.7109375" style="171" customWidth="1"/>
    <col min="6403" max="6404" width="9.7109375" style="171" customWidth="1"/>
    <col min="6405" max="6405" width="12.42578125" style="171" customWidth="1"/>
    <col min="6406" max="6406" width="11.85546875" style="171" customWidth="1"/>
    <col min="6407" max="6407" width="9.7109375" style="171" customWidth="1"/>
    <col min="6408" max="6408" width="13.85546875" style="171" customWidth="1"/>
    <col min="6409" max="6411" width="9.140625" style="171"/>
    <col min="6412" max="6412" width="11" style="171" customWidth="1"/>
    <col min="6413" max="6648" width="9.140625" style="171"/>
    <col min="6649" max="6649" width="4.7109375" style="171" customWidth="1"/>
    <col min="6650" max="6650" width="16.85546875" style="171" customWidth="1"/>
    <col min="6651" max="6651" width="14.85546875" style="171" customWidth="1"/>
    <col min="6652" max="6652" width="14.140625" style="171" customWidth="1"/>
    <col min="6653" max="6653" width="16.42578125" style="171" customWidth="1"/>
    <col min="6654" max="6654" width="9.7109375" style="171" customWidth="1"/>
    <col min="6655" max="6655" width="10.5703125" style="171" customWidth="1"/>
    <col min="6656" max="6656" width="12.7109375" style="171" customWidth="1"/>
    <col min="6657" max="6657" width="13.28515625" style="171" customWidth="1"/>
    <col min="6658" max="6658" width="14.7109375" style="171" customWidth="1"/>
    <col min="6659" max="6660" width="9.7109375" style="171" customWidth="1"/>
    <col min="6661" max="6661" width="12.42578125" style="171" customWidth="1"/>
    <col min="6662" max="6662" width="11.85546875" style="171" customWidth="1"/>
    <col min="6663" max="6663" width="9.7109375" style="171" customWidth="1"/>
    <col min="6664" max="6664" width="13.85546875" style="171" customWidth="1"/>
    <col min="6665" max="6667" width="9.140625" style="171"/>
    <col min="6668" max="6668" width="11" style="171" customWidth="1"/>
    <col min="6669" max="6904" width="9.140625" style="171"/>
    <col min="6905" max="6905" width="4.7109375" style="171" customWidth="1"/>
    <col min="6906" max="6906" width="16.85546875" style="171" customWidth="1"/>
    <col min="6907" max="6907" width="14.85546875" style="171" customWidth="1"/>
    <col min="6908" max="6908" width="14.140625" style="171" customWidth="1"/>
    <col min="6909" max="6909" width="16.42578125" style="171" customWidth="1"/>
    <col min="6910" max="6910" width="9.7109375" style="171" customWidth="1"/>
    <col min="6911" max="6911" width="10.5703125" style="171" customWidth="1"/>
    <col min="6912" max="6912" width="12.7109375" style="171" customWidth="1"/>
    <col min="6913" max="6913" width="13.28515625" style="171" customWidth="1"/>
    <col min="6914" max="6914" width="14.7109375" style="171" customWidth="1"/>
    <col min="6915" max="6916" width="9.7109375" style="171" customWidth="1"/>
    <col min="6917" max="6917" width="12.42578125" style="171" customWidth="1"/>
    <col min="6918" max="6918" width="11.85546875" style="171" customWidth="1"/>
    <col min="6919" max="6919" width="9.7109375" style="171" customWidth="1"/>
    <col min="6920" max="6920" width="13.85546875" style="171" customWidth="1"/>
    <col min="6921" max="6923" width="9.140625" style="171"/>
    <col min="6924" max="6924" width="11" style="171" customWidth="1"/>
    <col min="6925" max="7160" width="9.140625" style="171"/>
    <col min="7161" max="7161" width="4.7109375" style="171" customWidth="1"/>
    <col min="7162" max="7162" width="16.85546875" style="171" customWidth="1"/>
    <col min="7163" max="7163" width="14.85546875" style="171" customWidth="1"/>
    <col min="7164" max="7164" width="14.140625" style="171" customWidth="1"/>
    <col min="7165" max="7165" width="16.42578125" style="171" customWidth="1"/>
    <col min="7166" max="7166" width="9.7109375" style="171" customWidth="1"/>
    <col min="7167" max="7167" width="10.5703125" style="171" customWidth="1"/>
    <col min="7168" max="7168" width="12.7109375" style="171" customWidth="1"/>
    <col min="7169" max="7169" width="13.28515625" style="171" customWidth="1"/>
    <col min="7170" max="7170" width="14.7109375" style="171" customWidth="1"/>
    <col min="7171" max="7172" width="9.7109375" style="171" customWidth="1"/>
    <col min="7173" max="7173" width="12.42578125" style="171" customWidth="1"/>
    <col min="7174" max="7174" width="11.85546875" style="171" customWidth="1"/>
    <col min="7175" max="7175" width="9.7109375" style="171" customWidth="1"/>
    <col min="7176" max="7176" width="13.85546875" style="171" customWidth="1"/>
    <col min="7177" max="7179" width="9.140625" style="171"/>
    <col min="7180" max="7180" width="11" style="171" customWidth="1"/>
    <col min="7181" max="7416" width="9.140625" style="171"/>
    <col min="7417" max="7417" width="4.7109375" style="171" customWidth="1"/>
    <col min="7418" max="7418" width="16.85546875" style="171" customWidth="1"/>
    <col min="7419" max="7419" width="14.85546875" style="171" customWidth="1"/>
    <col min="7420" max="7420" width="14.140625" style="171" customWidth="1"/>
    <col min="7421" max="7421" width="16.42578125" style="171" customWidth="1"/>
    <col min="7422" max="7422" width="9.7109375" style="171" customWidth="1"/>
    <col min="7423" max="7423" width="10.5703125" style="171" customWidth="1"/>
    <col min="7424" max="7424" width="12.7109375" style="171" customWidth="1"/>
    <col min="7425" max="7425" width="13.28515625" style="171" customWidth="1"/>
    <col min="7426" max="7426" width="14.7109375" style="171" customWidth="1"/>
    <col min="7427" max="7428" width="9.7109375" style="171" customWidth="1"/>
    <col min="7429" max="7429" width="12.42578125" style="171" customWidth="1"/>
    <col min="7430" max="7430" width="11.85546875" style="171" customWidth="1"/>
    <col min="7431" max="7431" width="9.7109375" style="171" customWidth="1"/>
    <col min="7432" max="7432" width="13.85546875" style="171" customWidth="1"/>
    <col min="7433" max="7435" width="9.140625" style="171"/>
    <col min="7436" max="7436" width="11" style="171" customWidth="1"/>
    <col min="7437" max="7672" width="9.140625" style="171"/>
    <col min="7673" max="7673" width="4.7109375" style="171" customWidth="1"/>
    <col min="7674" max="7674" width="16.85546875" style="171" customWidth="1"/>
    <col min="7675" max="7675" width="14.85546875" style="171" customWidth="1"/>
    <col min="7676" max="7676" width="14.140625" style="171" customWidth="1"/>
    <col min="7677" max="7677" width="16.42578125" style="171" customWidth="1"/>
    <col min="7678" max="7678" width="9.7109375" style="171" customWidth="1"/>
    <col min="7679" max="7679" width="10.5703125" style="171" customWidth="1"/>
    <col min="7680" max="7680" width="12.7109375" style="171" customWidth="1"/>
    <col min="7681" max="7681" width="13.28515625" style="171" customWidth="1"/>
    <col min="7682" max="7682" width="14.7109375" style="171" customWidth="1"/>
    <col min="7683" max="7684" width="9.7109375" style="171" customWidth="1"/>
    <col min="7685" max="7685" width="12.42578125" style="171" customWidth="1"/>
    <col min="7686" max="7686" width="11.85546875" style="171" customWidth="1"/>
    <col min="7687" max="7687" width="9.7109375" style="171" customWidth="1"/>
    <col min="7688" max="7688" width="13.85546875" style="171" customWidth="1"/>
    <col min="7689" max="7691" width="9.140625" style="171"/>
    <col min="7692" max="7692" width="11" style="171" customWidth="1"/>
    <col min="7693" max="7928" width="9.140625" style="171"/>
    <col min="7929" max="7929" width="4.7109375" style="171" customWidth="1"/>
    <col min="7930" max="7930" width="16.85546875" style="171" customWidth="1"/>
    <col min="7931" max="7931" width="14.85546875" style="171" customWidth="1"/>
    <col min="7932" max="7932" width="14.140625" style="171" customWidth="1"/>
    <col min="7933" max="7933" width="16.42578125" style="171" customWidth="1"/>
    <col min="7934" max="7934" width="9.7109375" style="171" customWidth="1"/>
    <col min="7935" max="7935" width="10.5703125" style="171" customWidth="1"/>
    <col min="7936" max="7936" width="12.7109375" style="171" customWidth="1"/>
    <col min="7937" max="7937" width="13.28515625" style="171" customWidth="1"/>
    <col min="7938" max="7938" width="14.7109375" style="171" customWidth="1"/>
    <col min="7939" max="7940" width="9.7109375" style="171" customWidth="1"/>
    <col min="7941" max="7941" width="12.42578125" style="171" customWidth="1"/>
    <col min="7942" max="7942" width="11.85546875" style="171" customWidth="1"/>
    <col min="7943" max="7943" width="9.7109375" style="171" customWidth="1"/>
    <col min="7944" max="7944" width="13.85546875" style="171" customWidth="1"/>
    <col min="7945" max="7947" width="9.140625" style="171"/>
    <col min="7948" max="7948" width="11" style="171" customWidth="1"/>
    <col min="7949" max="8184" width="9.140625" style="171"/>
    <col min="8185" max="8185" width="4.7109375" style="171" customWidth="1"/>
    <col min="8186" max="8186" width="16.85546875" style="171" customWidth="1"/>
    <col min="8187" max="8187" width="14.85546875" style="171" customWidth="1"/>
    <col min="8188" max="8188" width="14.140625" style="171" customWidth="1"/>
    <col min="8189" max="8189" width="16.42578125" style="171" customWidth="1"/>
    <col min="8190" max="8190" width="9.7109375" style="171" customWidth="1"/>
    <col min="8191" max="8191" width="10.5703125" style="171" customWidth="1"/>
    <col min="8192" max="8192" width="12.7109375" style="171" customWidth="1"/>
    <col min="8193" max="8193" width="13.28515625" style="171" customWidth="1"/>
    <col min="8194" max="8194" width="14.7109375" style="171" customWidth="1"/>
    <col min="8195" max="8196" width="9.7109375" style="171" customWidth="1"/>
    <col min="8197" max="8197" width="12.42578125" style="171" customWidth="1"/>
    <col min="8198" max="8198" width="11.85546875" style="171" customWidth="1"/>
    <col min="8199" max="8199" width="9.7109375" style="171" customWidth="1"/>
    <col min="8200" max="8200" width="13.85546875" style="171" customWidth="1"/>
    <col min="8201" max="8203" width="9.140625" style="171"/>
    <col min="8204" max="8204" width="11" style="171" customWidth="1"/>
    <col min="8205" max="8440" width="9.140625" style="171"/>
    <col min="8441" max="8441" width="4.7109375" style="171" customWidth="1"/>
    <col min="8442" max="8442" width="16.85546875" style="171" customWidth="1"/>
    <col min="8443" max="8443" width="14.85546875" style="171" customWidth="1"/>
    <col min="8444" max="8444" width="14.140625" style="171" customWidth="1"/>
    <col min="8445" max="8445" width="16.42578125" style="171" customWidth="1"/>
    <col min="8446" max="8446" width="9.7109375" style="171" customWidth="1"/>
    <col min="8447" max="8447" width="10.5703125" style="171" customWidth="1"/>
    <col min="8448" max="8448" width="12.7109375" style="171" customWidth="1"/>
    <col min="8449" max="8449" width="13.28515625" style="171" customWidth="1"/>
    <col min="8450" max="8450" width="14.7109375" style="171" customWidth="1"/>
    <col min="8451" max="8452" width="9.7109375" style="171" customWidth="1"/>
    <col min="8453" max="8453" width="12.42578125" style="171" customWidth="1"/>
    <col min="8454" max="8454" width="11.85546875" style="171" customWidth="1"/>
    <col min="8455" max="8455" width="9.7109375" style="171" customWidth="1"/>
    <col min="8456" max="8456" width="13.85546875" style="171" customWidth="1"/>
    <col min="8457" max="8459" width="9.140625" style="171"/>
    <col min="8460" max="8460" width="11" style="171" customWidth="1"/>
    <col min="8461" max="8696" width="9.140625" style="171"/>
    <col min="8697" max="8697" width="4.7109375" style="171" customWidth="1"/>
    <col min="8698" max="8698" width="16.85546875" style="171" customWidth="1"/>
    <col min="8699" max="8699" width="14.85546875" style="171" customWidth="1"/>
    <col min="8700" max="8700" width="14.140625" style="171" customWidth="1"/>
    <col min="8701" max="8701" width="16.42578125" style="171" customWidth="1"/>
    <col min="8702" max="8702" width="9.7109375" style="171" customWidth="1"/>
    <col min="8703" max="8703" width="10.5703125" style="171" customWidth="1"/>
    <col min="8704" max="8704" width="12.7109375" style="171" customWidth="1"/>
    <col min="8705" max="8705" width="13.28515625" style="171" customWidth="1"/>
    <col min="8706" max="8706" width="14.7109375" style="171" customWidth="1"/>
    <col min="8707" max="8708" width="9.7109375" style="171" customWidth="1"/>
    <col min="8709" max="8709" width="12.42578125" style="171" customWidth="1"/>
    <col min="8710" max="8710" width="11.85546875" style="171" customWidth="1"/>
    <col min="8711" max="8711" width="9.7109375" style="171" customWidth="1"/>
    <col min="8712" max="8712" width="13.85546875" style="171" customWidth="1"/>
    <col min="8713" max="8715" width="9.140625" style="171"/>
    <col min="8716" max="8716" width="11" style="171" customWidth="1"/>
    <col min="8717" max="8952" width="9.140625" style="171"/>
    <col min="8953" max="8953" width="4.7109375" style="171" customWidth="1"/>
    <col min="8954" max="8954" width="16.85546875" style="171" customWidth="1"/>
    <col min="8955" max="8955" width="14.85546875" style="171" customWidth="1"/>
    <col min="8956" max="8956" width="14.140625" style="171" customWidth="1"/>
    <col min="8957" max="8957" width="16.42578125" style="171" customWidth="1"/>
    <col min="8958" max="8958" width="9.7109375" style="171" customWidth="1"/>
    <col min="8959" max="8959" width="10.5703125" style="171" customWidth="1"/>
    <col min="8960" max="8960" width="12.7109375" style="171" customWidth="1"/>
    <col min="8961" max="8961" width="13.28515625" style="171" customWidth="1"/>
    <col min="8962" max="8962" width="14.7109375" style="171" customWidth="1"/>
    <col min="8963" max="8964" width="9.7109375" style="171" customWidth="1"/>
    <col min="8965" max="8965" width="12.42578125" style="171" customWidth="1"/>
    <col min="8966" max="8966" width="11.85546875" style="171" customWidth="1"/>
    <col min="8967" max="8967" width="9.7109375" style="171" customWidth="1"/>
    <col min="8968" max="8968" width="13.85546875" style="171" customWidth="1"/>
    <col min="8969" max="8971" width="9.140625" style="171"/>
    <col min="8972" max="8972" width="11" style="171" customWidth="1"/>
    <col min="8973" max="9208" width="9.140625" style="171"/>
    <col min="9209" max="9209" width="4.7109375" style="171" customWidth="1"/>
    <col min="9210" max="9210" width="16.85546875" style="171" customWidth="1"/>
    <col min="9211" max="9211" width="14.85546875" style="171" customWidth="1"/>
    <col min="9212" max="9212" width="14.140625" style="171" customWidth="1"/>
    <col min="9213" max="9213" width="16.42578125" style="171" customWidth="1"/>
    <col min="9214" max="9214" width="9.7109375" style="171" customWidth="1"/>
    <col min="9215" max="9215" width="10.5703125" style="171" customWidth="1"/>
    <col min="9216" max="9216" width="12.7109375" style="171" customWidth="1"/>
    <col min="9217" max="9217" width="13.28515625" style="171" customWidth="1"/>
    <col min="9218" max="9218" width="14.7109375" style="171" customWidth="1"/>
    <col min="9219" max="9220" width="9.7109375" style="171" customWidth="1"/>
    <col min="9221" max="9221" width="12.42578125" style="171" customWidth="1"/>
    <col min="9222" max="9222" width="11.85546875" style="171" customWidth="1"/>
    <col min="9223" max="9223" width="9.7109375" style="171" customWidth="1"/>
    <col min="9224" max="9224" width="13.85546875" style="171" customWidth="1"/>
    <col min="9225" max="9227" width="9.140625" style="171"/>
    <col min="9228" max="9228" width="11" style="171" customWidth="1"/>
    <col min="9229" max="9464" width="9.140625" style="171"/>
    <col min="9465" max="9465" width="4.7109375" style="171" customWidth="1"/>
    <col min="9466" max="9466" width="16.85546875" style="171" customWidth="1"/>
    <col min="9467" max="9467" width="14.85546875" style="171" customWidth="1"/>
    <col min="9468" max="9468" width="14.140625" style="171" customWidth="1"/>
    <col min="9469" max="9469" width="16.42578125" style="171" customWidth="1"/>
    <col min="9470" max="9470" width="9.7109375" style="171" customWidth="1"/>
    <col min="9471" max="9471" width="10.5703125" style="171" customWidth="1"/>
    <col min="9472" max="9472" width="12.7109375" style="171" customWidth="1"/>
    <col min="9473" max="9473" width="13.28515625" style="171" customWidth="1"/>
    <col min="9474" max="9474" width="14.7109375" style="171" customWidth="1"/>
    <col min="9475" max="9476" width="9.7109375" style="171" customWidth="1"/>
    <col min="9477" max="9477" width="12.42578125" style="171" customWidth="1"/>
    <col min="9478" max="9478" width="11.85546875" style="171" customWidth="1"/>
    <col min="9479" max="9479" width="9.7109375" style="171" customWidth="1"/>
    <col min="9480" max="9480" width="13.85546875" style="171" customWidth="1"/>
    <col min="9481" max="9483" width="9.140625" style="171"/>
    <col min="9484" max="9484" width="11" style="171" customWidth="1"/>
    <col min="9485" max="9720" width="9.140625" style="171"/>
    <col min="9721" max="9721" width="4.7109375" style="171" customWidth="1"/>
    <col min="9722" max="9722" width="16.85546875" style="171" customWidth="1"/>
    <col min="9723" max="9723" width="14.85546875" style="171" customWidth="1"/>
    <col min="9724" max="9724" width="14.140625" style="171" customWidth="1"/>
    <col min="9725" max="9725" width="16.42578125" style="171" customWidth="1"/>
    <col min="9726" max="9726" width="9.7109375" style="171" customWidth="1"/>
    <col min="9727" max="9727" width="10.5703125" style="171" customWidth="1"/>
    <col min="9728" max="9728" width="12.7109375" style="171" customWidth="1"/>
    <col min="9729" max="9729" width="13.28515625" style="171" customWidth="1"/>
    <col min="9730" max="9730" width="14.7109375" style="171" customWidth="1"/>
    <col min="9731" max="9732" width="9.7109375" style="171" customWidth="1"/>
    <col min="9733" max="9733" width="12.42578125" style="171" customWidth="1"/>
    <col min="9734" max="9734" width="11.85546875" style="171" customWidth="1"/>
    <col min="9735" max="9735" width="9.7109375" style="171" customWidth="1"/>
    <col min="9736" max="9736" width="13.85546875" style="171" customWidth="1"/>
    <col min="9737" max="9739" width="9.140625" style="171"/>
    <col min="9740" max="9740" width="11" style="171" customWidth="1"/>
    <col min="9741" max="9976" width="9.140625" style="171"/>
    <col min="9977" max="9977" width="4.7109375" style="171" customWidth="1"/>
    <col min="9978" max="9978" width="16.85546875" style="171" customWidth="1"/>
    <col min="9979" max="9979" width="14.85546875" style="171" customWidth="1"/>
    <col min="9980" max="9980" width="14.140625" style="171" customWidth="1"/>
    <col min="9981" max="9981" width="16.42578125" style="171" customWidth="1"/>
    <col min="9982" max="9982" width="9.7109375" style="171" customWidth="1"/>
    <col min="9983" max="9983" width="10.5703125" style="171" customWidth="1"/>
    <col min="9984" max="9984" width="12.7109375" style="171" customWidth="1"/>
    <col min="9985" max="9985" width="13.28515625" style="171" customWidth="1"/>
    <col min="9986" max="9986" width="14.7109375" style="171" customWidth="1"/>
    <col min="9987" max="9988" width="9.7109375" style="171" customWidth="1"/>
    <col min="9989" max="9989" width="12.42578125" style="171" customWidth="1"/>
    <col min="9990" max="9990" width="11.85546875" style="171" customWidth="1"/>
    <col min="9991" max="9991" width="9.7109375" style="171" customWidth="1"/>
    <col min="9992" max="9992" width="13.85546875" style="171" customWidth="1"/>
    <col min="9993" max="9995" width="9.140625" style="171"/>
    <col min="9996" max="9996" width="11" style="171" customWidth="1"/>
    <col min="9997" max="10232" width="9.140625" style="171"/>
    <col min="10233" max="10233" width="4.7109375" style="171" customWidth="1"/>
    <col min="10234" max="10234" width="16.85546875" style="171" customWidth="1"/>
    <col min="10235" max="10235" width="14.85546875" style="171" customWidth="1"/>
    <col min="10236" max="10236" width="14.140625" style="171" customWidth="1"/>
    <col min="10237" max="10237" width="16.42578125" style="171" customWidth="1"/>
    <col min="10238" max="10238" width="9.7109375" style="171" customWidth="1"/>
    <col min="10239" max="10239" width="10.5703125" style="171" customWidth="1"/>
    <col min="10240" max="10240" width="12.7109375" style="171" customWidth="1"/>
    <col min="10241" max="10241" width="13.28515625" style="171" customWidth="1"/>
    <col min="10242" max="10242" width="14.7109375" style="171" customWidth="1"/>
    <col min="10243" max="10244" width="9.7109375" style="171" customWidth="1"/>
    <col min="10245" max="10245" width="12.42578125" style="171" customWidth="1"/>
    <col min="10246" max="10246" width="11.85546875" style="171" customWidth="1"/>
    <col min="10247" max="10247" width="9.7109375" style="171" customWidth="1"/>
    <col min="10248" max="10248" width="13.85546875" style="171" customWidth="1"/>
    <col min="10249" max="10251" width="9.140625" style="171"/>
    <col min="10252" max="10252" width="11" style="171" customWidth="1"/>
    <col min="10253" max="10488" width="9.140625" style="171"/>
    <col min="10489" max="10489" width="4.7109375" style="171" customWidth="1"/>
    <col min="10490" max="10490" width="16.85546875" style="171" customWidth="1"/>
    <col min="10491" max="10491" width="14.85546875" style="171" customWidth="1"/>
    <col min="10492" max="10492" width="14.140625" style="171" customWidth="1"/>
    <col min="10493" max="10493" width="16.42578125" style="171" customWidth="1"/>
    <col min="10494" max="10494" width="9.7109375" style="171" customWidth="1"/>
    <col min="10495" max="10495" width="10.5703125" style="171" customWidth="1"/>
    <col min="10496" max="10496" width="12.7109375" style="171" customWidth="1"/>
    <col min="10497" max="10497" width="13.28515625" style="171" customWidth="1"/>
    <col min="10498" max="10498" width="14.7109375" style="171" customWidth="1"/>
    <col min="10499" max="10500" width="9.7109375" style="171" customWidth="1"/>
    <col min="10501" max="10501" width="12.42578125" style="171" customWidth="1"/>
    <col min="10502" max="10502" width="11.85546875" style="171" customWidth="1"/>
    <col min="10503" max="10503" width="9.7109375" style="171" customWidth="1"/>
    <col min="10504" max="10504" width="13.85546875" style="171" customWidth="1"/>
    <col min="10505" max="10507" width="9.140625" style="171"/>
    <col min="10508" max="10508" width="11" style="171" customWidth="1"/>
    <col min="10509" max="10744" width="9.140625" style="171"/>
    <col min="10745" max="10745" width="4.7109375" style="171" customWidth="1"/>
    <col min="10746" max="10746" width="16.85546875" style="171" customWidth="1"/>
    <col min="10747" max="10747" width="14.85546875" style="171" customWidth="1"/>
    <col min="10748" max="10748" width="14.140625" style="171" customWidth="1"/>
    <col min="10749" max="10749" width="16.42578125" style="171" customWidth="1"/>
    <col min="10750" max="10750" width="9.7109375" style="171" customWidth="1"/>
    <col min="10751" max="10751" width="10.5703125" style="171" customWidth="1"/>
    <col min="10752" max="10752" width="12.7109375" style="171" customWidth="1"/>
    <col min="10753" max="10753" width="13.28515625" style="171" customWidth="1"/>
    <col min="10754" max="10754" width="14.7109375" style="171" customWidth="1"/>
    <col min="10755" max="10756" width="9.7109375" style="171" customWidth="1"/>
    <col min="10757" max="10757" width="12.42578125" style="171" customWidth="1"/>
    <col min="10758" max="10758" width="11.85546875" style="171" customWidth="1"/>
    <col min="10759" max="10759" width="9.7109375" style="171" customWidth="1"/>
    <col min="10760" max="10760" width="13.85546875" style="171" customWidth="1"/>
    <col min="10761" max="10763" width="9.140625" style="171"/>
    <col min="10764" max="10764" width="11" style="171" customWidth="1"/>
    <col min="10765" max="11000" width="9.140625" style="171"/>
    <col min="11001" max="11001" width="4.7109375" style="171" customWidth="1"/>
    <col min="11002" max="11002" width="16.85546875" style="171" customWidth="1"/>
    <col min="11003" max="11003" width="14.85546875" style="171" customWidth="1"/>
    <col min="11004" max="11004" width="14.140625" style="171" customWidth="1"/>
    <col min="11005" max="11005" width="16.42578125" style="171" customWidth="1"/>
    <col min="11006" max="11006" width="9.7109375" style="171" customWidth="1"/>
    <col min="11007" max="11007" width="10.5703125" style="171" customWidth="1"/>
    <col min="11008" max="11008" width="12.7109375" style="171" customWidth="1"/>
    <col min="11009" max="11009" width="13.28515625" style="171" customWidth="1"/>
    <col min="11010" max="11010" width="14.7109375" style="171" customWidth="1"/>
    <col min="11011" max="11012" width="9.7109375" style="171" customWidth="1"/>
    <col min="11013" max="11013" width="12.42578125" style="171" customWidth="1"/>
    <col min="11014" max="11014" width="11.85546875" style="171" customWidth="1"/>
    <col min="11015" max="11015" width="9.7109375" style="171" customWidth="1"/>
    <col min="11016" max="11016" width="13.85546875" style="171" customWidth="1"/>
    <col min="11017" max="11019" width="9.140625" style="171"/>
    <col min="11020" max="11020" width="11" style="171" customWidth="1"/>
    <col min="11021" max="11256" width="9.140625" style="171"/>
    <col min="11257" max="11257" width="4.7109375" style="171" customWidth="1"/>
    <col min="11258" max="11258" width="16.85546875" style="171" customWidth="1"/>
    <col min="11259" max="11259" width="14.85546875" style="171" customWidth="1"/>
    <col min="11260" max="11260" width="14.140625" style="171" customWidth="1"/>
    <col min="11261" max="11261" width="16.42578125" style="171" customWidth="1"/>
    <col min="11262" max="11262" width="9.7109375" style="171" customWidth="1"/>
    <col min="11263" max="11263" width="10.5703125" style="171" customWidth="1"/>
    <col min="11264" max="11264" width="12.7109375" style="171" customWidth="1"/>
    <col min="11265" max="11265" width="13.28515625" style="171" customWidth="1"/>
    <col min="11266" max="11266" width="14.7109375" style="171" customWidth="1"/>
    <col min="11267" max="11268" width="9.7109375" style="171" customWidth="1"/>
    <col min="11269" max="11269" width="12.42578125" style="171" customWidth="1"/>
    <col min="11270" max="11270" width="11.85546875" style="171" customWidth="1"/>
    <col min="11271" max="11271" width="9.7109375" style="171" customWidth="1"/>
    <col min="11272" max="11272" width="13.85546875" style="171" customWidth="1"/>
    <col min="11273" max="11275" width="9.140625" style="171"/>
    <col min="11276" max="11276" width="11" style="171" customWidth="1"/>
    <col min="11277" max="11512" width="9.140625" style="171"/>
    <col min="11513" max="11513" width="4.7109375" style="171" customWidth="1"/>
    <col min="11514" max="11514" width="16.85546875" style="171" customWidth="1"/>
    <col min="11515" max="11515" width="14.85546875" style="171" customWidth="1"/>
    <col min="11516" max="11516" width="14.140625" style="171" customWidth="1"/>
    <col min="11517" max="11517" width="16.42578125" style="171" customWidth="1"/>
    <col min="11518" max="11518" width="9.7109375" style="171" customWidth="1"/>
    <col min="11519" max="11519" width="10.5703125" style="171" customWidth="1"/>
    <col min="11520" max="11520" width="12.7109375" style="171" customWidth="1"/>
    <col min="11521" max="11521" width="13.28515625" style="171" customWidth="1"/>
    <col min="11522" max="11522" width="14.7109375" style="171" customWidth="1"/>
    <col min="11523" max="11524" width="9.7109375" style="171" customWidth="1"/>
    <col min="11525" max="11525" width="12.42578125" style="171" customWidth="1"/>
    <col min="11526" max="11526" width="11.85546875" style="171" customWidth="1"/>
    <col min="11527" max="11527" width="9.7109375" style="171" customWidth="1"/>
    <col min="11528" max="11528" width="13.85546875" style="171" customWidth="1"/>
    <col min="11529" max="11531" width="9.140625" style="171"/>
    <col min="11532" max="11532" width="11" style="171" customWidth="1"/>
    <col min="11533" max="11768" width="9.140625" style="171"/>
    <col min="11769" max="11769" width="4.7109375" style="171" customWidth="1"/>
    <col min="11770" max="11770" width="16.85546875" style="171" customWidth="1"/>
    <col min="11771" max="11771" width="14.85546875" style="171" customWidth="1"/>
    <col min="11772" max="11772" width="14.140625" style="171" customWidth="1"/>
    <col min="11773" max="11773" width="16.42578125" style="171" customWidth="1"/>
    <col min="11774" max="11774" width="9.7109375" style="171" customWidth="1"/>
    <col min="11775" max="11775" width="10.5703125" style="171" customWidth="1"/>
    <col min="11776" max="11776" width="12.7109375" style="171" customWidth="1"/>
    <col min="11777" max="11777" width="13.28515625" style="171" customWidth="1"/>
    <col min="11778" max="11778" width="14.7109375" style="171" customWidth="1"/>
    <col min="11779" max="11780" width="9.7109375" style="171" customWidth="1"/>
    <col min="11781" max="11781" width="12.42578125" style="171" customWidth="1"/>
    <col min="11782" max="11782" width="11.85546875" style="171" customWidth="1"/>
    <col min="11783" max="11783" width="9.7109375" style="171" customWidth="1"/>
    <col min="11784" max="11784" width="13.85546875" style="171" customWidth="1"/>
    <col min="11785" max="11787" width="9.140625" style="171"/>
    <col min="11788" max="11788" width="11" style="171" customWidth="1"/>
    <col min="11789" max="12024" width="9.140625" style="171"/>
    <col min="12025" max="12025" width="4.7109375" style="171" customWidth="1"/>
    <col min="12026" max="12026" width="16.85546875" style="171" customWidth="1"/>
    <col min="12027" max="12027" width="14.85546875" style="171" customWidth="1"/>
    <col min="12028" max="12028" width="14.140625" style="171" customWidth="1"/>
    <col min="12029" max="12029" width="16.42578125" style="171" customWidth="1"/>
    <col min="12030" max="12030" width="9.7109375" style="171" customWidth="1"/>
    <col min="12031" max="12031" width="10.5703125" style="171" customWidth="1"/>
    <col min="12032" max="12032" width="12.7109375" style="171" customWidth="1"/>
    <col min="12033" max="12033" width="13.28515625" style="171" customWidth="1"/>
    <col min="12034" max="12034" width="14.7109375" style="171" customWidth="1"/>
    <col min="12035" max="12036" width="9.7109375" style="171" customWidth="1"/>
    <col min="12037" max="12037" width="12.42578125" style="171" customWidth="1"/>
    <col min="12038" max="12038" width="11.85546875" style="171" customWidth="1"/>
    <col min="12039" max="12039" width="9.7109375" style="171" customWidth="1"/>
    <col min="12040" max="12040" width="13.85546875" style="171" customWidth="1"/>
    <col min="12041" max="12043" width="9.140625" style="171"/>
    <col min="12044" max="12044" width="11" style="171" customWidth="1"/>
    <col min="12045" max="12280" width="9.140625" style="171"/>
    <col min="12281" max="12281" width="4.7109375" style="171" customWidth="1"/>
    <col min="12282" max="12282" width="16.85546875" style="171" customWidth="1"/>
    <col min="12283" max="12283" width="14.85546875" style="171" customWidth="1"/>
    <col min="12284" max="12284" width="14.140625" style="171" customWidth="1"/>
    <col min="12285" max="12285" width="16.42578125" style="171" customWidth="1"/>
    <col min="12286" max="12286" width="9.7109375" style="171" customWidth="1"/>
    <col min="12287" max="12287" width="10.5703125" style="171" customWidth="1"/>
    <col min="12288" max="12288" width="12.7109375" style="171" customWidth="1"/>
    <col min="12289" max="12289" width="13.28515625" style="171" customWidth="1"/>
    <col min="12290" max="12290" width="14.7109375" style="171" customWidth="1"/>
    <col min="12291" max="12292" width="9.7109375" style="171" customWidth="1"/>
    <col min="12293" max="12293" width="12.42578125" style="171" customWidth="1"/>
    <col min="12294" max="12294" width="11.85546875" style="171" customWidth="1"/>
    <col min="12295" max="12295" width="9.7109375" style="171" customWidth="1"/>
    <col min="12296" max="12296" width="13.85546875" style="171" customWidth="1"/>
    <col min="12297" max="12299" width="9.140625" style="171"/>
    <col min="12300" max="12300" width="11" style="171" customWidth="1"/>
    <col min="12301" max="12536" width="9.140625" style="171"/>
    <col min="12537" max="12537" width="4.7109375" style="171" customWidth="1"/>
    <col min="12538" max="12538" width="16.85546875" style="171" customWidth="1"/>
    <col min="12539" max="12539" width="14.85546875" style="171" customWidth="1"/>
    <col min="12540" max="12540" width="14.140625" style="171" customWidth="1"/>
    <col min="12541" max="12541" width="16.42578125" style="171" customWidth="1"/>
    <col min="12542" max="12542" width="9.7109375" style="171" customWidth="1"/>
    <col min="12543" max="12543" width="10.5703125" style="171" customWidth="1"/>
    <col min="12544" max="12544" width="12.7109375" style="171" customWidth="1"/>
    <col min="12545" max="12545" width="13.28515625" style="171" customWidth="1"/>
    <col min="12546" max="12546" width="14.7109375" style="171" customWidth="1"/>
    <col min="12547" max="12548" width="9.7109375" style="171" customWidth="1"/>
    <col min="12549" max="12549" width="12.42578125" style="171" customWidth="1"/>
    <col min="12550" max="12550" width="11.85546875" style="171" customWidth="1"/>
    <col min="12551" max="12551" width="9.7109375" style="171" customWidth="1"/>
    <col min="12552" max="12552" width="13.85546875" style="171" customWidth="1"/>
    <col min="12553" max="12555" width="9.140625" style="171"/>
    <col min="12556" max="12556" width="11" style="171" customWidth="1"/>
    <col min="12557" max="12792" width="9.140625" style="171"/>
    <col min="12793" max="12793" width="4.7109375" style="171" customWidth="1"/>
    <col min="12794" max="12794" width="16.85546875" style="171" customWidth="1"/>
    <col min="12795" max="12795" width="14.85546875" style="171" customWidth="1"/>
    <col min="12796" max="12796" width="14.140625" style="171" customWidth="1"/>
    <col min="12797" max="12797" width="16.42578125" style="171" customWidth="1"/>
    <col min="12798" max="12798" width="9.7109375" style="171" customWidth="1"/>
    <col min="12799" max="12799" width="10.5703125" style="171" customWidth="1"/>
    <col min="12800" max="12800" width="12.7109375" style="171" customWidth="1"/>
    <col min="12801" max="12801" width="13.28515625" style="171" customWidth="1"/>
    <col min="12802" max="12802" width="14.7109375" style="171" customWidth="1"/>
    <col min="12803" max="12804" width="9.7109375" style="171" customWidth="1"/>
    <col min="12805" max="12805" width="12.42578125" style="171" customWidth="1"/>
    <col min="12806" max="12806" width="11.85546875" style="171" customWidth="1"/>
    <col min="12807" max="12807" width="9.7109375" style="171" customWidth="1"/>
    <col min="12808" max="12808" width="13.85546875" style="171" customWidth="1"/>
    <col min="12809" max="12811" width="9.140625" style="171"/>
    <col min="12812" max="12812" width="11" style="171" customWidth="1"/>
    <col min="12813" max="13048" width="9.140625" style="171"/>
    <col min="13049" max="13049" width="4.7109375" style="171" customWidth="1"/>
    <col min="13050" max="13050" width="16.85546875" style="171" customWidth="1"/>
    <col min="13051" max="13051" width="14.85546875" style="171" customWidth="1"/>
    <col min="13052" max="13052" width="14.140625" style="171" customWidth="1"/>
    <col min="13053" max="13053" width="16.42578125" style="171" customWidth="1"/>
    <col min="13054" max="13054" width="9.7109375" style="171" customWidth="1"/>
    <col min="13055" max="13055" width="10.5703125" style="171" customWidth="1"/>
    <col min="13056" max="13056" width="12.7109375" style="171" customWidth="1"/>
    <col min="13057" max="13057" width="13.28515625" style="171" customWidth="1"/>
    <col min="13058" max="13058" width="14.7109375" style="171" customWidth="1"/>
    <col min="13059" max="13060" width="9.7109375" style="171" customWidth="1"/>
    <col min="13061" max="13061" width="12.42578125" style="171" customWidth="1"/>
    <col min="13062" max="13062" width="11.85546875" style="171" customWidth="1"/>
    <col min="13063" max="13063" width="9.7109375" style="171" customWidth="1"/>
    <col min="13064" max="13064" width="13.85546875" style="171" customWidth="1"/>
    <col min="13065" max="13067" width="9.140625" style="171"/>
    <col min="13068" max="13068" width="11" style="171" customWidth="1"/>
    <col min="13069" max="13304" width="9.140625" style="171"/>
    <col min="13305" max="13305" width="4.7109375" style="171" customWidth="1"/>
    <col min="13306" max="13306" width="16.85546875" style="171" customWidth="1"/>
    <col min="13307" max="13307" width="14.85546875" style="171" customWidth="1"/>
    <col min="13308" max="13308" width="14.140625" style="171" customWidth="1"/>
    <col min="13309" max="13309" width="16.42578125" style="171" customWidth="1"/>
    <col min="13310" max="13310" width="9.7109375" style="171" customWidth="1"/>
    <col min="13311" max="13311" width="10.5703125" style="171" customWidth="1"/>
    <col min="13312" max="13312" width="12.7109375" style="171" customWidth="1"/>
    <col min="13313" max="13313" width="13.28515625" style="171" customWidth="1"/>
    <col min="13314" max="13314" width="14.7109375" style="171" customWidth="1"/>
    <col min="13315" max="13316" width="9.7109375" style="171" customWidth="1"/>
    <col min="13317" max="13317" width="12.42578125" style="171" customWidth="1"/>
    <col min="13318" max="13318" width="11.85546875" style="171" customWidth="1"/>
    <col min="13319" max="13319" width="9.7109375" style="171" customWidth="1"/>
    <col min="13320" max="13320" width="13.85546875" style="171" customWidth="1"/>
    <col min="13321" max="13323" width="9.140625" style="171"/>
    <col min="13324" max="13324" width="11" style="171" customWidth="1"/>
    <col min="13325" max="13560" width="9.140625" style="171"/>
    <col min="13561" max="13561" width="4.7109375" style="171" customWidth="1"/>
    <col min="13562" max="13562" width="16.85546875" style="171" customWidth="1"/>
    <col min="13563" max="13563" width="14.85546875" style="171" customWidth="1"/>
    <col min="13564" max="13564" width="14.140625" style="171" customWidth="1"/>
    <col min="13565" max="13565" width="16.42578125" style="171" customWidth="1"/>
    <col min="13566" max="13566" width="9.7109375" style="171" customWidth="1"/>
    <col min="13567" max="13567" width="10.5703125" style="171" customWidth="1"/>
    <col min="13568" max="13568" width="12.7109375" style="171" customWidth="1"/>
    <col min="13569" max="13569" width="13.28515625" style="171" customWidth="1"/>
    <col min="13570" max="13570" width="14.7109375" style="171" customWidth="1"/>
    <col min="13571" max="13572" width="9.7109375" style="171" customWidth="1"/>
    <col min="13573" max="13573" width="12.42578125" style="171" customWidth="1"/>
    <col min="13574" max="13574" width="11.85546875" style="171" customWidth="1"/>
    <col min="13575" max="13575" width="9.7109375" style="171" customWidth="1"/>
    <col min="13576" max="13576" width="13.85546875" style="171" customWidth="1"/>
    <col min="13577" max="13579" width="9.140625" style="171"/>
    <col min="13580" max="13580" width="11" style="171" customWidth="1"/>
    <col min="13581" max="13816" width="9.140625" style="171"/>
    <col min="13817" max="13817" width="4.7109375" style="171" customWidth="1"/>
    <col min="13818" max="13818" width="16.85546875" style="171" customWidth="1"/>
    <col min="13819" max="13819" width="14.85546875" style="171" customWidth="1"/>
    <col min="13820" max="13820" width="14.140625" style="171" customWidth="1"/>
    <col min="13821" max="13821" width="16.42578125" style="171" customWidth="1"/>
    <col min="13822" max="13822" width="9.7109375" style="171" customWidth="1"/>
    <col min="13823" max="13823" width="10.5703125" style="171" customWidth="1"/>
    <col min="13824" max="13824" width="12.7109375" style="171" customWidth="1"/>
    <col min="13825" max="13825" width="13.28515625" style="171" customWidth="1"/>
    <col min="13826" max="13826" width="14.7109375" style="171" customWidth="1"/>
    <col min="13827" max="13828" width="9.7109375" style="171" customWidth="1"/>
    <col min="13829" max="13829" width="12.42578125" style="171" customWidth="1"/>
    <col min="13830" max="13830" width="11.85546875" style="171" customWidth="1"/>
    <col min="13831" max="13831" width="9.7109375" style="171" customWidth="1"/>
    <col min="13832" max="13832" width="13.85546875" style="171" customWidth="1"/>
    <col min="13833" max="13835" width="9.140625" style="171"/>
    <col min="13836" max="13836" width="11" style="171" customWidth="1"/>
    <col min="13837" max="14072" width="9.140625" style="171"/>
    <col min="14073" max="14073" width="4.7109375" style="171" customWidth="1"/>
    <col min="14074" max="14074" width="16.85546875" style="171" customWidth="1"/>
    <col min="14075" max="14075" width="14.85546875" style="171" customWidth="1"/>
    <col min="14076" max="14076" width="14.140625" style="171" customWidth="1"/>
    <col min="14077" max="14077" width="16.42578125" style="171" customWidth="1"/>
    <col min="14078" max="14078" width="9.7109375" style="171" customWidth="1"/>
    <col min="14079" max="14079" width="10.5703125" style="171" customWidth="1"/>
    <col min="14080" max="14080" width="12.7109375" style="171" customWidth="1"/>
    <col min="14081" max="14081" width="13.28515625" style="171" customWidth="1"/>
    <col min="14082" max="14082" width="14.7109375" style="171" customWidth="1"/>
    <col min="14083" max="14084" width="9.7109375" style="171" customWidth="1"/>
    <col min="14085" max="14085" width="12.42578125" style="171" customWidth="1"/>
    <col min="14086" max="14086" width="11.85546875" style="171" customWidth="1"/>
    <col min="14087" max="14087" width="9.7109375" style="171" customWidth="1"/>
    <col min="14088" max="14088" width="13.85546875" style="171" customWidth="1"/>
    <col min="14089" max="14091" width="9.140625" style="171"/>
    <col min="14092" max="14092" width="11" style="171" customWidth="1"/>
    <col min="14093" max="14328" width="9.140625" style="171"/>
    <col min="14329" max="14329" width="4.7109375" style="171" customWidth="1"/>
    <col min="14330" max="14330" width="16.85546875" style="171" customWidth="1"/>
    <col min="14331" max="14331" width="14.85546875" style="171" customWidth="1"/>
    <col min="14332" max="14332" width="14.140625" style="171" customWidth="1"/>
    <col min="14333" max="14333" width="16.42578125" style="171" customWidth="1"/>
    <col min="14334" max="14334" width="9.7109375" style="171" customWidth="1"/>
    <col min="14335" max="14335" width="10.5703125" style="171" customWidth="1"/>
    <col min="14336" max="14336" width="12.7109375" style="171" customWidth="1"/>
    <col min="14337" max="14337" width="13.28515625" style="171" customWidth="1"/>
    <col min="14338" max="14338" width="14.7109375" style="171" customWidth="1"/>
    <col min="14339" max="14340" width="9.7109375" style="171" customWidth="1"/>
    <col min="14341" max="14341" width="12.42578125" style="171" customWidth="1"/>
    <col min="14342" max="14342" width="11.85546875" style="171" customWidth="1"/>
    <col min="14343" max="14343" width="9.7109375" style="171" customWidth="1"/>
    <col min="14344" max="14344" width="13.85546875" style="171" customWidth="1"/>
    <col min="14345" max="14347" width="9.140625" style="171"/>
    <col min="14348" max="14348" width="11" style="171" customWidth="1"/>
    <col min="14349" max="14584" width="9.140625" style="171"/>
    <col min="14585" max="14585" width="4.7109375" style="171" customWidth="1"/>
    <col min="14586" max="14586" width="16.85546875" style="171" customWidth="1"/>
    <col min="14587" max="14587" width="14.85546875" style="171" customWidth="1"/>
    <col min="14588" max="14588" width="14.140625" style="171" customWidth="1"/>
    <col min="14589" max="14589" width="16.42578125" style="171" customWidth="1"/>
    <col min="14590" max="14590" width="9.7109375" style="171" customWidth="1"/>
    <col min="14591" max="14591" width="10.5703125" style="171" customWidth="1"/>
    <col min="14592" max="14592" width="12.7109375" style="171" customWidth="1"/>
    <col min="14593" max="14593" width="13.28515625" style="171" customWidth="1"/>
    <col min="14594" max="14594" width="14.7109375" style="171" customWidth="1"/>
    <col min="14595" max="14596" width="9.7109375" style="171" customWidth="1"/>
    <col min="14597" max="14597" width="12.42578125" style="171" customWidth="1"/>
    <col min="14598" max="14598" width="11.85546875" style="171" customWidth="1"/>
    <col min="14599" max="14599" width="9.7109375" style="171" customWidth="1"/>
    <col min="14600" max="14600" width="13.85546875" style="171" customWidth="1"/>
    <col min="14601" max="14603" width="9.140625" style="171"/>
    <col min="14604" max="14604" width="11" style="171" customWidth="1"/>
    <col min="14605" max="14840" width="9.140625" style="171"/>
    <col min="14841" max="14841" width="4.7109375" style="171" customWidth="1"/>
    <col min="14842" max="14842" width="16.85546875" style="171" customWidth="1"/>
    <col min="14843" max="14843" width="14.85546875" style="171" customWidth="1"/>
    <col min="14844" max="14844" width="14.140625" style="171" customWidth="1"/>
    <col min="14845" max="14845" width="16.42578125" style="171" customWidth="1"/>
    <col min="14846" max="14846" width="9.7109375" style="171" customWidth="1"/>
    <col min="14847" max="14847" width="10.5703125" style="171" customWidth="1"/>
    <col min="14848" max="14848" width="12.7109375" style="171" customWidth="1"/>
    <col min="14849" max="14849" width="13.28515625" style="171" customWidth="1"/>
    <col min="14850" max="14850" width="14.7109375" style="171" customWidth="1"/>
    <col min="14851" max="14852" width="9.7109375" style="171" customWidth="1"/>
    <col min="14853" max="14853" width="12.42578125" style="171" customWidth="1"/>
    <col min="14854" max="14854" width="11.85546875" style="171" customWidth="1"/>
    <col min="14855" max="14855" width="9.7109375" style="171" customWidth="1"/>
    <col min="14856" max="14856" width="13.85546875" style="171" customWidth="1"/>
    <col min="14857" max="14859" width="9.140625" style="171"/>
    <col min="14860" max="14860" width="11" style="171" customWidth="1"/>
    <col min="14861" max="15096" width="9.140625" style="171"/>
    <col min="15097" max="15097" width="4.7109375" style="171" customWidth="1"/>
    <col min="15098" max="15098" width="16.85546875" style="171" customWidth="1"/>
    <col min="15099" max="15099" width="14.85546875" style="171" customWidth="1"/>
    <col min="15100" max="15100" width="14.140625" style="171" customWidth="1"/>
    <col min="15101" max="15101" width="16.42578125" style="171" customWidth="1"/>
    <col min="15102" max="15102" width="9.7109375" style="171" customWidth="1"/>
    <col min="15103" max="15103" width="10.5703125" style="171" customWidth="1"/>
    <col min="15104" max="15104" width="12.7109375" style="171" customWidth="1"/>
    <col min="15105" max="15105" width="13.28515625" style="171" customWidth="1"/>
    <col min="15106" max="15106" width="14.7109375" style="171" customWidth="1"/>
    <col min="15107" max="15108" width="9.7109375" style="171" customWidth="1"/>
    <col min="15109" max="15109" width="12.42578125" style="171" customWidth="1"/>
    <col min="15110" max="15110" width="11.85546875" style="171" customWidth="1"/>
    <col min="15111" max="15111" width="9.7109375" style="171" customWidth="1"/>
    <col min="15112" max="15112" width="13.85546875" style="171" customWidth="1"/>
    <col min="15113" max="15115" width="9.140625" style="171"/>
    <col min="15116" max="15116" width="11" style="171" customWidth="1"/>
    <col min="15117" max="15352" width="9.140625" style="171"/>
    <col min="15353" max="15353" width="4.7109375" style="171" customWidth="1"/>
    <col min="15354" max="15354" width="16.85546875" style="171" customWidth="1"/>
    <col min="15355" max="15355" width="14.85546875" style="171" customWidth="1"/>
    <col min="15356" max="15356" width="14.140625" style="171" customWidth="1"/>
    <col min="15357" max="15357" width="16.42578125" style="171" customWidth="1"/>
    <col min="15358" max="15358" width="9.7109375" style="171" customWidth="1"/>
    <col min="15359" max="15359" width="10.5703125" style="171" customWidth="1"/>
    <col min="15360" max="15360" width="12.7109375" style="171" customWidth="1"/>
    <col min="15361" max="15361" width="13.28515625" style="171" customWidth="1"/>
    <col min="15362" max="15362" width="14.7109375" style="171" customWidth="1"/>
    <col min="15363" max="15364" width="9.7109375" style="171" customWidth="1"/>
    <col min="15365" max="15365" width="12.42578125" style="171" customWidth="1"/>
    <col min="15366" max="15366" width="11.85546875" style="171" customWidth="1"/>
    <col min="15367" max="15367" width="9.7109375" style="171" customWidth="1"/>
    <col min="15368" max="15368" width="13.85546875" style="171" customWidth="1"/>
    <col min="15369" max="15371" width="9.140625" style="171"/>
    <col min="15372" max="15372" width="11" style="171" customWidth="1"/>
    <col min="15373" max="15608" width="9.140625" style="171"/>
    <col min="15609" max="15609" width="4.7109375" style="171" customWidth="1"/>
    <col min="15610" max="15610" width="16.85546875" style="171" customWidth="1"/>
    <col min="15611" max="15611" width="14.85546875" style="171" customWidth="1"/>
    <col min="15612" max="15612" width="14.140625" style="171" customWidth="1"/>
    <col min="15613" max="15613" width="16.42578125" style="171" customWidth="1"/>
    <col min="15614" max="15614" width="9.7109375" style="171" customWidth="1"/>
    <col min="15615" max="15615" width="10.5703125" style="171" customWidth="1"/>
    <col min="15616" max="15616" width="12.7109375" style="171" customWidth="1"/>
    <col min="15617" max="15617" width="13.28515625" style="171" customWidth="1"/>
    <col min="15618" max="15618" width="14.7109375" style="171" customWidth="1"/>
    <col min="15619" max="15620" width="9.7109375" style="171" customWidth="1"/>
    <col min="15621" max="15621" width="12.42578125" style="171" customWidth="1"/>
    <col min="15622" max="15622" width="11.85546875" style="171" customWidth="1"/>
    <col min="15623" max="15623" width="9.7109375" style="171" customWidth="1"/>
    <col min="15624" max="15624" width="13.85546875" style="171" customWidth="1"/>
    <col min="15625" max="15627" width="9.140625" style="171"/>
    <col min="15628" max="15628" width="11" style="171" customWidth="1"/>
    <col min="15629" max="15864" width="9.140625" style="171"/>
    <col min="15865" max="15865" width="4.7109375" style="171" customWidth="1"/>
    <col min="15866" max="15866" width="16.85546875" style="171" customWidth="1"/>
    <col min="15867" max="15867" width="14.85546875" style="171" customWidth="1"/>
    <col min="15868" max="15868" width="14.140625" style="171" customWidth="1"/>
    <col min="15869" max="15869" width="16.42578125" style="171" customWidth="1"/>
    <col min="15870" max="15870" width="9.7109375" style="171" customWidth="1"/>
    <col min="15871" max="15871" width="10.5703125" style="171" customWidth="1"/>
    <col min="15872" max="15872" width="12.7109375" style="171" customWidth="1"/>
    <col min="15873" max="15873" width="13.28515625" style="171" customWidth="1"/>
    <col min="15874" max="15874" width="14.7109375" style="171" customWidth="1"/>
    <col min="15875" max="15876" width="9.7109375" style="171" customWidth="1"/>
    <col min="15877" max="15877" width="12.42578125" style="171" customWidth="1"/>
    <col min="15878" max="15878" width="11.85546875" style="171" customWidth="1"/>
    <col min="15879" max="15879" width="9.7109375" style="171" customWidth="1"/>
    <col min="15880" max="15880" width="13.85546875" style="171" customWidth="1"/>
    <col min="15881" max="15883" width="9.140625" style="171"/>
    <col min="15884" max="15884" width="11" style="171" customWidth="1"/>
    <col min="15885" max="16120" width="9.140625" style="171"/>
    <col min="16121" max="16121" width="4.7109375" style="171" customWidth="1"/>
    <col min="16122" max="16122" width="16.85546875" style="171" customWidth="1"/>
    <col min="16123" max="16123" width="14.85546875" style="171" customWidth="1"/>
    <col min="16124" max="16124" width="14.140625" style="171" customWidth="1"/>
    <col min="16125" max="16125" width="16.42578125" style="171" customWidth="1"/>
    <col min="16126" max="16126" width="9.7109375" style="171" customWidth="1"/>
    <col min="16127" max="16127" width="10.5703125" style="171" customWidth="1"/>
    <col min="16128" max="16128" width="12.7109375" style="171" customWidth="1"/>
    <col min="16129" max="16129" width="13.28515625" style="171" customWidth="1"/>
    <col min="16130" max="16130" width="14.7109375" style="171" customWidth="1"/>
    <col min="16131" max="16132" width="9.7109375" style="171" customWidth="1"/>
    <col min="16133" max="16133" width="12.42578125" style="171" customWidth="1"/>
    <col min="16134" max="16134" width="11.85546875" style="171" customWidth="1"/>
    <col min="16135" max="16135" width="9.7109375" style="171" customWidth="1"/>
    <col min="16136" max="16136" width="13.85546875" style="171" customWidth="1"/>
    <col min="16137" max="16139" width="9.140625" style="171"/>
    <col min="16140" max="16140" width="11" style="171" customWidth="1"/>
    <col min="16141" max="16384" width="9.140625" style="171"/>
  </cols>
  <sheetData>
    <row r="1" spans="1:22" s="166" customFormat="1" ht="15.75" customHeight="1">
      <c r="Q1" s="166" t="s">
        <v>66</v>
      </c>
    </row>
    <row r="2" spans="1:22" s="167" customFormat="1" ht="18" customHeight="1">
      <c r="B2" s="456" t="s">
        <v>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  <c r="Q2" s="456"/>
    </row>
    <row r="3" spans="1:22" s="168" customFormat="1" ht="42" customHeight="1">
      <c r="B3" s="457" t="s">
        <v>185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  <c r="Q3" s="457"/>
    </row>
    <row r="4" spans="1:22" s="166" customFormat="1" ht="22.5" customHeight="1" thickBot="1">
      <c r="B4" s="458" t="s">
        <v>133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  <c r="Q4" s="458"/>
    </row>
    <row r="5" spans="1:22" s="169" customFormat="1" ht="39" customHeight="1" thickBot="1">
      <c r="A5" s="443" t="s">
        <v>1</v>
      </c>
      <c r="B5" s="446" t="s">
        <v>67</v>
      </c>
      <c r="C5" s="449" t="s">
        <v>191</v>
      </c>
      <c r="D5" s="449" t="s">
        <v>68</v>
      </c>
      <c r="E5" s="452" t="s">
        <v>2</v>
      </c>
      <c r="F5" s="526" t="s">
        <v>3</v>
      </c>
      <c r="G5" s="527"/>
      <c r="H5" s="527"/>
      <c r="I5" s="527"/>
      <c r="J5" s="528"/>
      <c r="K5" s="526" t="s">
        <v>4</v>
      </c>
      <c r="L5" s="527"/>
      <c r="M5" s="527"/>
      <c r="N5" s="527"/>
      <c r="O5" s="528"/>
      <c r="P5" s="529" t="s">
        <v>5</v>
      </c>
      <c r="Q5" s="530"/>
    </row>
    <row r="6" spans="1:22" s="169" customFormat="1" ht="46.5" customHeight="1">
      <c r="A6" s="444"/>
      <c r="B6" s="447"/>
      <c r="C6" s="450"/>
      <c r="D6" s="450"/>
      <c r="E6" s="453"/>
      <c r="F6" s="535" t="s">
        <v>69</v>
      </c>
      <c r="G6" s="432" t="s">
        <v>6</v>
      </c>
      <c r="H6" s="432"/>
      <c r="I6" s="432" t="s">
        <v>7</v>
      </c>
      <c r="J6" s="455"/>
      <c r="K6" s="535" t="s">
        <v>70</v>
      </c>
      <c r="L6" s="432" t="s">
        <v>71</v>
      </c>
      <c r="M6" s="432"/>
      <c r="N6" s="432" t="s">
        <v>9</v>
      </c>
      <c r="O6" s="432"/>
      <c r="P6" s="531" t="s">
        <v>10</v>
      </c>
      <c r="Q6" s="533" t="s">
        <v>11</v>
      </c>
    </row>
    <row r="7" spans="1:22" s="169" customFormat="1" ht="48" customHeight="1" thickBot="1">
      <c r="A7" s="445"/>
      <c r="B7" s="447"/>
      <c r="C7" s="450"/>
      <c r="D7" s="450"/>
      <c r="E7" s="453"/>
      <c r="F7" s="535"/>
      <c r="G7" s="266" t="s">
        <v>12</v>
      </c>
      <c r="H7" s="266" t="s">
        <v>13</v>
      </c>
      <c r="I7" s="266" t="s">
        <v>12</v>
      </c>
      <c r="J7" s="266" t="s">
        <v>13</v>
      </c>
      <c r="K7" s="535"/>
      <c r="L7" s="266" t="s">
        <v>12</v>
      </c>
      <c r="M7" s="266" t="s">
        <v>13</v>
      </c>
      <c r="N7" s="266" t="s">
        <v>12</v>
      </c>
      <c r="O7" s="266" t="s">
        <v>13</v>
      </c>
      <c r="P7" s="532"/>
      <c r="Q7" s="534"/>
    </row>
    <row r="8" spans="1:22" s="170" customFormat="1" ht="15.75" customHeight="1" thickBot="1">
      <c r="A8" s="273">
        <v>1</v>
      </c>
      <c r="B8" s="216">
        <v>2</v>
      </c>
      <c r="C8" s="267">
        <v>3</v>
      </c>
      <c r="D8" s="267"/>
      <c r="E8" s="267">
        <v>4</v>
      </c>
      <c r="F8" s="267">
        <v>5</v>
      </c>
      <c r="G8" s="267">
        <v>6</v>
      </c>
      <c r="H8" s="267">
        <v>7</v>
      </c>
      <c r="I8" s="267">
        <v>8</v>
      </c>
      <c r="J8" s="267">
        <v>9</v>
      </c>
      <c r="K8" s="267">
        <v>10</v>
      </c>
      <c r="L8" s="267">
        <v>11</v>
      </c>
      <c r="M8" s="267">
        <v>12</v>
      </c>
      <c r="N8" s="267">
        <v>13</v>
      </c>
      <c r="O8" s="267">
        <v>14</v>
      </c>
      <c r="P8" s="267">
        <v>15</v>
      </c>
      <c r="Q8" s="268">
        <v>16</v>
      </c>
    </row>
    <row r="9" spans="1:22" ht="20.100000000000001" customHeight="1">
      <c r="A9" s="536">
        <v>1</v>
      </c>
      <c r="B9" s="539" t="s">
        <v>186</v>
      </c>
      <c r="C9" s="542">
        <v>22035.67</v>
      </c>
      <c r="D9" s="547">
        <f>F14+K14</f>
        <v>20037.45</v>
      </c>
      <c r="E9" s="297" t="s">
        <v>14</v>
      </c>
      <c r="F9" s="298">
        <v>152.32</v>
      </c>
      <c r="G9" s="223">
        <v>128.79</v>
      </c>
      <c r="H9" s="223">
        <v>96.79</v>
      </c>
      <c r="I9" s="224">
        <v>899.8</v>
      </c>
      <c r="J9" s="223">
        <v>1220.8</v>
      </c>
      <c r="K9" s="298">
        <v>184.83</v>
      </c>
      <c r="L9" s="223">
        <v>0</v>
      </c>
      <c r="M9" s="223">
        <v>0</v>
      </c>
      <c r="N9" s="223">
        <v>0</v>
      </c>
      <c r="O9" s="223">
        <v>0</v>
      </c>
      <c r="P9" s="298">
        <v>96.79</v>
      </c>
      <c r="Q9" s="299">
        <f>J9+O9</f>
        <v>1220.8</v>
      </c>
    </row>
    <row r="10" spans="1:22" ht="20.100000000000001" customHeight="1">
      <c r="A10" s="537"/>
      <c r="B10" s="540"/>
      <c r="C10" s="543"/>
      <c r="D10" s="548"/>
      <c r="E10" s="294" t="s">
        <v>72</v>
      </c>
      <c r="F10" s="300">
        <v>56.25</v>
      </c>
      <c r="G10" s="226">
        <v>30.7</v>
      </c>
      <c r="H10" s="226">
        <v>22.77</v>
      </c>
      <c r="I10" s="226">
        <v>189.1</v>
      </c>
      <c r="J10" s="226">
        <v>249.2</v>
      </c>
      <c r="K10" s="300">
        <v>0</v>
      </c>
      <c r="L10" s="226">
        <v>0</v>
      </c>
      <c r="M10" s="226">
        <v>0</v>
      </c>
      <c r="N10" s="226">
        <v>0</v>
      </c>
      <c r="O10" s="226">
        <v>0</v>
      </c>
      <c r="P10" s="300">
        <f>H10+M10</f>
        <v>22.77</v>
      </c>
      <c r="Q10" s="301">
        <f>J10+O10</f>
        <v>249.2</v>
      </c>
    </row>
    <row r="11" spans="1:22" ht="20.100000000000001" customHeight="1">
      <c r="A11" s="537"/>
      <c r="B11" s="540"/>
      <c r="C11" s="543"/>
      <c r="D11" s="548"/>
      <c r="E11" s="294" t="s">
        <v>15</v>
      </c>
      <c r="F11" s="300">
        <v>241.62</v>
      </c>
      <c r="G11" s="226">
        <v>51.2</v>
      </c>
      <c r="H11" s="226">
        <v>4.2</v>
      </c>
      <c r="I11" s="226">
        <v>18.899999999999999</v>
      </c>
      <c r="J11" s="226">
        <v>63.9</v>
      </c>
      <c r="K11" s="300">
        <v>91.06</v>
      </c>
      <c r="L11" s="226">
        <v>0</v>
      </c>
      <c r="M11" s="226">
        <v>0</v>
      </c>
      <c r="N11" s="226">
        <v>0</v>
      </c>
      <c r="O11" s="226">
        <v>0</v>
      </c>
      <c r="P11" s="300">
        <f>H11+M11</f>
        <v>4.2</v>
      </c>
      <c r="Q11" s="301">
        <f>J11+O11</f>
        <v>63.9</v>
      </c>
    </row>
    <row r="12" spans="1:22" ht="20.100000000000001" customHeight="1">
      <c r="A12" s="537"/>
      <c r="B12" s="540"/>
      <c r="C12" s="543"/>
      <c r="D12" s="548"/>
      <c r="E12" s="294" t="s">
        <v>16</v>
      </c>
      <c r="F12" s="300">
        <v>4266.63</v>
      </c>
      <c r="G12" s="226">
        <v>285.72000000000003</v>
      </c>
      <c r="H12" s="226">
        <v>265.72000000000003</v>
      </c>
      <c r="I12" s="226">
        <v>888.9</v>
      </c>
      <c r="J12" s="226">
        <v>888.9</v>
      </c>
      <c r="K12" s="300">
        <v>2004.07</v>
      </c>
      <c r="L12" s="226">
        <v>73</v>
      </c>
      <c r="M12" s="226">
        <v>73</v>
      </c>
      <c r="N12" s="226">
        <v>142</v>
      </c>
      <c r="O12" s="226">
        <v>142</v>
      </c>
      <c r="P12" s="300">
        <f>H12+M12</f>
        <v>338.72</v>
      </c>
      <c r="Q12" s="301">
        <f>J12+O12</f>
        <v>1030.9000000000001</v>
      </c>
    </row>
    <row r="13" spans="1:22" ht="20.100000000000001" customHeight="1" thickBot="1">
      <c r="A13" s="537"/>
      <c r="B13" s="541"/>
      <c r="C13" s="544"/>
      <c r="D13" s="549"/>
      <c r="E13" s="295" t="s">
        <v>17</v>
      </c>
      <c r="F13" s="302">
        <v>12007.32</v>
      </c>
      <c r="G13" s="228">
        <v>2312.11</v>
      </c>
      <c r="H13" s="228">
        <v>1387.11</v>
      </c>
      <c r="I13" s="228">
        <v>3570.9</v>
      </c>
      <c r="J13" s="228">
        <v>3770.9</v>
      </c>
      <c r="K13" s="302">
        <v>1033.3499999999999</v>
      </c>
      <c r="L13" s="228">
        <v>0</v>
      </c>
      <c r="M13" s="228">
        <v>0</v>
      </c>
      <c r="N13" s="228">
        <v>0</v>
      </c>
      <c r="O13" s="228">
        <v>0</v>
      </c>
      <c r="P13" s="302">
        <f>H13+M13</f>
        <v>1387.11</v>
      </c>
      <c r="Q13" s="303">
        <f>J13+O13</f>
        <v>3770.9</v>
      </c>
    </row>
    <row r="14" spans="1:22" ht="20.100000000000001" customHeight="1" thickBot="1">
      <c r="A14" s="538"/>
      <c r="B14" s="545" t="s">
        <v>18</v>
      </c>
      <c r="C14" s="546"/>
      <c r="D14" s="546"/>
      <c r="E14" s="546"/>
      <c r="F14" s="296">
        <f>F9+F10+F11+F12+F13</f>
        <v>16724.14</v>
      </c>
      <c r="G14" s="230">
        <f t="shared" ref="G14:Q14" si="0">G9+G10+G11+G12+G13</f>
        <v>2808.52</v>
      </c>
      <c r="H14" s="230">
        <f t="shared" si="0"/>
        <v>1776.59</v>
      </c>
      <c r="I14" s="230">
        <f t="shared" si="0"/>
        <v>5567.6</v>
      </c>
      <c r="J14" s="230">
        <f t="shared" si="0"/>
        <v>6193.7000000000007</v>
      </c>
      <c r="K14" s="296">
        <f t="shared" si="0"/>
        <v>3313.31</v>
      </c>
      <c r="L14" s="230">
        <f t="shared" si="0"/>
        <v>73</v>
      </c>
      <c r="M14" s="230">
        <f t="shared" si="0"/>
        <v>73</v>
      </c>
      <c r="N14" s="230">
        <f t="shared" si="0"/>
        <v>142</v>
      </c>
      <c r="O14" s="230">
        <f t="shared" si="0"/>
        <v>142</v>
      </c>
      <c r="P14" s="229">
        <f t="shared" si="0"/>
        <v>1849.59</v>
      </c>
      <c r="Q14" s="263">
        <f t="shared" si="0"/>
        <v>6335.7000000000007</v>
      </c>
      <c r="S14" s="175" t="s">
        <v>192</v>
      </c>
      <c r="T14" s="171">
        <v>1895.81</v>
      </c>
      <c r="V14" s="171">
        <v>102.41</v>
      </c>
    </row>
    <row r="15" spans="1:22" ht="20.100000000000001" customHeight="1">
      <c r="A15" s="536">
        <v>2</v>
      </c>
      <c r="B15" s="539" t="s">
        <v>109</v>
      </c>
      <c r="C15" s="542">
        <v>9614.65</v>
      </c>
      <c r="D15" s="547">
        <f>F20+K20</f>
        <v>7963.0999000000002</v>
      </c>
      <c r="E15" s="297" t="s">
        <v>14</v>
      </c>
      <c r="F15" s="298">
        <v>162.79990000000001</v>
      </c>
      <c r="G15" s="223">
        <v>1.853</v>
      </c>
      <c r="H15" s="223">
        <v>1.853</v>
      </c>
      <c r="I15" s="224">
        <v>81.766000000000005</v>
      </c>
      <c r="J15" s="223">
        <v>76.048000000000002</v>
      </c>
      <c r="K15" s="298">
        <v>46.27</v>
      </c>
      <c r="L15" s="223">
        <v>1.91635</v>
      </c>
      <c r="M15" s="223">
        <v>1.91635</v>
      </c>
      <c r="N15" s="223">
        <v>138</v>
      </c>
      <c r="O15" s="223">
        <v>126.5</v>
      </c>
      <c r="P15" s="298">
        <f>H15+M15</f>
        <v>3.7693500000000002</v>
      </c>
      <c r="Q15" s="299">
        <f>J15+O15</f>
        <v>202.548</v>
      </c>
    </row>
    <row r="16" spans="1:22" ht="20.100000000000001" customHeight="1">
      <c r="A16" s="537"/>
      <c r="B16" s="540"/>
      <c r="C16" s="543"/>
      <c r="D16" s="548"/>
      <c r="E16" s="294" t="s">
        <v>72</v>
      </c>
      <c r="F16" s="300">
        <v>7.1</v>
      </c>
      <c r="G16" s="226">
        <v>0</v>
      </c>
      <c r="H16" s="226">
        <v>0</v>
      </c>
      <c r="I16" s="226">
        <v>0</v>
      </c>
      <c r="J16" s="226">
        <v>0</v>
      </c>
      <c r="K16" s="300">
        <v>0</v>
      </c>
      <c r="L16" s="226">
        <v>0</v>
      </c>
      <c r="M16" s="226">
        <v>0</v>
      </c>
      <c r="N16" s="226">
        <v>0</v>
      </c>
      <c r="O16" s="226">
        <v>0</v>
      </c>
      <c r="P16" s="300">
        <f>H16+M16</f>
        <v>0</v>
      </c>
      <c r="Q16" s="301">
        <f>J16+O16</f>
        <v>0</v>
      </c>
    </row>
    <row r="17" spans="1:19" ht="20.100000000000001" customHeight="1">
      <c r="A17" s="537"/>
      <c r="B17" s="540"/>
      <c r="C17" s="543"/>
      <c r="D17" s="548"/>
      <c r="E17" s="294" t="s">
        <v>15</v>
      </c>
      <c r="F17" s="300">
        <v>236.78</v>
      </c>
      <c r="G17" s="226">
        <v>61.324399999999997</v>
      </c>
      <c r="H17" s="226">
        <v>61.324399999999997</v>
      </c>
      <c r="I17" s="226">
        <v>3014.95</v>
      </c>
      <c r="J17" s="226">
        <v>2767</v>
      </c>
      <c r="K17" s="300">
        <v>62.7</v>
      </c>
      <c r="L17" s="226">
        <v>12.418570000000001</v>
      </c>
      <c r="M17" s="226">
        <v>12.418570000000001</v>
      </c>
      <c r="N17" s="226">
        <v>894.13699999999994</v>
      </c>
      <c r="O17" s="226">
        <v>819.6</v>
      </c>
      <c r="P17" s="300">
        <f>H17+M17</f>
        <v>73.74297</v>
      </c>
      <c r="Q17" s="301">
        <f>J17+O17</f>
        <v>3586.6</v>
      </c>
    </row>
    <row r="18" spans="1:19" ht="20.100000000000001" customHeight="1">
      <c r="A18" s="537"/>
      <c r="B18" s="540"/>
      <c r="C18" s="543"/>
      <c r="D18" s="548"/>
      <c r="E18" s="294" t="s">
        <v>16</v>
      </c>
      <c r="F18" s="300">
        <v>4158.01</v>
      </c>
      <c r="G18" s="226">
        <v>743.32299999999998</v>
      </c>
      <c r="H18" s="226">
        <v>743.32299999999998</v>
      </c>
      <c r="I18" s="226">
        <v>51882.9</v>
      </c>
      <c r="J18" s="226">
        <v>47582.6</v>
      </c>
      <c r="K18" s="300">
        <v>2000.55</v>
      </c>
      <c r="L18" s="226">
        <v>421.31799999999998</v>
      </c>
      <c r="M18" s="226">
        <v>421.31799999999998</v>
      </c>
      <c r="N18" s="226">
        <v>9689.5499999999993</v>
      </c>
      <c r="O18" s="226">
        <v>8974.4</v>
      </c>
      <c r="P18" s="300">
        <f>H18+M18</f>
        <v>1164.6410000000001</v>
      </c>
      <c r="Q18" s="301">
        <f>J18+O18</f>
        <v>56557</v>
      </c>
    </row>
    <row r="19" spans="1:19" ht="20.100000000000001" customHeight="1" thickBot="1">
      <c r="A19" s="537"/>
      <c r="B19" s="541"/>
      <c r="C19" s="544"/>
      <c r="D19" s="549"/>
      <c r="E19" s="295" t="s">
        <v>17</v>
      </c>
      <c r="F19" s="302">
        <v>1024.53</v>
      </c>
      <c r="G19" s="228">
        <v>25.8813</v>
      </c>
      <c r="H19" s="228">
        <v>25.8813</v>
      </c>
      <c r="I19" s="228">
        <v>2230.6</v>
      </c>
      <c r="J19" s="228">
        <v>2061.6999999999998</v>
      </c>
      <c r="K19" s="302">
        <v>264.36</v>
      </c>
      <c r="L19" s="228">
        <v>46.911700000000003</v>
      </c>
      <c r="M19" s="228">
        <v>46.911700000000003</v>
      </c>
      <c r="N19" s="228">
        <v>4097.6000000000004</v>
      </c>
      <c r="O19" s="228">
        <v>3758.3</v>
      </c>
      <c r="P19" s="302">
        <f>H19+M19</f>
        <v>72.793000000000006</v>
      </c>
      <c r="Q19" s="303">
        <f>J19+O19</f>
        <v>5820</v>
      </c>
    </row>
    <row r="20" spans="1:19" ht="20.100000000000001" customHeight="1" thickBot="1">
      <c r="A20" s="538"/>
      <c r="B20" s="545" t="s">
        <v>18</v>
      </c>
      <c r="C20" s="546"/>
      <c r="D20" s="546"/>
      <c r="E20" s="546"/>
      <c r="F20" s="296">
        <f>F15+F16+F17+F18+F19</f>
        <v>5589.2199000000001</v>
      </c>
      <c r="G20" s="230">
        <f t="shared" ref="G20:Q20" si="1">G15+G16+G17+G18+G19</f>
        <v>832.38170000000002</v>
      </c>
      <c r="H20" s="230">
        <f t="shared" si="1"/>
        <v>832.38170000000002</v>
      </c>
      <c r="I20" s="230">
        <f t="shared" si="1"/>
        <v>57210.216</v>
      </c>
      <c r="J20" s="230">
        <f t="shared" si="1"/>
        <v>52487.347999999998</v>
      </c>
      <c r="K20" s="296">
        <f t="shared" si="1"/>
        <v>2373.88</v>
      </c>
      <c r="L20" s="230">
        <f t="shared" si="1"/>
        <v>482.56461999999999</v>
      </c>
      <c r="M20" s="230">
        <f t="shared" si="1"/>
        <v>482.56461999999999</v>
      </c>
      <c r="N20" s="230">
        <f t="shared" si="1"/>
        <v>14819.287</v>
      </c>
      <c r="O20" s="230">
        <f t="shared" si="1"/>
        <v>13678.8</v>
      </c>
      <c r="P20" s="229">
        <f t="shared" si="1"/>
        <v>1314.94632</v>
      </c>
      <c r="Q20" s="263">
        <f t="shared" si="1"/>
        <v>66166.148000000001</v>
      </c>
      <c r="S20" s="175">
        <f>F20+K20</f>
        <v>7963.0999000000002</v>
      </c>
    </row>
    <row r="21" spans="1:19" ht="20.100000000000001" customHeight="1">
      <c r="A21" s="536">
        <v>3</v>
      </c>
      <c r="B21" s="539" t="s">
        <v>108</v>
      </c>
      <c r="C21" s="542">
        <v>73073.91</v>
      </c>
      <c r="D21" s="547">
        <f>F26+K26</f>
        <v>67308.36</v>
      </c>
      <c r="E21" s="297" t="s">
        <v>14</v>
      </c>
      <c r="F21" s="298">
        <v>1936.65</v>
      </c>
      <c r="G21" s="223">
        <v>1936.65</v>
      </c>
      <c r="H21" s="223">
        <v>516.92999999999995</v>
      </c>
      <c r="I21" s="224">
        <v>1200</v>
      </c>
      <c r="J21" s="223">
        <v>1200</v>
      </c>
      <c r="K21" s="298">
        <v>376.14</v>
      </c>
      <c r="L21" s="223">
        <v>376.14</v>
      </c>
      <c r="M21" s="223">
        <v>75.8</v>
      </c>
      <c r="N21" s="223">
        <v>204</v>
      </c>
      <c r="O21" s="223">
        <v>204</v>
      </c>
      <c r="P21" s="298">
        <f>H21+M21</f>
        <v>592.7299999999999</v>
      </c>
      <c r="Q21" s="299">
        <f>J21+O21</f>
        <v>1404</v>
      </c>
    </row>
    <row r="22" spans="1:19" ht="20.100000000000001" customHeight="1">
      <c r="A22" s="537"/>
      <c r="B22" s="540"/>
      <c r="C22" s="543"/>
      <c r="D22" s="548"/>
      <c r="E22" s="294" t="s">
        <v>72</v>
      </c>
      <c r="F22" s="300">
        <v>22.02</v>
      </c>
      <c r="G22" s="226">
        <v>22.02</v>
      </c>
      <c r="H22" s="226"/>
      <c r="I22" s="226"/>
      <c r="J22" s="226"/>
      <c r="K22" s="300">
        <v>0</v>
      </c>
      <c r="L22" s="226"/>
      <c r="M22" s="226"/>
      <c r="N22" s="226"/>
      <c r="O22" s="226"/>
      <c r="P22" s="300">
        <f>H22+M22</f>
        <v>0</v>
      </c>
      <c r="Q22" s="301">
        <f>J22+O22</f>
        <v>0</v>
      </c>
    </row>
    <row r="23" spans="1:19" ht="20.100000000000001" customHeight="1">
      <c r="A23" s="537"/>
      <c r="B23" s="540"/>
      <c r="C23" s="543"/>
      <c r="D23" s="548"/>
      <c r="E23" s="294" t="s">
        <v>15</v>
      </c>
      <c r="F23" s="300">
        <v>474.23</v>
      </c>
      <c r="G23" s="226">
        <v>474.23</v>
      </c>
      <c r="H23" s="226">
        <v>156.1</v>
      </c>
      <c r="I23" s="226">
        <v>300</v>
      </c>
      <c r="J23" s="226">
        <v>300</v>
      </c>
      <c r="K23" s="300">
        <v>235.46</v>
      </c>
      <c r="L23" s="226">
        <v>235.46</v>
      </c>
      <c r="M23" s="226">
        <v>55</v>
      </c>
      <c r="N23" s="226">
        <v>55</v>
      </c>
      <c r="O23" s="226">
        <v>100</v>
      </c>
      <c r="P23" s="300">
        <f>H23+M23</f>
        <v>211.1</v>
      </c>
      <c r="Q23" s="301">
        <f>J23+O23</f>
        <v>400</v>
      </c>
    </row>
    <row r="24" spans="1:19" ht="20.100000000000001" customHeight="1">
      <c r="A24" s="537"/>
      <c r="B24" s="540"/>
      <c r="C24" s="543"/>
      <c r="D24" s="548"/>
      <c r="E24" s="294" t="s">
        <v>16</v>
      </c>
      <c r="F24" s="300">
        <v>26183.35</v>
      </c>
      <c r="G24" s="226">
        <v>26183.35</v>
      </c>
      <c r="H24" s="226">
        <v>2692.21</v>
      </c>
      <c r="I24" s="226">
        <v>2800</v>
      </c>
      <c r="J24" s="226">
        <v>2800</v>
      </c>
      <c r="K24" s="300">
        <v>12005.29</v>
      </c>
      <c r="L24" s="226">
        <v>12005.29</v>
      </c>
      <c r="M24" s="226">
        <v>1281.5999999999999</v>
      </c>
      <c r="N24" s="226">
        <v>1281.5999999999999</v>
      </c>
      <c r="O24" s="226">
        <v>1281.5999999999999</v>
      </c>
      <c r="P24" s="300">
        <f>H24+M24</f>
        <v>3973.81</v>
      </c>
      <c r="Q24" s="301">
        <f>J24+O24</f>
        <v>4081.6</v>
      </c>
    </row>
    <row r="25" spans="1:19" ht="20.100000000000001" customHeight="1" thickBot="1">
      <c r="A25" s="537"/>
      <c r="B25" s="541"/>
      <c r="C25" s="544"/>
      <c r="D25" s="549"/>
      <c r="E25" s="295" t="s">
        <v>17</v>
      </c>
      <c r="F25" s="302">
        <v>20518.29</v>
      </c>
      <c r="G25" s="228">
        <v>20518.29</v>
      </c>
      <c r="H25" s="228">
        <v>882.4</v>
      </c>
      <c r="I25" s="228">
        <v>882.7</v>
      </c>
      <c r="J25" s="228">
        <v>882.7</v>
      </c>
      <c r="K25" s="302">
        <v>5556.93</v>
      </c>
      <c r="L25" s="228">
        <v>5556.93</v>
      </c>
      <c r="M25" s="228">
        <v>167.9</v>
      </c>
      <c r="N25" s="228">
        <v>167.9</v>
      </c>
      <c r="O25" s="228">
        <v>169.9</v>
      </c>
      <c r="P25" s="302">
        <f>H25+M25</f>
        <v>1050.3</v>
      </c>
      <c r="Q25" s="303">
        <f>J25+O25</f>
        <v>1052.6000000000001</v>
      </c>
    </row>
    <row r="26" spans="1:19" ht="20.100000000000001" customHeight="1" thickBot="1">
      <c r="A26" s="538"/>
      <c r="B26" s="545" t="s">
        <v>18</v>
      </c>
      <c r="C26" s="546"/>
      <c r="D26" s="546"/>
      <c r="E26" s="546"/>
      <c r="F26" s="296">
        <f>F21+F22+F23+F24+F25</f>
        <v>49134.54</v>
      </c>
      <c r="G26" s="230">
        <f t="shared" ref="G26:P26" si="2">G21+G22+G23+G24+G25</f>
        <v>49134.54</v>
      </c>
      <c r="H26" s="230">
        <f t="shared" si="2"/>
        <v>4247.6399999999994</v>
      </c>
      <c r="I26" s="230">
        <f t="shared" si="2"/>
        <v>5182.7</v>
      </c>
      <c r="J26" s="230">
        <f t="shared" si="2"/>
        <v>5182.7</v>
      </c>
      <c r="K26" s="296">
        <f t="shared" si="2"/>
        <v>18173.82</v>
      </c>
      <c r="L26" s="230">
        <f t="shared" si="2"/>
        <v>18173.82</v>
      </c>
      <c r="M26" s="230">
        <f t="shared" si="2"/>
        <v>1580.3</v>
      </c>
      <c r="N26" s="230">
        <f t="shared" si="2"/>
        <v>1708.5</v>
      </c>
      <c r="O26" s="230">
        <f t="shared" si="2"/>
        <v>1755.5</v>
      </c>
      <c r="P26" s="229">
        <f t="shared" si="2"/>
        <v>5827.94</v>
      </c>
      <c r="Q26" s="263">
        <f>Q21+Q22+Q23+Q24+Q25</f>
        <v>6938.2000000000007</v>
      </c>
    </row>
    <row r="27" spans="1:19" ht="20.100000000000001" customHeight="1">
      <c r="A27" s="536">
        <v>4</v>
      </c>
      <c r="B27" s="539" t="s">
        <v>110</v>
      </c>
      <c r="C27" s="542">
        <v>41404.39</v>
      </c>
      <c r="D27" s="547">
        <f>F32+K32</f>
        <v>36521.089999999997</v>
      </c>
      <c r="E27" s="297" t="s">
        <v>14</v>
      </c>
      <c r="F27" s="298">
        <v>1277.75</v>
      </c>
      <c r="G27" s="223">
        <v>1277.75</v>
      </c>
      <c r="H27" s="223">
        <v>396.87</v>
      </c>
      <c r="I27" s="224">
        <v>3064.18</v>
      </c>
      <c r="J27" s="223">
        <v>3094.8217999999997</v>
      </c>
      <c r="K27" s="298">
        <v>0</v>
      </c>
      <c r="L27" s="223">
        <v>0</v>
      </c>
      <c r="M27" s="223">
        <v>0</v>
      </c>
      <c r="N27" s="223">
        <v>0</v>
      </c>
      <c r="O27" s="223">
        <v>0</v>
      </c>
      <c r="P27" s="298">
        <f>H27+M27</f>
        <v>396.87</v>
      </c>
      <c r="Q27" s="299">
        <f>J27+O27</f>
        <v>3094.8217999999997</v>
      </c>
    </row>
    <row r="28" spans="1:19" ht="20.100000000000001" customHeight="1">
      <c r="A28" s="537"/>
      <c r="B28" s="540"/>
      <c r="C28" s="543"/>
      <c r="D28" s="548"/>
      <c r="E28" s="294" t="s">
        <v>72</v>
      </c>
      <c r="F28" s="300">
        <v>249.36</v>
      </c>
      <c r="G28" s="226">
        <v>249.36</v>
      </c>
      <c r="H28" s="226">
        <v>232.23</v>
      </c>
      <c r="I28" s="226">
        <v>1817.5</v>
      </c>
      <c r="J28" s="226">
        <v>1835.675</v>
      </c>
      <c r="K28" s="300">
        <v>0</v>
      </c>
      <c r="L28" s="226">
        <v>0</v>
      </c>
      <c r="M28" s="226">
        <v>0</v>
      </c>
      <c r="N28" s="226">
        <v>0</v>
      </c>
      <c r="O28" s="226">
        <v>0</v>
      </c>
      <c r="P28" s="300">
        <f>H28+M28</f>
        <v>232.23</v>
      </c>
      <c r="Q28" s="301">
        <f>J28+O28</f>
        <v>1835.675</v>
      </c>
    </row>
    <row r="29" spans="1:19" ht="20.100000000000001" customHeight="1">
      <c r="A29" s="537"/>
      <c r="B29" s="540"/>
      <c r="C29" s="543"/>
      <c r="D29" s="548"/>
      <c r="E29" s="294" t="s">
        <v>15</v>
      </c>
      <c r="F29" s="300">
        <v>333.36</v>
      </c>
      <c r="G29" s="226">
        <v>333.36</v>
      </c>
      <c r="H29" s="226">
        <v>5.56</v>
      </c>
      <c r="I29" s="226">
        <v>691</v>
      </c>
      <c r="J29" s="226">
        <v>697.91</v>
      </c>
      <c r="K29" s="300">
        <v>23.79</v>
      </c>
      <c r="L29" s="226">
        <v>23.79</v>
      </c>
      <c r="M29" s="226">
        <v>0</v>
      </c>
      <c r="N29" s="226">
        <v>0</v>
      </c>
      <c r="O29" s="226">
        <v>0</v>
      </c>
      <c r="P29" s="300">
        <f>H29+M29</f>
        <v>5.56</v>
      </c>
      <c r="Q29" s="301">
        <f>J29+O29</f>
        <v>697.91</v>
      </c>
    </row>
    <row r="30" spans="1:19" ht="20.100000000000001" customHeight="1">
      <c r="A30" s="537"/>
      <c r="B30" s="540"/>
      <c r="C30" s="543"/>
      <c r="D30" s="548"/>
      <c r="E30" s="294" t="s">
        <v>16</v>
      </c>
      <c r="F30" s="300">
        <v>15149.7</v>
      </c>
      <c r="G30" s="226">
        <v>15149.7</v>
      </c>
      <c r="H30" s="226">
        <v>8288.49</v>
      </c>
      <c r="I30" s="226">
        <v>6213.98</v>
      </c>
      <c r="J30" s="226">
        <v>6276.1197999999995</v>
      </c>
      <c r="K30" s="300">
        <v>782.12</v>
      </c>
      <c r="L30" s="226">
        <v>782.12</v>
      </c>
      <c r="M30" s="226">
        <v>444.66</v>
      </c>
      <c r="N30" s="226">
        <v>2365</v>
      </c>
      <c r="O30" s="226">
        <v>2367</v>
      </c>
      <c r="P30" s="300">
        <f>H30+M30</f>
        <v>8733.15</v>
      </c>
      <c r="Q30" s="301">
        <f>J30+O30</f>
        <v>8643.1198000000004</v>
      </c>
    </row>
    <row r="31" spans="1:19" ht="20.100000000000001" customHeight="1" thickBot="1">
      <c r="A31" s="537"/>
      <c r="B31" s="541"/>
      <c r="C31" s="544"/>
      <c r="D31" s="549"/>
      <c r="E31" s="295" t="s">
        <v>17</v>
      </c>
      <c r="F31" s="302">
        <v>16313.89</v>
      </c>
      <c r="G31" s="228">
        <v>16313.89</v>
      </c>
      <c r="H31" s="228">
        <v>377.16</v>
      </c>
      <c r="I31" s="228">
        <v>940.56</v>
      </c>
      <c r="J31" s="228">
        <v>949.96559999999999</v>
      </c>
      <c r="K31" s="302">
        <v>2391.12</v>
      </c>
      <c r="L31" s="228">
        <v>2391.12</v>
      </c>
      <c r="M31" s="228">
        <v>0</v>
      </c>
      <c r="N31" s="228">
        <v>0</v>
      </c>
      <c r="O31" s="228">
        <v>0</v>
      </c>
      <c r="P31" s="302">
        <f>H31+M31</f>
        <v>377.16</v>
      </c>
      <c r="Q31" s="303">
        <f>J31+O31</f>
        <v>949.96559999999999</v>
      </c>
    </row>
    <row r="32" spans="1:19" ht="20.100000000000001" customHeight="1" thickBot="1">
      <c r="A32" s="538"/>
      <c r="B32" s="545" t="s">
        <v>18</v>
      </c>
      <c r="C32" s="546"/>
      <c r="D32" s="546"/>
      <c r="E32" s="546"/>
      <c r="F32" s="296">
        <f>F27+F28+F29+F30+F31</f>
        <v>33324.06</v>
      </c>
      <c r="G32" s="230">
        <f t="shared" ref="G32:Q32" si="3">G27+G28+G29+G30+G31</f>
        <v>33324.06</v>
      </c>
      <c r="H32" s="230">
        <f t="shared" si="3"/>
        <v>9300.31</v>
      </c>
      <c r="I32" s="230">
        <f t="shared" si="3"/>
        <v>12727.22</v>
      </c>
      <c r="J32" s="230">
        <f t="shared" si="3"/>
        <v>12854.492199999999</v>
      </c>
      <c r="K32" s="296">
        <f t="shared" si="3"/>
        <v>3197.0299999999997</v>
      </c>
      <c r="L32" s="230">
        <f t="shared" si="3"/>
        <v>3197.0299999999997</v>
      </c>
      <c r="M32" s="230">
        <f t="shared" si="3"/>
        <v>444.66</v>
      </c>
      <c r="N32" s="230">
        <f t="shared" si="3"/>
        <v>2365</v>
      </c>
      <c r="O32" s="230">
        <f t="shared" si="3"/>
        <v>2367</v>
      </c>
      <c r="P32" s="229">
        <f t="shared" si="3"/>
        <v>9744.9699999999993</v>
      </c>
      <c r="Q32" s="263">
        <f t="shared" si="3"/>
        <v>15221.492200000001</v>
      </c>
    </row>
    <row r="33" spans="1:19" ht="20.100000000000001" customHeight="1">
      <c r="A33" s="536">
        <v>5</v>
      </c>
      <c r="B33" s="539" t="s">
        <v>111</v>
      </c>
      <c r="C33" s="542">
        <v>43391.42</v>
      </c>
      <c r="D33" s="547">
        <f>F38+K38</f>
        <v>41083.06</v>
      </c>
      <c r="E33" s="297" t="s">
        <v>14</v>
      </c>
      <c r="F33" s="298">
        <v>880.34</v>
      </c>
      <c r="G33" s="223">
        <v>880.34</v>
      </c>
      <c r="H33" s="223">
        <v>153.77000000000001</v>
      </c>
      <c r="I33" s="224">
        <v>528</v>
      </c>
      <c r="J33" s="223">
        <v>528</v>
      </c>
      <c r="K33" s="298">
        <v>10.3</v>
      </c>
      <c r="L33" s="223">
        <v>10.3</v>
      </c>
      <c r="M33" s="223"/>
      <c r="N33" s="223"/>
      <c r="O33" s="223"/>
      <c r="P33" s="298">
        <f>H33+M33</f>
        <v>153.77000000000001</v>
      </c>
      <c r="Q33" s="299">
        <f>J33+O33</f>
        <v>528</v>
      </c>
    </row>
    <row r="34" spans="1:19" ht="20.100000000000001" customHeight="1">
      <c r="A34" s="537"/>
      <c r="B34" s="540"/>
      <c r="C34" s="543"/>
      <c r="D34" s="548"/>
      <c r="E34" s="294" t="s">
        <v>72</v>
      </c>
      <c r="F34" s="300">
        <v>3.53</v>
      </c>
      <c r="G34" s="226">
        <v>3.53</v>
      </c>
      <c r="H34" s="226"/>
      <c r="I34" s="226"/>
      <c r="J34" s="226"/>
      <c r="K34" s="300"/>
      <c r="L34" s="226"/>
      <c r="M34" s="226"/>
      <c r="N34" s="226"/>
      <c r="O34" s="226"/>
      <c r="P34" s="300">
        <f>H34+M34</f>
        <v>0</v>
      </c>
      <c r="Q34" s="301">
        <f>J34+O34</f>
        <v>0</v>
      </c>
    </row>
    <row r="35" spans="1:19" ht="20.100000000000001" customHeight="1">
      <c r="A35" s="537"/>
      <c r="B35" s="540"/>
      <c r="C35" s="543"/>
      <c r="D35" s="548"/>
      <c r="E35" s="294" t="s">
        <v>15</v>
      </c>
      <c r="F35" s="300">
        <v>934.22</v>
      </c>
      <c r="G35" s="226">
        <v>934.22</v>
      </c>
      <c r="H35" s="226">
        <v>297.5</v>
      </c>
      <c r="I35" s="226">
        <v>953.2</v>
      </c>
      <c r="J35" s="226">
        <v>953.2</v>
      </c>
      <c r="K35" s="300">
        <v>168.07</v>
      </c>
      <c r="L35" s="226">
        <v>168.07</v>
      </c>
      <c r="M35" s="226">
        <v>45</v>
      </c>
      <c r="N35" s="226">
        <v>45</v>
      </c>
      <c r="O35" s="226">
        <v>45</v>
      </c>
      <c r="P35" s="300">
        <f>H35+M35</f>
        <v>342.5</v>
      </c>
      <c r="Q35" s="301">
        <f>J35+O35</f>
        <v>998.2</v>
      </c>
    </row>
    <row r="36" spans="1:19" ht="20.100000000000001" customHeight="1">
      <c r="A36" s="537"/>
      <c r="B36" s="540"/>
      <c r="C36" s="543"/>
      <c r="D36" s="548"/>
      <c r="E36" s="294" t="s">
        <v>16</v>
      </c>
      <c r="F36" s="300">
        <v>10672.48</v>
      </c>
      <c r="G36" s="226">
        <v>10672.48</v>
      </c>
      <c r="H36" s="226">
        <v>5985.99</v>
      </c>
      <c r="I36" s="226">
        <v>6638</v>
      </c>
      <c r="J36" s="226">
        <v>6638</v>
      </c>
      <c r="K36" s="300">
        <v>13876.78</v>
      </c>
      <c r="L36" s="226">
        <v>13876.78</v>
      </c>
      <c r="M36" s="226">
        <v>6363.05</v>
      </c>
      <c r="N36" s="226">
        <v>6400</v>
      </c>
      <c r="O36" s="226">
        <v>6400</v>
      </c>
      <c r="P36" s="300">
        <f>H36+M36</f>
        <v>12349.04</v>
      </c>
      <c r="Q36" s="301">
        <f>J36+O36</f>
        <v>13038</v>
      </c>
    </row>
    <row r="37" spans="1:19" ht="20.100000000000001" customHeight="1" thickBot="1">
      <c r="A37" s="537"/>
      <c r="B37" s="541"/>
      <c r="C37" s="544"/>
      <c r="D37" s="549"/>
      <c r="E37" s="295" t="s">
        <v>17</v>
      </c>
      <c r="F37" s="302">
        <v>11086.53</v>
      </c>
      <c r="G37" s="228">
        <v>11086.53</v>
      </c>
      <c r="H37" s="228">
        <v>419</v>
      </c>
      <c r="I37" s="228">
        <v>443</v>
      </c>
      <c r="J37" s="228">
        <v>443</v>
      </c>
      <c r="K37" s="302">
        <v>3450.81</v>
      </c>
      <c r="L37" s="228">
        <v>3450.81</v>
      </c>
      <c r="M37" s="228">
        <v>502.87</v>
      </c>
      <c r="N37" s="228">
        <v>400</v>
      </c>
      <c r="O37" s="228">
        <v>400</v>
      </c>
      <c r="P37" s="302">
        <f>H37+M37</f>
        <v>921.87</v>
      </c>
      <c r="Q37" s="303">
        <f>J37+O37</f>
        <v>843</v>
      </c>
    </row>
    <row r="38" spans="1:19" ht="20.100000000000001" customHeight="1" thickBot="1">
      <c r="A38" s="538"/>
      <c r="B38" s="545" t="s">
        <v>18</v>
      </c>
      <c r="C38" s="546"/>
      <c r="D38" s="546"/>
      <c r="E38" s="546"/>
      <c r="F38" s="296">
        <f>F33+F34+F35+F36+F37</f>
        <v>23577.1</v>
      </c>
      <c r="G38" s="230">
        <f t="shared" ref="G38:P38" si="4">G33+G34+G35+G36+G37</f>
        <v>23577.1</v>
      </c>
      <c r="H38" s="230">
        <f t="shared" si="4"/>
        <v>6856.26</v>
      </c>
      <c r="I38" s="230">
        <f t="shared" si="4"/>
        <v>8562.2000000000007</v>
      </c>
      <c r="J38" s="230">
        <f t="shared" si="4"/>
        <v>8562.2000000000007</v>
      </c>
      <c r="K38" s="296">
        <f t="shared" si="4"/>
        <v>17505.960000000003</v>
      </c>
      <c r="L38" s="230">
        <f t="shared" si="4"/>
        <v>17505.960000000003</v>
      </c>
      <c r="M38" s="230">
        <f t="shared" si="4"/>
        <v>6910.92</v>
      </c>
      <c r="N38" s="230">
        <f t="shared" si="4"/>
        <v>6845</v>
      </c>
      <c r="O38" s="230">
        <f t="shared" si="4"/>
        <v>6845</v>
      </c>
      <c r="P38" s="229">
        <f t="shared" si="4"/>
        <v>13767.180000000002</v>
      </c>
      <c r="Q38" s="263">
        <f>Q33+Q34+Q35+Q36+Q37</f>
        <v>15407.2</v>
      </c>
      <c r="S38" s="179">
        <f>F38+K38</f>
        <v>41083.06</v>
      </c>
    </row>
    <row r="39" spans="1:19" ht="20.100000000000001" customHeight="1">
      <c r="A39" s="550"/>
      <c r="B39" s="553" t="s">
        <v>73</v>
      </c>
      <c r="C39" s="555">
        <f>C9+C15+C21+C27+C33</f>
        <v>189520.03999999998</v>
      </c>
      <c r="D39" s="555">
        <f>D9+D15+D21+D27+D33</f>
        <v>172913.05989999999</v>
      </c>
      <c r="E39" s="271" t="s">
        <v>14</v>
      </c>
      <c r="F39" s="222">
        <f>F9+F15+F21+F27+F33</f>
        <v>4409.8599000000004</v>
      </c>
      <c r="G39" s="223">
        <f t="shared" ref="G39:Q39" si="5">G9+G15+G21+G27+G33</f>
        <v>4225.3829999999998</v>
      </c>
      <c r="H39" s="223">
        <f t="shared" si="5"/>
        <v>1166.213</v>
      </c>
      <c r="I39" s="224">
        <f t="shared" si="5"/>
        <v>5773.7459999999992</v>
      </c>
      <c r="J39" s="223">
        <f t="shared" si="5"/>
        <v>6119.6697999999997</v>
      </c>
      <c r="K39" s="222">
        <f t="shared" si="5"/>
        <v>617.54</v>
      </c>
      <c r="L39" s="223">
        <f t="shared" si="5"/>
        <v>388.35635000000002</v>
      </c>
      <c r="M39" s="223">
        <f t="shared" si="5"/>
        <v>77.716349999999991</v>
      </c>
      <c r="N39" s="223">
        <f t="shared" si="5"/>
        <v>342</v>
      </c>
      <c r="O39" s="223">
        <f t="shared" si="5"/>
        <v>330.5</v>
      </c>
      <c r="P39" s="222">
        <f t="shared" si="5"/>
        <v>1243.9293499999999</v>
      </c>
      <c r="Q39" s="260">
        <f t="shared" si="5"/>
        <v>6450.1697999999997</v>
      </c>
    </row>
    <row r="40" spans="1:19" ht="20.100000000000001" customHeight="1">
      <c r="A40" s="551"/>
      <c r="B40" s="554"/>
      <c r="C40" s="556"/>
      <c r="D40" s="556"/>
      <c r="E40" s="269" t="s">
        <v>72</v>
      </c>
      <c r="F40" s="225">
        <f t="shared" ref="F40:Q44" si="6">F10+F16+F22+F28+F34</f>
        <v>338.26</v>
      </c>
      <c r="G40" s="226">
        <f t="shared" si="6"/>
        <v>305.61</v>
      </c>
      <c r="H40" s="226">
        <f t="shared" si="6"/>
        <v>255</v>
      </c>
      <c r="I40" s="226">
        <f t="shared" si="6"/>
        <v>2006.6</v>
      </c>
      <c r="J40" s="226">
        <f t="shared" si="6"/>
        <v>2084.875</v>
      </c>
      <c r="K40" s="225">
        <f t="shared" si="6"/>
        <v>0</v>
      </c>
      <c r="L40" s="226">
        <f t="shared" si="6"/>
        <v>0</v>
      </c>
      <c r="M40" s="226">
        <f t="shared" si="6"/>
        <v>0</v>
      </c>
      <c r="N40" s="226">
        <f t="shared" si="6"/>
        <v>0</v>
      </c>
      <c r="O40" s="226">
        <f t="shared" si="6"/>
        <v>0</v>
      </c>
      <c r="P40" s="225">
        <f t="shared" si="6"/>
        <v>255</v>
      </c>
      <c r="Q40" s="261">
        <f t="shared" si="6"/>
        <v>2084.875</v>
      </c>
    </row>
    <row r="41" spans="1:19" ht="20.100000000000001" customHeight="1">
      <c r="A41" s="551"/>
      <c r="B41" s="554"/>
      <c r="C41" s="556"/>
      <c r="D41" s="556"/>
      <c r="E41" s="269" t="s">
        <v>15</v>
      </c>
      <c r="F41" s="225">
        <f t="shared" si="6"/>
        <v>2220.21</v>
      </c>
      <c r="G41" s="226">
        <f t="shared" si="6"/>
        <v>1854.3344000000002</v>
      </c>
      <c r="H41" s="226">
        <f t="shared" si="6"/>
        <v>524.68439999999998</v>
      </c>
      <c r="I41" s="226">
        <f t="shared" si="6"/>
        <v>4978.05</v>
      </c>
      <c r="J41" s="226">
        <f t="shared" si="6"/>
        <v>4782.01</v>
      </c>
      <c r="K41" s="225">
        <f t="shared" si="6"/>
        <v>581.08000000000004</v>
      </c>
      <c r="L41" s="226">
        <f t="shared" si="6"/>
        <v>439.73856999999998</v>
      </c>
      <c r="M41" s="226">
        <f t="shared" si="6"/>
        <v>112.41857</v>
      </c>
      <c r="N41" s="226">
        <f t="shared" si="6"/>
        <v>994.13699999999994</v>
      </c>
      <c r="O41" s="226">
        <f t="shared" si="6"/>
        <v>964.6</v>
      </c>
      <c r="P41" s="225">
        <f t="shared" si="6"/>
        <v>637.10296999999991</v>
      </c>
      <c r="Q41" s="261">
        <f t="shared" si="6"/>
        <v>5746.61</v>
      </c>
    </row>
    <row r="42" spans="1:19" ht="20.100000000000001" customHeight="1">
      <c r="A42" s="551"/>
      <c r="B42" s="554"/>
      <c r="C42" s="556"/>
      <c r="D42" s="556"/>
      <c r="E42" s="269" t="s">
        <v>16</v>
      </c>
      <c r="F42" s="225">
        <f t="shared" si="6"/>
        <v>60430.17</v>
      </c>
      <c r="G42" s="226">
        <f t="shared" si="6"/>
        <v>53034.573000000004</v>
      </c>
      <c r="H42" s="226">
        <f t="shared" si="6"/>
        <v>17975.733</v>
      </c>
      <c r="I42" s="226">
        <f t="shared" si="6"/>
        <v>68423.78</v>
      </c>
      <c r="J42" s="226">
        <f t="shared" si="6"/>
        <v>64185.6198</v>
      </c>
      <c r="K42" s="225">
        <f t="shared" si="6"/>
        <v>30668.809999999998</v>
      </c>
      <c r="L42" s="226">
        <f t="shared" si="6"/>
        <v>27158.508000000002</v>
      </c>
      <c r="M42" s="226">
        <f t="shared" si="6"/>
        <v>8583.6280000000006</v>
      </c>
      <c r="N42" s="226">
        <f t="shared" si="6"/>
        <v>19878.150000000001</v>
      </c>
      <c r="O42" s="226">
        <f t="shared" si="6"/>
        <v>19165</v>
      </c>
      <c r="P42" s="225">
        <f t="shared" si="6"/>
        <v>26559.361000000001</v>
      </c>
      <c r="Q42" s="261">
        <f t="shared" si="6"/>
        <v>83350.6198</v>
      </c>
    </row>
    <row r="43" spans="1:19" ht="20.100000000000001" customHeight="1" thickBot="1">
      <c r="A43" s="552"/>
      <c r="B43" s="554"/>
      <c r="C43" s="557"/>
      <c r="D43" s="557"/>
      <c r="E43" s="270" t="s">
        <v>17</v>
      </c>
      <c r="F43" s="227">
        <f t="shared" si="6"/>
        <v>60950.559999999998</v>
      </c>
      <c r="G43" s="228">
        <f t="shared" si="6"/>
        <v>50256.701300000001</v>
      </c>
      <c r="H43" s="228">
        <f t="shared" si="6"/>
        <v>3091.5512999999996</v>
      </c>
      <c r="I43" s="228">
        <f t="shared" si="6"/>
        <v>8067.76</v>
      </c>
      <c r="J43" s="228">
        <f t="shared" si="6"/>
        <v>8108.2656000000006</v>
      </c>
      <c r="K43" s="227">
        <f t="shared" si="6"/>
        <v>12696.57</v>
      </c>
      <c r="L43" s="228">
        <f t="shared" si="6"/>
        <v>11445.771699999999</v>
      </c>
      <c r="M43" s="228">
        <f t="shared" si="6"/>
        <v>717.68169999999998</v>
      </c>
      <c r="N43" s="228">
        <f t="shared" si="6"/>
        <v>4665.5</v>
      </c>
      <c r="O43" s="228">
        <f t="shared" si="6"/>
        <v>4328.2000000000007</v>
      </c>
      <c r="P43" s="227">
        <f t="shared" si="6"/>
        <v>3809.2329999999993</v>
      </c>
      <c r="Q43" s="262">
        <f t="shared" si="6"/>
        <v>12436.4656</v>
      </c>
    </row>
    <row r="44" spans="1:19" s="217" customFormat="1" ht="20.100000000000001" customHeight="1" thickBot="1">
      <c r="A44" s="272"/>
      <c r="B44" s="545"/>
      <c r="C44" s="546"/>
      <c r="D44" s="546"/>
      <c r="E44" s="546"/>
      <c r="F44" s="229">
        <f t="shared" si="6"/>
        <v>128349.05989999999</v>
      </c>
      <c r="G44" s="230">
        <f t="shared" si="6"/>
        <v>109676.6017</v>
      </c>
      <c r="H44" s="230">
        <f t="shared" si="6"/>
        <v>23013.181700000001</v>
      </c>
      <c r="I44" s="230">
        <f t="shared" si="6"/>
        <v>89249.936000000002</v>
      </c>
      <c r="J44" s="230">
        <f t="shared" si="6"/>
        <v>85280.440199999983</v>
      </c>
      <c r="K44" s="229">
        <f t="shared" si="6"/>
        <v>44564</v>
      </c>
      <c r="L44" s="230">
        <f t="shared" si="6"/>
        <v>39432.374620000002</v>
      </c>
      <c r="M44" s="230">
        <f t="shared" si="6"/>
        <v>9491.4446200000002</v>
      </c>
      <c r="N44" s="230">
        <f t="shared" si="6"/>
        <v>25879.787</v>
      </c>
      <c r="O44" s="230">
        <f t="shared" si="6"/>
        <v>24788.3</v>
      </c>
      <c r="P44" s="229">
        <f t="shared" si="6"/>
        <v>32504.626320000003</v>
      </c>
      <c r="Q44" s="263">
        <f t="shared" si="6"/>
        <v>110068.74019999999</v>
      </c>
    </row>
  </sheetData>
  <mergeCells count="49">
    <mergeCell ref="B44:E44"/>
    <mergeCell ref="B32:E32"/>
    <mergeCell ref="A33:A38"/>
    <mergeCell ref="B33:B37"/>
    <mergeCell ref="C33:C37"/>
    <mergeCell ref="B38:E38"/>
    <mergeCell ref="A27:A32"/>
    <mergeCell ref="B27:B31"/>
    <mergeCell ref="C27:C31"/>
    <mergeCell ref="A39:A43"/>
    <mergeCell ref="B39:B43"/>
    <mergeCell ref="C39:C43"/>
    <mergeCell ref="D27:D31"/>
    <mergeCell ref="D33:D37"/>
    <mergeCell ref="D39:D43"/>
    <mergeCell ref="A15:A20"/>
    <mergeCell ref="B15:B19"/>
    <mergeCell ref="C15:C19"/>
    <mergeCell ref="B20:E20"/>
    <mergeCell ref="A21:A26"/>
    <mergeCell ref="B21:B25"/>
    <mergeCell ref="C21:C25"/>
    <mergeCell ref="B26:E26"/>
    <mergeCell ref="D21:D25"/>
    <mergeCell ref="D15:D19"/>
    <mergeCell ref="A9:A14"/>
    <mergeCell ref="B9:B13"/>
    <mergeCell ref="C9:C13"/>
    <mergeCell ref="F6:F7"/>
    <mergeCell ref="G6:H6"/>
    <mergeCell ref="B14:E14"/>
    <mergeCell ref="D9:D13"/>
    <mergeCell ref="D5:D7"/>
    <mergeCell ref="B2:Q2"/>
    <mergeCell ref="B3:Q3"/>
    <mergeCell ref="B4:Q4"/>
    <mergeCell ref="A5:A7"/>
    <mergeCell ref="B5:B7"/>
    <mergeCell ref="C5:C7"/>
    <mergeCell ref="E5:E7"/>
    <mergeCell ref="F5:J5"/>
    <mergeCell ref="K5:O5"/>
    <mergeCell ref="P5:Q5"/>
    <mergeCell ref="P6:P7"/>
    <mergeCell ref="Q6:Q7"/>
    <mergeCell ref="I6:J6"/>
    <mergeCell ref="K6:K7"/>
    <mergeCell ref="L6:M6"/>
    <mergeCell ref="N6:O6"/>
  </mergeCells>
  <printOptions horizontalCentered="1"/>
  <pageMargins left="0" right="0" top="0.5" bottom="0" header="0.25" footer="0"/>
  <pageSetup paperSize="9" scale="70" orientation="landscape" r:id="rId1"/>
  <headerFooter alignWithMargins="0"/>
  <ignoredErrors>
    <ignoredError sqref="P14:Q20 P26:Q38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DC554-F66C-40DE-99B9-A624CC8F6AAC}">
  <sheetPr>
    <tabColor rgb="FFFFFF00"/>
  </sheetPr>
  <dimension ref="A1:P45"/>
  <sheetViews>
    <sheetView topLeftCell="A22" workbookViewId="0">
      <selection activeCell="P41" sqref="P41"/>
    </sheetView>
  </sheetViews>
  <sheetFormatPr defaultRowHeight="13.5"/>
  <cols>
    <col min="1" max="1" width="4.7109375" style="161" customWidth="1"/>
    <col min="2" max="2" width="16.85546875" style="161" customWidth="1"/>
    <col min="3" max="3" width="14.85546875" style="161" customWidth="1"/>
    <col min="4" max="4" width="14.140625" style="161" customWidth="1"/>
    <col min="5" max="14" width="12.7109375" style="161" customWidth="1"/>
    <col min="15" max="15" width="10.7109375" style="161" customWidth="1"/>
    <col min="16" max="16" width="15.28515625" style="161" customWidth="1"/>
    <col min="17" max="19" width="9.140625" style="161"/>
    <col min="20" max="20" width="11" style="161" customWidth="1"/>
    <col min="21" max="256" width="9.140625" style="161"/>
    <col min="257" max="257" width="4.7109375" style="161" customWidth="1"/>
    <col min="258" max="258" width="16.85546875" style="161" customWidth="1"/>
    <col min="259" max="259" width="14.85546875" style="161" customWidth="1"/>
    <col min="260" max="260" width="14.140625" style="161" customWidth="1"/>
    <col min="261" max="261" width="16.42578125" style="161" customWidth="1"/>
    <col min="262" max="262" width="9.7109375" style="161" customWidth="1"/>
    <col min="263" max="263" width="10.5703125" style="161" customWidth="1"/>
    <col min="264" max="264" width="12.7109375" style="161" customWidth="1"/>
    <col min="265" max="265" width="13.28515625" style="161" customWidth="1"/>
    <col min="266" max="266" width="14.7109375" style="161" customWidth="1"/>
    <col min="267" max="268" width="9.7109375" style="161" customWidth="1"/>
    <col min="269" max="269" width="12.42578125" style="161" customWidth="1"/>
    <col min="270" max="270" width="11.85546875" style="161" customWidth="1"/>
    <col min="271" max="271" width="9.7109375" style="161" customWidth="1"/>
    <col min="272" max="272" width="15.28515625" style="161" customWidth="1"/>
    <col min="273" max="275" width="9.140625" style="161"/>
    <col min="276" max="276" width="11" style="161" customWidth="1"/>
    <col min="277" max="512" width="9.140625" style="161"/>
    <col min="513" max="513" width="4.7109375" style="161" customWidth="1"/>
    <col min="514" max="514" width="16.85546875" style="161" customWidth="1"/>
    <col min="515" max="515" width="14.85546875" style="161" customWidth="1"/>
    <col min="516" max="516" width="14.140625" style="161" customWidth="1"/>
    <col min="517" max="517" width="16.42578125" style="161" customWidth="1"/>
    <col min="518" max="518" width="9.7109375" style="161" customWidth="1"/>
    <col min="519" max="519" width="10.5703125" style="161" customWidth="1"/>
    <col min="520" max="520" width="12.7109375" style="161" customWidth="1"/>
    <col min="521" max="521" width="13.28515625" style="161" customWidth="1"/>
    <col min="522" max="522" width="14.7109375" style="161" customWidth="1"/>
    <col min="523" max="524" width="9.7109375" style="161" customWidth="1"/>
    <col min="525" max="525" width="12.42578125" style="161" customWidth="1"/>
    <col min="526" max="526" width="11.85546875" style="161" customWidth="1"/>
    <col min="527" max="527" width="9.7109375" style="161" customWidth="1"/>
    <col min="528" max="528" width="15.28515625" style="161" customWidth="1"/>
    <col min="529" max="531" width="9.140625" style="161"/>
    <col min="532" max="532" width="11" style="161" customWidth="1"/>
    <col min="533" max="768" width="9.140625" style="161"/>
    <col min="769" max="769" width="4.7109375" style="161" customWidth="1"/>
    <col min="770" max="770" width="16.85546875" style="161" customWidth="1"/>
    <col min="771" max="771" width="14.85546875" style="161" customWidth="1"/>
    <col min="772" max="772" width="14.140625" style="161" customWidth="1"/>
    <col min="773" max="773" width="16.42578125" style="161" customWidth="1"/>
    <col min="774" max="774" width="9.7109375" style="161" customWidth="1"/>
    <col min="775" max="775" width="10.5703125" style="161" customWidth="1"/>
    <col min="776" max="776" width="12.7109375" style="161" customWidth="1"/>
    <col min="777" max="777" width="13.28515625" style="161" customWidth="1"/>
    <col min="778" max="778" width="14.7109375" style="161" customWidth="1"/>
    <col min="779" max="780" width="9.7109375" style="161" customWidth="1"/>
    <col min="781" max="781" width="12.42578125" style="161" customWidth="1"/>
    <col min="782" max="782" width="11.85546875" style="161" customWidth="1"/>
    <col min="783" max="783" width="9.7109375" style="161" customWidth="1"/>
    <col min="784" max="784" width="15.28515625" style="161" customWidth="1"/>
    <col min="785" max="787" width="9.140625" style="161"/>
    <col min="788" max="788" width="11" style="161" customWidth="1"/>
    <col min="789" max="1024" width="9.140625" style="161"/>
    <col min="1025" max="1025" width="4.7109375" style="161" customWidth="1"/>
    <col min="1026" max="1026" width="16.85546875" style="161" customWidth="1"/>
    <col min="1027" max="1027" width="14.85546875" style="161" customWidth="1"/>
    <col min="1028" max="1028" width="14.140625" style="161" customWidth="1"/>
    <col min="1029" max="1029" width="16.42578125" style="161" customWidth="1"/>
    <col min="1030" max="1030" width="9.7109375" style="161" customWidth="1"/>
    <col min="1031" max="1031" width="10.5703125" style="161" customWidth="1"/>
    <col min="1032" max="1032" width="12.7109375" style="161" customWidth="1"/>
    <col min="1033" max="1033" width="13.28515625" style="161" customWidth="1"/>
    <col min="1034" max="1034" width="14.7109375" style="161" customWidth="1"/>
    <col min="1035" max="1036" width="9.7109375" style="161" customWidth="1"/>
    <col min="1037" max="1037" width="12.42578125" style="161" customWidth="1"/>
    <col min="1038" max="1038" width="11.85546875" style="161" customWidth="1"/>
    <col min="1039" max="1039" width="9.7109375" style="161" customWidth="1"/>
    <col min="1040" max="1040" width="15.28515625" style="161" customWidth="1"/>
    <col min="1041" max="1043" width="9.140625" style="161"/>
    <col min="1044" max="1044" width="11" style="161" customWidth="1"/>
    <col min="1045" max="1280" width="9.140625" style="161"/>
    <col min="1281" max="1281" width="4.7109375" style="161" customWidth="1"/>
    <col min="1282" max="1282" width="16.85546875" style="161" customWidth="1"/>
    <col min="1283" max="1283" width="14.85546875" style="161" customWidth="1"/>
    <col min="1284" max="1284" width="14.140625" style="161" customWidth="1"/>
    <col min="1285" max="1285" width="16.42578125" style="161" customWidth="1"/>
    <col min="1286" max="1286" width="9.7109375" style="161" customWidth="1"/>
    <col min="1287" max="1287" width="10.5703125" style="161" customWidth="1"/>
    <col min="1288" max="1288" width="12.7109375" style="161" customWidth="1"/>
    <col min="1289" max="1289" width="13.28515625" style="161" customWidth="1"/>
    <col min="1290" max="1290" width="14.7109375" style="161" customWidth="1"/>
    <col min="1291" max="1292" width="9.7109375" style="161" customWidth="1"/>
    <col min="1293" max="1293" width="12.42578125" style="161" customWidth="1"/>
    <col min="1294" max="1294" width="11.85546875" style="161" customWidth="1"/>
    <col min="1295" max="1295" width="9.7109375" style="161" customWidth="1"/>
    <col min="1296" max="1296" width="15.28515625" style="161" customWidth="1"/>
    <col min="1297" max="1299" width="9.140625" style="161"/>
    <col min="1300" max="1300" width="11" style="161" customWidth="1"/>
    <col min="1301" max="1536" width="9.140625" style="161"/>
    <col min="1537" max="1537" width="4.7109375" style="161" customWidth="1"/>
    <col min="1538" max="1538" width="16.85546875" style="161" customWidth="1"/>
    <col min="1539" max="1539" width="14.85546875" style="161" customWidth="1"/>
    <col min="1540" max="1540" width="14.140625" style="161" customWidth="1"/>
    <col min="1541" max="1541" width="16.42578125" style="161" customWidth="1"/>
    <col min="1542" max="1542" width="9.7109375" style="161" customWidth="1"/>
    <col min="1543" max="1543" width="10.5703125" style="161" customWidth="1"/>
    <col min="1544" max="1544" width="12.7109375" style="161" customWidth="1"/>
    <col min="1545" max="1545" width="13.28515625" style="161" customWidth="1"/>
    <col min="1546" max="1546" width="14.7109375" style="161" customWidth="1"/>
    <col min="1547" max="1548" width="9.7109375" style="161" customWidth="1"/>
    <col min="1549" max="1549" width="12.42578125" style="161" customWidth="1"/>
    <col min="1550" max="1550" width="11.85546875" style="161" customWidth="1"/>
    <col min="1551" max="1551" width="9.7109375" style="161" customWidth="1"/>
    <col min="1552" max="1552" width="15.28515625" style="161" customWidth="1"/>
    <col min="1553" max="1555" width="9.140625" style="161"/>
    <col min="1556" max="1556" width="11" style="161" customWidth="1"/>
    <col min="1557" max="1792" width="9.140625" style="161"/>
    <col min="1793" max="1793" width="4.7109375" style="161" customWidth="1"/>
    <col min="1794" max="1794" width="16.85546875" style="161" customWidth="1"/>
    <col min="1795" max="1795" width="14.85546875" style="161" customWidth="1"/>
    <col min="1796" max="1796" width="14.140625" style="161" customWidth="1"/>
    <col min="1797" max="1797" width="16.42578125" style="161" customWidth="1"/>
    <col min="1798" max="1798" width="9.7109375" style="161" customWidth="1"/>
    <col min="1799" max="1799" width="10.5703125" style="161" customWidth="1"/>
    <col min="1800" max="1800" width="12.7109375" style="161" customWidth="1"/>
    <col min="1801" max="1801" width="13.28515625" style="161" customWidth="1"/>
    <col min="1802" max="1802" width="14.7109375" style="161" customWidth="1"/>
    <col min="1803" max="1804" width="9.7109375" style="161" customWidth="1"/>
    <col min="1805" max="1805" width="12.42578125" style="161" customWidth="1"/>
    <col min="1806" max="1806" width="11.85546875" style="161" customWidth="1"/>
    <col min="1807" max="1807" width="9.7109375" style="161" customWidth="1"/>
    <col min="1808" max="1808" width="15.28515625" style="161" customWidth="1"/>
    <col min="1809" max="1811" width="9.140625" style="161"/>
    <col min="1812" max="1812" width="11" style="161" customWidth="1"/>
    <col min="1813" max="2048" width="9.140625" style="161"/>
    <col min="2049" max="2049" width="4.7109375" style="161" customWidth="1"/>
    <col min="2050" max="2050" width="16.85546875" style="161" customWidth="1"/>
    <col min="2051" max="2051" width="14.85546875" style="161" customWidth="1"/>
    <col min="2052" max="2052" width="14.140625" style="161" customWidth="1"/>
    <col min="2053" max="2053" width="16.42578125" style="161" customWidth="1"/>
    <col min="2054" max="2054" width="9.7109375" style="161" customWidth="1"/>
    <col min="2055" max="2055" width="10.5703125" style="161" customWidth="1"/>
    <col min="2056" max="2056" width="12.7109375" style="161" customWidth="1"/>
    <col min="2057" max="2057" width="13.28515625" style="161" customWidth="1"/>
    <col min="2058" max="2058" width="14.7109375" style="161" customWidth="1"/>
    <col min="2059" max="2060" width="9.7109375" style="161" customWidth="1"/>
    <col min="2061" max="2061" width="12.42578125" style="161" customWidth="1"/>
    <col min="2062" max="2062" width="11.85546875" style="161" customWidth="1"/>
    <col min="2063" max="2063" width="9.7109375" style="161" customWidth="1"/>
    <col min="2064" max="2064" width="15.28515625" style="161" customWidth="1"/>
    <col min="2065" max="2067" width="9.140625" style="161"/>
    <col min="2068" max="2068" width="11" style="161" customWidth="1"/>
    <col min="2069" max="2304" width="9.140625" style="161"/>
    <col min="2305" max="2305" width="4.7109375" style="161" customWidth="1"/>
    <col min="2306" max="2306" width="16.85546875" style="161" customWidth="1"/>
    <col min="2307" max="2307" width="14.85546875" style="161" customWidth="1"/>
    <col min="2308" max="2308" width="14.140625" style="161" customWidth="1"/>
    <col min="2309" max="2309" width="16.42578125" style="161" customWidth="1"/>
    <col min="2310" max="2310" width="9.7109375" style="161" customWidth="1"/>
    <col min="2311" max="2311" width="10.5703125" style="161" customWidth="1"/>
    <col min="2312" max="2312" width="12.7109375" style="161" customWidth="1"/>
    <col min="2313" max="2313" width="13.28515625" style="161" customWidth="1"/>
    <col min="2314" max="2314" width="14.7109375" style="161" customWidth="1"/>
    <col min="2315" max="2316" width="9.7109375" style="161" customWidth="1"/>
    <col min="2317" max="2317" width="12.42578125" style="161" customWidth="1"/>
    <col min="2318" max="2318" width="11.85546875" style="161" customWidth="1"/>
    <col min="2319" max="2319" width="9.7109375" style="161" customWidth="1"/>
    <col min="2320" max="2320" width="15.28515625" style="161" customWidth="1"/>
    <col min="2321" max="2323" width="9.140625" style="161"/>
    <col min="2324" max="2324" width="11" style="161" customWidth="1"/>
    <col min="2325" max="2560" width="9.140625" style="161"/>
    <col min="2561" max="2561" width="4.7109375" style="161" customWidth="1"/>
    <col min="2562" max="2562" width="16.85546875" style="161" customWidth="1"/>
    <col min="2563" max="2563" width="14.85546875" style="161" customWidth="1"/>
    <col min="2564" max="2564" width="14.140625" style="161" customWidth="1"/>
    <col min="2565" max="2565" width="16.42578125" style="161" customWidth="1"/>
    <col min="2566" max="2566" width="9.7109375" style="161" customWidth="1"/>
    <col min="2567" max="2567" width="10.5703125" style="161" customWidth="1"/>
    <col min="2568" max="2568" width="12.7109375" style="161" customWidth="1"/>
    <col min="2569" max="2569" width="13.28515625" style="161" customWidth="1"/>
    <col min="2570" max="2570" width="14.7109375" style="161" customWidth="1"/>
    <col min="2571" max="2572" width="9.7109375" style="161" customWidth="1"/>
    <col min="2573" max="2573" width="12.42578125" style="161" customWidth="1"/>
    <col min="2574" max="2574" width="11.85546875" style="161" customWidth="1"/>
    <col min="2575" max="2575" width="9.7109375" style="161" customWidth="1"/>
    <col min="2576" max="2576" width="15.28515625" style="161" customWidth="1"/>
    <col min="2577" max="2579" width="9.140625" style="161"/>
    <col min="2580" max="2580" width="11" style="161" customWidth="1"/>
    <col min="2581" max="2816" width="9.140625" style="161"/>
    <col min="2817" max="2817" width="4.7109375" style="161" customWidth="1"/>
    <col min="2818" max="2818" width="16.85546875" style="161" customWidth="1"/>
    <col min="2819" max="2819" width="14.85546875" style="161" customWidth="1"/>
    <col min="2820" max="2820" width="14.140625" style="161" customWidth="1"/>
    <col min="2821" max="2821" width="16.42578125" style="161" customWidth="1"/>
    <col min="2822" max="2822" width="9.7109375" style="161" customWidth="1"/>
    <col min="2823" max="2823" width="10.5703125" style="161" customWidth="1"/>
    <col min="2824" max="2824" width="12.7109375" style="161" customWidth="1"/>
    <col min="2825" max="2825" width="13.28515625" style="161" customWidth="1"/>
    <col min="2826" max="2826" width="14.7109375" style="161" customWidth="1"/>
    <col min="2827" max="2828" width="9.7109375" style="161" customWidth="1"/>
    <col min="2829" max="2829" width="12.42578125" style="161" customWidth="1"/>
    <col min="2830" max="2830" width="11.85546875" style="161" customWidth="1"/>
    <col min="2831" max="2831" width="9.7109375" style="161" customWidth="1"/>
    <col min="2832" max="2832" width="15.28515625" style="161" customWidth="1"/>
    <col min="2833" max="2835" width="9.140625" style="161"/>
    <col min="2836" max="2836" width="11" style="161" customWidth="1"/>
    <col min="2837" max="3072" width="9.140625" style="161"/>
    <col min="3073" max="3073" width="4.7109375" style="161" customWidth="1"/>
    <col min="3074" max="3074" width="16.85546875" style="161" customWidth="1"/>
    <col min="3075" max="3075" width="14.85546875" style="161" customWidth="1"/>
    <col min="3076" max="3076" width="14.140625" style="161" customWidth="1"/>
    <col min="3077" max="3077" width="16.42578125" style="161" customWidth="1"/>
    <col min="3078" max="3078" width="9.7109375" style="161" customWidth="1"/>
    <col min="3079" max="3079" width="10.5703125" style="161" customWidth="1"/>
    <col min="3080" max="3080" width="12.7109375" style="161" customWidth="1"/>
    <col min="3081" max="3081" width="13.28515625" style="161" customWidth="1"/>
    <col min="3082" max="3082" width="14.7109375" style="161" customWidth="1"/>
    <col min="3083" max="3084" width="9.7109375" style="161" customWidth="1"/>
    <col min="3085" max="3085" width="12.42578125" style="161" customWidth="1"/>
    <col min="3086" max="3086" width="11.85546875" style="161" customWidth="1"/>
    <col min="3087" max="3087" width="9.7109375" style="161" customWidth="1"/>
    <col min="3088" max="3088" width="15.28515625" style="161" customWidth="1"/>
    <col min="3089" max="3091" width="9.140625" style="161"/>
    <col min="3092" max="3092" width="11" style="161" customWidth="1"/>
    <col min="3093" max="3328" width="9.140625" style="161"/>
    <col min="3329" max="3329" width="4.7109375" style="161" customWidth="1"/>
    <col min="3330" max="3330" width="16.85546875" style="161" customWidth="1"/>
    <col min="3331" max="3331" width="14.85546875" style="161" customWidth="1"/>
    <col min="3332" max="3332" width="14.140625" style="161" customWidth="1"/>
    <col min="3333" max="3333" width="16.42578125" style="161" customWidth="1"/>
    <col min="3334" max="3334" width="9.7109375" style="161" customWidth="1"/>
    <col min="3335" max="3335" width="10.5703125" style="161" customWidth="1"/>
    <col min="3336" max="3336" width="12.7109375" style="161" customWidth="1"/>
    <col min="3337" max="3337" width="13.28515625" style="161" customWidth="1"/>
    <col min="3338" max="3338" width="14.7109375" style="161" customWidth="1"/>
    <col min="3339" max="3340" width="9.7109375" style="161" customWidth="1"/>
    <col min="3341" max="3341" width="12.42578125" style="161" customWidth="1"/>
    <col min="3342" max="3342" width="11.85546875" style="161" customWidth="1"/>
    <col min="3343" max="3343" width="9.7109375" style="161" customWidth="1"/>
    <col min="3344" max="3344" width="15.28515625" style="161" customWidth="1"/>
    <col min="3345" max="3347" width="9.140625" style="161"/>
    <col min="3348" max="3348" width="11" style="161" customWidth="1"/>
    <col min="3349" max="3584" width="9.140625" style="161"/>
    <col min="3585" max="3585" width="4.7109375" style="161" customWidth="1"/>
    <col min="3586" max="3586" width="16.85546875" style="161" customWidth="1"/>
    <col min="3587" max="3587" width="14.85546875" style="161" customWidth="1"/>
    <col min="3588" max="3588" width="14.140625" style="161" customWidth="1"/>
    <col min="3589" max="3589" width="16.42578125" style="161" customWidth="1"/>
    <col min="3590" max="3590" width="9.7109375" style="161" customWidth="1"/>
    <col min="3591" max="3591" width="10.5703125" style="161" customWidth="1"/>
    <col min="3592" max="3592" width="12.7109375" style="161" customWidth="1"/>
    <col min="3593" max="3593" width="13.28515625" style="161" customWidth="1"/>
    <col min="3594" max="3594" width="14.7109375" style="161" customWidth="1"/>
    <col min="3595" max="3596" width="9.7109375" style="161" customWidth="1"/>
    <col min="3597" max="3597" width="12.42578125" style="161" customWidth="1"/>
    <col min="3598" max="3598" width="11.85546875" style="161" customWidth="1"/>
    <col min="3599" max="3599" width="9.7109375" style="161" customWidth="1"/>
    <col min="3600" max="3600" width="15.28515625" style="161" customWidth="1"/>
    <col min="3601" max="3603" width="9.140625" style="161"/>
    <col min="3604" max="3604" width="11" style="161" customWidth="1"/>
    <col min="3605" max="3840" width="9.140625" style="161"/>
    <col min="3841" max="3841" width="4.7109375" style="161" customWidth="1"/>
    <col min="3842" max="3842" width="16.85546875" style="161" customWidth="1"/>
    <col min="3843" max="3843" width="14.85546875" style="161" customWidth="1"/>
    <col min="3844" max="3844" width="14.140625" style="161" customWidth="1"/>
    <col min="3845" max="3845" width="16.42578125" style="161" customWidth="1"/>
    <col min="3846" max="3846" width="9.7109375" style="161" customWidth="1"/>
    <col min="3847" max="3847" width="10.5703125" style="161" customWidth="1"/>
    <col min="3848" max="3848" width="12.7109375" style="161" customWidth="1"/>
    <col min="3849" max="3849" width="13.28515625" style="161" customWidth="1"/>
    <col min="3850" max="3850" width="14.7109375" style="161" customWidth="1"/>
    <col min="3851" max="3852" width="9.7109375" style="161" customWidth="1"/>
    <col min="3853" max="3853" width="12.42578125" style="161" customWidth="1"/>
    <col min="3854" max="3854" width="11.85546875" style="161" customWidth="1"/>
    <col min="3855" max="3855" width="9.7109375" style="161" customWidth="1"/>
    <col min="3856" max="3856" width="15.28515625" style="161" customWidth="1"/>
    <col min="3857" max="3859" width="9.140625" style="161"/>
    <col min="3860" max="3860" width="11" style="161" customWidth="1"/>
    <col min="3861" max="4096" width="9.140625" style="161"/>
    <col min="4097" max="4097" width="4.7109375" style="161" customWidth="1"/>
    <col min="4098" max="4098" width="16.85546875" style="161" customWidth="1"/>
    <col min="4099" max="4099" width="14.85546875" style="161" customWidth="1"/>
    <col min="4100" max="4100" width="14.140625" style="161" customWidth="1"/>
    <col min="4101" max="4101" width="16.42578125" style="161" customWidth="1"/>
    <col min="4102" max="4102" width="9.7109375" style="161" customWidth="1"/>
    <col min="4103" max="4103" width="10.5703125" style="161" customWidth="1"/>
    <col min="4104" max="4104" width="12.7109375" style="161" customWidth="1"/>
    <col min="4105" max="4105" width="13.28515625" style="161" customWidth="1"/>
    <col min="4106" max="4106" width="14.7109375" style="161" customWidth="1"/>
    <col min="4107" max="4108" width="9.7109375" style="161" customWidth="1"/>
    <col min="4109" max="4109" width="12.42578125" style="161" customWidth="1"/>
    <col min="4110" max="4110" width="11.85546875" style="161" customWidth="1"/>
    <col min="4111" max="4111" width="9.7109375" style="161" customWidth="1"/>
    <col min="4112" max="4112" width="15.28515625" style="161" customWidth="1"/>
    <col min="4113" max="4115" width="9.140625" style="161"/>
    <col min="4116" max="4116" width="11" style="161" customWidth="1"/>
    <col min="4117" max="4352" width="9.140625" style="161"/>
    <col min="4353" max="4353" width="4.7109375" style="161" customWidth="1"/>
    <col min="4354" max="4354" width="16.85546875" style="161" customWidth="1"/>
    <col min="4355" max="4355" width="14.85546875" style="161" customWidth="1"/>
    <col min="4356" max="4356" width="14.140625" style="161" customWidth="1"/>
    <col min="4357" max="4357" width="16.42578125" style="161" customWidth="1"/>
    <col min="4358" max="4358" width="9.7109375" style="161" customWidth="1"/>
    <col min="4359" max="4359" width="10.5703125" style="161" customWidth="1"/>
    <col min="4360" max="4360" width="12.7109375" style="161" customWidth="1"/>
    <col min="4361" max="4361" width="13.28515625" style="161" customWidth="1"/>
    <col min="4362" max="4362" width="14.7109375" style="161" customWidth="1"/>
    <col min="4363" max="4364" width="9.7109375" style="161" customWidth="1"/>
    <col min="4365" max="4365" width="12.42578125" style="161" customWidth="1"/>
    <col min="4366" max="4366" width="11.85546875" style="161" customWidth="1"/>
    <col min="4367" max="4367" width="9.7109375" style="161" customWidth="1"/>
    <col min="4368" max="4368" width="15.28515625" style="161" customWidth="1"/>
    <col min="4369" max="4371" width="9.140625" style="161"/>
    <col min="4372" max="4372" width="11" style="161" customWidth="1"/>
    <col min="4373" max="4608" width="9.140625" style="161"/>
    <col min="4609" max="4609" width="4.7109375" style="161" customWidth="1"/>
    <col min="4610" max="4610" width="16.85546875" style="161" customWidth="1"/>
    <col min="4611" max="4611" width="14.85546875" style="161" customWidth="1"/>
    <col min="4612" max="4612" width="14.140625" style="161" customWidth="1"/>
    <col min="4613" max="4613" width="16.42578125" style="161" customWidth="1"/>
    <col min="4614" max="4614" width="9.7109375" style="161" customWidth="1"/>
    <col min="4615" max="4615" width="10.5703125" style="161" customWidth="1"/>
    <col min="4616" max="4616" width="12.7109375" style="161" customWidth="1"/>
    <col min="4617" max="4617" width="13.28515625" style="161" customWidth="1"/>
    <col min="4618" max="4618" width="14.7109375" style="161" customWidth="1"/>
    <col min="4619" max="4620" width="9.7109375" style="161" customWidth="1"/>
    <col min="4621" max="4621" width="12.42578125" style="161" customWidth="1"/>
    <col min="4622" max="4622" width="11.85546875" style="161" customWidth="1"/>
    <col min="4623" max="4623" width="9.7109375" style="161" customWidth="1"/>
    <col min="4624" max="4624" width="15.28515625" style="161" customWidth="1"/>
    <col min="4625" max="4627" width="9.140625" style="161"/>
    <col min="4628" max="4628" width="11" style="161" customWidth="1"/>
    <col min="4629" max="4864" width="9.140625" style="161"/>
    <col min="4865" max="4865" width="4.7109375" style="161" customWidth="1"/>
    <col min="4866" max="4866" width="16.85546875" style="161" customWidth="1"/>
    <col min="4867" max="4867" width="14.85546875" style="161" customWidth="1"/>
    <col min="4868" max="4868" width="14.140625" style="161" customWidth="1"/>
    <col min="4869" max="4869" width="16.42578125" style="161" customWidth="1"/>
    <col min="4870" max="4870" width="9.7109375" style="161" customWidth="1"/>
    <col min="4871" max="4871" width="10.5703125" style="161" customWidth="1"/>
    <col min="4872" max="4872" width="12.7109375" style="161" customWidth="1"/>
    <col min="4873" max="4873" width="13.28515625" style="161" customWidth="1"/>
    <col min="4874" max="4874" width="14.7109375" style="161" customWidth="1"/>
    <col min="4875" max="4876" width="9.7109375" style="161" customWidth="1"/>
    <col min="4877" max="4877" width="12.42578125" style="161" customWidth="1"/>
    <col min="4878" max="4878" width="11.85546875" style="161" customWidth="1"/>
    <col min="4879" max="4879" width="9.7109375" style="161" customWidth="1"/>
    <col min="4880" max="4880" width="15.28515625" style="161" customWidth="1"/>
    <col min="4881" max="4883" width="9.140625" style="161"/>
    <col min="4884" max="4884" width="11" style="161" customWidth="1"/>
    <col min="4885" max="5120" width="9.140625" style="161"/>
    <col min="5121" max="5121" width="4.7109375" style="161" customWidth="1"/>
    <col min="5122" max="5122" width="16.85546875" style="161" customWidth="1"/>
    <col min="5123" max="5123" width="14.85546875" style="161" customWidth="1"/>
    <col min="5124" max="5124" width="14.140625" style="161" customWidth="1"/>
    <col min="5125" max="5125" width="16.42578125" style="161" customWidth="1"/>
    <col min="5126" max="5126" width="9.7109375" style="161" customWidth="1"/>
    <col min="5127" max="5127" width="10.5703125" style="161" customWidth="1"/>
    <col min="5128" max="5128" width="12.7109375" style="161" customWidth="1"/>
    <col min="5129" max="5129" width="13.28515625" style="161" customWidth="1"/>
    <col min="5130" max="5130" width="14.7109375" style="161" customWidth="1"/>
    <col min="5131" max="5132" width="9.7109375" style="161" customWidth="1"/>
    <col min="5133" max="5133" width="12.42578125" style="161" customWidth="1"/>
    <col min="5134" max="5134" width="11.85546875" style="161" customWidth="1"/>
    <col min="5135" max="5135" width="9.7109375" style="161" customWidth="1"/>
    <col min="5136" max="5136" width="15.28515625" style="161" customWidth="1"/>
    <col min="5137" max="5139" width="9.140625" style="161"/>
    <col min="5140" max="5140" width="11" style="161" customWidth="1"/>
    <col min="5141" max="5376" width="9.140625" style="161"/>
    <col min="5377" max="5377" width="4.7109375" style="161" customWidth="1"/>
    <col min="5378" max="5378" width="16.85546875" style="161" customWidth="1"/>
    <col min="5379" max="5379" width="14.85546875" style="161" customWidth="1"/>
    <col min="5380" max="5380" width="14.140625" style="161" customWidth="1"/>
    <col min="5381" max="5381" width="16.42578125" style="161" customWidth="1"/>
    <col min="5382" max="5382" width="9.7109375" style="161" customWidth="1"/>
    <col min="5383" max="5383" width="10.5703125" style="161" customWidth="1"/>
    <col min="5384" max="5384" width="12.7109375" style="161" customWidth="1"/>
    <col min="5385" max="5385" width="13.28515625" style="161" customWidth="1"/>
    <col min="5386" max="5386" width="14.7109375" style="161" customWidth="1"/>
    <col min="5387" max="5388" width="9.7109375" style="161" customWidth="1"/>
    <col min="5389" max="5389" width="12.42578125" style="161" customWidth="1"/>
    <col min="5390" max="5390" width="11.85546875" style="161" customWidth="1"/>
    <col min="5391" max="5391" width="9.7109375" style="161" customWidth="1"/>
    <col min="5392" max="5392" width="15.28515625" style="161" customWidth="1"/>
    <col min="5393" max="5395" width="9.140625" style="161"/>
    <col min="5396" max="5396" width="11" style="161" customWidth="1"/>
    <col min="5397" max="5632" width="9.140625" style="161"/>
    <col min="5633" max="5633" width="4.7109375" style="161" customWidth="1"/>
    <col min="5634" max="5634" width="16.85546875" style="161" customWidth="1"/>
    <col min="5635" max="5635" width="14.85546875" style="161" customWidth="1"/>
    <col min="5636" max="5636" width="14.140625" style="161" customWidth="1"/>
    <col min="5637" max="5637" width="16.42578125" style="161" customWidth="1"/>
    <col min="5638" max="5638" width="9.7109375" style="161" customWidth="1"/>
    <col min="5639" max="5639" width="10.5703125" style="161" customWidth="1"/>
    <col min="5640" max="5640" width="12.7109375" style="161" customWidth="1"/>
    <col min="5641" max="5641" width="13.28515625" style="161" customWidth="1"/>
    <col min="5642" max="5642" width="14.7109375" style="161" customWidth="1"/>
    <col min="5643" max="5644" width="9.7109375" style="161" customWidth="1"/>
    <col min="5645" max="5645" width="12.42578125" style="161" customWidth="1"/>
    <col min="5646" max="5646" width="11.85546875" style="161" customWidth="1"/>
    <col min="5647" max="5647" width="9.7109375" style="161" customWidth="1"/>
    <col min="5648" max="5648" width="15.28515625" style="161" customWidth="1"/>
    <col min="5649" max="5651" width="9.140625" style="161"/>
    <col min="5652" max="5652" width="11" style="161" customWidth="1"/>
    <col min="5653" max="5888" width="9.140625" style="161"/>
    <col min="5889" max="5889" width="4.7109375" style="161" customWidth="1"/>
    <col min="5890" max="5890" width="16.85546875" style="161" customWidth="1"/>
    <col min="5891" max="5891" width="14.85546875" style="161" customWidth="1"/>
    <col min="5892" max="5892" width="14.140625" style="161" customWidth="1"/>
    <col min="5893" max="5893" width="16.42578125" style="161" customWidth="1"/>
    <col min="5894" max="5894" width="9.7109375" style="161" customWidth="1"/>
    <col min="5895" max="5895" width="10.5703125" style="161" customWidth="1"/>
    <col min="5896" max="5896" width="12.7109375" style="161" customWidth="1"/>
    <col min="5897" max="5897" width="13.28515625" style="161" customWidth="1"/>
    <col min="5898" max="5898" width="14.7109375" style="161" customWidth="1"/>
    <col min="5899" max="5900" width="9.7109375" style="161" customWidth="1"/>
    <col min="5901" max="5901" width="12.42578125" style="161" customWidth="1"/>
    <col min="5902" max="5902" width="11.85546875" style="161" customWidth="1"/>
    <col min="5903" max="5903" width="9.7109375" style="161" customWidth="1"/>
    <col min="5904" max="5904" width="15.28515625" style="161" customWidth="1"/>
    <col min="5905" max="5907" width="9.140625" style="161"/>
    <col min="5908" max="5908" width="11" style="161" customWidth="1"/>
    <col min="5909" max="6144" width="9.140625" style="161"/>
    <col min="6145" max="6145" width="4.7109375" style="161" customWidth="1"/>
    <col min="6146" max="6146" width="16.85546875" style="161" customWidth="1"/>
    <col min="6147" max="6147" width="14.85546875" style="161" customWidth="1"/>
    <col min="6148" max="6148" width="14.140625" style="161" customWidth="1"/>
    <col min="6149" max="6149" width="16.42578125" style="161" customWidth="1"/>
    <col min="6150" max="6150" width="9.7109375" style="161" customWidth="1"/>
    <col min="6151" max="6151" width="10.5703125" style="161" customWidth="1"/>
    <col min="6152" max="6152" width="12.7109375" style="161" customWidth="1"/>
    <col min="6153" max="6153" width="13.28515625" style="161" customWidth="1"/>
    <col min="6154" max="6154" width="14.7109375" style="161" customWidth="1"/>
    <col min="6155" max="6156" width="9.7109375" style="161" customWidth="1"/>
    <col min="6157" max="6157" width="12.42578125" style="161" customWidth="1"/>
    <col min="6158" max="6158" width="11.85546875" style="161" customWidth="1"/>
    <col min="6159" max="6159" width="9.7109375" style="161" customWidth="1"/>
    <col min="6160" max="6160" width="15.28515625" style="161" customWidth="1"/>
    <col min="6161" max="6163" width="9.140625" style="161"/>
    <col min="6164" max="6164" width="11" style="161" customWidth="1"/>
    <col min="6165" max="6400" width="9.140625" style="161"/>
    <col min="6401" max="6401" width="4.7109375" style="161" customWidth="1"/>
    <col min="6402" max="6402" width="16.85546875" style="161" customWidth="1"/>
    <col min="6403" max="6403" width="14.85546875" style="161" customWidth="1"/>
    <col min="6404" max="6404" width="14.140625" style="161" customWidth="1"/>
    <col min="6405" max="6405" width="16.42578125" style="161" customWidth="1"/>
    <col min="6406" max="6406" width="9.7109375" style="161" customWidth="1"/>
    <col min="6407" max="6407" width="10.5703125" style="161" customWidth="1"/>
    <col min="6408" max="6408" width="12.7109375" style="161" customWidth="1"/>
    <col min="6409" max="6409" width="13.28515625" style="161" customWidth="1"/>
    <col min="6410" max="6410" width="14.7109375" style="161" customWidth="1"/>
    <col min="6411" max="6412" width="9.7109375" style="161" customWidth="1"/>
    <col min="6413" max="6413" width="12.42578125" style="161" customWidth="1"/>
    <col min="6414" max="6414" width="11.85546875" style="161" customWidth="1"/>
    <col min="6415" max="6415" width="9.7109375" style="161" customWidth="1"/>
    <col min="6416" max="6416" width="15.28515625" style="161" customWidth="1"/>
    <col min="6417" max="6419" width="9.140625" style="161"/>
    <col min="6420" max="6420" width="11" style="161" customWidth="1"/>
    <col min="6421" max="6656" width="9.140625" style="161"/>
    <col min="6657" max="6657" width="4.7109375" style="161" customWidth="1"/>
    <col min="6658" max="6658" width="16.85546875" style="161" customWidth="1"/>
    <col min="6659" max="6659" width="14.85546875" style="161" customWidth="1"/>
    <col min="6660" max="6660" width="14.140625" style="161" customWidth="1"/>
    <col min="6661" max="6661" width="16.42578125" style="161" customWidth="1"/>
    <col min="6662" max="6662" width="9.7109375" style="161" customWidth="1"/>
    <col min="6663" max="6663" width="10.5703125" style="161" customWidth="1"/>
    <col min="6664" max="6664" width="12.7109375" style="161" customWidth="1"/>
    <col min="6665" max="6665" width="13.28515625" style="161" customWidth="1"/>
    <col min="6666" max="6666" width="14.7109375" style="161" customWidth="1"/>
    <col min="6667" max="6668" width="9.7109375" style="161" customWidth="1"/>
    <col min="6669" max="6669" width="12.42578125" style="161" customWidth="1"/>
    <col min="6670" max="6670" width="11.85546875" style="161" customWidth="1"/>
    <col min="6671" max="6671" width="9.7109375" style="161" customWidth="1"/>
    <col min="6672" max="6672" width="15.28515625" style="161" customWidth="1"/>
    <col min="6673" max="6675" width="9.140625" style="161"/>
    <col min="6676" max="6676" width="11" style="161" customWidth="1"/>
    <col min="6677" max="6912" width="9.140625" style="161"/>
    <col min="6913" max="6913" width="4.7109375" style="161" customWidth="1"/>
    <col min="6914" max="6914" width="16.85546875" style="161" customWidth="1"/>
    <col min="6915" max="6915" width="14.85546875" style="161" customWidth="1"/>
    <col min="6916" max="6916" width="14.140625" style="161" customWidth="1"/>
    <col min="6917" max="6917" width="16.42578125" style="161" customWidth="1"/>
    <col min="6918" max="6918" width="9.7109375" style="161" customWidth="1"/>
    <col min="6919" max="6919" width="10.5703125" style="161" customWidth="1"/>
    <col min="6920" max="6920" width="12.7109375" style="161" customWidth="1"/>
    <col min="6921" max="6921" width="13.28515625" style="161" customWidth="1"/>
    <col min="6922" max="6922" width="14.7109375" style="161" customWidth="1"/>
    <col min="6923" max="6924" width="9.7109375" style="161" customWidth="1"/>
    <col min="6925" max="6925" width="12.42578125" style="161" customWidth="1"/>
    <col min="6926" max="6926" width="11.85546875" style="161" customWidth="1"/>
    <col min="6927" max="6927" width="9.7109375" style="161" customWidth="1"/>
    <col min="6928" max="6928" width="15.28515625" style="161" customWidth="1"/>
    <col min="6929" max="6931" width="9.140625" style="161"/>
    <col min="6932" max="6932" width="11" style="161" customWidth="1"/>
    <col min="6933" max="7168" width="9.140625" style="161"/>
    <col min="7169" max="7169" width="4.7109375" style="161" customWidth="1"/>
    <col min="7170" max="7170" width="16.85546875" style="161" customWidth="1"/>
    <col min="7171" max="7171" width="14.85546875" style="161" customWidth="1"/>
    <col min="7172" max="7172" width="14.140625" style="161" customWidth="1"/>
    <col min="7173" max="7173" width="16.42578125" style="161" customWidth="1"/>
    <col min="7174" max="7174" width="9.7109375" style="161" customWidth="1"/>
    <col min="7175" max="7175" width="10.5703125" style="161" customWidth="1"/>
    <col min="7176" max="7176" width="12.7109375" style="161" customWidth="1"/>
    <col min="7177" max="7177" width="13.28515625" style="161" customWidth="1"/>
    <col min="7178" max="7178" width="14.7109375" style="161" customWidth="1"/>
    <col min="7179" max="7180" width="9.7109375" style="161" customWidth="1"/>
    <col min="7181" max="7181" width="12.42578125" style="161" customWidth="1"/>
    <col min="7182" max="7182" width="11.85546875" style="161" customWidth="1"/>
    <col min="7183" max="7183" width="9.7109375" style="161" customWidth="1"/>
    <col min="7184" max="7184" width="15.28515625" style="161" customWidth="1"/>
    <col min="7185" max="7187" width="9.140625" style="161"/>
    <col min="7188" max="7188" width="11" style="161" customWidth="1"/>
    <col min="7189" max="7424" width="9.140625" style="161"/>
    <col min="7425" max="7425" width="4.7109375" style="161" customWidth="1"/>
    <col min="7426" max="7426" width="16.85546875" style="161" customWidth="1"/>
    <col min="7427" max="7427" width="14.85546875" style="161" customWidth="1"/>
    <col min="7428" max="7428" width="14.140625" style="161" customWidth="1"/>
    <col min="7429" max="7429" width="16.42578125" style="161" customWidth="1"/>
    <col min="7430" max="7430" width="9.7109375" style="161" customWidth="1"/>
    <col min="7431" max="7431" width="10.5703125" style="161" customWidth="1"/>
    <col min="7432" max="7432" width="12.7109375" style="161" customWidth="1"/>
    <col min="7433" max="7433" width="13.28515625" style="161" customWidth="1"/>
    <col min="7434" max="7434" width="14.7109375" style="161" customWidth="1"/>
    <col min="7435" max="7436" width="9.7109375" style="161" customWidth="1"/>
    <col min="7437" max="7437" width="12.42578125" style="161" customWidth="1"/>
    <col min="7438" max="7438" width="11.85546875" style="161" customWidth="1"/>
    <col min="7439" max="7439" width="9.7109375" style="161" customWidth="1"/>
    <col min="7440" max="7440" width="15.28515625" style="161" customWidth="1"/>
    <col min="7441" max="7443" width="9.140625" style="161"/>
    <col min="7444" max="7444" width="11" style="161" customWidth="1"/>
    <col min="7445" max="7680" width="9.140625" style="161"/>
    <col min="7681" max="7681" width="4.7109375" style="161" customWidth="1"/>
    <col min="7682" max="7682" width="16.85546875" style="161" customWidth="1"/>
    <col min="7683" max="7683" width="14.85546875" style="161" customWidth="1"/>
    <col min="7684" max="7684" width="14.140625" style="161" customWidth="1"/>
    <col min="7685" max="7685" width="16.42578125" style="161" customWidth="1"/>
    <col min="7686" max="7686" width="9.7109375" style="161" customWidth="1"/>
    <col min="7687" max="7687" width="10.5703125" style="161" customWidth="1"/>
    <col min="7688" max="7688" width="12.7109375" style="161" customWidth="1"/>
    <col min="7689" max="7689" width="13.28515625" style="161" customWidth="1"/>
    <col min="7690" max="7690" width="14.7109375" style="161" customWidth="1"/>
    <col min="7691" max="7692" width="9.7109375" style="161" customWidth="1"/>
    <col min="7693" max="7693" width="12.42578125" style="161" customWidth="1"/>
    <col min="7694" max="7694" width="11.85546875" style="161" customWidth="1"/>
    <col min="7695" max="7695" width="9.7109375" style="161" customWidth="1"/>
    <col min="7696" max="7696" width="15.28515625" style="161" customWidth="1"/>
    <col min="7697" max="7699" width="9.140625" style="161"/>
    <col min="7700" max="7700" width="11" style="161" customWidth="1"/>
    <col min="7701" max="7936" width="9.140625" style="161"/>
    <col min="7937" max="7937" width="4.7109375" style="161" customWidth="1"/>
    <col min="7938" max="7938" width="16.85546875" style="161" customWidth="1"/>
    <col min="7939" max="7939" width="14.85546875" style="161" customWidth="1"/>
    <col min="7940" max="7940" width="14.140625" style="161" customWidth="1"/>
    <col min="7941" max="7941" width="16.42578125" style="161" customWidth="1"/>
    <col min="7942" max="7942" width="9.7109375" style="161" customWidth="1"/>
    <col min="7943" max="7943" width="10.5703125" style="161" customWidth="1"/>
    <col min="7944" max="7944" width="12.7109375" style="161" customWidth="1"/>
    <col min="7945" max="7945" width="13.28515625" style="161" customWidth="1"/>
    <col min="7946" max="7946" width="14.7109375" style="161" customWidth="1"/>
    <col min="7947" max="7948" width="9.7109375" style="161" customWidth="1"/>
    <col min="7949" max="7949" width="12.42578125" style="161" customWidth="1"/>
    <col min="7950" max="7950" width="11.85546875" style="161" customWidth="1"/>
    <col min="7951" max="7951" width="9.7109375" style="161" customWidth="1"/>
    <col min="7952" max="7952" width="15.28515625" style="161" customWidth="1"/>
    <col min="7953" max="7955" width="9.140625" style="161"/>
    <col min="7956" max="7956" width="11" style="161" customWidth="1"/>
    <col min="7957" max="8192" width="9.140625" style="161"/>
    <col min="8193" max="8193" width="4.7109375" style="161" customWidth="1"/>
    <col min="8194" max="8194" width="16.85546875" style="161" customWidth="1"/>
    <col min="8195" max="8195" width="14.85546875" style="161" customWidth="1"/>
    <col min="8196" max="8196" width="14.140625" style="161" customWidth="1"/>
    <col min="8197" max="8197" width="16.42578125" style="161" customWidth="1"/>
    <col min="8198" max="8198" width="9.7109375" style="161" customWidth="1"/>
    <col min="8199" max="8199" width="10.5703125" style="161" customWidth="1"/>
    <col min="8200" max="8200" width="12.7109375" style="161" customWidth="1"/>
    <col min="8201" max="8201" width="13.28515625" style="161" customWidth="1"/>
    <col min="8202" max="8202" width="14.7109375" style="161" customWidth="1"/>
    <col min="8203" max="8204" width="9.7109375" style="161" customWidth="1"/>
    <col min="8205" max="8205" width="12.42578125" style="161" customWidth="1"/>
    <col min="8206" max="8206" width="11.85546875" style="161" customWidth="1"/>
    <col min="8207" max="8207" width="9.7109375" style="161" customWidth="1"/>
    <col min="8208" max="8208" width="15.28515625" style="161" customWidth="1"/>
    <col min="8209" max="8211" width="9.140625" style="161"/>
    <col min="8212" max="8212" width="11" style="161" customWidth="1"/>
    <col min="8213" max="8448" width="9.140625" style="161"/>
    <col min="8449" max="8449" width="4.7109375" style="161" customWidth="1"/>
    <col min="8450" max="8450" width="16.85546875" style="161" customWidth="1"/>
    <col min="8451" max="8451" width="14.85546875" style="161" customWidth="1"/>
    <col min="8452" max="8452" width="14.140625" style="161" customWidth="1"/>
    <col min="8453" max="8453" width="16.42578125" style="161" customWidth="1"/>
    <col min="8454" max="8454" width="9.7109375" style="161" customWidth="1"/>
    <col min="8455" max="8455" width="10.5703125" style="161" customWidth="1"/>
    <col min="8456" max="8456" width="12.7109375" style="161" customWidth="1"/>
    <col min="8457" max="8457" width="13.28515625" style="161" customWidth="1"/>
    <col min="8458" max="8458" width="14.7109375" style="161" customWidth="1"/>
    <col min="8459" max="8460" width="9.7109375" style="161" customWidth="1"/>
    <col min="8461" max="8461" width="12.42578125" style="161" customWidth="1"/>
    <col min="8462" max="8462" width="11.85546875" style="161" customWidth="1"/>
    <col min="8463" max="8463" width="9.7109375" style="161" customWidth="1"/>
    <col min="8464" max="8464" width="15.28515625" style="161" customWidth="1"/>
    <col min="8465" max="8467" width="9.140625" style="161"/>
    <col min="8468" max="8468" width="11" style="161" customWidth="1"/>
    <col min="8469" max="8704" width="9.140625" style="161"/>
    <col min="8705" max="8705" width="4.7109375" style="161" customWidth="1"/>
    <col min="8706" max="8706" width="16.85546875" style="161" customWidth="1"/>
    <col min="8707" max="8707" width="14.85546875" style="161" customWidth="1"/>
    <col min="8708" max="8708" width="14.140625" style="161" customWidth="1"/>
    <col min="8709" max="8709" width="16.42578125" style="161" customWidth="1"/>
    <col min="8710" max="8710" width="9.7109375" style="161" customWidth="1"/>
    <col min="8711" max="8711" width="10.5703125" style="161" customWidth="1"/>
    <col min="8712" max="8712" width="12.7109375" style="161" customWidth="1"/>
    <col min="8713" max="8713" width="13.28515625" style="161" customWidth="1"/>
    <col min="8714" max="8714" width="14.7109375" style="161" customWidth="1"/>
    <col min="8715" max="8716" width="9.7109375" style="161" customWidth="1"/>
    <col min="8717" max="8717" width="12.42578125" style="161" customWidth="1"/>
    <col min="8718" max="8718" width="11.85546875" style="161" customWidth="1"/>
    <col min="8719" max="8719" width="9.7109375" style="161" customWidth="1"/>
    <col min="8720" max="8720" width="15.28515625" style="161" customWidth="1"/>
    <col min="8721" max="8723" width="9.140625" style="161"/>
    <col min="8724" max="8724" width="11" style="161" customWidth="1"/>
    <col min="8725" max="8960" width="9.140625" style="161"/>
    <col min="8961" max="8961" width="4.7109375" style="161" customWidth="1"/>
    <col min="8962" max="8962" width="16.85546875" style="161" customWidth="1"/>
    <col min="8963" max="8963" width="14.85546875" style="161" customWidth="1"/>
    <col min="8964" max="8964" width="14.140625" style="161" customWidth="1"/>
    <col min="8965" max="8965" width="16.42578125" style="161" customWidth="1"/>
    <col min="8966" max="8966" width="9.7109375" style="161" customWidth="1"/>
    <col min="8967" max="8967" width="10.5703125" style="161" customWidth="1"/>
    <col min="8968" max="8968" width="12.7109375" style="161" customWidth="1"/>
    <col min="8969" max="8969" width="13.28515625" style="161" customWidth="1"/>
    <col min="8970" max="8970" width="14.7109375" style="161" customWidth="1"/>
    <col min="8971" max="8972" width="9.7109375" style="161" customWidth="1"/>
    <col min="8973" max="8973" width="12.42578125" style="161" customWidth="1"/>
    <col min="8974" max="8974" width="11.85546875" style="161" customWidth="1"/>
    <col min="8975" max="8975" width="9.7109375" style="161" customWidth="1"/>
    <col min="8976" max="8976" width="15.28515625" style="161" customWidth="1"/>
    <col min="8977" max="8979" width="9.140625" style="161"/>
    <col min="8980" max="8980" width="11" style="161" customWidth="1"/>
    <col min="8981" max="9216" width="9.140625" style="161"/>
    <col min="9217" max="9217" width="4.7109375" style="161" customWidth="1"/>
    <col min="9218" max="9218" width="16.85546875" style="161" customWidth="1"/>
    <col min="9219" max="9219" width="14.85546875" style="161" customWidth="1"/>
    <col min="9220" max="9220" width="14.140625" style="161" customWidth="1"/>
    <col min="9221" max="9221" width="16.42578125" style="161" customWidth="1"/>
    <col min="9222" max="9222" width="9.7109375" style="161" customWidth="1"/>
    <col min="9223" max="9223" width="10.5703125" style="161" customWidth="1"/>
    <col min="9224" max="9224" width="12.7109375" style="161" customWidth="1"/>
    <col min="9225" max="9225" width="13.28515625" style="161" customWidth="1"/>
    <col min="9226" max="9226" width="14.7109375" style="161" customWidth="1"/>
    <col min="9227" max="9228" width="9.7109375" style="161" customWidth="1"/>
    <col min="9229" max="9229" width="12.42578125" style="161" customWidth="1"/>
    <col min="9230" max="9230" width="11.85546875" style="161" customWidth="1"/>
    <col min="9231" max="9231" width="9.7109375" style="161" customWidth="1"/>
    <col min="9232" max="9232" width="15.28515625" style="161" customWidth="1"/>
    <col min="9233" max="9235" width="9.140625" style="161"/>
    <col min="9236" max="9236" width="11" style="161" customWidth="1"/>
    <col min="9237" max="9472" width="9.140625" style="161"/>
    <col min="9473" max="9473" width="4.7109375" style="161" customWidth="1"/>
    <col min="9474" max="9474" width="16.85546875" style="161" customWidth="1"/>
    <col min="9475" max="9475" width="14.85546875" style="161" customWidth="1"/>
    <col min="9476" max="9476" width="14.140625" style="161" customWidth="1"/>
    <col min="9477" max="9477" width="16.42578125" style="161" customWidth="1"/>
    <col min="9478" max="9478" width="9.7109375" style="161" customWidth="1"/>
    <col min="9479" max="9479" width="10.5703125" style="161" customWidth="1"/>
    <col min="9480" max="9480" width="12.7109375" style="161" customWidth="1"/>
    <col min="9481" max="9481" width="13.28515625" style="161" customWidth="1"/>
    <col min="9482" max="9482" width="14.7109375" style="161" customWidth="1"/>
    <col min="9483" max="9484" width="9.7109375" style="161" customWidth="1"/>
    <col min="9485" max="9485" width="12.42578125" style="161" customWidth="1"/>
    <col min="9486" max="9486" width="11.85546875" style="161" customWidth="1"/>
    <col min="9487" max="9487" width="9.7109375" style="161" customWidth="1"/>
    <col min="9488" max="9488" width="15.28515625" style="161" customWidth="1"/>
    <col min="9489" max="9491" width="9.140625" style="161"/>
    <col min="9492" max="9492" width="11" style="161" customWidth="1"/>
    <col min="9493" max="9728" width="9.140625" style="161"/>
    <col min="9729" max="9729" width="4.7109375" style="161" customWidth="1"/>
    <col min="9730" max="9730" width="16.85546875" style="161" customWidth="1"/>
    <col min="9731" max="9731" width="14.85546875" style="161" customWidth="1"/>
    <col min="9732" max="9732" width="14.140625" style="161" customWidth="1"/>
    <col min="9733" max="9733" width="16.42578125" style="161" customWidth="1"/>
    <col min="9734" max="9734" width="9.7109375" style="161" customWidth="1"/>
    <col min="9735" max="9735" width="10.5703125" style="161" customWidth="1"/>
    <col min="9736" max="9736" width="12.7109375" style="161" customWidth="1"/>
    <col min="9737" max="9737" width="13.28515625" style="161" customWidth="1"/>
    <col min="9738" max="9738" width="14.7109375" style="161" customWidth="1"/>
    <col min="9739" max="9740" width="9.7109375" style="161" customWidth="1"/>
    <col min="9741" max="9741" width="12.42578125" style="161" customWidth="1"/>
    <col min="9742" max="9742" width="11.85546875" style="161" customWidth="1"/>
    <col min="9743" max="9743" width="9.7109375" style="161" customWidth="1"/>
    <col min="9744" max="9744" width="15.28515625" style="161" customWidth="1"/>
    <col min="9745" max="9747" width="9.140625" style="161"/>
    <col min="9748" max="9748" width="11" style="161" customWidth="1"/>
    <col min="9749" max="9984" width="9.140625" style="161"/>
    <col min="9985" max="9985" width="4.7109375" style="161" customWidth="1"/>
    <col min="9986" max="9986" width="16.85546875" style="161" customWidth="1"/>
    <col min="9987" max="9987" width="14.85546875" style="161" customWidth="1"/>
    <col min="9988" max="9988" width="14.140625" style="161" customWidth="1"/>
    <col min="9989" max="9989" width="16.42578125" style="161" customWidth="1"/>
    <col min="9990" max="9990" width="9.7109375" style="161" customWidth="1"/>
    <col min="9991" max="9991" width="10.5703125" style="161" customWidth="1"/>
    <col min="9992" max="9992" width="12.7109375" style="161" customWidth="1"/>
    <col min="9993" max="9993" width="13.28515625" style="161" customWidth="1"/>
    <col min="9994" max="9994" width="14.7109375" style="161" customWidth="1"/>
    <col min="9995" max="9996" width="9.7109375" style="161" customWidth="1"/>
    <col min="9997" max="9997" width="12.42578125" style="161" customWidth="1"/>
    <col min="9998" max="9998" width="11.85546875" style="161" customWidth="1"/>
    <col min="9999" max="9999" width="9.7109375" style="161" customWidth="1"/>
    <col min="10000" max="10000" width="15.28515625" style="161" customWidth="1"/>
    <col min="10001" max="10003" width="9.140625" style="161"/>
    <col min="10004" max="10004" width="11" style="161" customWidth="1"/>
    <col min="10005" max="10240" width="9.140625" style="161"/>
    <col min="10241" max="10241" width="4.7109375" style="161" customWidth="1"/>
    <col min="10242" max="10242" width="16.85546875" style="161" customWidth="1"/>
    <col min="10243" max="10243" width="14.85546875" style="161" customWidth="1"/>
    <col min="10244" max="10244" width="14.140625" style="161" customWidth="1"/>
    <col min="10245" max="10245" width="16.42578125" style="161" customWidth="1"/>
    <col min="10246" max="10246" width="9.7109375" style="161" customWidth="1"/>
    <col min="10247" max="10247" width="10.5703125" style="161" customWidth="1"/>
    <col min="10248" max="10248" width="12.7109375" style="161" customWidth="1"/>
    <col min="10249" max="10249" width="13.28515625" style="161" customWidth="1"/>
    <col min="10250" max="10250" width="14.7109375" style="161" customWidth="1"/>
    <col min="10251" max="10252" width="9.7109375" style="161" customWidth="1"/>
    <col min="10253" max="10253" width="12.42578125" style="161" customWidth="1"/>
    <col min="10254" max="10254" width="11.85546875" style="161" customWidth="1"/>
    <col min="10255" max="10255" width="9.7109375" style="161" customWidth="1"/>
    <col min="10256" max="10256" width="15.28515625" style="161" customWidth="1"/>
    <col min="10257" max="10259" width="9.140625" style="161"/>
    <col min="10260" max="10260" width="11" style="161" customWidth="1"/>
    <col min="10261" max="10496" width="9.140625" style="161"/>
    <col min="10497" max="10497" width="4.7109375" style="161" customWidth="1"/>
    <col min="10498" max="10498" width="16.85546875" style="161" customWidth="1"/>
    <col min="10499" max="10499" width="14.85546875" style="161" customWidth="1"/>
    <col min="10500" max="10500" width="14.140625" style="161" customWidth="1"/>
    <col min="10501" max="10501" width="16.42578125" style="161" customWidth="1"/>
    <col min="10502" max="10502" width="9.7109375" style="161" customWidth="1"/>
    <col min="10503" max="10503" width="10.5703125" style="161" customWidth="1"/>
    <col min="10504" max="10504" width="12.7109375" style="161" customWidth="1"/>
    <col min="10505" max="10505" width="13.28515625" style="161" customWidth="1"/>
    <col min="10506" max="10506" width="14.7109375" style="161" customWidth="1"/>
    <col min="10507" max="10508" width="9.7109375" style="161" customWidth="1"/>
    <col min="10509" max="10509" width="12.42578125" style="161" customWidth="1"/>
    <col min="10510" max="10510" width="11.85546875" style="161" customWidth="1"/>
    <col min="10511" max="10511" width="9.7109375" style="161" customWidth="1"/>
    <col min="10512" max="10512" width="15.28515625" style="161" customWidth="1"/>
    <col min="10513" max="10515" width="9.140625" style="161"/>
    <col min="10516" max="10516" width="11" style="161" customWidth="1"/>
    <col min="10517" max="10752" width="9.140625" style="161"/>
    <col min="10753" max="10753" width="4.7109375" style="161" customWidth="1"/>
    <col min="10754" max="10754" width="16.85546875" style="161" customWidth="1"/>
    <col min="10755" max="10755" width="14.85546875" style="161" customWidth="1"/>
    <col min="10756" max="10756" width="14.140625" style="161" customWidth="1"/>
    <col min="10757" max="10757" width="16.42578125" style="161" customWidth="1"/>
    <col min="10758" max="10758" width="9.7109375" style="161" customWidth="1"/>
    <col min="10759" max="10759" width="10.5703125" style="161" customWidth="1"/>
    <col min="10760" max="10760" width="12.7109375" style="161" customWidth="1"/>
    <col min="10761" max="10761" width="13.28515625" style="161" customWidth="1"/>
    <col min="10762" max="10762" width="14.7109375" style="161" customWidth="1"/>
    <col min="10763" max="10764" width="9.7109375" style="161" customWidth="1"/>
    <col min="10765" max="10765" width="12.42578125" style="161" customWidth="1"/>
    <col min="10766" max="10766" width="11.85546875" style="161" customWidth="1"/>
    <col min="10767" max="10767" width="9.7109375" style="161" customWidth="1"/>
    <col min="10768" max="10768" width="15.28515625" style="161" customWidth="1"/>
    <col min="10769" max="10771" width="9.140625" style="161"/>
    <col min="10772" max="10772" width="11" style="161" customWidth="1"/>
    <col min="10773" max="11008" width="9.140625" style="161"/>
    <col min="11009" max="11009" width="4.7109375" style="161" customWidth="1"/>
    <col min="11010" max="11010" width="16.85546875" style="161" customWidth="1"/>
    <col min="11011" max="11011" width="14.85546875" style="161" customWidth="1"/>
    <col min="11012" max="11012" width="14.140625" style="161" customWidth="1"/>
    <col min="11013" max="11013" width="16.42578125" style="161" customWidth="1"/>
    <col min="11014" max="11014" width="9.7109375" style="161" customWidth="1"/>
    <col min="11015" max="11015" width="10.5703125" style="161" customWidth="1"/>
    <col min="11016" max="11016" width="12.7109375" style="161" customWidth="1"/>
    <col min="11017" max="11017" width="13.28515625" style="161" customWidth="1"/>
    <col min="11018" max="11018" width="14.7109375" style="161" customWidth="1"/>
    <col min="11019" max="11020" width="9.7109375" style="161" customWidth="1"/>
    <col min="11021" max="11021" width="12.42578125" style="161" customWidth="1"/>
    <col min="11022" max="11022" width="11.85546875" style="161" customWidth="1"/>
    <col min="11023" max="11023" width="9.7109375" style="161" customWidth="1"/>
    <col min="11024" max="11024" width="15.28515625" style="161" customWidth="1"/>
    <col min="11025" max="11027" width="9.140625" style="161"/>
    <col min="11028" max="11028" width="11" style="161" customWidth="1"/>
    <col min="11029" max="11264" width="9.140625" style="161"/>
    <col min="11265" max="11265" width="4.7109375" style="161" customWidth="1"/>
    <col min="11266" max="11266" width="16.85546875" style="161" customWidth="1"/>
    <col min="11267" max="11267" width="14.85546875" style="161" customWidth="1"/>
    <col min="11268" max="11268" width="14.140625" style="161" customWidth="1"/>
    <col min="11269" max="11269" width="16.42578125" style="161" customWidth="1"/>
    <col min="11270" max="11270" width="9.7109375" style="161" customWidth="1"/>
    <col min="11271" max="11271" width="10.5703125" style="161" customWidth="1"/>
    <col min="11272" max="11272" width="12.7109375" style="161" customWidth="1"/>
    <col min="11273" max="11273" width="13.28515625" style="161" customWidth="1"/>
    <col min="11274" max="11274" width="14.7109375" style="161" customWidth="1"/>
    <col min="11275" max="11276" width="9.7109375" style="161" customWidth="1"/>
    <col min="11277" max="11277" width="12.42578125" style="161" customWidth="1"/>
    <col min="11278" max="11278" width="11.85546875" style="161" customWidth="1"/>
    <col min="11279" max="11279" width="9.7109375" style="161" customWidth="1"/>
    <col min="11280" max="11280" width="15.28515625" style="161" customWidth="1"/>
    <col min="11281" max="11283" width="9.140625" style="161"/>
    <col min="11284" max="11284" width="11" style="161" customWidth="1"/>
    <col min="11285" max="11520" width="9.140625" style="161"/>
    <col min="11521" max="11521" width="4.7109375" style="161" customWidth="1"/>
    <col min="11522" max="11522" width="16.85546875" style="161" customWidth="1"/>
    <col min="11523" max="11523" width="14.85546875" style="161" customWidth="1"/>
    <col min="11524" max="11524" width="14.140625" style="161" customWidth="1"/>
    <col min="11525" max="11525" width="16.42578125" style="161" customWidth="1"/>
    <col min="11526" max="11526" width="9.7109375" style="161" customWidth="1"/>
    <col min="11527" max="11527" width="10.5703125" style="161" customWidth="1"/>
    <col min="11528" max="11528" width="12.7109375" style="161" customWidth="1"/>
    <col min="11529" max="11529" width="13.28515625" style="161" customWidth="1"/>
    <col min="11530" max="11530" width="14.7109375" style="161" customWidth="1"/>
    <col min="11531" max="11532" width="9.7109375" style="161" customWidth="1"/>
    <col min="11533" max="11533" width="12.42578125" style="161" customWidth="1"/>
    <col min="11534" max="11534" width="11.85546875" style="161" customWidth="1"/>
    <col min="11535" max="11535" width="9.7109375" style="161" customWidth="1"/>
    <col min="11536" max="11536" width="15.28515625" style="161" customWidth="1"/>
    <col min="11537" max="11539" width="9.140625" style="161"/>
    <col min="11540" max="11540" width="11" style="161" customWidth="1"/>
    <col min="11541" max="11776" width="9.140625" style="161"/>
    <col min="11777" max="11777" width="4.7109375" style="161" customWidth="1"/>
    <col min="11778" max="11778" width="16.85546875" style="161" customWidth="1"/>
    <col min="11779" max="11779" width="14.85546875" style="161" customWidth="1"/>
    <col min="11780" max="11780" width="14.140625" style="161" customWidth="1"/>
    <col min="11781" max="11781" width="16.42578125" style="161" customWidth="1"/>
    <col min="11782" max="11782" width="9.7109375" style="161" customWidth="1"/>
    <col min="11783" max="11783" width="10.5703125" style="161" customWidth="1"/>
    <col min="11784" max="11784" width="12.7109375" style="161" customWidth="1"/>
    <col min="11785" max="11785" width="13.28515625" style="161" customWidth="1"/>
    <col min="11786" max="11786" width="14.7109375" style="161" customWidth="1"/>
    <col min="11787" max="11788" width="9.7109375" style="161" customWidth="1"/>
    <col min="11789" max="11789" width="12.42578125" style="161" customWidth="1"/>
    <col min="11790" max="11790" width="11.85546875" style="161" customWidth="1"/>
    <col min="11791" max="11791" width="9.7109375" style="161" customWidth="1"/>
    <col min="11792" max="11792" width="15.28515625" style="161" customWidth="1"/>
    <col min="11793" max="11795" width="9.140625" style="161"/>
    <col min="11796" max="11796" width="11" style="161" customWidth="1"/>
    <col min="11797" max="12032" width="9.140625" style="161"/>
    <col min="12033" max="12033" width="4.7109375" style="161" customWidth="1"/>
    <col min="12034" max="12034" width="16.85546875" style="161" customWidth="1"/>
    <col min="12035" max="12035" width="14.85546875" style="161" customWidth="1"/>
    <col min="12036" max="12036" width="14.140625" style="161" customWidth="1"/>
    <col min="12037" max="12037" width="16.42578125" style="161" customWidth="1"/>
    <col min="12038" max="12038" width="9.7109375" style="161" customWidth="1"/>
    <col min="12039" max="12039" width="10.5703125" style="161" customWidth="1"/>
    <col min="12040" max="12040" width="12.7109375" style="161" customWidth="1"/>
    <col min="12041" max="12041" width="13.28515625" style="161" customWidth="1"/>
    <col min="12042" max="12042" width="14.7109375" style="161" customWidth="1"/>
    <col min="12043" max="12044" width="9.7109375" style="161" customWidth="1"/>
    <col min="12045" max="12045" width="12.42578125" style="161" customWidth="1"/>
    <col min="12046" max="12046" width="11.85546875" style="161" customWidth="1"/>
    <col min="12047" max="12047" width="9.7109375" style="161" customWidth="1"/>
    <col min="12048" max="12048" width="15.28515625" style="161" customWidth="1"/>
    <col min="12049" max="12051" width="9.140625" style="161"/>
    <col min="12052" max="12052" width="11" style="161" customWidth="1"/>
    <col min="12053" max="12288" width="9.140625" style="161"/>
    <col min="12289" max="12289" width="4.7109375" style="161" customWidth="1"/>
    <col min="12290" max="12290" width="16.85546875" style="161" customWidth="1"/>
    <col min="12291" max="12291" width="14.85546875" style="161" customWidth="1"/>
    <col min="12292" max="12292" width="14.140625" style="161" customWidth="1"/>
    <col min="12293" max="12293" width="16.42578125" style="161" customWidth="1"/>
    <col min="12294" max="12294" width="9.7109375" style="161" customWidth="1"/>
    <col min="12295" max="12295" width="10.5703125" style="161" customWidth="1"/>
    <col min="12296" max="12296" width="12.7109375" style="161" customWidth="1"/>
    <col min="12297" max="12297" width="13.28515625" style="161" customWidth="1"/>
    <col min="12298" max="12298" width="14.7109375" style="161" customWidth="1"/>
    <col min="12299" max="12300" width="9.7109375" style="161" customWidth="1"/>
    <col min="12301" max="12301" width="12.42578125" style="161" customWidth="1"/>
    <col min="12302" max="12302" width="11.85546875" style="161" customWidth="1"/>
    <col min="12303" max="12303" width="9.7109375" style="161" customWidth="1"/>
    <col min="12304" max="12304" width="15.28515625" style="161" customWidth="1"/>
    <col min="12305" max="12307" width="9.140625" style="161"/>
    <col min="12308" max="12308" width="11" style="161" customWidth="1"/>
    <col min="12309" max="12544" width="9.140625" style="161"/>
    <col min="12545" max="12545" width="4.7109375" style="161" customWidth="1"/>
    <col min="12546" max="12546" width="16.85546875" style="161" customWidth="1"/>
    <col min="12547" max="12547" width="14.85546875" style="161" customWidth="1"/>
    <col min="12548" max="12548" width="14.140625" style="161" customWidth="1"/>
    <col min="12549" max="12549" width="16.42578125" style="161" customWidth="1"/>
    <col min="12550" max="12550" width="9.7109375" style="161" customWidth="1"/>
    <col min="12551" max="12551" width="10.5703125" style="161" customWidth="1"/>
    <col min="12552" max="12552" width="12.7109375" style="161" customWidth="1"/>
    <col min="12553" max="12553" width="13.28515625" style="161" customWidth="1"/>
    <col min="12554" max="12554" width="14.7109375" style="161" customWidth="1"/>
    <col min="12555" max="12556" width="9.7109375" style="161" customWidth="1"/>
    <col min="12557" max="12557" width="12.42578125" style="161" customWidth="1"/>
    <col min="12558" max="12558" width="11.85546875" style="161" customWidth="1"/>
    <col min="12559" max="12559" width="9.7109375" style="161" customWidth="1"/>
    <col min="12560" max="12560" width="15.28515625" style="161" customWidth="1"/>
    <col min="12561" max="12563" width="9.140625" style="161"/>
    <col min="12564" max="12564" width="11" style="161" customWidth="1"/>
    <col min="12565" max="12800" width="9.140625" style="161"/>
    <col min="12801" max="12801" width="4.7109375" style="161" customWidth="1"/>
    <col min="12802" max="12802" width="16.85546875" style="161" customWidth="1"/>
    <col min="12803" max="12803" width="14.85546875" style="161" customWidth="1"/>
    <col min="12804" max="12804" width="14.140625" style="161" customWidth="1"/>
    <col min="12805" max="12805" width="16.42578125" style="161" customWidth="1"/>
    <col min="12806" max="12806" width="9.7109375" style="161" customWidth="1"/>
    <col min="12807" max="12807" width="10.5703125" style="161" customWidth="1"/>
    <col min="12808" max="12808" width="12.7109375" style="161" customWidth="1"/>
    <col min="12809" max="12809" width="13.28515625" style="161" customWidth="1"/>
    <col min="12810" max="12810" width="14.7109375" style="161" customWidth="1"/>
    <col min="12811" max="12812" width="9.7109375" style="161" customWidth="1"/>
    <col min="12813" max="12813" width="12.42578125" style="161" customWidth="1"/>
    <col min="12814" max="12814" width="11.85546875" style="161" customWidth="1"/>
    <col min="12815" max="12815" width="9.7109375" style="161" customWidth="1"/>
    <col min="12816" max="12816" width="15.28515625" style="161" customWidth="1"/>
    <col min="12817" max="12819" width="9.140625" style="161"/>
    <col min="12820" max="12820" width="11" style="161" customWidth="1"/>
    <col min="12821" max="13056" width="9.140625" style="161"/>
    <col min="13057" max="13057" width="4.7109375" style="161" customWidth="1"/>
    <col min="13058" max="13058" width="16.85546875" style="161" customWidth="1"/>
    <col min="13059" max="13059" width="14.85546875" style="161" customWidth="1"/>
    <col min="13060" max="13060" width="14.140625" style="161" customWidth="1"/>
    <col min="13061" max="13061" width="16.42578125" style="161" customWidth="1"/>
    <col min="13062" max="13062" width="9.7109375" style="161" customWidth="1"/>
    <col min="13063" max="13063" width="10.5703125" style="161" customWidth="1"/>
    <col min="13064" max="13064" width="12.7109375" style="161" customWidth="1"/>
    <col min="13065" max="13065" width="13.28515625" style="161" customWidth="1"/>
    <col min="13066" max="13066" width="14.7109375" style="161" customWidth="1"/>
    <col min="13067" max="13068" width="9.7109375" style="161" customWidth="1"/>
    <col min="13069" max="13069" width="12.42578125" style="161" customWidth="1"/>
    <col min="13070" max="13070" width="11.85546875" style="161" customWidth="1"/>
    <col min="13071" max="13071" width="9.7109375" style="161" customWidth="1"/>
    <col min="13072" max="13072" width="15.28515625" style="161" customWidth="1"/>
    <col min="13073" max="13075" width="9.140625" style="161"/>
    <col min="13076" max="13076" width="11" style="161" customWidth="1"/>
    <col min="13077" max="13312" width="9.140625" style="161"/>
    <col min="13313" max="13313" width="4.7109375" style="161" customWidth="1"/>
    <col min="13314" max="13314" width="16.85546875" style="161" customWidth="1"/>
    <col min="13315" max="13315" width="14.85546875" style="161" customWidth="1"/>
    <col min="13316" max="13316" width="14.140625" style="161" customWidth="1"/>
    <col min="13317" max="13317" width="16.42578125" style="161" customWidth="1"/>
    <col min="13318" max="13318" width="9.7109375" style="161" customWidth="1"/>
    <col min="13319" max="13319" width="10.5703125" style="161" customWidth="1"/>
    <col min="13320" max="13320" width="12.7109375" style="161" customWidth="1"/>
    <col min="13321" max="13321" width="13.28515625" style="161" customWidth="1"/>
    <col min="13322" max="13322" width="14.7109375" style="161" customWidth="1"/>
    <col min="13323" max="13324" width="9.7109375" style="161" customWidth="1"/>
    <col min="13325" max="13325" width="12.42578125" style="161" customWidth="1"/>
    <col min="13326" max="13326" width="11.85546875" style="161" customWidth="1"/>
    <col min="13327" max="13327" width="9.7109375" style="161" customWidth="1"/>
    <col min="13328" max="13328" width="15.28515625" style="161" customWidth="1"/>
    <col min="13329" max="13331" width="9.140625" style="161"/>
    <col min="13332" max="13332" width="11" style="161" customWidth="1"/>
    <col min="13333" max="13568" width="9.140625" style="161"/>
    <col min="13569" max="13569" width="4.7109375" style="161" customWidth="1"/>
    <col min="13570" max="13570" width="16.85546875" style="161" customWidth="1"/>
    <col min="13571" max="13571" width="14.85546875" style="161" customWidth="1"/>
    <col min="13572" max="13572" width="14.140625" style="161" customWidth="1"/>
    <col min="13573" max="13573" width="16.42578125" style="161" customWidth="1"/>
    <col min="13574" max="13574" width="9.7109375" style="161" customWidth="1"/>
    <col min="13575" max="13575" width="10.5703125" style="161" customWidth="1"/>
    <col min="13576" max="13576" width="12.7109375" style="161" customWidth="1"/>
    <col min="13577" max="13577" width="13.28515625" style="161" customWidth="1"/>
    <col min="13578" max="13578" width="14.7109375" style="161" customWidth="1"/>
    <col min="13579" max="13580" width="9.7109375" style="161" customWidth="1"/>
    <col min="13581" max="13581" width="12.42578125" style="161" customWidth="1"/>
    <col min="13582" max="13582" width="11.85546875" style="161" customWidth="1"/>
    <col min="13583" max="13583" width="9.7109375" style="161" customWidth="1"/>
    <col min="13584" max="13584" width="15.28515625" style="161" customWidth="1"/>
    <col min="13585" max="13587" width="9.140625" style="161"/>
    <col min="13588" max="13588" width="11" style="161" customWidth="1"/>
    <col min="13589" max="13824" width="9.140625" style="161"/>
    <col min="13825" max="13825" width="4.7109375" style="161" customWidth="1"/>
    <col min="13826" max="13826" width="16.85546875" style="161" customWidth="1"/>
    <col min="13827" max="13827" width="14.85546875" style="161" customWidth="1"/>
    <col min="13828" max="13828" width="14.140625" style="161" customWidth="1"/>
    <col min="13829" max="13829" width="16.42578125" style="161" customWidth="1"/>
    <col min="13830" max="13830" width="9.7109375" style="161" customWidth="1"/>
    <col min="13831" max="13831" width="10.5703125" style="161" customWidth="1"/>
    <col min="13832" max="13832" width="12.7109375" style="161" customWidth="1"/>
    <col min="13833" max="13833" width="13.28515625" style="161" customWidth="1"/>
    <col min="13834" max="13834" width="14.7109375" style="161" customWidth="1"/>
    <col min="13835" max="13836" width="9.7109375" style="161" customWidth="1"/>
    <col min="13837" max="13837" width="12.42578125" style="161" customWidth="1"/>
    <col min="13838" max="13838" width="11.85546875" style="161" customWidth="1"/>
    <col min="13839" max="13839" width="9.7109375" style="161" customWidth="1"/>
    <col min="13840" max="13840" width="15.28515625" style="161" customWidth="1"/>
    <col min="13841" max="13843" width="9.140625" style="161"/>
    <col min="13844" max="13844" width="11" style="161" customWidth="1"/>
    <col min="13845" max="14080" width="9.140625" style="161"/>
    <col min="14081" max="14081" width="4.7109375" style="161" customWidth="1"/>
    <col min="14082" max="14082" width="16.85546875" style="161" customWidth="1"/>
    <col min="14083" max="14083" width="14.85546875" style="161" customWidth="1"/>
    <col min="14084" max="14084" width="14.140625" style="161" customWidth="1"/>
    <col min="14085" max="14085" width="16.42578125" style="161" customWidth="1"/>
    <col min="14086" max="14086" width="9.7109375" style="161" customWidth="1"/>
    <col min="14087" max="14087" width="10.5703125" style="161" customWidth="1"/>
    <col min="14088" max="14088" width="12.7109375" style="161" customWidth="1"/>
    <col min="14089" max="14089" width="13.28515625" style="161" customWidth="1"/>
    <col min="14090" max="14090" width="14.7109375" style="161" customWidth="1"/>
    <col min="14091" max="14092" width="9.7109375" style="161" customWidth="1"/>
    <col min="14093" max="14093" width="12.42578125" style="161" customWidth="1"/>
    <col min="14094" max="14094" width="11.85546875" style="161" customWidth="1"/>
    <col min="14095" max="14095" width="9.7109375" style="161" customWidth="1"/>
    <col min="14096" max="14096" width="15.28515625" style="161" customWidth="1"/>
    <col min="14097" max="14099" width="9.140625" style="161"/>
    <col min="14100" max="14100" width="11" style="161" customWidth="1"/>
    <col min="14101" max="14336" width="9.140625" style="161"/>
    <col min="14337" max="14337" width="4.7109375" style="161" customWidth="1"/>
    <col min="14338" max="14338" width="16.85546875" style="161" customWidth="1"/>
    <col min="14339" max="14339" width="14.85546875" style="161" customWidth="1"/>
    <col min="14340" max="14340" width="14.140625" style="161" customWidth="1"/>
    <col min="14341" max="14341" width="16.42578125" style="161" customWidth="1"/>
    <col min="14342" max="14342" width="9.7109375" style="161" customWidth="1"/>
    <col min="14343" max="14343" width="10.5703125" style="161" customWidth="1"/>
    <col min="14344" max="14344" width="12.7109375" style="161" customWidth="1"/>
    <col min="14345" max="14345" width="13.28515625" style="161" customWidth="1"/>
    <col min="14346" max="14346" width="14.7109375" style="161" customWidth="1"/>
    <col min="14347" max="14348" width="9.7109375" style="161" customWidth="1"/>
    <col min="14349" max="14349" width="12.42578125" style="161" customWidth="1"/>
    <col min="14350" max="14350" width="11.85546875" style="161" customWidth="1"/>
    <col min="14351" max="14351" width="9.7109375" style="161" customWidth="1"/>
    <col min="14352" max="14352" width="15.28515625" style="161" customWidth="1"/>
    <col min="14353" max="14355" width="9.140625" style="161"/>
    <col min="14356" max="14356" width="11" style="161" customWidth="1"/>
    <col min="14357" max="14592" width="9.140625" style="161"/>
    <col min="14593" max="14593" width="4.7109375" style="161" customWidth="1"/>
    <col min="14594" max="14594" width="16.85546875" style="161" customWidth="1"/>
    <col min="14595" max="14595" width="14.85546875" style="161" customWidth="1"/>
    <col min="14596" max="14596" width="14.140625" style="161" customWidth="1"/>
    <col min="14597" max="14597" width="16.42578125" style="161" customWidth="1"/>
    <col min="14598" max="14598" width="9.7109375" style="161" customWidth="1"/>
    <col min="14599" max="14599" width="10.5703125" style="161" customWidth="1"/>
    <col min="14600" max="14600" width="12.7109375" style="161" customWidth="1"/>
    <col min="14601" max="14601" width="13.28515625" style="161" customWidth="1"/>
    <col min="14602" max="14602" width="14.7109375" style="161" customWidth="1"/>
    <col min="14603" max="14604" width="9.7109375" style="161" customWidth="1"/>
    <col min="14605" max="14605" width="12.42578125" style="161" customWidth="1"/>
    <col min="14606" max="14606" width="11.85546875" style="161" customWidth="1"/>
    <col min="14607" max="14607" width="9.7109375" style="161" customWidth="1"/>
    <col min="14608" max="14608" width="15.28515625" style="161" customWidth="1"/>
    <col min="14609" max="14611" width="9.140625" style="161"/>
    <col min="14612" max="14612" width="11" style="161" customWidth="1"/>
    <col min="14613" max="14848" width="9.140625" style="161"/>
    <col min="14849" max="14849" width="4.7109375" style="161" customWidth="1"/>
    <col min="14850" max="14850" width="16.85546875" style="161" customWidth="1"/>
    <col min="14851" max="14851" width="14.85546875" style="161" customWidth="1"/>
    <col min="14852" max="14852" width="14.140625" style="161" customWidth="1"/>
    <col min="14853" max="14853" width="16.42578125" style="161" customWidth="1"/>
    <col min="14854" max="14854" width="9.7109375" style="161" customWidth="1"/>
    <col min="14855" max="14855" width="10.5703125" style="161" customWidth="1"/>
    <col min="14856" max="14856" width="12.7109375" style="161" customWidth="1"/>
    <col min="14857" max="14857" width="13.28515625" style="161" customWidth="1"/>
    <col min="14858" max="14858" width="14.7109375" style="161" customWidth="1"/>
    <col min="14859" max="14860" width="9.7109375" style="161" customWidth="1"/>
    <col min="14861" max="14861" width="12.42578125" style="161" customWidth="1"/>
    <col min="14862" max="14862" width="11.85546875" style="161" customWidth="1"/>
    <col min="14863" max="14863" width="9.7109375" style="161" customWidth="1"/>
    <col min="14864" max="14864" width="15.28515625" style="161" customWidth="1"/>
    <col min="14865" max="14867" width="9.140625" style="161"/>
    <col min="14868" max="14868" width="11" style="161" customWidth="1"/>
    <col min="14869" max="15104" width="9.140625" style="161"/>
    <col min="15105" max="15105" width="4.7109375" style="161" customWidth="1"/>
    <col min="15106" max="15106" width="16.85546875" style="161" customWidth="1"/>
    <col min="15107" max="15107" width="14.85546875" style="161" customWidth="1"/>
    <col min="15108" max="15108" width="14.140625" style="161" customWidth="1"/>
    <col min="15109" max="15109" width="16.42578125" style="161" customWidth="1"/>
    <col min="15110" max="15110" width="9.7109375" style="161" customWidth="1"/>
    <col min="15111" max="15111" width="10.5703125" style="161" customWidth="1"/>
    <col min="15112" max="15112" width="12.7109375" style="161" customWidth="1"/>
    <col min="15113" max="15113" width="13.28515625" style="161" customWidth="1"/>
    <col min="15114" max="15114" width="14.7109375" style="161" customWidth="1"/>
    <col min="15115" max="15116" width="9.7109375" style="161" customWidth="1"/>
    <col min="15117" max="15117" width="12.42578125" style="161" customWidth="1"/>
    <col min="15118" max="15118" width="11.85546875" style="161" customWidth="1"/>
    <col min="15119" max="15119" width="9.7109375" style="161" customWidth="1"/>
    <col min="15120" max="15120" width="15.28515625" style="161" customWidth="1"/>
    <col min="15121" max="15123" width="9.140625" style="161"/>
    <col min="15124" max="15124" width="11" style="161" customWidth="1"/>
    <col min="15125" max="15360" width="9.140625" style="161"/>
    <col min="15361" max="15361" width="4.7109375" style="161" customWidth="1"/>
    <col min="15362" max="15362" width="16.85546875" style="161" customWidth="1"/>
    <col min="15363" max="15363" width="14.85546875" style="161" customWidth="1"/>
    <col min="15364" max="15364" width="14.140625" style="161" customWidth="1"/>
    <col min="15365" max="15365" width="16.42578125" style="161" customWidth="1"/>
    <col min="15366" max="15366" width="9.7109375" style="161" customWidth="1"/>
    <col min="15367" max="15367" width="10.5703125" style="161" customWidth="1"/>
    <col min="15368" max="15368" width="12.7109375" style="161" customWidth="1"/>
    <col min="15369" max="15369" width="13.28515625" style="161" customWidth="1"/>
    <col min="15370" max="15370" width="14.7109375" style="161" customWidth="1"/>
    <col min="15371" max="15372" width="9.7109375" style="161" customWidth="1"/>
    <col min="15373" max="15373" width="12.42578125" style="161" customWidth="1"/>
    <col min="15374" max="15374" width="11.85546875" style="161" customWidth="1"/>
    <col min="15375" max="15375" width="9.7109375" style="161" customWidth="1"/>
    <col min="15376" max="15376" width="15.28515625" style="161" customWidth="1"/>
    <col min="15377" max="15379" width="9.140625" style="161"/>
    <col min="15380" max="15380" width="11" style="161" customWidth="1"/>
    <col min="15381" max="15616" width="9.140625" style="161"/>
    <col min="15617" max="15617" width="4.7109375" style="161" customWidth="1"/>
    <col min="15618" max="15618" width="16.85546875" style="161" customWidth="1"/>
    <col min="15619" max="15619" width="14.85546875" style="161" customWidth="1"/>
    <col min="15620" max="15620" width="14.140625" style="161" customWidth="1"/>
    <col min="15621" max="15621" width="16.42578125" style="161" customWidth="1"/>
    <col min="15622" max="15622" width="9.7109375" style="161" customWidth="1"/>
    <col min="15623" max="15623" width="10.5703125" style="161" customWidth="1"/>
    <col min="15624" max="15624" width="12.7109375" style="161" customWidth="1"/>
    <col min="15625" max="15625" width="13.28515625" style="161" customWidth="1"/>
    <col min="15626" max="15626" width="14.7109375" style="161" customWidth="1"/>
    <col min="15627" max="15628" width="9.7109375" style="161" customWidth="1"/>
    <col min="15629" max="15629" width="12.42578125" style="161" customWidth="1"/>
    <col min="15630" max="15630" width="11.85546875" style="161" customWidth="1"/>
    <col min="15631" max="15631" width="9.7109375" style="161" customWidth="1"/>
    <col min="15632" max="15632" width="15.28515625" style="161" customWidth="1"/>
    <col min="15633" max="15635" width="9.140625" style="161"/>
    <col min="15636" max="15636" width="11" style="161" customWidth="1"/>
    <col min="15637" max="15872" width="9.140625" style="161"/>
    <col min="15873" max="15873" width="4.7109375" style="161" customWidth="1"/>
    <col min="15874" max="15874" width="16.85546875" style="161" customWidth="1"/>
    <col min="15875" max="15875" width="14.85546875" style="161" customWidth="1"/>
    <col min="15876" max="15876" width="14.140625" style="161" customWidth="1"/>
    <col min="15877" max="15877" width="16.42578125" style="161" customWidth="1"/>
    <col min="15878" max="15878" width="9.7109375" style="161" customWidth="1"/>
    <col min="15879" max="15879" width="10.5703125" style="161" customWidth="1"/>
    <col min="15880" max="15880" width="12.7109375" style="161" customWidth="1"/>
    <col min="15881" max="15881" width="13.28515625" style="161" customWidth="1"/>
    <col min="15882" max="15882" width="14.7109375" style="161" customWidth="1"/>
    <col min="15883" max="15884" width="9.7109375" style="161" customWidth="1"/>
    <col min="15885" max="15885" width="12.42578125" style="161" customWidth="1"/>
    <col min="15886" max="15886" width="11.85546875" style="161" customWidth="1"/>
    <col min="15887" max="15887" width="9.7109375" style="161" customWidth="1"/>
    <col min="15888" max="15888" width="15.28515625" style="161" customWidth="1"/>
    <col min="15889" max="15891" width="9.140625" style="161"/>
    <col min="15892" max="15892" width="11" style="161" customWidth="1"/>
    <col min="15893" max="16128" width="9.140625" style="161"/>
    <col min="16129" max="16129" width="4.7109375" style="161" customWidth="1"/>
    <col min="16130" max="16130" width="16.85546875" style="161" customWidth="1"/>
    <col min="16131" max="16131" width="14.85546875" style="161" customWidth="1"/>
    <col min="16132" max="16132" width="14.140625" style="161" customWidth="1"/>
    <col min="16133" max="16133" width="16.42578125" style="161" customWidth="1"/>
    <col min="16134" max="16134" width="9.7109375" style="161" customWidth="1"/>
    <col min="16135" max="16135" width="10.5703125" style="161" customWidth="1"/>
    <col min="16136" max="16136" width="12.7109375" style="161" customWidth="1"/>
    <col min="16137" max="16137" width="13.28515625" style="161" customWidth="1"/>
    <col min="16138" max="16138" width="14.7109375" style="161" customWidth="1"/>
    <col min="16139" max="16140" width="9.7109375" style="161" customWidth="1"/>
    <col min="16141" max="16141" width="12.42578125" style="161" customWidth="1"/>
    <col min="16142" max="16142" width="11.85546875" style="161" customWidth="1"/>
    <col min="16143" max="16143" width="9.7109375" style="161" customWidth="1"/>
    <col min="16144" max="16144" width="15.28515625" style="161" customWidth="1"/>
    <col min="16145" max="16147" width="9.140625" style="161"/>
    <col min="16148" max="16148" width="11" style="161" customWidth="1"/>
    <col min="16149" max="16384" width="9.140625" style="161"/>
  </cols>
  <sheetData>
    <row r="1" spans="1:16" s="156" customFormat="1" ht="15.75" customHeight="1">
      <c r="P1" s="156" t="s">
        <v>66</v>
      </c>
    </row>
    <row r="2" spans="1:16" s="157" customFormat="1" ht="18" customHeight="1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</row>
    <row r="3" spans="1:16" s="158" customFormat="1" ht="42" customHeight="1">
      <c r="B3" s="559" t="s">
        <v>118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</row>
    <row r="4" spans="1:16" s="156" customFormat="1" ht="22.5" customHeight="1" thickBot="1">
      <c r="B4" s="560" t="s">
        <v>133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</row>
    <row r="5" spans="1:16" s="159" customFormat="1" ht="39" customHeight="1" thickBot="1">
      <c r="A5" s="443" t="s">
        <v>1</v>
      </c>
      <c r="B5" s="446" t="s">
        <v>67</v>
      </c>
      <c r="C5" s="449" t="s">
        <v>68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59" customFormat="1" ht="46.5" customHeight="1">
      <c r="A6" s="444"/>
      <c r="B6" s="447"/>
      <c r="C6" s="450"/>
      <c r="D6" s="453"/>
      <c r="E6" s="430" t="s">
        <v>69</v>
      </c>
      <c r="F6" s="432" t="s">
        <v>6</v>
      </c>
      <c r="G6" s="432"/>
      <c r="H6" s="432" t="s">
        <v>7</v>
      </c>
      <c r="I6" s="455"/>
      <c r="J6" s="430" t="s">
        <v>70</v>
      </c>
      <c r="K6" s="432" t="s">
        <v>71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5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60" customFormat="1" ht="15.75" customHeight="1" thickBot="1">
      <c r="A8" s="216">
        <v>1</v>
      </c>
      <c r="B8" s="218">
        <v>2</v>
      </c>
      <c r="C8" s="219">
        <v>3</v>
      </c>
      <c r="D8" s="220">
        <v>4</v>
      </c>
      <c r="E8" s="216">
        <v>5</v>
      </c>
      <c r="F8" s="218">
        <v>6</v>
      </c>
      <c r="G8" s="219">
        <v>7</v>
      </c>
      <c r="H8" s="220">
        <v>8</v>
      </c>
      <c r="I8" s="216">
        <v>9</v>
      </c>
      <c r="J8" s="218">
        <v>10</v>
      </c>
      <c r="K8" s="219">
        <v>11</v>
      </c>
      <c r="L8" s="220">
        <v>12</v>
      </c>
      <c r="M8" s="216">
        <v>13</v>
      </c>
      <c r="N8" s="218">
        <v>14</v>
      </c>
      <c r="O8" s="219">
        <v>15</v>
      </c>
      <c r="P8" s="220">
        <v>16</v>
      </c>
    </row>
    <row r="9" spans="1:16" ht="24.95" customHeight="1">
      <c r="A9" s="561">
        <v>1</v>
      </c>
      <c r="B9" s="564" t="s">
        <v>115</v>
      </c>
      <c r="C9" s="567">
        <f>E14+J14</f>
        <v>22875.028999999999</v>
      </c>
      <c r="D9" s="143" t="s">
        <v>14</v>
      </c>
      <c r="E9" s="144">
        <v>705.22799999999995</v>
      </c>
      <c r="F9" s="142">
        <v>100</v>
      </c>
      <c r="G9" s="142">
        <v>137</v>
      </c>
      <c r="H9" s="142">
        <v>5937.6109999999999</v>
      </c>
      <c r="I9" s="142">
        <v>4170.7110000000002</v>
      </c>
      <c r="J9" s="145">
        <v>16.97</v>
      </c>
      <c r="K9" s="142">
        <v>0</v>
      </c>
      <c r="L9" s="142">
        <v>0</v>
      </c>
      <c r="M9" s="142">
        <v>0</v>
      </c>
      <c r="N9" s="142">
        <v>0</v>
      </c>
      <c r="O9" s="146">
        <f>G9+L9</f>
        <v>137</v>
      </c>
      <c r="P9" s="146">
        <f>I9+N9</f>
        <v>4170.7110000000002</v>
      </c>
    </row>
    <row r="10" spans="1:16" ht="24.95" customHeight="1">
      <c r="A10" s="562"/>
      <c r="B10" s="565"/>
      <c r="C10" s="568"/>
      <c r="D10" s="148" t="s">
        <v>72</v>
      </c>
      <c r="E10" s="149">
        <v>2.54</v>
      </c>
      <c r="F10" s="147">
        <v>2.54</v>
      </c>
      <c r="G10" s="147">
        <v>2.54</v>
      </c>
      <c r="H10" s="147">
        <v>354.25</v>
      </c>
      <c r="I10" s="147">
        <v>0</v>
      </c>
      <c r="J10" s="150">
        <v>0</v>
      </c>
      <c r="K10" s="147">
        <v>0</v>
      </c>
      <c r="L10" s="147">
        <v>0</v>
      </c>
      <c r="M10" s="147">
        <v>0</v>
      </c>
      <c r="N10" s="147">
        <v>0</v>
      </c>
      <c r="O10" s="146">
        <f>G10+L10</f>
        <v>2.54</v>
      </c>
      <c r="P10" s="146">
        <f>I10+N10</f>
        <v>0</v>
      </c>
    </row>
    <row r="11" spans="1:16" ht="24.95" customHeight="1">
      <c r="A11" s="562"/>
      <c r="B11" s="565"/>
      <c r="C11" s="568"/>
      <c r="D11" s="148" t="s">
        <v>15</v>
      </c>
      <c r="E11" s="149">
        <v>552.54000000000008</v>
      </c>
      <c r="F11" s="147">
        <v>120</v>
      </c>
      <c r="G11" s="147">
        <v>231.62450000000001</v>
      </c>
      <c r="H11" s="147">
        <v>1956.645</v>
      </c>
      <c r="I11" s="147">
        <v>1689.8</v>
      </c>
      <c r="J11" s="150">
        <v>468.88</v>
      </c>
      <c r="K11" s="147">
        <v>20</v>
      </c>
      <c r="L11" s="147">
        <v>23.375</v>
      </c>
      <c r="M11" s="147">
        <v>134.99100000000001</v>
      </c>
      <c r="N11" s="147">
        <v>252.26400000000001</v>
      </c>
      <c r="O11" s="146">
        <f>G11+L11</f>
        <v>254.99950000000001</v>
      </c>
      <c r="P11" s="146">
        <f>I11+N11</f>
        <v>1942.0639999999999</v>
      </c>
    </row>
    <row r="12" spans="1:16" ht="24.95" customHeight="1">
      <c r="A12" s="562"/>
      <c r="B12" s="565"/>
      <c r="C12" s="568"/>
      <c r="D12" s="148" t="s">
        <v>16</v>
      </c>
      <c r="E12" s="149">
        <v>2854.1440000000002</v>
      </c>
      <c r="F12" s="147">
        <v>60</v>
      </c>
      <c r="G12" s="147">
        <v>57.024700000000003</v>
      </c>
      <c r="H12" s="147">
        <v>2507.9389999999999</v>
      </c>
      <c r="I12" s="147">
        <v>1802.7370000000001</v>
      </c>
      <c r="J12" s="150">
        <v>16732.84</v>
      </c>
      <c r="K12" s="147">
        <v>50</v>
      </c>
      <c r="L12" s="147">
        <v>348.29500000000002</v>
      </c>
      <c r="M12" s="147">
        <v>2159.6999999999998</v>
      </c>
      <c r="N12" s="147">
        <v>2018.3</v>
      </c>
      <c r="O12" s="146">
        <f>G12+L12</f>
        <v>405.31970000000001</v>
      </c>
      <c r="P12" s="146">
        <f>I12+N12</f>
        <v>3821.0370000000003</v>
      </c>
    </row>
    <row r="13" spans="1:16" ht="24.95" customHeight="1" thickBot="1">
      <c r="A13" s="562"/>
      <c r="B13" s="566"/>
      <c r="C13" s="569"/>
      <c r="D13" s="152" t="s">
        <v>17</v>
      </c>
      <c r="E13" s="153">
        <v>587.99699999999996</v>
      </c>
      <c r="F13" s="151">
        <v>2</v>
      </c>
      <c r="G13" s="151">
        <v>2.1</v>
      </c>
      <c r="H13" s="151">
        <v>520.79999999999995</v>
      </c>
      <c r="I13" s="151">
        <v>357.5</v>
      </c>
      <c r="J13" s="154">
        <v>953.89</v>
      </c>
      <c r="K13" s="151">
        <v>0</v>
      </c>
      <c r="L13" s="151">
        <v>0</v>
      </c>
      <c r="M13" s="151">
        <v>0</v>
      </c>
      <c r="N13" s="151">
        <v>0</v>
      </c>
      <c r="O13" s="146">
        <f>G13+L13</f>
        <v>2.1</v>
      </c>
      <c r="P13" s="146">
        <f>I13+N13</f>
        <v>357.5</v>
      </c>
    </row>
    <row r="14" spans="1:16" ht="24.95" customHeight="1" thickBot="1">
      <c r="A14" s="563"/>
      <c r="B14" s="570" t="s">
        <v>18</v>
      </c>
      <c r="C14" s="571"/>
      <c r="D14" s="571"/>
      <c r="E14" s="155">
        <f>E9+E10+E11+E12+E13</f>
        <v>4702.4490000000005</v>
      </c>
      <c r="F14" s="155">
        <f t="shared" ref="F14:P14" si="0">F9+F10+F11+F12+F13</f>
        <v>284.54000000000002</v>
      </c>
      <c r="G14" s="155">
        <f t="shared" si="0"/>
        <v>430.28919999999999</v>
      </c>
      <c r="H14" s="155">
        <f t="shared" si="0"/>
        <v>11277.244999999999</v>
      </c>
      <c r="I14" s="155">
        <f t="shared" si="0"/>
        <v>8020.7480000000005</v>
      </c>
      <c r="J14" s="155">
        <f t="shared" si="0"/>
        <v>18172.579999999998</v>
      </c>
      <c r="K14" s="155">
        <f t="shared" si="0"/>
        <v>70</v>
      </c>
      <c r="L14" s="155">
        <f t="shared" si="0"/>
        <v>371.67</v>
      </c>
      <c r="M14" s="155">
        <f t="shared" si="0"/>
        <v>2294.6909999999998</v>
      </c>
      <c r="N14" s="155">
        <f t="shared" si="0"/>
        <v>2270.5639999999999</v>
      </c>
      <c r="O14" s="155">
        <f t="shared" si="0"/>
        <v>801.95920000000001</v>
      </c>
      <c r="P14" s="155">
        <f t="shared" si="0"/>
        <v>10291.312</v>
      </c>
    </row>
    <row r="15" spans="1:16" ht="24.95" customHeight="1">
      <c r="A15" s="561">
        <v>2</v>
      </c>
      <c r="B15" s="564" t="s">
        <v>112</v>
      </c>
      <c r="C15" s="567">
        <f>E20+J20</f>
        <v>19273.614399999999</v>
      </c>
      <c r="D15" s="143" t="s">
        <v>14</v>
      </c>
      <c r="E15" s="144">
        <v>1348.9449999999999</v>
      </c>
      <c r="F15" s="142">
        <v>0</v>
      </c>
      <c r="G15" s="142">
        <v>0</v>
      </c>
      <c r="H15" s="142">
        <v>0</v>
      </c>
      <c r="I15" s="142">
        <v>0</v>
      </c>
      <c r="J15" s="145">
        <v>585.61</v>
      </c>
      <c r="K15" s="142">
        <v>0</v>
      </c>
      <c r="L15" s="142">
        <v>0</v>
      </c>
      <c r="M15" s="142">
        <v>0</v>
      </c>
      <c r="N15" s="142">
        <v>0</v>
      </c>
      <c r="O15" s="146">
        <f t="shared" ref="O15:O37" si="1">G15+L15</f>
        <v>0</v>
      </c>
      <c r="P15" s="146">
        <f t="shared" ref="P15:P37" si="2">I15+N15</f>
        <v>0</v>
      </c>
    </row>
    <row r="16" spans="1:16" ht="24.95" customHeight="1">
      <c r="A16" s="562"/>
      <c r="B16" s="565"/>
      <c r="C16" s="568"/>
      <c r="D16" s="148" t="s">
        <v>72</v>
      </c>
      <c r="E16" s="149">
        <v>20.46</v>
      </c>
      <c r="F16" s="147">
        <v>0</v>
      </c>
      <c r="G16" s="147">
        <v>0</v>
      </c>
      <c r="H16" s="147">
        <v>0</v>
      </c>
      <c r="I16" s="147">
        <v>0</v>
      </c>
      <c r="J16" s="150">
        <v>0</v>
      </c>
      <c r="K16" s="147">
        <v>0</v>
      </c>
      <c r="L16" s="147">
        <v>0</v>
      </c>
      <c r="M16" s="147">
        <v>0</v>
      </c>
      <c r="N16" s="147">
        <v>0</v>
      </c>
      <c r="O16" s="146">
        <f t="shared" si="1"/>
        <v>0</v>
      </c>
      <c r="P16" s="146">
        <f t="shared" si="2"/>
        <v>0</v>
      </c>
    </row>
    <row r="17" spans="1:16" ht="24.95" customHeight="1">
      <c r="A17" s="562"/>
      <c r="B17" s="565"/>
      <c r="C17" s="568"/>
      <c r="D17" s="148" t="s">
        <v>15</v>
      </c>
      <c r="E17" s="149">
        <v>216.77699999999999</v>
      </c>
      <c r="F17" s="147">
        <v>0</v>
      </c>
      <c r="G17" s="147">
        <v>0</v>
      </c>
      <c r="H17" s="147">
        <v>0</v>
      </c>
      <c r="I17" s="147">
        <v>0</v>
      </c>
      <c r="J17" s="150">
        <v>1527.86</v>
      </c>
      <c r="K17" s="147">
        <v>0</v>
      </c>
      <c r="L17" s="147">
        <v>0</v>
      </c>
      <c r="M17" s="147">
        <v>0</v>
      </c>
      <c r="N17" s="147">
        <v>0</v>
      </c>
      <c r="O17" s="146">
        <f t="shared" si="1"/>
        <v>0</v>
      </c>
      <c r="P17" s="146">
        <f t="shared" si="2"/>
        <v>0</v>
      </c>
    </row>
    <row r="18" spans="1:16" ht="24.95" customHeight="1">
      <c r="A18" s="562"/>
      <c r="B18" s="565"/>
      <c r="C18" s="568"/>
      <c r="D18" s="148" t="s">
        <v>16</v>
      </c>
      <c r="E18" s="149">
        <v>4338.3339999999998</v>
      </c>
      <c r="F18" s="147">
        <v>4.95</v>
      </c>
      <c r="G18" s="147">
        <v>4.8713199999999999</v>
      </c>
      <c r="H18" s="147">
        <v>240.08500000000001</v>
      </c>
      <c r="I18" s="147">
        <v>236.08500000000001</v>
      </c>
      <c r="J18" s="150">
        <v>8342.02</v>
      </c>
      <c r="K18" s="147">
        <v>0</v>
      </c>
      <c r="L18" s="147">
        <v>0</v>
      </c>
      <c r="M18" s="147">
        <v>0</v>
      </c>
      <c r="N18" s="147">
        <v>0</v>
      </c>
      <c r="O18" s="146">
        <f t="shared" si="1"/>
        <v>4.8713199999999999</v>
      </c>
      <c r="P18" s="146">
        <f t="shared" si="2"/>
        <v>236.08500000000001</v>
      </c>
    </row>
    <row r="19" spans="1:16" ht="24.95" customHeight="1" thickBot="1">
      <c r="A19" s="562"/>
      <c r="B19" s="566"/>
      <c r="C19" s="569"/>
      <c r="D19" s="152" t="s">
        <v>17</v>
      </c>
      <c r="E19" s="153">
        <v>1843.0083999999999</v>
      </c>
      <c r="F19" s="151">
        <v>0.67</v>
      </c>
      <c r="G19" s="151">
        <v>0.59258999999999995</v>
      </c>
      <c r="H19" s="151">
        <v>21.623000000000001</v>
      </c>
      <c r="I19" s="151">
        <v>19.623000000000001</v>
      </c>
      <c r="J19" s="154">
        <v>1050.5999999999999</v>
      </c>
      <c r="K19" s="151">
        <v>0</v>
      </c>
      <c r="L19" s="151">
        <v>0</v>
      </c>
      <c r="M19" s="151">
        <v>0</v>
      </c>
      <c r="N19" s="151">
        <v>0</v>
      </c>
      <c r="O19" s="146">
        <f t="shared" si="1"/>
        <v>0.59258999999999995</v>
      </c>
      <c r="P19" s="146">
        <f t="shared" si="2"/>
        <v>19.623000000000001</v>
      </c>
    </row>
    <row r="20" spans="1:16" ht="24.95" customHeight="1" thickBot="1">
      <c r="A20" s="563"/>
      <c r="B20" s="570" t="s">
        <v>18</v>
      </c>
      <c r="C20" s="571"/>
      <c r="D20" s="571"/>
      <c r="E20" s="155">
        <f>E15+E16+E17+E18+E19</f>
        <v>7767.5243999999993</v>
      </c>
      <c r="F20" s="155">
        <f t="shared" ref="F20:P20" si="3">F15+F16+F17+F18+F19</f>
        <v>5.62</v>
      </c>
      <c r="G20" s="155">
        <f t="shared" si="3"/>
        <v>5.4639100000000003</v>
      </c>
      <c r="H20" s="155">
        <f t="shared" si="3"/>
        <v>261.70800000000003</v>
      </c>
      <c r="I20" s="155">
        <f t="shared" si="3"/>
        <v>255.708</v>
      </c>
      <c r="J20" s="155">
        <f t="shared" si="3"/>
        <v>11506.09</v>
      </c>
      <c r="K20" s="155">
        <f t="shared" si="3"/>
        <v>0</v>
      </c>
      <c r="L20" s="155">
        <f t="shared" si="3"/>
        <v>0</v>
      </c>
      <c r="M20" s="155">
        <f t="shared" si="3"/>
        <v>0</v>
      </c>
      <c r="N20" s="155">
        <f t="shared" si="3"/>
        <v>0</v>
      </c>
      <c r="O20" s="155">
        <f t="shared" si="3"/>
        <v>5.4639100000000003</v>
      </c>
      <c r="P20" s="155">
        <f t="shared" si="3"/>
        <v>255.708</v>
      </c>
    </row>
    <row r="21" spans="1:16" ht="24.95" customHeight="1">
      <c r="A21" s="561">
        <v>3</v>
      </c>
      <c r="B21" s="564" t="s">
        <v>113</v>
      </c>
      <c r="C21" s="567">
        <f>E26+J26</f>
        <v>23949.675999999999</v>
      </c>
      <c r="D21" s="143" t="s">
        <v>14</v>
      </c>
      <c r="E21" s="144">
        <v>1769.79</v>
      </c>
      <c r="F21" s="142">
        <v>357</v>
      </c>
      <c r="G21" s="142">
        <v>220.83</v>
      </c>
      <c r="H21" s="142">
        <v>3570</v>
      </c>
      <c r="I21" s="142">
        <v>2429</v>
      </c>
      <c r="J21" s="145">
        <v>34.36</v>
      </c>
      <c r="K21" s="142">
        <v>0</v>
      </c>
      <c r="L21" s="142">
        <v>0</v>
      </c>
      <c r="M21" s="142">
        <v>0</v>
      </c>
      <c r="N21" s="142">
        <v>0</v>
      </c>
      <c r="O21" s="146">
        <f>G21+L21</f>
        <v>220.83</v>
      </c>
      <c r="P21" s="146">
        <f>I21+N21</f>
        <v>2429</v>
      </c>
    </row>
    <row r="22" spans="1:16" ht="24.95" customHeight="1">
      <c r="A22" s="562"/>
      <c r="B22" s="565"/>
      <c r="C22" s="568"/>
      <c r="D22" s="148" t="s">
        <v>72</v>
      </c>
      <c r="E22" s="149">
        <v>94.49</v>
      </c>
      <c r="F22" s="147">
        <v>18</v>
      </c>
      <c r="G22" s="147">
        <v>13.7</v>
      </c>
      <c r="H22" s="147">
        <v>360</v>
      </c>
      <c r="I22" s="147">
        <v>506.9</v>
      </c>
      <c r="J22" s="150">
        <v>6.73</v>
      </c>
      <c r="K22" s="147">
        <v>0</v>
      </c>
      <c r="L22" s="147">
        <v>0</v>
      </c>
      <c r="M22" s="147">
        <v>0</v>
      </c>
      <c r="N22" s="147">
        <v>0</v>
      </c>
      <c r="O22" s="146">
        <f t="shared" si="1"/>
        <v>13.7</v>
      </c>
      <c r="P22" s="146">
        <f t="shared" si="2"/>
        <v>506.9</v>
      </c>
    </row>
    <row r="23" spans="1:16" ht="24.95" customHeight="1">
      <c r="A23" s="562"/>
      <c r="B23" s="565"/>
      <c r="C23" s="568"/>
      <c r="D23" s="148" t="s">
        <v>15</v>
      </c>
      <c r="E23" s="149">
        <v>544.44000000000005</v>
      </c>
      <c r="F23" s="147">
        <v>213</v>
      </c>
      <c r="G23" s="147">
        <v>169</v>
      </c>
      <c r="H23" s="147">
        <v>2130</v>
      </c>
      <c r="I23" s="147">
        <v>223</v>
      </c>
      <c r="J23" s="150">
        <v>812.47</v>
      </c>
      <c r="K23" s="147">
        <v>0</v>
      </c>
      <c r="L23" s="147">
        <v>0</v>
      </c>
      <c r="M23" s="147">
        <v>0</v>
      </c>
      <c r="N23" s="147">
        <v>0</v>
      </c>
      <c r="O23" s="146">
        <f t="shared" si="1"/>
        <v>169</v>
      </c>
      <c r="P23" s="146">
        <f t="shared" si="2"/>
        <v>223</v>
      </c>
    </row>
    <row r="24" spans="1:16" ht="24.95" customHeight="1">
      <c r="A24" s="562"/>
      <c r="B24" s="565"/>
      <c r="C24" s="568"/>
      <c r="D24" s="148" t="s">
        <v>16</v>
      </c>
      <c r="E24" s="149">
        <v>8937.0859999999993</v>
      </c>
      <c r="F24" s="147">
        <v>57</v>
      </c>
      <c r="G24" s="147">
        <v>8.5</v>
      </c>
      <c r="H24" s="147">
        <v>570</v>
      </c>
      <c r="I24" s="147">
        <v>127.5</v>
      </c>
      <c r="J24" s="150">
        <v>8746.75</v>
      </c>
      <c r="K24" s="147">
        <v>24</v>
      </c>
      <c r="L24" s="147">
        <v>1.19</v>
      </c>
      <c r="M24" s="147">
        <v>288</v>
      </c>
      <c r="N24" s="147">
        <v>16</v>
      </c>
      <c r="O24" s="146">
        <f t="shared" si="1"/>
        <v>9.69</v>
      </c>
      <c r="P24" s="146">
        <f t="shared" si="2"/>
        <v>143.5</v>
      </c>
    </row>
    <row r="25" spans="1:16" ht="24.95" customHeight="1" thickBot="1">
      <c r="A25" s="562"/>
      <c r="B25" s="566"/>
      <c r="C25" s="569"/>
      <c r="D25" s="152" t="s">
        <v>17</v>
      </c>
      <c r="E25" s="153">
        <v>1977.87</v>
      </c>
      <c r="F25" s="151">
        <v>0</v>
      </c>
      <c r="G25" s="151">
        <v>0</v>
      </c>
      <c r="H25" s="151">
        <v>0</v>
      </c>
      <c r="I25" s="151">
        <v>0</v>
      </c>
      <c r="J25" s="154">
        <v>1025.69</v>
      </c>
      <c r="K25" s="151">
        <v>0</v>
      </c>
      <c r="L25" s="151">
        <v>0</v>
      </c>
      <c r="M25" s="151">
        <v>0</v>
      </c>
      <c r="N25" s="151">
        <v>0</v>
      </c>
      <c r="O25" s="146">
        <f t="shared" si="1"/>
        <v>0</v>
      </c>
      <c r="P25" s="146">
        <f t="shared" si="2"/>
        <v>0</v>
      </c>
    </row>
    <row r="26" spans="1:16" ht="24.95" customHeight="1" thickBot="1">
      <c r="A26" s="563"/>
      <c r="B26" s="570" t="s">
        <v>18</v>
      </c>
      <c r="C26" s="571"/>
      <c r="D26" s="571"/>
      <c r="E26" s="155">
        <f>E21+E22+E23+E24+E25</f>
        <v>13323.675999999999</v>
      </c>
      <c r="F26" s="155">
        <f t="shared" ref="F26:P26" si="4">F21+F22+F23+F24+F25</f>
        <v>645</v>
      </c>
      <c r="G26" s="155">
        <f t="shared" si="4"/>
        <v>412.03</v>
      </c>
      <c r="H26" s="155">
        <f t="shared" si="4"/>
        <v>6630</v>
      </c>
      <c r="I26" s="155">
        <f t="shared" si="4"/>
        <v>3286.4</v>
      </c>
      <c r="J26" s="155">
        <f t="shared" si="4"/>
        <v>10626</v>
      </c>
      <c r="K26" s="155">
        <f t="shared" si="4"/>
        <v>24</v>
      </c>
      <c r="L26" s="155">
        <f t="shared" si="4"/>
        <v>1.19</v>
      </c>
      <c r="M26" s="155">
        <f t="shared" si="4"/>
        <v>288</v>
      </c>
      <c r="N26" s="155">
        <f t="shared" si="4"/>
        <v>16</v>
      </c>
      <c r="O26" s="155">
        <f t="shared" si="4"/>
        <v>413.21999999999997</v>
      </c>
      <c r="P26" s="155">
        <f t="shared" si="4"/>
        <v>3302.4</v>
      </c>
    </row>
    <row r="27" spans="1:16" ht="24.95" customHeight="1">
      <c r="A27" s="561">
        <v>4</v>
      </c>
      <c r="B27" s="564" t="s">
        <v>114</v>
      </c>
      <c r="C27" s="567">
        <f>E32+J32</f>
        <v>19723.330999999998</v>
      </c>
      <c r="D27" s="143" t="s">
        <v>14</v>
      </c>
      <c r="E27" s="144">
        <v>1946.425</v>
      </c>
      <c r="F27" s="142">
        <v>1976.04</v>
      </c>
      <c r="G27" s="142">
        <v>589.36</v>
      </c>
      <c r="H27" s="142">
        <v>4714.88</v>
      </c>
      <c r="I27" s="142">
        <v>4650</v>
      </c>
      <c r="J27" s="145">
        <v>255.29</v>
      </c>
      <c r="K27" s="142">
        <v>255.29</v>
      </c>
      <c r="L27" s="142">
        <v>21.76</v>
      </c>
      <c r="M27" s="142">
        <v>217.6</v>
      </c>
      <c r="N27" s="142">
        <v>204</v>
      </c>
      <c r="O27" s="146">
        <f>G27+L27</f>
        <v>611.12</v>
      </c>
      <c r="P27" s="146">
        <f>I27+N27</f>
        <v>4854</v>
      </c>
    </row>
    <row r="28" spans="1:16" ht="24.95" customHeight="1">
      <c r="A28" s="562"/>
      <c r="B28" s="565"/>
      <c r="C28" s="568"/>
      <c r="D28" s="148" t="s">
        <v>72</v>
      </c>
      <c r="E28" s="149">
        <v>348.23399999999998</v>
      </c>
      <c r="F28" s="147">
        <v>348.23</v>
      </c>
      <c r="G28" s="147">
        <v>111.86</v>
      </c>
      <c r="H28" s="147">
        <v>1118.5999999999999</v>
      </c>
      <c r="I28" s="147">
        <v>1096</v>
      </c>
      <c r="J28" s="150">
        <v>0.12</v>
      </c>
      <c r="K28" s="147">
        <v>0.12</v>
      </c>
      <c r="L28" s="147">
        <v>0</v>
      </c>
      <c r="M28" s="147">
        <v>0</v>
      </c>
      <c r="N28" s="147">
        <v>0</v>
      </c>
      <c r="O28" s="146">
        <f>G28+L28</f>
        <v>111.86</v>
      </c>
      <c r="P28" s="146">
        <f>I28+N28</f>
        <v>1096</v>
      </c>
    </row>
    <row r="29" spans="1:16" ht="24.95" customHeight="1">
      <c r="A29" s="562"/>
      <c r="B29" s="565"/>
      <c r="C29" s="568"/>
      <c r="D29" s="148" t="s">
        <v>15</v>
      </c>
      <c r="E29" s="149">
        <v>377.86</v>
      </c>
      <c r="F29" s="147">
        <v>377.86</v>
      </c>
      <c r="G29" s="147">
        <v>3.8</v>
      </c>
      <c r="H29" s="147">
        <v>19</v>
      </c>
      <c r="I29" s="147">
        <v>19</v>
      </c>
      <c r="J29" s="150">
        <v>840.16</v>
      </c>
      <c r="K29" s="147">
        <v>840.16</v>
      </c>
      <c r="L29" s="147">
        <v>326</v>
      </c>
      <c r="M29" s="147">
        <v>1304</v>
      </c>
      <c r="N29" s="147">
        <v>1260</v>
      </c>
      <c r="O29" s="146">
        <f>G29+L29</f>
        <v>329.8</v>
      </c>
      <c r="P29" s="146">
        <f>I29+N29</f>
        <v>1279</v>
      </c>
    </row>
    <row r="30" spans="1:16" ht="24.95" customHeight="1">
      <c r="A30" s="562"/>
      <c r="B30" s="565"/>
      <c r="C30" s="568"/>
      <c r="D30" s="148" t="s">
        <v>16</v>
      </c>
      <c r="E30" s="149">
        <v>7844.2449999999999</v>
      </c>
      <c r="F30" s="147">
        <v>7844.3</v>
      </c>
      <c r="G30" s="147">
        <v>72.739999999999995</v>
      </c>
      <c r="H30" s="147">
        <v>278</v>
      </c>
      <c r="I30" s="147">
        <v>278</v>
      </c>
      <c r="J30" s="150">
        <v>5033.96</v>
      </c>
      <c r="K30" s="147">
        <v>5033.96</v>
      </c>
      <c r="L30" s="147">
        <v>0</v>
      </c>
      <c r="M30" s="147">
        <v>0</v>
      </c>
      <c r="N30" s="147">
        <v>0</v>
      </c>
      <c r="O30" s="146">
        <f>G30+L30</f>
        <v>72.739999999999995</v>
      </c>
      <c r="P30" s="146">
        <f>I30+N30</f>
        <v>278</v>
      </c>
    </row>
    <row r="31" spans="1:16" ht="24.95" customHeight="1" thickBot="1">
      <c r="A31" s="562"/>
      <c r="B31" s="566"/>
      <c r="C31" s="569"/>
      <c r="D31" s="152" t="s">
        <v>17</v>
      </c>
      <c r="E31" s="153">
        <v>2539.8969999999999</v>
      </c>
      <c r="F31" s="151">
        <v>2539.9</v>
      </c>
      <c r="G31" s="151">
        <v>20.65</v>
      </c>
      <c r="H31" s="151">
        <v>82.6</v>
      </c>
      <c r="I31" s="151">
        <v>82.6</v>
      </c>
      <c r="J31" s="154">
        <v>537.14</v>
      </c>
      <c r="K31" s="151">
        <v>537.14</v>
      </c>
      <c r="L31" s="151">
        <v>0</v>
      </c>
      <c r="M31" s="151">
        <v>0</v>
      </c>
      <c r="N31" s="151">
        <v>0</v>
      </c>
      <c r="O31" s="146">
        <f>G31+L31</f>
        <v>20.65</v>
      </c>
      <c r="P31" s="146">
        <f>I31+N31</f>
        <v>82.6</v>
      </c>
    </row>
    <row r="32" spans="1:16" ht="24.95" customHeight="1" thickBot="1">
      <c r="A32" s="563"/>
      <c r="B32" s="570" t="s">
        <v>18</v>
      </c>
      <c r="C32" s="571"/>
      <c r="D32" s="571"/>
      <c r="E32" s="155">
        <f>E27+E28+E29+E30+E31</f>
        <v>13056.661</v>
      </c>
      <c r="F32" s="155">
        <f t="shared" ref="F32:P32" si="5">F27+F28+F29+F30+F31</f>
        <v>13086.33</v>
      </c>
      <c r="G32" s="155">
        <f t="shared" si="5"/>
        <v>798.41</v>
      </c>
      <c r="H32" s="155">
        <f t="shared" si="5"/>
        <v>6213.08</v>
      </c>
      <c r="I32" s="155">
        <f t="shared" si="5"/>
        <v>6125.6</v>
      </c>
      <c r="J32" s="155">
        <f t="shared" si="5"/>
        <v>6666.67</v>
      </c>
      <c r="K32" s="155">
        <f t="shared" si="5"/>
        <v>6666.67</v>
      </c>
      <c r="L32" s="155">
        <f t="shared" si="5"/>
        <v>347.76</v>
      </c>
      <c r="M32" s="155">
        <f t="shared" si="5"/>
        <v>1521.6</v>
      </c>
      <c r="N32" s="155">
        <f t="shared" si="5"/>
        <v>1464</v>
      </c>
      <c r="O32" s="155">
        <f t="shared" si="5"/>
        <v>1146.17</v>
      </c>
      <c r="P32" s="155">
        <f t="shared" si="5"/>
        <v>7589.6</v>
      </c>
    </row>
    <row r="33" spans="1:16" ht="24.95" customHeight="1">
      <c r="A33" s="572"/>
      <c r="B33" s="575" t="s">
        <v>73</v>
      </c>
      <c r="C33" s="567">
        <f>C9+C15+C21+C27</f>
        <v>85821.650400000013</v>
      </c>
      <c r="D33" s="143" t="s">
        <v>14</v>
      </c>
      <c r="E33" s="144">
        <f>E27+E21+E15+E9</f>
        <v>5770.3879999999999</v>
      </c>
      <c r="F33" s="142">
        <f>F27+F21+F15+F9</f>
        <v>2433.04</v>
      </c>
      <c r="G33" s="142">
        <f t="shared" ref="G33:N37" si="6">G27+G21+G15+G9</f>
        <v>947.19</v>
      </c>
      <c r="H33" s="142">
        <f t="shared" si="6"/>
        <v>14222.491000000002</v>
      </c>
      <c r="I33" s="142">
        <f t="shared" si="6"/>
        <v>11249.710999999999</v>
      </c>
      <c r="J33" s="145">
        <f t="shared" si="6"/>
        <v>892.23</v>
      </c>
      <c r="K33" s="142">
        <f t="shared" si="6"/>
        <v>255.29</v>
      </c>
      <c r="L33" s="142">
        <f t="shared" si="6"/>
        <v>21.76</v>
      </c>
      <c r="M33" s="142">
        <f t="shared" si="6"/>
        <v>217.6</v>
      </c>
      <c r="N33" s="142">
        <f t="shared" si="6"/>
        <v>204</v>
      </c>
      <c r="O33" s="146">
        <f>G33+L33</f>
        <v>968.95</v>
      </c>
      <c r="P33" s="146">
        <f>I33+N33</f>
        <v>11453.710999999999</v>
      </c>
    </row>
    <row r="34" spans="1:16" ht="24.95" customHeight="1">
      <c r="A34" s="573"/>
      <c r="B34" s="576"/>
      <c r="C34" s="568"/>
      <c r="D34" s="148" t="s">
        <v>72</v>
      </c>
      <c r="E34" s="149">
        <f t="shared" ref="E34:N38" si="7">E28+E22+E16+E10</f>
        <v>465.72399999999999</v>
      </c>
      <c r="F34" s="147">
        <f t="shared" si="7"/>
        <v>368.77000000000004</v>
      </c>
      <c r="G34" s="147">
        <f t="shared" si="6"/>
        <v>128.1</v>
      </c>
      <c r="H34" s="147">
        <f t="shared" si="6"/>
        <v>1832.85</v>
      </c>
      <c r="I34" s="147">
        <f t="shared" si="6"/>
        <v>1602.9</v>
      </c>
      <c r="J34" s="150">
        <f t="shared" si="6"/>
        <v>6.8500000000000005</v>
      </c>
      <c r="K34" s="147">
        <f t="shared" si="6"/>
        <v>0.12</v>
      </c>
      <c r="L34" s="147">
        <f t="shared" si="6"/>
        <v>0</v>
      </c>
      <c r="M34" s="147">
        <f t="shared" si="6"/>
        <v>0</v>
      </c>
      <c r="N34" s="147">
        <f t="shared" si="6"/>
        <v>0</v>
      </c>
      <c r="O34" s="146">
        <f t="shared" si="1"/>
        <v>128.1</v>
      </c>
      <c r="P34" s="146">
        <f t="shared" si="2"/>
        <v>1602.9</v>
      </c>
    </row>
    <row r="35" spans="1:16" ht="30" customHeight="1">
      <c r="A35" s="573"/>
      <c r="B35" s="576"/>
      <c r="C35" s="568"/>
      <c r="D35" s="148" t="s">
        <v>15</v>
      </c>
      <c r="E35" s="149">
        <f t="shared" si="7"/>
        <v>1691.6170000000002</v>
      </c>
      <c r="F35" s="147">
        <f t="shared" si="7"/>
        <v>710.86</v>
      </c>
      <c r="G35" s="147">
        <f t="shared" si="6"/>
        <v>404.42450000000002</v>
      </c>
      <c r="H35" s="147">
        <f t="shared" si="6"/>
        <v>4105.6450000000004</v>
      </c>
      <c r="I35" s="147">
        <f t="shared" si="6"/>
        <v>1931.8</v>
      </c>
      <c r="J35" s="150">
        <f t="shared" si="6"/>
        <v>3649.37</v>
      </c>
      <c r="K35" s="147">
        <f t="shared" si="6"/>
        <v>860.16</v>
      </c>
      <c r="L35" s="147">
        <f t="shared" si="6"/>
        <v>349.375</v>
      </c>
      <c r="M35" s="147">
        <f t="shared" si="6"/>
        <v>1438.991</v>
      </c>
      <c r="N35" s="147">
        <f t="shared" si="6"/>
        <v>1512.2640000000001</v>
      </c>
      <c r="O35" s="146">
        <f t="shared" si="1"/>
        <v>753.79950000000008</v>
      </c>
      <c r="P35" s="146">
        <f t="shared" si="2"/>
        <v>3444.0640000000003</v>
      </c>
    </row>
    <row r="36" spans="1:16" ht="24.95" customHeight="1">
      <c r="A36" s="573"/>
      <c r="B36" s="576"/>
      <c r="C36" s="568"/>
      <c r="D36" s="148" t="s">
        <v>16</v>
      </c>
      <c r="E36" s="149">
        <f t="shared" si="7"/>
        <v>23973.808999999997</v>
      </c>
      <c r="F36" s="147">
        <f t="shared" si="7"/>
        <v>7966.25</v>
      </c>
      <c r="G36" s="147">
        <f t="shared" si="6"/>
        <v>143.13602</v>
      </c>
      <c r="H36" s="147">
        <f t="shared" si="6"/>
        <v>3596.0239999999999</v>
      </c>
      <c r="I36" s="147">
        <f t="shared" si="6"/>
        <v>2444.3220000000001</v>
      </c>
      <c r="J36" s="150">
        <f t="shared" si="6"/>
        <v>38855.57</v>
      </c>
      <c r="K36" s="147">
        <f t="shared" si="6"/>
        <v>5107.96</v>
      </c>
      <c r="L36" s="147">
        <f t="shared" si="6"/>
        <v>349.48500000000001</v>
      </c>
      <c r="M36" s="147">
        <f t="shared" si="6"/>
        <v>2447.6999999999998</v>
      </c>
      <c r="N36" s="147">
        <f t="shared" si="6"/>
        <v>2034.3</v>
      </c>
      <c r="O36" s="146">
        <f t="shared" si="1"/>
        <v>492.62102000000004</v>
      </c>
      <c r="P36" s="146">
        <f t="shared" si="2"/>
        <v>4478.6220000000003</v>
      </c>
    </row>
    <row r="37" spans="1:16" ht="24.95" customHeight="1" thickBot="1">
      <c r="A37" s="573"/>
      <c r="B37" s="577"/>
      <c r="C37" s="569"/>
      <c r="D37" s="152" t="s">
        <v>17</v>
      </c>
      <c r="E37" s="153">
        <f t="shared" si="7"/>
        <v>6948.7723999999998</v>
      </c>
      <c r="F37" s="151">
        <f t="shared" si="7"/>
        <v>2542.5700000000002</v>
      </c>
      <c r="G37" s="151">
        <f t="shared" si="6"/>
        <v>23.342590000000001</v>
      </c>
      <c r="H37" s="151">
        <f t="shared" si="6"/>
        <v>625.02299999999991</v>
      </c>
      <c r="I37" s="151">
        <f t="shared" si="6"/>
        <v>459.72300000000001</v>
      </c>
      <c r="J37" s="154">
        <f t="shared" si="6"/>
        <v>3567.3199999999997</v>
      </c>
      <c r="K37" s="151">
        <f t="shared" si="6"/>
        <v>537.14</v>
      </c>
      <c r="L37" s="151">
        <f t="shared" si="6"/>
        <v>0</v>
      </c>
      <c r="M37" s="151">
        <f t="shared" si="6"/>
        <v>0</v>
      </c>
      <c r="N37" s="151">
        <f t="shared" si="6"/>
        <v>0</v>
      </c>
      <c r="O37" s="146">
        <f t="shared" si="1"/>
        <v>23.342590000000001</v>
      </c>
      <c r="P37" s="146">
        <f t="shared" si="2"/>
        <v>459.72300000000001</v>
      </c>
    </row>
    <row r="38" spans="1:16" s="163" customFormat="1" ht="24.95" customHeight="1" thickBot="1">
      <c r="A38" s="574"/>
      <c r="B38" s="570"/>
      <c r="C38" s="571"/>
      <c r="D38" s="571"/>
      <c r="E38" s="155">
        <f t="shared" si="7"/>
        <v>38850.310400000002</v>
      </c>
      <c r="F38" s="155">
        <f t="shared" si="7"/>
        <v>14021.490000000002</v>
      </c>
      <c r="G38" s="155">
        <f t="shared" si="7"/>
        <v>1646.1931099999999</v>
      </c>
      <c r="H38" s="155">
        <f t="shared" si="7"/>
        <v>24382.032999999999</v>
      </c>
      <c r="I38" s="155">
        <f t="shared" si="7"/>
        <v>17688.456000000002</v>
      </c>
      <c r="J38" s="155">
        <f t="shared" si="7"/>
        <v>46971.34</v>
      </c>
      <c r="K38" s="155">
        <f t="shared" si="7"/>
        <v>6760.67</v>
      </c>
      <c r="L38" s="155">
        <f t="shared" si="7"/>
        <v>720.62</v>
      </c>
      <c r="M38" s="155">
        <f t="shared" si="7"/>
        <v>4104.2909999999993</v>
      </c>
      <c r="N38" s="155">
        <f t="shared" si="7"/>
        <v>3750.5639999999999</v>
      </c>
      <c r="O38" s="155">
        <f t="shared" ref="O38:P38" si="8">O33+O34+O35+O36+O37</f>
        <v>2366.8131100000001</v>
      </c>
      <c r="P38" s="155">
        <f t="shared" si="8"/>
        <v>21439.02</v>
      </c>
    </row>
    <row r="45" spans="1:16">
      <c r="E45" s="265"/>
      <c r="F45" s="265"/>
      <c r="G45" s="265"/>
      <c r="H45" s="265"/>
      <c r="I45" s="265"/>
      <c r="J45" s="265"/>
      <c r="K45" s="265"/>
      <c r="L45" s="265"/>
      <c r="M45" s="265"/>
      <c r="N45" s="265"/>
      <c r="O45" s="265"/>
      <c r="P45" s="265"/>
    </row>
  </sheetData>
  <mergeCells count="38">
    <mergeCell ref="A21:A26"/>
    <mergeCell ref="B21:B25"/>
    <mergeCell ref="C21:C25"/>
    <mergeCell ref="B26:D26"/>
    <mergeCell ref="A33:A38"/>
    <mergeCell ref="B33:B37"/>
    <mergeCell ref="B38:D38"/>
    <mergeCell ref="A27:A32"/>
    <mergeCell ref="B27:B31"/>
    <mergeCell ref="C27:C31"/>
    <mergeCell ref="B32:D32"/>
    <mergeCell ref="C33:C37"/>
    <mergeCell ref="M6:N6"/>
    <mergeCell ref="A15:A20"/>
    <mergeCell ref="B15:B19"/>
    <mergeCell ref="C15:C19"/>
    <mergeCell ref="B20:D20"/>
    <mergeCell ref="A9:A14"/>
    <mergeCell ref="B9:B13"/>
    <mergeCell ref="C9:C13"/>
    <mergeCell ref="B14:D14"/>
    <mergeCell ref="E6:E7"/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O6:O7"/>
    <mergeCell ref="P6:P7"/>
    <mergeCell ref="F6:G6"/>
    <mergeCell ref="H6:I6"/>
    <mergeCell ref="J6:J7"/>
    <mergeCell ref="K6:L6"/>
  </mergeCells>
  <pageMargins left="0" right="0" top="0" bottom="0" header="0" footer="0"/>
  <pageSetup scale="65" orientation="landscape" r:id="rId1"/>
  <ignoredErrors>
    <ignoredError sqref="O14:P38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344B4-F41A-4F51-A80B-B3219B382800}">
  <dimension ref="A1:P45"/>
  <sheetViews>
    <sheetView topLeftCell="A22" workbookViewId="0">
      <selection activeCell="H45" sqref="H45"/>
    </sheetView>
  </sheetViews>
  <sheetFormatPr defaultRowHeight="13.5"/>
  <cols>
    <col min="1" max="1" width="4.7109375" style="161" customWidth="1"/>
    <col min="2" max="2" width="16.85546875" style="161" customWidth="1"/>
    <col min="3" max="3" width="14.85546875" style="161" customWidth="1"/>
    <col min="4" max="4" width="14.140625" style="161" customWidth="1"/>
    <col min="5" max="5" width="16.42578125" style="161" customWidth="1"/>
    <col min="6" max="6" width="9.7109375" style="161" customWidth="1"/>
    <col min="7" max="7" width="10.5703125" style="161" customWidth="1"/>
    <col min="8" max="8" width="12.7109375" style="161" customWidth="1"/>
    <col min="9" max="9" width="13.28515625" style="161" customWidth="1"/>
    <col min="10" max="10" width="14.7109375" style="161" customWidth="1"/>
    <col min="11" max="12" width="9.7109375" style="161" customWidth="1"/>
    <col min="13" max="13" width="12.42578125" style="161" customWidth="1"/>
    <col min="14" max="14" width="11.85546875" style="161" customWidth="1"/>
    <col min="15" max="15" width="9.7109375" style="161" customWidth="1"/>
    <col min="16" max="16" width="15.28515625" style="161" customWidth="1"/>
    <col min="17" max="19" width="9.140625" style="161"/>
    <col min="20" max="20" width="11" style="161" customWidth="1"/>
    <col min="21" max="256" width="9.140625" style="161"/>
    <col min="257" max="257" width="4.7109375" style="161" customWidth="1"/>
    <col min="258" max="258" width="16.85546875" style="161" customWidth="1"/>
    <col min="259" max="259" width="14.85546875" style="161" customWidth="1"/>
    <col min="260" max="260" width="14.140625" style="161" customWidth="1"/>
    <col min="261" max="261" width="16.42578125" style="161" customWidth="1"/>
    <col min="262" max="262" width="9.7109375" style="161" customWidth="1"/>
    <col min="263" max="263" width="10.5703125" style="161" customWidth="1"/>
    <col min="264" max="264" width="12.7109375" style="161" customWidth="1"/>
    <col min="265" max="265" width="13.28515625" style="161" customWidth="1"/>
    <col min="266" max="266" width="14.7109375" style="161" customWidth="1"/>
    <col min="267" max="268" width="9.7109375" style="161" customWidth="1"/>
    <col min="269" max="269" width="12.42578125" style="161" customWidth="1"/>
    <col min="270" max="270" width="11.85546875" style="161" customWidth="1"/>
    <col min="271" max="271" width="9.7109375" style="161" customWidth="1"/>
    <col min="272" max="272" width="15.28515625" style="161" customWidth="1"/>
    <col min="273" max="275" width="9.140625" style="161"/>
    <col min="276" max="276" width="11" style="161" customWidth="1"/>
    <col min="277" max="512" width="9.140625" style="161"/>
    <col min="513" max="513" width="4.7109375" style="161" customWidth="1"/>
    <col min="514" max="514" width="16.85546875" style="161" customWidth="1"/>
    <col min="515" max="515" width="14.85546875" style="161" customWidth="1"/>
    <col min="516" max="516" width="14.140625" style="161" customWidth="1"/>
    <col min="517" max="517" width="16.42578125" style="161" customWidth="1"/>
    <col min="518" max="518" width="9.7109375" style="161" customWidth="1"/>
    <col min="519" max="519" width="10.5703125" style="161" customWidth="1"/>
    <col min="520" max="520" width="12.7109375" style="161" customWidth="1"/>
    <col min="521" max="521" width="13.28515625" style="161" customWidth="1"/>
    <col min="522" max="522" width="14.7109375" style="161" customWidth="1"/>
    <col min="523" max="524" width="9.7109375" style="161" customWidth="1"/>
    <col min="525" max="525" width="12.42578125" style="161" customWidth="1"/>
    <col min="526" max="526" width="11.85546875" style="161" customWidth="1"/>
    <col min="527" max="527" width="9.7109375" style="161" customWidth="1"/>
    <col min="528" max="528" width="15.28515625" style="161" customWidth="1"/>
    <col min="529" max="531" width="9.140625" style="161"/>
    <col min="532" max="532" width="11" style="161" customWidth="1"/>
    <col min="533" max="768" width="9.140625" style="161"/>
    <col min="769" max="769" width="4.7109375" style="161" customWidth="1"/>
    <col min="770" max="770" width="16.85546875" style="161" customWidth="1"/>
    <col min="771" max="771" width="14.85546875" style="161" customWidth="1"/>
    <col min="772" max="772" width="14.140625" style="161" customWidth="1"/>
    <col min="773" max="773" width="16.42578125" style="161" customWidth="1"/>
    <col min="774" max="774" width="9.7109375" style="161" customWidth="1"/>
    <col min="775" max="775" width="10.5703125" style="161" customWidth="1"/>
    <col min="776" max="776" width="12.7109375" style="161" customWidth="1"/>
    <col min="777" max="777" width="13.28515625" style="161" customWidth="1"/>
    <col min="778" max="778" width="14.7109375" style="161" customWidth="1"/>
    <col min="779" max="780" width="9.7109375" style="161" customWidth="1"/>
    <col min="781" max="781" width="12.42578125" style="161" customWidth="1"/>
    <col min="782" max="782" width="11.85546875" style="161" customWidth="1"/>
    <col min="783" max="783" width="9.7109375" style="161" customWidth="1"/>
    <col min="784" max="784" width="15.28515625" style="161" customWidth="1"/>
    <col min="785" max="787" width="9.140625" style="161"/>
    <col min="788" max="788" width="11" style="161" customWidth="1"/>
    <col min="789" max="1024" width="9.140625" style="161"/>
    <col min="1025" max="1025" width="4.7109375" style="161" customWidth="1"/>
    <col min="1026" max="1026" width="16.85546875" style="161" customWidth="1"/>
    <col min="1027" max="1027" width="14.85546875" style="161" customWidth="1"/>
    <col min="1028" max="1028" width="14.140625" style="161" customWidth="1"/>
    <col min="1029" max="1029" width="16.42578125" style="161" customWidth="1"/>
    <col min="1030" max="1030" width="9.7109375" style="161" customWidth="1"/>
    <col min="1031" max="1031" width="10.5703125" style="161" customWidth="1"/>
    <col min="1032" max="1032" width="12.7109375" style="161" customWidth="1"/>
    <col min="1033" max="1033" width="13.28515625" style="161" customWidth="1"/>
    <col min="1034" max="1034" width="14.7109375" style="161" customWidth="1"/>
    <col min="1035" max="1036" width="9.7109375" style="161" customWidth="1"/>
    <col min="1037" max="1037" width="12.42578125" style="161" customWidth="1"/>
    <col min="1038" max="1038" width="11.85546875" style="161" customWidth="1"/>
    <col min="1039" max="1039" width="9.7109375" style="161" customWidth="1"/>
    <col min="1040" max="1040" width="15.28515625" style="161" customWidth="1"/>
    <col min="1041" max="1043" width="9.140625" style="161"/>
    <col min="1044" max="1044" width="11" style="161" customWidth="1"/>
    <col min="1045" max="1280" width="9.140625" style="161"/>
    <col min="1281" max="1281" width="4.7109375" style="161" customWidth="1"/>
    <col min="1282" max="1282" width="16.85546875" style="161" customWidth="1"/>
    <col min="1283" max="1283" width="14.85546875" style="161" customWidth="1"/>
    <col min="1284" max="1284" width="14.140625" style="161" customWidth="1"/>
    <col min="1285" max="1285" width="16.42578125" style="161" customWidth="1"/>
    <col min="1286" max="1286" width="9.7109375" style="161" customWidth="1"/>
    <col min="1287" max="1287" width="10.5703125" style="161" customWidth="1"/>
    <col min="1288" max="1288" width="12.7109375" style="161" customWidth="1"/>
    <col min="1289" max="1289" width="13.28515625" style="161" customWidth="1"/>
    <col min="1290" max="1290" width="14.7109375" style="161" customWidth="1"/>
    <col min="1291" max="1292" width="9.7109375" style="161" customWidth="1"/>
    <col min="1293" max="1293" width="12.42578125" style="161" customWidth="1"/>
    <col min="1294" max="1294" width="11.85546875" style="161" customWidth="1"/>
    <col min="1295" max="1295" width="9.7109375" style="161" customWidth="1"/>
    <col min="1296" max="1296" width="15.28515625" style="161" customWidth="1"/>
    <col min="1297" max="1299" width="9.140625" style="161"/>
    <col min="1300" max="1300" width="11" style="161" customWidth="1"/>
    <col min="1301" max="1536" width="9.140625" style="161"/>
    <col min="1537" max="1537" width="4.7109375" style="161" customWidth="1"/>
    <col min="1538" max="1538" width="16.85546875" style="161" customWidth="1"/>
    <col min="1539" max="1539" width="14.85546875" style="161" customWidth="1"/>
    <col min="1540" max="1540" width="14.140625" style="161" customWidth="1"/>
    <col min="1541" max="1541" width="16.42578125" style="161" customWidth="1"/>
    <col min="1542" max="1542" width="9.7109375" style="161" customWidth="1"/>
    <col min="1543" max="1543" width="10.5703125" style="161" customWidth="1"/>
    <col min="1544" max="1544" width="12.7109375" style="161" customWidth="1"/>
    <col min="1545" max="1545" width="13.28515625" style="161" customWidth="1"/>
    <col min="1546" max="1546" width="14.7109375" style="161" customWidth="1"/>
    <col min="1547" max="1548" width="9.7109375" style="161" customWidth="1"/>
    <col min="1549" max="1549" width="12.42578125" style="161" customWidth="1"/>
    <col min="1550" max="1550" width="11.85546875" style="161" customWidth="1"/>
    <col min="1551" max="1551" width="9.7109375" style="161" customWidth="1"/>
    <col min="1552" max="1552" width="15.28515625" style="161" customWidth="1"/>
    <col min="1553" max="1555" width="9.140625" style="161"/>
    <col min="1556" max="1556" width="11" style="161" customWidth="1"/>
    <col min="1557" max="1792" width="9.140625" style="161"/>
    <col min="1793" max="1793" width="4.7109375" style="161" customWidth="1"/>
    <col min="1794" max="1794" width="16.85546875" style="161" customWidth="1"/>
    <col min="1795" max="1795" width="14.85546875" style="161" customWidth="1"/>
    <col min="1796" max="1796" width="14.140625" style="161" customWidth="1"/>
    <col min="1797" max="1797" width="16.42578125" style="161" customWidth="1"/>
    <col min="1798" max="1798" width="9.7109375" style="161" customWidth="1"/>
    <col min="1799" max="1799" width="10.5703125" style="161" customWidth="1"/>
    <col min="1800" max="1800" width="12.7109375" style="161" customWidth="1"/>
    <col min="1801" max="1801" width="13.28515625" style="161" customWidth="1"/>
    <col min="1802" max="1802" width="14.7109375" style="161" customWidth="1"/>
    <col min="1803" max="1804" width="9.7109375" style="161" customWidth="1"/>
    <col min="1805" max="1805" width="12.42578125" style="161" customWidth="1"/>
    <col min="1806" max="1806" width="11.85546875" style="161" customWidth="1"/>
    <col min="1807" max="1807" width="9.7109375" style="161" customWidth="1"/>
    <col min="1808" max="1808" width="15.28515625" style="161" customWidth="1"/>
    <col min="1809" max="1811" width="9.140625" style="161"/>
    <col min="1812" max="1812" width="11" style="161" customWidth="1"/>
    <col min="1813" max="2048" width="9.140625" style="161"/>
    <col min="2049" max="2049" width="4.7109375" style="161" customWidth="1"/>
    <col min="2050" max="2050" width="16.85546875" style="161" customWidth="1"/>
    <col min="2051" max="2051" width="14.85546875" style="161" customWidth="1"/>
    <col min="2052" max="2052" width="14.140625" style="161" customWidth="1"/>
    <col min="2053" max="2053" width="16.42578125" style="161" customWidth="1"/>
    <col min="2054" max="2054" width="9.7109375" style="161" customWidth="1"/>
    <col min="2055" max="2055" width="10.5703125" style="161" customWidth="1"/>
    <col min="2056" max="2056" width="12.7109375" style="161" customWidth="1"/>
    <col min="2057" max="2057" width="13.28515625" style="161" customWidth="1"/>
    <col min="2058" max="2058" width="14.7109375" style="161" customWidth="1"/>
    <col min="2059" max="2060" width="9.7109375" style="161" customWidth="1"/>
    <col min="2061" max="2061" width="12.42578125" style="161" customWidth="1"/>
    <col min="2062" max="2062" width="11.85546875" style="161" customWidth="1"/>
    <col min="2063" max="2063" width="9.7109375" style="161" customWidth="1"/>
    <col min="2064" max="2064" width="15.28515625" style="161" customWidth="1"/>
    <col min="2065" max="2067" width="9.140625" style="161"/>
    <col min="2068" max="2068" width="11" style="161" customWidth="1"/>
    <col min="2069" max="2304" width="9.140625" style="161"/>
    <col min="2305" max="2305" width="4.7109375" style="161" customWidth="1"/>
    <col min="2306" max="2306" width="16.85546875" style="161" customWidth="1"/>
    <col min="2307" max="2307" width="14.85546875" style="161" customWidth="1"/>
    <col min="2308" max="2308" width="14.140625" style="161" customWidth="1"/>
    <col min="2309" max="2309" width="16.42578125" style="161" customWidth="1"/>
    <col min="2310" max="2310" width="9.7109375" style="161" customWidth="1"/>
    <col min="2311" max="2311" width="10.5703125" style="161" customWidth="1"/>
    <col min="2312" max="2312" width="12.7109375" style="161" customWidth="1"/>
    <col min="2313" max="2313" width="13.28515625" style="161" customWidth="1"/>
    <col min="2314" max="2314" width="14.7109375" style="161" customWidth="1"/>
    <col min="2315" max="2316" width="9.7109375" style="161" customWidth="1"/>
    <col min="2317" max="2317" width="12.42578125" style="161" customWidth="1"/>
    <col min="2318" max="2318" width="11.85546875" style="161" customWidth="1"/>
    <col min="2319" max="2319" width="9.7109375" style="161" customWidth="1"/>
    <col min="2320" max="2320" width="15.28515625" style="161" customWidth="1"/>
    <col min="2321" max="2323" width="9.140625" style="161"/>
    <col min="2324" max="2324" width="11" style="161" customWidth="1"/>
    <col min="2325" max="2560" width="9.140625" style="161"/>
    <col min="2561" max="2561" width="4.7109375" style="161" customWidth="1"/>
    <col min="2562" max="2562" width="16.85546875" style="161" customWidth="1"/>
    <col min="2563" max="2563" width="14.85546875" style="161" customWidth="1"/>
    <col min="2564" max="2564" width="14.140625" style="161" customWidth="1"/>
    <col min="2565" max="2565" width="16.42578125" style="161" customWidth="1"/>
    <col min="2566" max="2566" width="9.7109375" style="161" customWidth="1"/>
    <col min="2567" max="2567" width="10.5703125" style="161" customWidth="1"/>
    <col min="2568" max="2568" width="12.7109375" style="161" customWidth="1"/>
    <col min="2569" max="2569" width="13.28515625" style="161" customWidth="1"/>
    <col min="2570" max="2570" width="14.7109375" style="161" customWidth="1"/>
    <col min="2571" max="2572" width="9.7109375" style="161" customWidth="1"/>
    <col min="2573" max="2573" width="12.42578125" style="161" customWidth="1"/>
    <col min="2574" max="2574" width="11.85546875" style="161" customWidth="1"/>
    <col min="2575" max="2575" width="9.7109375" style="161" customWidth="1"/>
    <col min="2576" max="2576" width="15.28515625" style="161" customWidth="1"/>
    <col min="2577" max="2579" width="9.140625" style="161"/>
    <col min="2580" max="2580" width="11" style="161" customWidth="1"/>
    <col min="2581" max="2816" width="9.140625" style="161"/>
    <col min="2817" max="2817" width="4.7109375" style="161" customWidth="1"/>
    <col min="2818" max="2818" width="16.85546875" style="161" customWidth="1"/>
    <col min="2819" max="2819" width="14.85546875" style="161" customWidth="1"/>
    <col min="2820" max="2820" width="14.140625" style="161" customWidth="1"/>
    <col min="2821" max="2821" width="16.42578125" style="161" customWidth="1"/>
    <col min="2822" max="2822" width="9.7109375" style="161" customWidth="1"/>
    <col min="2823" max="2823" width="10.5703125" style="161" customWidth="1"/>
    <col min="2824" max="2824" width="12.7109375" style="161" customWidth="1"/>
    <col min="2825" max="2825" width="13.28515625" style="161" customWidth="1"/>
    <col min="2826" max="2826" width="14.7109375" style="161" customWidth="1"/>
    <col min="2827" max="2828" width="9.7109375" style="161" customWidth="1"/>
    <col min="2829" max="2829" width="12.42578125" style="161" customWidth="1"/>
    <col min="2830" max="2830" width="11.85546875" style="161" customWidth="1"/>
    <col min="2831" max="2831" width="9.7109375" style="161" customWidth="1"/>
    <col min="2832" max="2832" width="15.28515625" style="161" customWidth="1"/>
    <col min="2833" max="2835" width="9.140625" style="161"/>
    <col min="2836" max="2836" width="11" style="161" customWidth="1"/>
    <col min="2837" max="3072" width="9.140625" style="161"/>
    <col min="3073" max="3073" width="4.7109375" style="161" customWidth="1"/>
    <col min="3074" max="3074" width="16.85546875" style="161" customWidth="1"/>
    <col min="3075" max="3075" width="14.85546875" style="161" customWidth="1"/>
    <col min="3076" max="3076" width="14.140625" style="161" customWidth="1"/>
    <col min="3077" max="3077" width="16.42578125" style="161" customWidth="1"/>
    <col min="3078" max="3078" width="9.7109375" style="161" customWidth="1"/>
    <col min="3079" max="3079" width="10.5703125" style="161" customWidth="1"/>
    <col min="3080" max="3080" width="12.7109375" style="161" customWidth="1"/>
    <col min="3081" max="3081" width="13.28515625" style="161" customWidth="1"/>
    <col min="3082" max="3082" width="14.7109375" style="161" customWidth="1"/>
    <col min="3083" max="3084" width="9.7109375" style="161" customWidth="1"/>
    <col min="3085" max="3085" width="12.42578125" style="161" customWidth="1"/>
    <col min="3086" max="3086" width="11.85546875" style="161" customWidth="1"/>
    <col min="3087" max="3087" width="9.7109375" style="161" customWidth="1"/>
    <col min="3088" max="3088" width="15.28515625" style="161" customWidth="1"/>
    <col min="3089" max="3091" width="9.140625" style="161"/>
    <col min="3092" max="3092" width="11" style="161" customWidth="1"/>
    <col min="3093" max="3328" width="9.140625" style="161"/>
    <col min="3329" max="3329" width="4.7109375" style="161" customWidth="1"/>
    <col min="3330" max="3330" width="16.85546875" style="161" customWidth="1"/>
    <col min="3331" max="3331" width="14.85546875" style="161" customWidth="1"/>
    <col min="3332" max="3332" width="14.140625" style="161" customWidth="1"/>
    <col min="3333" max="3333" width="16.42578125" style="161" customWidth="1"/>
    <col min="3334" max="3334" width="9.7109375" style="161" customWidth="1"/>
    <col min="3335" max="3335" width="10.5703125" style="161" customWidth="1"/>
    <col min="3336" max="3336" width="12.7109375" style="161" customWidth="1"/>
    <col min="3337" max="3337" width="13.28515625" style="161" customWidth="1"/>
    <col min="3338" max="3338" width="14.7109375" style="161" customWidth="1"/>
    <col min="3339" max="3340" width="9.7109375" style="161" customWidth="1"/>
    <col min="3341" max="3341" width="12.42578125" style="161" customWidth="1"/>
    <col min="3342" max="3342" width="11.85546875" style="161" customWidth="1"/>
    <col min="3343" max="3343" width="9.7109375" style="161" customWidth="1"/>
    <col min="3344" max="3344" width="15.28515625" style="161" customWidth="1"/>
    <col min="3345" max="3347" width="9.140625" style="161"/>
    <col min="3348" max="3348" width="11" style="161" customWidth="1"/>
    <col min="3349" max="3584" width="9.140625" style="161"/>
    <col min="3585" max="3585" width="4.7109375" style="161" customWidth="1"/>
    <col min="3586" max="3586" width="16.85546875" style="161" customWidth="1"/>
    <col min="3587" max="3587" width="14.85546875" style="161" customWidth="1"/>
    <col min="3588" max="3588" width="14.140625" style="161" customWidth="1"/>
    <col min="3589" max="3589" width="16.42578125" style="161" customWidth="1"/>
    <col min="3590" max="3590" width="9.7109375" style="161" customWidth="1"/>
    <col min="3591" max="3591" width="10.5703125" style="161" customWidth="1"/>
    <col min="3592" max="3592" width="12.7109375" style="161" customWidth="1"/>
    <col min="3593" max="3593" width="13.28515625" style="161" customWidth="1"/>
    <col min="3594" max="3594" width="14.7109375" style="161" customWidth="1"/>
    <col min="3595" max="3596" width="9.7109375" style="161" customWidth="1"/>
    <col min="3597" max="3597" width="12.42578125" style="161" customWidth="1"/>
    <col min="3598" max="3598" width="11.85546875" style="161" customWidth="1"/>
    <col min="3599" max="3599" width="9.7109375" style="161" customWidth="1"/>
    <col min="3600" max="3600" width="15.28515625" style="161" customWidth="1"/>
    <col min="3601" max="3603" width="9.140625" style="161"/>
    <col min="3604" max="3604" width="11" style="161" customWidth="1"/>
    <col min="3605" max="3840" width="9.140625" style="161"/>
    <col min="3841" max="3841" width="4.7109375" style="161" customWidth="1"/>
    <col min="3842" max="3842" width="16.85546875" style="161" customWidth="1"/>
    <col min="3843" max="3843" width="14.85546875" style="161" customWidth="1"/>
    <col min="3844" max="3844" width="14.140625" style="161" customWidth="1"/>
    <col min="3845" max="3845" width="16.42578125" style="161" customWidth="1"/>
    <col min="3846" max="3846" width="9.7109375" style="161" customWidth="1"/>
    <col min="3847" max="3847" width="10.5703125" style="161" customWidth="1"/>
    <col min="3848" max="3848" width="12.7109375" style="161" customWidth="1"/>
    <col min="3849" max="3849" width="13.28515625" style="161" customWidth="1"/>
    <col min="3850" max="3850" width="14.7109375" style="161" customWidth="1"/>
    <col min="3851" max="3852" width="9.7109375" style="161" customWidth="1"/>
    <col min="3853" max="3853" width="12.42578125" style="161" customWidth="1"/>
    <col min="3854" max="3854" width="11.85546875" style="161" customWidth="1"/>
    <col min="3855" max="3855" width="9.7109375" style="161" customWidth="1"/>
    <col min="3856" max="3856" width="15.28515625" style="161" customWidth="1"/>
    <col min="3857" max="3859" width="9.140625" style="161"/>
    <col min="3860" max="3860" width="11" style="161" customWidth="1"/>
    <col min="3861" max="4096" width="9.140625" style="161"/>
    <col min="4097" max="4097" width="4.7109375" style="161" customWidth="1"/>
    <col min="4098" max="4098" width="16.85546875" style="161" customWidth="1"/>
    <col min="4099" max="4099" width="14.85546875" style="161" customWidth="1"/>
    <col min="4100" max="4100" width="14.140625" style="161" customWidth="1"/>
    <col min="4101" max="4101" width="16.42578125" style="161" customWidth="1"/>
    <col min="4102" max="4102" width="9.7109375" style="161" customWidth="1"/>
    <col min="4103" max="4103" width="10.5703125" style="161" customWidth="1"/>
    <col min="4104" max="4104" width="12.7109375" style="161" customWidth="1"/>
    <col min="4105" max="4105" width="13.28515625" style="161" customWidth="1"/>
    <col min="4106" max="4106" width="14.7109375" style="161" customWidth="1"/>
    <col min="4107" max="4108" width="9.7109375" style="161" customWidth="1"/>
    <col min="4109" max="4109" width="12.42578125" style="161" customWidth="1"/>
    <col min="4110" max="4110" width="11.85546875" style="161" customWidth="1"/>
    <col min="4111" max="4111" width="9.7109375" style="161" customWidth="1"/>
    <col min="4112" max="4112" width="15.28515625" style="161" customWidth="1"/>
    <col min="4113" max="4115" width="9.140625" style="161"/>
    <col min="4116" max="4116" width="11" style="161" customWidth="1"/>
    <col min="4117" max="4352" width="9.140625" style="161"/>
    <col min="4353" max="4353" width="4.7109375" style="161" customWidth="1"/>
    <col min="4354" max="4354" width="16.85546875" style="161" customWidth="1"/>
    <col min="4355" max="4355" width="14.85546875" style="161" customWidth="1"/>
    <col min="4356" max="4356" width="14.140625" style="161" customWidth="1"/>
    <col min="4357" max="4357" width="16.42578125" style="161" customWidth="1"/>
    <col min="4358" max="4358" width="9.7109375" style="161" customWidth="1"/>
    <col min="4359" max="4359" width="10.5703125" style="161" customWidth="1"/>
    <col min="4360" max="4360" width="12.7109375" style="161" customWidth="1"/>
    <col min="4361" max="4361" width="13.28515625" style="161" customWidth="1"/>
    <col min="4362" max="4362" width="14.7109375" style="161" customWidth="1"/>
    <col min="4363" max="4364" width="9.7109375" style="161" customWidth="1"/>
    <col min="4365" max="4365" width="12.42578125" style="161" customWidth="1"/>
    <col min="4366" max="4366" width="11.85546875" style="161" customWidth="1"/>
    <col min="4367" max="4367" width="9.7109375" style="161" customWidth="1"/>
    <col min="4368" max="4368" width="15.28515625" style="161" customWidth="1"/>
    <col min="4369" max="4371" width="9.140625" style="161"/>
    <col min="4372" max="4372" width="11" style="161" customWidth="1"/>
    <col min="4373" max="4608" width="9.140625" style="161"/>
    <col min="4609" max="4609" width="4.7109375" style="161" customWidth="1"/>
    <col min="4610" max="4610" width="16.85546875" style="161" customWidth="1"/>
    <col min="4611" max="4611" width="14.85546875" style="161" customWidth="1"/>
    <col min="4612" max="4612" width="14.140625" style="161" customWidth="1"/>
    <col min="4613" max="4613" width="16.42578125" style="161" customWidth="1"/>
    <col min="4614" max="4614" width="9.7109375" style="161" customWidth="1"/>
    <col min="4615" max="4615" width="10.5703125" style="161" customWidth="1"/>
    <col min="4616" max="4616" width="12.7109375" style="161" customWidth="1"/>
    <col min="4617" max="4617" width="13.28515625" style="161" customWidth="1"/>
    <col min="4618" max="4618" width="14.7109375" style="161" customWidth="1"/>
    <col min="4619" max="4620" width="9.7109375" style="161" customWidth="1"/>
    <col min="4621" max="4621" width="12.42578125" style="161" customWidth="1"/>
    <col min="4622" max="4622" width="11.85546875" style="161" customWidth="1"/>
    <col min="4623" max="4623" width="9.7109375" style="161" customWidth="1"/>
    <col min="4624" max="4624" width="15.28515625" style="161" customWidth="1"/>
    <col min="4625" max="4627" width="9.140625" style="161"/>
    <col min="4628" max="4628" width="11" style="161" customWidth="1"/>
    <col min="4629" max="4864" width="9.140625" style="161"/>
    <col min="4865" max="4865" width="4.7109375" style="161" customWidth="1"/>
    <col min="4866" max="4866" width="16.85546875" style="161" customWidth="1"/>
    <col min="4867" max="4867" width="14.85546875" style="161" customWidth="1"/>
    <col min="4868" max="4868" width="14.140625" style="161" customWidth="1"/>
    <col min="4869" max="4869" width="16.42578125" style="161" customWidth="1"/>
    <col min="4870" max="4870" width="9.7109375" style="161" customWidth="1"/>
    <col min="4871" max="4871" width="10.5703125" style="161" customWidth="1"/>
    <col min="4872" max="4872" width="12.7109375" style="161" customWidth="1"/>
    <col min="4873" max="4873" width="13.28515625" style="161" customWidth="1"/>
    <col min="4874" max="4874" width="14.7109375" style="161" customWidth="1"/>
    <col min="4875" max="4876" width="9.7109375" style="161" customWidth="1"/>
    <col min="4877" max="4877" width="12.42578125" style="161" customWidth="1"/>
    <col min="4878" max="4878" width="11.85546875" style="161" customWidth="1"/>
    <col min="4879" max="4879" width="9.7109375" style="161" customWidth="1"/>
    <col min="4880" max="4880" width="15.28515625" style="161" customWidth="1"/>
    <col min="4881" max="4883" width="9.140625" style="161"/>
    <col min="4884" max="4884" width="11" style="161" customWidth="1"/>
    <col min="4885" max="5120" width="9.140625" style="161"/>
    <col min="5121" max="5121" width="4.7109375" style="161" customWidth="1"/>
    <col min="5122" max="5122" width="16.85546875" style="161" customWidth="1"/>
    <col min="5123" max="5123" width="14.85546875" style="161" customWidth="1"/>
    <col min="5124" max="5124" width="14.140625" style="161" customWidth="1"/>
    <col min="5125" max="5125" width="16.42578125" style="161" customWidth="1"/>
    <col min="5126" max="5126" width="9.7109375" style="161" customWidth="1"/>
    <col min="5127" max="5127" width="10.5703125" style="161" customWidth="1"/>
    <col min="5128" max="5128" width="12.7109375" style="161" customWidth="1"/>
    <col min="5129" max="5129" width="13.28515625" style="161" customWidth="1"/>
    <col min="5130" max="5130" width="14.7109375" style="161" customWidth="1"/>
    <col min="5131" max="5132" width="9.7109375" style="161" customWidth="1"/>
    <col min="5133" max="5133" width="12.42578125" style="161" customWidth="1"/>
    <col min="5134" max="5134" width="11.85546875" style="161" customWidth="1"/>
    <col min="5135" max="5135" width="9.7109375" style="161" customWidth="1"/>
    <col min="5136" max="5136" width="15.28515625" style="161" customWidth="1"/>
    <col min="5137" max="5139" width="9.140625" style="161"/>
    <col min="5140" max="5140" width="11" style="161" customWidth="1"/>
    <col min="5141" max="5376" width="9.140625" style="161"/>
    <col min="5377" max="5377" width="4.7109375" style="161" customWidth="1"/>
    <col min="5378" max="5378" width="16.85546875" style="161" customWidth="1"/>
    <col min="5379" max="5379" width="14.85546875" style="161" customWidth="1"/>
    <col min="5380" max="5380" width="14.140625" style="161" customWidth="1"/>
    <col min="5381" max="5381" width="16.42578125" style="161" customWidth="1"/>
    <col min="5382" max="5382" width="9.7109375" style="161" customWidth="1"/>
    <col min="5383" max="5383" width="10.5703125" style="161" customWidth="1"/>
    <col min="5384" max="5384" width="12.7109375" style="161" customWidth="1"/>
    <col min="5385" max="5385" width="13.28515625" style="161" customWidth="1"/>
    <col min="5386" max="5386" width="14.7109375" style="161" customWidth="1"/>
    <col min="5387" max="5388" width="9.7109375" style="161" customWidth="1"/>
    <col min="5389" max="5389" width="12.42578125" style="161" customWidth="1"/>
    <col min="5390" max="5390" width="11.85546875" style="161" customWidth="1"/>
    <col min="5391" max="5391" width="9.7109375" style="161" customWidth="1"/>
    <col min="5392" max="5392" width="15.28515625" style="161" customWidth="1"/>
    <col min="5393" max="5395" width="9.140625" style="161"/>
    <col min="5396" max="5396" width="11" style="161" customWidth="1"/>
    <col min="5397" max="5632" width="9.140625" style="161"/>
    <col min="5633" max="5633" width="4.7109375" style="161" customWidth="1"/>
    <col min="5634" max="5634" width="16.85546875" style="161" customWidth="1"/>
    <col min="5635" max="5635" width="14.85546875" style="161" customWidth="1"/>
    <col min="5636" max="5636" width="14.140625" style="161" customWidth="1"/>
    <col min="5637" max="5637" width="16.42578125" style="161" customWidth="1"/>
    <col min="5638" max="5638" width="9.7109375" style="161" customWidth="1"/>
    <col min="5639" max="5639" width="10.5703125" style="161" customWidth="1"/>
    <col min="5640" max="5640" width="12.7109375" style="161" customWidth="1"/>
    <col min="5641" max="5641" width="13.28515625" style="161" customWidth="1"/>
    <col min="5642" max="5642" width="14.7109375" style="161" customWidth="1"/>
    <col min="5643" max="5644" width="9.7109375" style="161" customWidth="1"/>
    <col min="5645" max="5645" width="12.42578125" style="161" customWidth="1"/>
    <col min="5646" max="5646" width="11.85546875" style="161" customWidth="1"/>
    <col min="5647" max="5647" width="9.7109375" style="161" customWidth="1"/>
    <col min="5648" max="5648" width="15.28515625" style="161" customWidth="1"/>
    <col min="5649" max="5651" width="9.140625" style="161"/>
    <col min="5652" max="5652" width="11" style="161" customWidth="1"/>
    <col min="5653" max="5888" width="9.140625" style="161"/>
    <col min="5889" max="5889" width="4.7109375" style="161" customWidth="1"/>
    <col min="5890" max="5890" width="16.85546875" style="161" customWidth="1"/>
    <col min="5891" max="5891" width="14.85546875" style="161" customWidth="1"/>
    <col min="5892" max="5892" width="14.140625" style="161" customWidth="1"/>
    <col min="5893" max="5893" width="16.42578125" style="161" customWidth="1"/>
    <col min="5894" max="5894" width="9.7109375" style="161" customWidth="1"/>
    <col min="5895" max="5895" width="10.5703125" style="161" customWidth="1"/>
    <col min="5896" max="5896" width="12.7109375" style="161" customWidth="1"/>
    <col min="5897" max="5897" width="13.28515625" style="161" customWidth="1"/>
    <col min="5898" max="5898" width="14.7109375" style="161" customWidth="1"/>
    <col min="5899" max="5900" width="9.7109375" style="161" customWidth="1"/>
    <col min="5901" max="5901" width="12.42578125" style="161" customWidth="1"/>
    <col min="5902" max="5902" width="11.85546875" style="161" customWidth="1"/>
    <col min="5903" max="5903" width="9.7109375" style="161" customWidth="1"/>
    <col min="5904" max="5904" width="15.28515625" style="161" customWidth="1"/>
    <col min="5905" max="5907" width="9.140625" style="161"/>
    <col min="5908" max="5908" width="11" style="161" customWidth="1"/>
    <col min="5909" max="6144" width="9.140625" style="161"/>
    <col min="6145" max="6145" width="4.7109375" style="161" customWidth="1"/>
    <col min="6146" max="6146" width="16.85546875" style="161" customWidth="1"/>
    <col min="6147" max="6147" width="14.85546875" style="161" customWidth="1"/>
    <col min="6148" max="6148" width="14.140625" style="161" customWidth="1"/>
    <col min="6149" max="6149" width="16.42578125" style="161" customWidth="1"/>
    <col min="6150" max="6150" width="9.7109375" style="161" customWidth="1"/>
    <col min="6151" max="6151" width="10.5703125" style="161" customWidth="1"/>
    <col min="6152" max="6152" width="12.7109375" style="161" customWidth="1"/>
    <col min="6153" max="6153" width="13.28515625" style="161" customWidth="1"/>
    <col min="6154" max="6154" width="14.7109375" style="161" customWidth="1"/>
    <col min="6155" max="6156" width="9.7109375" style="161" customWidth="1"/>
    <col min="6157" max="6157" width="12.42578125" style="161" customWidth="1"/>
    <col min="6158" max="6158" width="11.85546875" style="161" customWidth="1"/>
    <col min="6159" max="6159" width="9.7109375" style="161" customWidth="1"/>
    <col min="6160" max="6160" width="15.28515625" style="161" customWidth="1"/>
    <col min="6161" max="6163" width="9.140625" style="161"/>
    <col min="6164" max="6164" width="11" style="161" customWidth="1"/>
    <col min="6165" max="6400" width="9.140625" style="161"/>
    <col min="6401" max="6401" width="4.7109375" style="161" customWidth="1"/>
    <col min="6402" max="6402" width="16.85546875" style="161" customWidth="1"/>
    <col min="6403" max="6403" width="14.85546875" style="161" customWidth="1"/>
    <col min="6404" max="6404" width="14.140625" style="161" customWidth="1"/>
    <col min="6405" max="6405" width="16.42578125" style="161" customWidth="1"/>
    <col min="6406" max="6406" width="9.7109375" style="161" customWidth="1"/>
    <col min="6407" max="6407" width="10.5703125" style="161" customWidth="1"/>
    <col min="6408" max="6408" width="12.7109375" style="161" customWidth="1"/>
    <col min="6409" max="6409" width="13.28515625" style="161" customWidth="1"/>
    <col min="6410" max="6410" width="14.7109375" style="161" customWidth="1"/>
    <col min="6411" max="6412" width="9.7109375" style="161" customWidth="1"/>
    <col min="6413" max="6413" width="12.42578125" style="161" customWidth="1"/>
    <col min="6414" max="6414" width="11.85546875" style="161" customWidth="1"/>
    <col min="6415" max="6415" width="9.7109375" style="161" customWidth="1"/>
    <col min="6416" max="6416" width="15.28515625" style="161" customWidth="1"/>
    <col min="6417" max="6419" width="9.140625" style="161"/>
    <col min="6420" max="6420" width="11" style="161" customWidth="1"/>
    <col min="6421" max="6656" width="9.140625" style="161"/>
    <col min="6657" max="6657" width="4.7109375" style="161" customWidth="1"/>
    <col min="6658" max="6658" width="16.85546875" style="161" customWidth="1"/>
    <col min="6659" max="6659" width="14.85546875" style="161" customWidth="1"/>
    <col min="6660" max="6660" width="14.140625" style="161" customWidth="1"/>
    <col min="6661" max="6661" width="16.42578125" style="161" customWidth="1"/>
    <col min="6662" max="6662" width="9.7109375" style="161" customWidth="1"/>
    <col min="6663" max="6663" width="10.5703125" style="161" customWidth="1"/>
    <col min="6664" max="6664" width="12.7109375" style="161" customWidth="1"/>
    <col min="6665" max="6665" width="13.28515625" style="161" customWidth="1"/>
    <col min="6666" max="6666" width="14.7109375" style="161" customWidth="1"/>
    <col min="6667" max="6668" width="9.7109375" style="161" customWidth="1"/>
    <col min="6669" max="6669" width="12.42578125" style="161" customWidth="1"/>
    <col min="6670" max="6670" width="11.85546875" style="161" customWidth="1"/>
    <col min="6671" max="6671" width="9.7109375" style="161" customWidth="1"/>
    <col min="6672" max="6672" width="15.28515625" style="161" customWidth="1"/>
    <col min="6673" max="6675" width="9.140625" style="161"/>
    <col min="6676" max="6676" width="11" style="161" customWidth="1"/>
    <col min="6677" max="6912" width="9.140625" style="161"/>
    <col min="6913" max="6913" width="4.7109375" style="161" customWidth="1"/>
    <col min="6914" max="6914" width="16.85546875" style="161" customWidth="1"/>
    <col min="6915" max="6915" width="14.85546875" style="161" customWidth="1"/>
    <col min="6916" max="6916" width="14.140625" style="161" customWidth="1"/>
    <col min="6917" max="6917" width="16.42578125" style="161" customWidth="1"/>
    <col min="6918" max="6918" width="9.7109375" style="161" customWidth="1"/>
    <col min="6919" max="6919" width="10.5703125" style="161" customWidth="1"/>
    <col min="6920" max="6920" width="12.7109375" style="161" customWidth="1"/>
    <col min="6921" max="6921" width="13.28515625" style="161" customWidth="1"/>
    <col min="6922" max="6922" width="14.7109375" style="161" customWidth="1"/>
    <col min="6923" max="6924" width="9.7109375" style="161" customWidth="1"/>
    <col min="6925" max="6925" width="12.42578125" style="161" customWidth="1"/>
    <col min="6926" max="6926" width="11.85546875" style="161" customWidth="1"/>
    <col min="6927" max="6927" width="9.7109375" style="161" customWidth="1"/>
    <col min="6928" max="6928" width="15.28515625" style="161" customWidth="1"/>
    <col min="6929" max="6931" width="9.140625" style="161"/>
    <col min="6932" max="6932" width="11" style="161" customWidth="1"/>
    <col min="6933" max="7168" width="9.140625" style="161"/>
    <col min="7169" max="7169" width="4.7109375" style="161" customWidth="1"/>
    <col min="7170" max="7170" width="16.85546875" style="161" customWidth="1"/>
    <col min="7171" max="7171" width="14.85546875" style="161" customWidth="1"/>
    <col min="7172" max="7172" width="14.140625" style="161" customWidth="1"/>
    <col min="7173" max="7173" width="16.42578125" style="161" customWidth="1"/>
    <col min="7174" max="7174" width="9.7109375" style="161" customWidth="1"/>
    <col min="7175" max="7175" width="10.5703125" style="161" customWidth="1"/>
    <col min="7176" max="7176" width="12.7109375" style="161" customWidth="1"/>
    <col min="7177" max="7177" width="13.28515625" style="161" customWidth="1"/>
    <col min="7178" max="7178" width="14.7109375" style="161" customWidth="1"/>
    <col min="7179" max="7180" width="9.7109375" style="161" customWidth="1"/>
    <col min="7181" max="7181" width="12.42578125" style="161" customWidth="1"/>
    <col min="7182" max="7182" width="11.85546875" style="161" customWidth="1"/>
    <col min="7183" max="7183" width="9.7109375" style="161" customWidth="1"/>
    <col min="7184" max="7184" width="15.28515625" style="161" customWidth="1"/>
    <col min="7185" max="7187" width="9.140625" style="161"/>
    <col min="7188" max="7188" width="11" style="161" customWidth="1"/>
    <col min="7189" max="7424" width="9.140625" style="161"/>
    <col min="7425" max="7425" width="4.7109375" style="161" customWidth="1"/>
    <col min="7426" max="7426" width="16.85546875" style="161" customWidth="1"/>
    <col min="7427" max="7427" width="14.85546875" style="161" customWidth="1"/>
    <col min="7428" max="7428" width="14.140625" style="161" customWidth="1"/>
    <col min="7429" max="7429" width="16.42578125" style="161" customWidth="1"/>
    <col min="7430" max="7430" width="9.7109375" style="161" customWidth="1"/>
    <col min="7431" max="7431" width="10.5703125" style="161" customWidth="1"/>
    <col min="7432" max="7432" width="12.7109375" style="161" customWidth="1"/>
    <col min="7433" max="7433" width="13.28515625" style="161" customWidth="1"/>
    <col min="7434" max="7434" width="14.7109375" style="161" customWidth="1"/>
    <col min="7435" max="7436" width="9.7109375" style="161" customWidth="1"/>
    <col min="7437" max="7437" width="12.42578125" style="161" customWidth="1"/>
    <col min="7438" max="7438" width="11.85546875" style="161" customWidth="1"/>
    <col min="7439" max="7439" width="9.7109375" style="161" customWidth="1"/>
    <col min="7440" max="7440" width="15.28515625" style="161" customWidth="1"/>
    <col min="7441" max="7443" width="9.140625" style="161"/>
    <col min="7444" max="7444" width="11" style="161" customWidth="1"/>
    <col min="7445" max="7680" width="9.140625" style="161"/>
    <col min="7681" max="7681" width="4.7109375" style="161" customWidth="1"/>
    <col min="7682" max="7682" width="16.85546875" style="161" customWidth="1"/>
    <col min="7683" max="7683" width="14.85546875" style="161" customWidth="1"/>
    <col min="7684" max="7684" width="14.140625" style="161" customWidth="1"/>
    <col min="7685" max="7685" width="16.42578125" style="161" customWidth="1"/>
    <col min="7686" max="7686" width="9.7109375" style="161" customWidth="1"/>
    <col min="7687" max="7687" width="10.5703125" style="161" customWidth="1"/>
    <col min="7688" max="7688" width="12.7109375" style="161" customWidth="1"/>
    <col min="7689" max="7689" width="13.28515625" style="161" customWidth="1"/>
    <col min="7690" max="7690" width="14.7109375" style="161" customWidth="1"/>
    <col min="7691" max="7692" width="9.7109375" style="161" customWidth="1"/>
    <col min="7693" max="7693" width="12.42578125" style="161" customWidth="1"/>
    <col min="7694" max="7694" width="11.85546875" style="161" customWidth="1"/>
    <col min="7695" max="7695" width="9.7109375" style="161" customWidth="1"/>
    <col min="7696" max="7696" width="15.28515625" style="161" customWidth="1"/>
    <col min="7697" max="7699" width="9.140625" style="161"/>
    <col min="7700" max="7700" width="11" style="161" customWidth="1"/>
    <col min="7701" max="7936" width="9.140625" style="161"/>
    <col min="7937" max="7937" width="4.7109375" style="161" customWidth="1"/>
    <col min="7938" max="7938" width="16.85546875" style="161" customWidth="1"/>
    <col min="7939" max="7939" width="14.85546875" style="161" customWidth="1"/>
    <col min="7940" max="7940" width="14.140625" style="161" customWidth="1"/>
    <col min="7941" max="7941" width="16.42578125" style="161" customWidth="1"/>
    <col min="7942" max="7942" width="9.7109375" style="161" customWidth="1"/>
    <col min="7943" max="7943" width="10.5703125" style="161" customWidth="1"/>
    <col min="7944" max="7944" width="12.7109375" style="161" customWidth="1"/>
    <col min="7945" max="7945" width="13.28515625" style="161" customWidth="1"/>
    <col min="7946" max="7946" width="14.7109375" style="161" customWidth="1"/>
    <col min="7947" max="7948" width="9.7109375" style="161" customWidth="1"/>
    <col min="7949" max="7949" width="12.42578125" style="161" customWidth="1"/>
    <col min="7950" max="7950" width="11.85546875" style="161" customWidth="1"/>
    <col min="7951" max="7951" width="9.7109375" style="161" customWidth="1"/>
    <col min="7952" max="7952" width="15.28515625" style="161" customWidth="1"/>
    <col min="7953" max="7955" width="9.140625" style="161"/>
    <col min="7956" max="7956" width="11" style="161" customWidth="1"/>
    <col min="7957" max="8192" width="9.140625" style="161"/>
    <col min="8193" max="8193" width="4.7109375" style="161" customWidth="1"/>
    <col min="8194" max="8194" width="16.85546875" style="161" customWidth="1"/>
    <col min="8195" max="8195" width="14.85546875" style="161" customWidth="1"/>
    <col min="8196" max="8196" width="14.140625" style="161" customWidth="1"/>
    <col min="8197" max="8197" width="16.42578125" style="161" customWidth="1"/>
    <col min="8198" max="8198" width="9.7109375" style="161" customWidth="1"/>
    <col min="8199" max="8199" width="10.5703125" style="161" customWidth="1"/>
    <col min="8200" max="8200" width="12.7109375" style="161" customWidth="1"/>
    <col min="8201" max="8201" width="13.28515625" style="161" customWidth="1"/>
    <col min="8202" max="8202" width="14.7109375" style="161" customWidth="1"/>
    <col min="8203" max="8204" width="9.7109375" style="161" customWidth="1"/>
    <col min="8205" max="8205" width="12.42578125" style="161" customWidth="1"/>
    <col min="8206" max="8206" width="11.85546875" style="161" customWidth="1"/>
    <col min="8207" max="8207" width="9.7109375" style="161" customWidth="1"/>
    <col min="8208" max="8208" width="15.28515625" style="161" customWidth="1"/>
    <col min="8209" max="8211" width="9.140625" style="161"/>
    <col min="8212" max="8212" width="11" style="161" customWidth="1"/>
    <col min="8213" max="8448" width="9.140625" style="161"/>
    <col min="8449" max="8449" width="4.7109375" style="161" customWidth="1"/>
    <col min="8450" max="8450" width="16.85546875" style="161" customWidth="1"/>
    <col min="8451" max="8451" width="14.85546875" style="161" customWidth="1"/>
    <col min="8452" max="8452" width="14.140625" style="161" customWidth="1"/>
    <col min="8453" max="8453" width="16.42578125" style="161" customWidth="1"/>
    <col min="8454" max="8454" width="9.7109375" style="161" customWidth="1"/>
    <col min="8455" max="8455" width="10.5703125" style="161" customWidth="1"/>
    <col min="8456" max="8456" width="12.7109375" style="161" customWidth="1"/>
    <col min="8457" max="8457" width="13.28515625" style="161" customWidth="1"/>
    <col min="8458" max="8458" width="14.7109375" style="161" customWidth="1"/>
    <col min="8459" max="8460" width="9.7109375" style="161" customWidth="1"/>
    <col min="8461" max="8461" width="12.42578125" style="161" customWidth="1"/>
    <col min="8462" max="8462" width="11.85546875" style="161" customWidth="1"/>
    <col min="8463" max="8463" width="9.7109375" style="161" customWidth="1"/>
    <col min="8464" max="8464" width="15.28515625" style="161" customWidth="1"/>
    <col min="8465" max="8467" width="9.140625" style="161"/>
    <col min="8468" max="8468" width="11" style="161" customWidth="1"/>
    <col min="8469" max="8704" width="9.140625" style="161"/>
    <col min="8705" max="8705" width="4.7109375" style="161" customWidth="1"/>
    <col min="8706" max="8706" width="16.85546875" style="161" customWidth="1"/>
    <col min="8707" max="8707" width="14.85546875" style="161" customWidth="1"/>
    <col min="8708" max="8708" width="14.140625" style="161" customWidth="1"/>
    <col min="8709" max="8709" width="16.42578125" style="161" customWidth="1"/>
    <col min="8710" max="8710" width="9.7109375" style="161" customWidth="1"/>
    <col min="8711" max="8711" width="10.5703125" style="161" customWidth="1"/>
    <col min="8712" max="8712" width="12.7109375" style="161" customWidth="1"/>
    <col min="8713" max="8713" width="13.28515625" style="161" customWidth="1"/>
    <col min="8714" max="8714" width="14.7109375" style="161" customWidth="1"/>
    <col min="8715" max="8716" width="9.7109375" style="161" customWidth="1"/>
    <col min="8717" max="8717" width="12.42578125" style="161" customWidth="1"/>
    <col min="8718" max="8718" width="11.85546875" style="161" customWidth="1"/>
    <col min="8719" max="8719" width="9.7109375" style="161" customWidth="1"/>
    <col min="8720" max="8720" width="15.28515625" style="161" customWidth="1"/>
    <col min="8721" max="8723" width="9.140625" style="161"/>
    <col min="8724" max="8724" width="11" style="161" customWidth="1"/>
    <col min="8725" max="8960" width="9.140625" style="161"/>
    <col min="8961" max="8961" width="4.7109375" style="161" customWidth="1"/>
    <col min="8962" max="8962" width="16.85546875" style="161" customWidth="1"/>
    <col min="8963" max="8963" width="14.85546875" style="161" customWidth="1"/>
    <col min="8964" max="8964" width="14.140625" style="161" customWidth="1"/>
    <col min="8965" max="8965" width="16.42578125" style="161" customWidth="1"/>
    <col min="8966" max="8966" width="9.7109375" style="161" customWidth="1"/>
    <col min="8967" max="8967" width="10.5703125" style="161" customWidth="1"/>
    <col min="8968" max="8968" width="12.7109375" style="161" customWidth="1"/>
    <col min="8969" max="8969" width="13.28515625" style="161" customWidth="1"/>
    <col min="8970" max="8970" width="14.7109375" style="161" customWidth="1"/>
    <col min="8971" max="8972" width="9.7109375" style="161" customWidth="1"/>
    <col min="8973" max="8973" width="12.42578125" style="161" customWidth="1"/>
    <col min="8974" max="8974" width="11.85546875" style="161" customWidth="1"/>
    <col min="8975" max="8975" width="9.7109375" style="161" customWidth="1"/>
    <col min="8976" max="8976" width="15.28515625" style="161" customWidth="1"/>
    <col min="8977" max="8979" width="9.140625" style="161"/>
    <col min="8980" max="8980" width="11" style="161" customWidth="1"/>
    <col min="8981" max="9216" width="9.140625" style="161"/>
    <col min="9217" max="9217" width="4.7109375" style="161" customWidth="1"/>
    <col min="9218" max="9218" width="16.85546875" style="161" customWidth="1"/>
    <col min="9219" max="9219" width="14.85546875" style="161" customWidth="1"/>
    <col min="9220" max="9220" width="14.140625" style="161" customWidth="1"/>
    <col min="9221" max="9221" width="16.42578125" style="161" customWidth="1"/>
    <col min="9222" max="9222" width="9.7109375" style="161" customWidth="1"/>
    <col min="9223" max="9223" width="10.5703125" style="161" customWidth="1"/>
    <col min="9224" max="9224" width="12.7109375" style="161" customWidth="1"/>
    <col min="9225" max="9225" width="13.28515625" style="161" customWidth="1"/>
    <col min="9226" max="9226" width="14.7109375" style="161" customWidth="1"/>
    <col min="9227" max="9228" width="9.7109375" style="161" customWidth="1"/>
    <col min="9229" max="9229" width="12.42578125" style="161" customWidth="1"/>
    <col min="9230" max="9230" width="11.85546875" style="161" customWidth="1"/>
    <col min="9231" max="9231" width="9.7109375" style="161" customWidth="1"/>
    <col min="9232" max="9232" width="15.28515625" style="161" customWidth="1"/>
    <col min="9233" max="9235" width="9.140625" style="161"/>
    <col min="9236" max="9236" width="11" style="161" customWidth="1"/>
    <col min="9237" max="9472" width="9.140625" style="161"/>
    <col min="9473" max="9473" width="4.7109375" style="161" customWidth="1"/>
    <col min="9474" max="9474" width="16.85546875" style="161" customWidth="1"/>
    <col min="9475" max="9475" width="14.85546875" style="161" customWidth="1"/>
    <col min="9476" max="9476" width="14.140625" style="161" customWidth="1"/>
    <col min="9477" max="9477" width="16.42578125" style="161" customWidth="1"/>
    <col min="9478" max="9478" width="9.7109375" style="161" customWidth="1"/>
    <col min="9479" max="9479" width="10.5703125" style="161" customWidth="1"/>
    <col min="9480" max="9480" width="12.7109375" style="161" customWidth="1"/>
    <col min="9481" max="9481" width="13.28515625" style="161" customWidth="1"/>
    <col min="9482" max="9482" width="14.7109375" style="161" customWidth="1"/>
    <col min="9483" max="9484" width="9.7109375" style="161" customWidth="1"/>
    <col min="9485" max="9485" width="12.42578125" style="161" customWidth="1"/>
    <col min="9486" max="9486" width="11.85546875" style="161" customWidth="1"/>
    <col min="9487" max="9487" width="9.7109375" style="161" customWidth="1"/>
    <col min="9488" max="9488" width="15.28515625" style="161" customWidth="1"/>
    <col min="9489" max="9491" width="9.140625" style="161"/>
    <col min="9492" max="9492" width="11" style="161" customWidth="1"/>
    <col min="9493" max="9728" width="9.140625" style="161"/>
    <col min="9729" max="9729" width="4.7109375" style="161" customWidth="1"/>
    <col min="9730" max="9730" width="16.85546875" style="161" customWidth="1"/>
    <col min="9731" max="9731" width="14.85546875" style="161" customWidth="1"/>
    <col min="9732" max="9732" width="14.140625" style="161" customWidth="1"/>
    <col min="9733" max="9733" width="16.42578125" style="161" customWidth="1"/>
    <col min="9734" max="9734" width="9.7109375" style="161" customWidth="1"/>
    <col min="9735" max="9735" width="10.5703125" style="161" customWidth="1"/>
    <col min="9736" max="9736" width="12.7109375" style="161" customWidth="1"/>
    <col min="9737" max="9737" width="13.28515625" style="161" customWidth="1"/>
    <col min="9738" max="9738" width="14.7109375" style="161" customWidth="1"/>
    <col min="9739" max="9740" width="9.7109375" style="161" customWidth="1"/>
    <col min="9741" max="9741" width="12.42578125" style="161" customWidth="1"/>
    <col min="9742" max="9742" width="11.85546875" style="161" customWidth="1"/>
    <col min="9743" max="9743" width="9.7109375" style="161" customWidth="1"/>
    <col min="9744" max="9744" width="15.28515625" style="161" customWidth="1"/>
    <col min="9745" max="9747" width="9.140625" style="161"/>
    <col min="9748" max="9748" width="11" style="161" customWidth="1"/>
    <col min="9749" max="9984" width="9.140625" style="161"/>
    <col min="9985" max="9985" width="4.7109375" style="161" customWidth="1"/>
    <col min="9986" max="9986" width="16.85546875" style="161" customWidth="1"/>
    <col min="9987" max="9987" width="14.85546875" style="161" customWidth="1"/>
    <col min="9988" max="9988" width="14.140625" style="161" customWidth="1"/>
    <col min="9989" max="9989" width="16.42578125" style="161" customWidth="1"/>
    <col min="9990" max="9990" width="9.7109375" style="161" customWidth="1"/>
    <col min="9991" max="9991" width="10.5703125" style="161" customWidth="1"/>
    <col min="9992" max="9992" width="12.7109375" style="161" customWidth="1"/>
    <col min="9993" max="9993" width="13.28515625" style="161" customWidth="1"/>
    <col min="9994" max="9994" width="14.7109375" style="161" customWidth="1"/>
    <col min="9995" max="9996" width="9.7109375" style="161" customWidth="1"/>
    <col min="9997" max="9997" width="12.42578125" style="161" customWidth="1"/>
    <col min="9998" max="9998" width="11.85546875" style="161" customWidth="1"/>
    <col min="9999" max="9999" width="9.7109375" style="161" customWidth="1"/>
    <col min="10000" max="10000" width="15.28515625" style="161" customWidth="1"/>
    <col min="10001" max="10003" width="9.140625" style="161"/>
    <col min="10004" max="10004" width="11" style="161" customWidth="1"/>
    <col min="10005" max="10240" width="9.140625" style="161"/>
    <col min="10241" max="10241" width="4.7109375" style="161" customWidth="1"/>
    <col min="10242" max="10242" width="16.85546875" style="161" customWidth="1"/>
    <col min="10243" max="10243" width="14.85546875" style="161" customWidth="1"/>
    <col min="10244" max="10244" width="14.140625" style="161" customWidth="1"/>
    <col min="10245" max="10245" width="16.42578125" style="161" customWidth="1"/>
    <col min="10246" max="10246" width="9.7109375" style="161" customWidth="1"/>
    <col min="10247" max="10247" width="10.5703125" style="161" customWidth="1"/>
    <col min="10248" max="10248" width="12.7109375" style="161" customWidth="1"/>
    <col min="10249" max="10249" width="13.28515625" style="161" customWidth="1"/>
    <col min="10250" max="10250" width="14.7109375" style="161" customWidth="1"/>
    <col min="10251" max="10252" width="9.7109375" style="161" customWidth="1"/>
    <col min="10253" max="10253" width="12.42578125" style="161" customWidth="1"/>
    <col min="10254" max="10254" width="11.85546875" style="161" customWidth="1"/>
    <col min="10255" max="10255" width="9.7109375" style="161" customWidth="1"/>
    <col min="10256" max="10256" width="15.28515625" style="161" customWidth="1"/>
    <col min="10257" max="10259" width="9.140625" style="161"/>
    <col min="10260" max="10260" width="11" style="161" customWidth="1"/>
    <col min="10261" max="10496" width="9.140625" style="161"/>
    <col min="10497" max="10497" width="4.7109375" style="161" customWidth="1"/>
    <col min="10498" max="10498" width="16.85546875" style="161" customWidth="1"/>
    <col min="10499" max="10499" width="14.85546875" style="161" customWidth="1"/>
    <col min="10500" max="10500" width="14.140625" style="161" customWidth="1"/>
    <col min="10501" max="10501" width="16.42578125" style="161" customWidth="1"/>
    <col min="10502" max="10502" width="9.7109375" style="161" customWidth="1"/>
    <col min="10503" max="10503" width="10.5703125" style="161" customWidth="1"/>
    <col min="10504" max="10504" width="12.7109375" style="161" customWidth="1"/>
    <col min="10505" max="10505" width="13.28515625" style="161" customWidth="1"/>
    <col min="10506" max="10506" width="14.7109375" style="161" customWidth="1"/>
    <col min="10507" max="10508" width="9.7109375" style="161" customWidth="1"/>
    <col min="10509" max="10509" width="12.42578125" style="161" customWidth="1"/>
    <col min="10510" max="10510" width="11.85546875" style="161" customWidth="1"/>
    <col min="10511" max="10511" width="9.7109375" style="161" customWidth="1"/>
    <col min="10512" max="10512" width="15.28515625" style="161" customWidth="1"/>
    <col min="10513" max="10515" width="9.140625" style="161"/>
    <col min="10516" max="10516" width="11" style="161" customWidth="1"/>
    <col min="10517" max="10752" width="9.140625" style="161"/>
    <col min="10753" max="10753" width="4.7109375" style="161" customWidth="1"/>
    <col min="10754" max="10754" width="16.85546875" style="161" customWidth="1"/>
    <col min="10755" max="10755" width="14.85546875" style="161" customWidth="1"/>
    <col min="10756" max="10756" width="14.140625" style="161" customWidth="1"/>
    <col min="10757" max="10757" width="16.42578125" style="161" customWidth="1"/>
    <col min="10758" max="10758" width="9.7109375" style="161" customWidth="1"/>
    <col min="10759" max="10759" width="10.5703125" style="161" customWidth="1"/>
    <col min="10760" max="10760" width="12.7109375" style="161" customWidth="1"/>
    <col min="10761" max="10761" width="13.28515625" style="161" customWidth="1"/>
    <col min="10762" max="10762" width="14.7109375" style="161" customWidth="1"/>
    <col min="10763" max="10764" width="9.7109375" style="161" customWidth="1"/>
    <col min="10765" max="10765" width="12.42578125" style="161" customWidth="1"/>
    <col min="10766" max="10766" width="11.85546875" style="161" customWidth="1"/>
    <col min="10767" max="10767" width="9.7109375" style="161" customWidth="1"/>
    <col min="10768" max="10768" width="15.28515625" style="161" customWidth="1"/>
    <col min="10769" max="10771" width="9.140625" style="161"/>
    <col min="10772" max="10772" width="11" style="161" customWidth="1"/>
    <col min="10773" max="11008" width="9.140625" style="161"/>
    <col min="11009" max="11009" width="4.7109375" style="161" customWidth="1"/>
    <col min="11010" max="11010" width="16.85546875" style="161" customWidth="1"/>
    <col min="11011" max="11011" width="14.85546875" style="161" customWidth="1"/>
    <col min="11012" max="11012" width="14.140625" style="161" customWidth="1"/>
    <col min="11013" max="11013" width="16.42578125" style="161" customWidth="1"/>
    <col min="11014" max="11014" width="9.7109375" style="161" customWidth="1"/>
    <col min="11015" max="11015" width="10.5703125" style="161" customWidth="1"/>
    <col min="11016" max="11016" width="12.7109375" style="161" customWidth="1"/>
    <col min="11017" max="11017" width="13.28515625" style="161" customWidth="1"/>
    <col min="11018" max="11018" width="14.7109375" style="161" customWidth="1"/>
    <col min="11019" max="11020" width="9.7109375" style="161" customWidth="1"/>
    <col min="11021" max="11021" width="12.42578125" style="161" customWidth="1"/>
    <col min="11022" max="11022" width="11.85546875" style="161" customWidth="1"/>
    <col min="11023" max="11023" width="9.7109375" style="161" customWidth="1"/>
    <col min="11024" max="11024" width="15.28515625" style="161" customWidth="1"/>
    <col min="11025" max="11027" width="9.140625" style="161"/>
    <col min="11028" max="11028" width="11" style="161" customWidth="1"/>
    <col min="11029" max="11264" width="9.140625" style="161"/>
    <col min="11265" max="11265" width="4.7109375" style="161" customWidth="1"/>
    <col min="11266" max="11266" width="16.85546875" style="161" customWidth="1"/>
    <col min="11267" max="11267" width="14.85546875" style="161" customWidth="1"/>
    <col min="11268" max="11268" width="14.140625" style="161" customWidth="1"/>
    <col min="11269" max="11269" width="16.42578125" style="161" customWidth="1"/>
    <col min="11270" max="11270" width="9.7109375" style="161" customWidth="1"/>
    <col min="11271" max="11271" width="10.5703125" style="161" customWidth="1"/>
    <col min="11272" max="11272" width="12.7109375" style="161" customWidth="1"/>
    <col min="11273" max="11273" width="13.28515625" style="161" customWidth="1"/>
    <col min="11274" max="11274" width="14.7109375" style="161" customWidth="1"/>
    <col min="11275" max="11276" width="9.7109375" style="161" customWidth="1"/>
    <col min="11277" max="11277" width="12.42578125" style="161" customWidth="1"/>
    <col min="11278" max="11278" width="11.85546875" style="161" customWidth="1"/>
    <col min="11279" max="11279" width="9.7109375" style="161" customWidth="1"/>
    <col min="11280" max="11280" width="15.28515625" style="161" customWidth="1"/>
    <col min="11281" max="11283" width="9.140625" style="161"/>
    <col min="11284" max="11284" width="11" style="161" customWidth="1"/>
    <col min="11285" max="11520" width="9.140625" style="161"/>
    <col min="11521" max="11521" width="4.7109375" style="161" customWidth="1"/>
    <col min="11522" max="11522" width="16.85546875" style="161" customWidth="1"/>
    <col min="11523" max="11523" width="14.85546875" style="161" customWidth="1"/>
    <col min="11524" max="11524" width="14.140625" style="161" customWidth="1"/>
    <col min="11525" max="11525" width="16.42578125" style="161" customWidth="1"/>
    <col min="11526" max="11526" width="9.7109375" style="161" customWidth="1"/>
    <col min="11527" max="11527" width="10.5703125" style="161" customWidth="1"/>
    <col min="11528" max="11528" width="12.7109375" style="161" customWidth="1"/>
    <col min="11529" max="11529" width="13.28515625" style="161" customWidth="1"/>
    <col min="11530" max="11530" width="14.7109375" style="161" customWidth="1"/>
    <col min="11531" max="11532" width="9.7109375" style="161" customWidth="1"/>
    <col min="11533" max="11533" width="12.42578125" style="161" customWidth="1"/>
    <col min="11534" max="11534" width="11.85546875" style="161" customWidth="1"/>
    <col min="11535" max="11535" width="9.7109375" style="161" customWidth="1"/>
    <col min="11536" max="11536" width="15.28515625" style="161" customWidth="1"/>
    <col min="11537" max="11539" width="9.140625" style="161"/>
    <col min="11540" max="11540" width="11" style="161" customWidth="1"/>
    <col min="11541" max="11776" width="9.140625" style="161"/>
    <col min="11777" max="11777" width="4.7109375" style="161" customWidth="1"/>
    <col min="11778" max="11778" width="16.85546875" style="161" customWidth="1"/>
    <col min="11779" max="11779" width="14.85546875" style="161" customWidth="1"/>
    <col min="11780" max="11780" width="14.140625" style="161" customWidth="1"/>
    <col min="11781" max="11781" width="16.42578125" style="161" customWidth="1"/>
    <col min="11782" max="11782" width="9.7109375" style="161" customWidth="1"/>
    <col min="11783" max="11783" width="10.5703125" style="161" customWidth="1"/>
    <col min="11784" max="11784" width="12.7109375" style="161" customWidth="1"/>
    <col min="11785" max="11785" width="13.28515625" style="161" customWidth="1"/>
    <col min="11786" max="11786" width="14.7109375" style="161" customWidth="1"/>
    <col min="11787" max="11788" width="9.7109375" style="161" customWidth="1"/>
    <col min="11789" max="11789" width="12.42578125" style="161" customWidth="1"/>
    <col min="11790" max="11790" width="11.85546875" style="161" customWidth="1"/>
    <col min="11791" max="11791" width="9.7109375" style="161" customWidth="1"/>
    <col min="11792" max="11792" width="15.28515625" style="161" customWidth="1"/>
    <col min="11793" max="11795" width="9.140625" style="161"/>
    <col min="11796" max="11796" width="11" style="161" customWidth="1"/>
    <col min="11797" max="12032" width="9.140625" style="161"/>
    <col min="12033" max="12033" width="4.7109375" style="161" customWidth="1"/>
    <col min="12034" max="12034" width="16.85546875" style="161" customWidth="1"/>
    <col min="12035" max="12035" width="14.85546875" style="161" customWidth="1"/>
    <col min="12036" max="12036" width="14.140625" style="161" customWidth="1"/>
    <col min="12037" max="12037" width="16.42578125" style="161" customWidth="1"/>
    <col min="12038" max="12038" width="9.7109375" style="161" customWidth="1"/>
    <col min="12039" max="12039" width="10.5703125" style="161" customWidth="1"/>
    <col min="12040" max="12040" width="12.7109375" style="161" customWidth="1"/>
    <col min="12041" max="12041" width="13.28515625" style="161" customWidth="1"/>
    <col min="12042" max="12042" width="14.7109375" style="161" customWidth="1"/>
    <col min="12043" max="12044" width="9.7109375" style="161" customWidth="1"/>
    <col min="12045" max="12045" width="12.42578125" style="161" customWidth="1"/>
    <col min="12046" max="12046" width="11.85546875" style="161" customWidth="1"/>
    <col min="12047" max="12047" width="9.7109375" style="161" customWidth="1"/>
    <col min="12048" max="12048" width="15.28515625" style="161" customWidth="1"/>
    <col min="12049" max="12051" width="9.140625" style="161"/>
    <col min="12052" max="12052" width="11" style="161" customWidth="1"/>
    <col min="12053" max="12288" width="9.140625" style="161"/>
    <col min="12289" max="12289" width="4.7109375" style="161" customWidth="1"/>
    <col min="12290" max="12290" width="16.85546875" style="161" customWidth="1"/>
    <col min="12291" max="12291" width="14.85546875" style="161" customWidth="1"/>
    <col min="12292" max="12292" width="14.140625" style="161" customWidth="1"/>
    <col min="12293" max="12293" width="16.42578125" style="161" customWidth="1"/>
    <col min="12294" max="12294" width="9.7109375" style="161" customWidth="1"/>
    <col min="12295" max="12295" width="10.5703125" style="161" customWidth="1"/>
    <col min="12296" max="12296" width="12.7109375" style="161" customWidth="1"/>
    <col min="12297" max="12297" width="13.28515625" style="161" customWidth="1"/>
    <col min="12298" max="12298" width="14.7109375" style="161" customWidth="1"/>
    <col min="12299" max="12300" width="9.7109375" style="161" customWidth="1"/>
    <col min="12301" max="12301" width="12.42578125" style="161" customWidth="1"/>
    <col min="12302" max="12302" width="11.85546875" style="161" customWidth="1"/>
    <col min="12303" max="12303" width="9.7109375" style="161" customWidth="1"/>
    <col min="12304" max="12304" width="15.28515625" style="161" customWidth="1"/>
    <col min="12305" max="12307" width="9.140625" style="161"/>
    <col min="12308" max="12308" width="11" style="161" customWidth="1"/>
    <col min="12309" max="12544" width="9.140625" style="161"/>
    <col min="12545" max="12545" width="4.7109375" style="161" customWidth="1"/>
    <col min="12546" max="12546" width="16.85546875" style="161" customWidth="1"/>
    <col min="12547" max="12547" width="14.85546875" style="161" customWidth="1"/>
    <col min="12548" max="12548" width="14.140625" style="161" customWidth="1"/>
    <col min="12549" max="12549" width="16.42578125" style="161" customWidth="1"/>
    <col min="12550" max="12550" width="9.7109375" style="161" customWidth="1"/>
    <col min="12551" max="12551" width="10.5703125" style="161" customWidth="1"/>
    <col min="12552" max="12552" width="12.7109375" style="161" customWidth="1"/>
    <col min="12553" max="12553" width="13.28515625" style="161" customWidth="1"/>
    <col min="12554" max="12554" width="14.7109375" style="161" customWidth="1"/>
    <col min="12555" max="12556" width="9.7109375" style="161" customWidth="1"/>
    <col min="12557" max="12557" width="12.42578125" style="161" customWidth="1"/>
    <col min="12558" max="12558" width="11.85546875" style="161" customWidth="1"/>
    <col min="12559" max="12559" width="9.7109375" style="161" customWidth="1"/>
    <col min="12560" max="12560" width="15.28515625" style="161" customWidth="1"/>
    <col min="12561" max="12563" width="9.140625" style="161"/>
    <col min="12564" max="12564" width="11" style="161" customWidth="1"/>
    <col min="12565" max="12800" width="9.140625" style="161"/>
    <col min="12801" max="12801" width="4.7109375" style="161" customWidth="1"/>
    <col min="12802" max="12802" width="16.85546875" style="161" customWidth="1"/>
    <col min="12803" max="12803" width="14.85546875" style="161" customWidth="1"/>
    <col min="12804" max="12804" width="14.140625" style="161" customWidth="1"/>
    <col min="12805" max="12805" width="16.42578125" style="161" customWidth="1"/>
    <col min="12806" max="12806" width="9.7109375" style="161" customWidth="1"/>
    <col min="12807" max="12807" width="10.5703125" style="161" customWidth="1"/>
    <col min="12808" max="12808" width="12.7109375" style="161" customWidth="1"/>
    <col min="12809" max="12809" width="13.28515625" style="161" customWidth="1"/>
    <col min="12810" max="12810" width="14.7109375" style="161" customWidth="1"/>
    <col min="12811" max="12812" width="9.7109375" style="161" customWidth="1"/>
    <col min="12813" max="12813" width="12.42578125" style="161" customWidth="1"/>
    <col min="12814" max="12814" width="11.85546875" style="161" customWidth="1"/>
    <col min="12815" max="12815" width="9.7109375" style="161" customWidth="1"/>
    <col min="12816" max="12816" width="15.28515625" style="161" customWidth="1"/>
    <col min="12817" max="12819" width="9.140625" style="161"/>
    <col min="12820" max="12820" width="11" style="161" customWidth="1"/>
    <col min="12821" max="13056" width="9.140625" style="161"/>
    <col min="13057" max="13057" width="4.7109375" style="161" customWidth="1"/>
    <col min="13058" max="13058" width="16.85546875" style="161" customWidth="1"/>
    <col min="13059" max="13059" width="14.85546875" style="161" customWidth="1"/>
    <col min="13060" max="13060" width="14.140625" style="161" customWidth="1"/>
    <col min="13061" max="13061" width="16.42578125" style="161" customWidth="1"/>
    <col min="13062" max="13062" width="9.7109375" style="161" customWidth="1"/>
    <col min="13063" max="13063" width="10.5703125" style="161" customWidth="1"/>
    <col min="13064" max="13064" width="12.7109375" style="161" customWidth="1"/>
    <col min="13065" max="13065" width="13.28515625" style="161" customWidth="1"/>
    <col min="13066" max="13066" width="14.7109375" style="161" customWidth="1"/>
    <col min="13067" max="13068" width="9.7109375" style="161" customWidth="1"/>
    <col min="13069" max="13069" width="12.42578125" style="161" customWidth="1"/>
    <col min="13070" max="13070" width="11.85546875" style="161" customWidth="1"/>
    <col min="13071" max="13071" width="9.7109375" style="161" customWidth="1"/>
    <col min="13072" max="13072" width="15.28515625" style="161" customWidth="1"/>
    <col min="13073" max="13075" width="9.140625" style="161"/>
    <col min="13076" max="13076" width="11" style="161" customWidth="1"/>
    <col min="13077" max="13312" width="9.140625" style="161"/>
    <col min="13313" max="13313" width="4.7109375" style="161" customWidth="1"/>
    <col min="13314" max="13314" width="16.85546875" style="161" customWidth="1"/>
    <col min="13315" max="13315" width="14.85546875" style="161" customWidth="1"/>
    <col min="13316" max="13316" width="14.140625" style="161" customWidth="1"/>
    <col min="13317" max="13317" width="16.42578125" style="161" customWidth="1"/>
    <col min="13318" max="13318" width="9.7109375" style="161" customWidth="1"/>
    <col min="13319" max="13319" width="10.5703125" style="161" customWidth="1"/>
    <col min="13320" max="13320" width="12.7109375" style="161" customWidth="1"/>
    <col min="13321" max="13321" width="13.28515625" style="161" customWidth="1"/>
    <col min="13322" max="13322" width="14.7109375" style="161" customWidth="1"/>
    <col min="13323" max="13324" width="9.7109375" style="161" customWidth="1"/>
    <col min="13325" max="13325" width="12.42578125" style="161" customWidth="1"/>
    <col min="13326" max="13326" width="11.85546875" style="161" customWidth="1"/>
    <col min="13327" max="13327" width="9.7109375" style="161" customWidth="1"/>
    <col min="13328" max="13328" width="15.28515625" style="161" customWidth="1"/>
    <col min="13329" max="13331" width="9.140625" style="161"/>
    <col min="13332" max="13332" width="11" style="161" customWidth="1"/>
    <col min="13333" max="13568" width="9.140625" style="161"/>
    <col min="13569" max="13569" width="4.7109375" style="161" customWidth="1"/>
    <col min="13570" max="13570" width="16.85546875" style="161" customWidth="1"/>
    <col min="13571" max="13571" width="14.85546875" style="161" customWidth="1"/>
    <col min="13572" max="13572" width="14.140625" style="161" customWidth="1"/>
    <col min="13573" max="13573" width="16.42578125" style="161" customWidth="1"/>
    <col min="13574" max="13574" width="9.7109375" style="161" customWidth="1"/>
    <col min="13575" max="13575" width="10.5703125" style="161" customWidth="1"/>
    <col min="13576" max="13576" width="12.7109375" style="161" customWidth="1"/>
    <col min="13577" max="13577" width="13.28515625" style="161" customWidth="1"/>
    <col min="13578" max="13578" width="14.7109375" style="161" customWidth="1"/>
    <col min="13579" max="13580" width="9.7109375" style="161" customWidth="1"/>
    <col min="13581" max="13581" width="12.42578125" style="161" customWidth="1"/>
    <col min="13582" max="13582" width="11.85546875" style="161" customWidth="1"/>
    <col min="13583" max="13583" width="9.7109375" style="161" customWidth="1"/>
    <col min="13584" max="13584" width="15.28515625" style="161" customWidth="1"/>
    <col min="13585" max="13587" width="9.140625" style="161"/>
    <col min="13588" max="13588" width="11" style="161" customWidth="1"/>
    <col min="13589" max="13824" width="9.140625" style="161"/>
    <col min="13825" max="13825" width="4.7109375" style="161" customWidth="1"/>
    <col min="13826" max="13826" width="16.85546875" style="161" customWidth="1"/>
    <col min="13827" max="13827" width="14.85546875" style="161" customWidth="1"/>
    <col min="13828" max="13828" width="14.140625" style="161" customWidth="1"/>
    <col min="13829" max="13829" width="16.42578125" style="161" customWidth="1"/>
    <col min="13830" max="13830" width="9.7109375" style="161" customWidth="1"/>
    <col min="13831" max="13831" width="10.5703125" style="161" customWidth="1"/>
    <col min="13832" max="13832" width="12.7109375" style="161" customWidth="1"/>
    <col min="13833" max="13833" width="13.28515625" style="161" customWidth="1"/>
    <col min="13834" max="13834" width="14.7109375" style="161" customWidth="1"/>
    <col min="13835" max="13836" width="9.7109375" style="161" customWidth="1"/>
    <col min="13837" max="13837" width="12.42578125" style="161" customWidth="1"/>
    <col min="13838" max="13838" width="11.85546875" style="161" customWidth="1"/>
    <col min="13839" max="13839" width="9.7109375" style="161" customWidth="1"/>
    <col min="13840" max="13840" width="15.28515625" style="161" customWidth="1"/>
    <col min="13841" max="13843" width="9.140625" style="161"/>
    <col min="13844" max="13844" width="11" style="161" customWidth="1"/>
    <col min="13845" max="14080" width="9.140625" style="161"/>
    <col min="14081" max="14081" width="4.7109375" style="161" customWidth="1"/>
    <col min="14082" max="14082" width="16.85546875" style="161" customWidth="1"/>
    <col min="14083" max="14083" width="14.85546875" style="161" customWidth="1"/>
    <col min="14084" max="14084" width="14.140625" style="161" customWidth="1"/>
    <col min="14085" max="14085" width="16.42578125" style="161" customWidth="1"/>
    <col min="14086" max="14086" width="9.7109375" style="161" customWidth="1"/>
    <col min="14087" max="14087" width="10.5703125" style="161" customWidth="1"/>
    <col min="14088" max="14088" width="12.7109375" style="161" customWidth="1"/>
    <col min="14089" max="14089" width="13.28515625" style="161" customWidth="1"/>
    <col min="14090" max="14090" width="14.7109375" style="161" customWidth="1"/>
    <col min="14091" max="14092" width="9.7109375" style="161" customWidth="1"/>
    <col min="14093" max="14093" width="12.42578125" style="161" customWidth="1"/>
    <col min="14094" max="14094" width="11.85546875" style="161" customWidth="1"/>
    <col min="14095" max="14095" width="9.7109375" style="161" customWidth="1"/>
    <col min="14096" max="14096" width="15.28515625" style="161" customWidth="1"/>
    <col min="14097" max="14099" width="9.140625" style="161"/>
    <col min="14100" max="14100" width="11" style="161" customWidth="1"/>
    <col min="14101" max="14336" width="9.140625" style="161"/>
    <col min="14337" max="14337" width="4.7109375" style="161" customWidth="1"/>
    <col min="14338" max="14338" width="16.85546875" style="161" customWidth="1"/>
    <col min="14339" max="14339" width="14.85546875" style="161" customWidth="1"/>
    <col min="14340" max="14340" width="14.140625" style="161" customWidth="1"/>
    <col min="14341" max="14341" width="16.42578125" style="161" customWidth="1"/>
    <col min="14342" max="14342" width="9.7109375" style="161" customWidth="1"/>
    <col min="14343" max="14343" width="10.5703125" style="161" customWidth="1"/>
    <col min="14344" max="14344" width="12.7109375" style="161" customWidth="1"/>
    <col min="14345" max="14345" width="13.28515625" style="161" customWidth="1"/>
    <col min="14346" max="14346" width="14.7109375" style="161" customWidth="1"/>
    <col min="14347" max="14348" width="9.7109375" style="161" customWidth="1"/>
    <col min="14349" max="14349" width="12.42578125" style="161" customWidth="1"/>
    <col min="14350" max="14350" width="11.85546875" style="161" customWidth="1"/>
    <col min="14351" max="14351" width="9.7109375" style="161" customWidth="1"/>
    <col min="14352" max="14352" width="15.28515625" style="161" customWidth="1"/>
    <col min="14353" max="14355" width="9.140625" style="161"/>
    <col min="14356" max="14356" width="11" style="161" customWidth="1"/>
    <col min="14357" max="14592" width="9.140625" style="161"/>
    <col min="14593" max="14593" width="4.7109375" style="161" customWidth="1"/>
    <col min="14594" max="14594" width="16.85546875" style="161" customWidth="1"/>
    <col min="14595" max="14595" width="14.85546875" style="161" customWidth="1"/>
    <col min="14596" max="14596" width="14.140625" style="161" customWidth="1"/>
    <col min="14597" max="14597" width="16.42578125" style="161" customWidth="1"/>
    <col min="14598" max="14598" width="9.7109375" style="161" customWidth="1"/>
    <col min="14599" max="14599" width="10.5703125" style="161" customWidth="1"/>
    <col min="14600" max="14600" width="12.7109375" style="161" customWidth="1"/>
    <col min="14601" max="14601" width="13.28515625" style="161" customWidth="1"/>
    <col min="14602" max="14602" width="14.7109375" style="161" customWidth="1"/>
    <col min="14603" max="14604" width="9.7109375" style="161" customWidth="1"/>
    <col min="14605" max="14605" width="12.42578125" style="161" customWidth="1"/>
    <col min="14606" max="14606" width="11.85546875" style="161" customWidth="1"/>
    <col min="14607" max="14607" width="9.7109375" style="161" customWidth="1"/>
    <col min="14608" max="14608" width="15.28515625" style="161" customWidth="1"/>
    <col min="14609" max="14611" width="9.140625" style="161"/>
    <col min="14612" max="14612" width="11" style="161" customWidth="1"/>
    <col min="14613" max="14848" width="9.140625" style="161"/>
    <col min="14849" max="14849" width="4.7109375" style="161" customWidth="1"/>
    <col min="14850" max="14850" width="16.85546875" style="161" customWidth="1"/>
    <col min="14851" max="14851" width="14.85546875" style="161" customWidth="1"/>
    <col min="14852" max="14852" width="14.140625" style="161" customWidth="1"/>
    <col min="14853" max="14853" width="16.42578125" style="161" customWidth="1"/>
    <col min="14854" max="14854" width="9.7109375" style="161" customWidth="1"/>
    <col min="14855" max="14855" width="10.5703125" style="161" customWidth="1"/>
    <col min="14856" max="14856" width="12.7109375" style="161" customWidth="1"/>
    <col min="14857" max="14857" width="13.28515625" style="161" customWidth="1"/>
    <col min="14858" max="14858" width="14.7109375" style="161" customWidth="1"/>
    <col min="14859" max="14860" width="9.7109375" style="161" customWidth="1"/>
    <col min="14861" max="14861" width="12.42578125" style="161" customWidth="1"/>
    <col min="14862" max="14862" width="11.85546875" style="161" customWidth="1"/>
    <col min="14863" max="14863" width="9.7109375" style="161" customWidth="1"/>
    <col min="14864" max="14864" width="15.28515625" style="161" customWidth="1"/>
    <col min="14865" max="14867" width="9.140625" style="161"/>
    <col min="14868" max="14868" width="11" style="161" customWidth="1"/>
    <col min="14869" max="15104" width="9.140625" style="161"/>
    <col min="15105" max="15105" width="4.7109375" style="161" customWidth="1"/>
    <col min="15106" max="15106" width="16.85546875" style="161" customWidth="1"/>
    <col min="15107" max="15107" width="14.85546875" style="161" customWidth="1"/>
    <col min="15108" max="15108" width="14.140625" style="161" customWidth="1"/>
    <col min="15109" max="15109" width="16.42578125" style="161" customWidth="1"/>
    <col min="15110" max="15110" width="9.7109375" style="161" customWidth="1"/>
    <col min="15111" max="15111" width="10.5703125" style="161" customWidth="1"/>
    <col min="15112" max="15112" width="12.7109375" style="161" customWidth="1"/>
    <col min="15113" max="15113" width="13.28515625" style="161" customWidth="1"/>
    <col min="15114" max="15114" width="14.7109375" style="161" customWidth="1"/>
    <col min="15115" max="15116" width="9.7109375" style="161" customWidth="1"/>
    <col min="15117" max="15117" width="12.42578125" style="161" customWidth="1"/>
    <col min="15118" max="15118" width="11.85546875" style="161" customWidth="1"/>
    <col min="15119" max="15119" width="9.7109375" style="161" customWidth="1"/>
    <col min="15120" max="15120" width="15.28515625" style="161" customWidth="1"/>
    <col min="15121" max="15123" width="9.140625" style="161"/>
    <col min="15124" max="15124" width="11" style="161" customWidth="1"/>
    <col min="15125" max="15360" width="9.140625" style="161"/>
    <col min="15361" max="15361" width="4.7109375" style="161" customWidth="1"/>
    <col min="15362" max="15362" width="16.85546875" style="161" customWidth="1"/>
    <col min="15363" max="15363" width="14.85546875" style="161" customWidth="1"/>
    <col min="15364" max="15364" width="14.140625" style="161" customWidth="1"/>
    <col min="15365" max="15365" width="16.42578125" style="161" customWidth="1"/>
    <col min="15366" max="15366" width="9.7109375" style="161" customWidth="1"/>
    <col min="15367" max="15367" width="10.5703125" style="161" customWidth="1"/>
    <col min="15368" max="15368" width="12.7109375" style="161" customWidth="1"/>
    <col min="15369" max="15369" width="13.28515625" style="161" customWidth="1"/>
    <col min="15370" max="15370" width="14.7109375" style="161" customWidth="1"/>
    <col min="15371" max="15372" width="9.7109375" style="161" customWidth="1"/>
    <col min="15373" max="15373" width="12.42578125" style="161" customWidth="1"/>
    <col min="15374" max="15374" width="11.85546875" style="161" customWidth="1"/>
    <col min="15375" max="15375" width="9.7109375" style="161" customWidth="1"/>
    <col min="15376" max="15376" width="15.28515625" style="161" customWidth="1"/>
    <col min="15377" max="15379" width="9.140625" style="161"/>
    <col min="15380" max="15380" width="11" style="161" customWidth="1"/>
    <col min="15381" max="15616" width="9.140625" style="161"/>
    <col min="15617" max="15617" width="4.7109375" style="161" customWidth="1"/>
    <col min="15618" max="15618" width="16.85546875" style="161" customWidth="1"/>
    <col min="15619" max="15619" width="14.85546875" style="161" customWidth="1"/>
    <col min="15620" max="15620" width="14.140625" style="161" customWidth="1"/>
    <col min="15621" max="15621" width="16.42578125" style="161" customWidth="1"/>
    <col min="15622" max="15622" width="9.7109375" style="161" customWidth="1"/>
    <col min="15623" max="15623" width="10.5703125" style="161" customWidth="1"/>
    <col min="15624" max="15624" width="12.7109375" style="161" customWidth="1"/>
    <col min="15625" max="15625" width="13.28515625" style="161" customWidth="1"/>
    <col min="15626" max="15626" width="14.7109375" style="161" customWidth="1"/>
    <col min="15627" max="15628" width="9.7109375" style="161" customWidth="1"/>
    <col min="15629" max="15629" width="12.42578125" style="161" customWidth="1"/>
    <col min="15630" max="15630" width="11.85546875" style="161" customWidth="1"/>
    <col min="15631" max="15631" width="9.7109375" style="161" customWidth="1"/>
    <col min="15632" max="15632" width="15.28515625" style="161" customWidth="1"/>
    <col min="15633" max="15635" width="9.140625" style="161"/>
    <col min="15636" max="15636" width="11" style="161" customWidth="1"/>
    <col min="15637" max="15872" width="9.140625" style="161"/>
    <col min="15873" max="15873" width="4.7109375" style="161" customWidth="1"/>
    <col min="15874" max="15874" width="16.85546875" style="161" customWidth="1"/>
    <col min="15875" max="15875" width="14.85546875" style="161" customWidth="1"/>
    <col min="15876" max="15876" width="14.140625" style="161" customWidth="1"/>
    <col min="15877" max="15877" width="16.42578125" style="161" customWidth="1"/>
    <col min="15878" max="15878" width="9.7109375" style="161" customWidth="1"/>
    <col min="15879" max="15879" width="10.5703125" style="161" customWidth="1"/>
    <col min="15880" max="15880" width="12.7109375" style="161" customWidth="1"/>
    <col min="15881" max="15881" width="13.28515625" style="161" customWidth="1"/>
    <col min="15882" max="15882" width="14.7109375" style="161" customWidth="1"/>
    <col min="15883" max="15884" width="9.7109375" style="161" customWidth="1"/>
    <col min="15885" max="15885" width="12.42578125" style="161" customWidth="1"/>
    <col min="15886" max="15886" width="11.85546875" style="161" customWidth="1"/>
    <col min="15887" max="15887" width="9.7109375" style="161" customWidth="1"/>
    <col min="15888" max="15888" width="15.28515625" style="161" customWidth="1"/>
    <col min="15889" max="15891" width="9.140625" style="161"/>
    <col min="15892" max="15892" width="11" style="161" customWidth="1"/>
    <col min="15893" max="16128" width="9.140625" style="161"/>
    <col min="16129" max="16129" width="4.7109375" style="161" customWidth="1"/>
    <col min="16130" max="16130" width="16.85546875" style="161" customWidth="1"/>
    <col min="16131" max="16131" width="14.85546875" style="161" customWidth="1"/>
    <col min="16132" max="16132" width="14.140625" style="161" customWidth="1"/>
    <col min="16133" max="16133" width="16.42578125" style="161" customWidth="1"/>
    <col min="16134" max="16134" width="9.7109375" style="161" customWidth="1"/>
    <col min="16135" max="16135" width="10.5703125" style="161" customWidth="1"/>
    <col min="16136" max="16136" width="12.7109375" style="161" customWidth="1"/>
    <col min="16137" max="16137" width="13.28515625" style="161" customWidth="1"/>
    <col min="16138" max="16138" width="14.7109375" style="161" customWidth="1"/>
    <col min="16139" max="16140" width="9.7109375" style="161" customWidth="1"/>
    <col min="16141" max="16141" width="12.42578125" style="161" customWidth="1"/>
    <col min="16142" max="16142" width="11.85546875" style="161" customWidth="1"/>
    <col min="16143" max="16143" width="9.7109375" style="161" customWidth="1"/>
    <col min="16144" max="16144" width="15.28515625" style="161" customWidth="1"/>
    <col min="16145" max="16147" width="9.140625" style="161"/>
    <col min="16148" max="16148" width="11" style="161" customWidth="1"/>
    <col min="16149" max="16384" width="9.140625" style="161"/>
  </cols>
  <sheetData>
    <row r="1" spans="1:16" s="156" customFormat="1" ht="15.75" customHeight="1">
      <c r="P1" s="156" t="s">
        <v>66</v>
      </c>
    </row>
    <row r="2" spans="1:16" s="157" customFormat="1" ht="18" customHeight="1">
      <c r="B2" s="558" t="s">
        <v>0</v>
      </c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</row>
    <row r="3" spans="1:16" s="158" customFormat="1" ht="42" customHeight="1">
      <c r="B3" s="559" t="s">
        <v>118</v>
      </c>
      <c r="C3" s="559"/>
      <c r="D3" s="559"/>
      <c r="E3" s="559"/>
      <c r="F3" s="559"/>
      <c r="G3" s="559"/>
      <c r="H3" s="559"/>
      <c r="I3" s="559"/>
      <c r="J3" s="559"/>
      <c r="K3" s="559"/>
      <c r="L3" s="559"/>
      <c r="M3" s="559"/>
      <c r="N3" s="559"/>
      <c r="O3" s="559"/>
      <c r="P3" s="559"/>
    </row>
    <row r="4" spans="1:16" s="156" customFormat="1" ht="22.5" customHeight="1" thickBot="1">
      <c r="B4" s="560" t="s">
        <v>133</v>
      </c>
      <c r="C4" s="560"/>
      <c r="D4" s="560"/>
      <c r="E4" s="560"/>
      <c r="F4" s="560"/>
      <c r="G4" s="560"/>
      <c r="H4" s="560"/>
      <c r="I4" s="560"/>
      <c r="J4" s="560"/>
      <c r="K4" s="560"/>
      <c r="L4" s="560"/>
      <c r="M4" s="560"/>
      <c r="N4" s="560"/>
      <c r="O4" s="560"/>
      <c r="P4" s="560"/>
    </row>
    <row r="5" spans="1:16" s="159" customFormat="1" ht="39" customHeight="1" thickBot="1">
      <c r="A5" s="443" t="s">
        <v>1</v>
      </c>
      <c r="B5" s="446" t="s">
        <v>67</v>
      </c>
      <c r="C5" s="449" t="s">
        <v>68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59" customFormat="1" ht="46.5" customHeight="1">
      <c r="A6" s="444"/>
      <c r="B6" s="447"/>
      <c r="C6" s="450"/>
      <c r="D6" s="453"/>
      <c r="E6" s="430" t="s">
        <v>69</v>
      </c>
      <c r="F6" s="432" t="s">
        <v>6</v>
      </c>
      <c r="G6" s="432"/>
      <c r="H6" s="432" t="s">
        <v>7</v>
      </c>
      <c r="I6" s="455"/>
      <c r="J6" s="430" t="s">
        <v>70</v>
      </c>
      <c r="K6" s="432" t="s">
        <v>71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5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60" customFormat="1" ht="15.75" customHeight="1">
      <c r="A8" s="212">
        <v>1</v>
      </c>
      <c r="B8" s="209">
        <v>2</v>
      </c>
      <c r="C8" s="210">
        <v>3</v>
      </c>
      <c r="D8" s="212">
        <v>4</v>
      </c>
      <c r="E8" s="209">
        <v>5</v>
      </c>
      <c r="F8" s="210">
        <v>6</v>
      </c>
      <c r="G8" s="212">
        <v>7</v>
      </c>
      <c r="H8" s="209">
        <v>8</v>
      </c>
      <c r="I8" s="210">
        <v>9</v>
      </c>
      <c r="J8" s="212">
        <v>10</v>
      </c>
      <c r="K8" s="209">
        <v>11</v>
      </c>
      <c r="L8" s="210">
        <v>12</v>
      </c>
      <c r="M8" s="212">
        <v>13</v>
      </c>
      <c r="N8" s="209">
        <v>14</v>
      </c>
      <c r="O8" s="210">
        <v>15</v>
      </c>
      <c r="P8" s="212">
        <v>16</v>
      </c>
    </row>
    <row r="9" spans="1:16" ht="19.5" customHeight="1">
      <c r="A9" s="578">
        <v>1</v>
      </c>
      <c r="B9" s="581" t="s">
        <v>115</v>
      </c>
      <c r="C9" s="581">
        <f>E14+J14</f>
        <v>22879.18</v>
      </c>
      <c r="D9" s="181" t="s">
        <v>14</v>
      </c>
      <c r="E9" s="181">
        <v>707.9</v>
      </c>
      <c r="F9" s="243">
        <v>100</v>
      </c>
      <c r="G9" s="243">
        <v>137</v>
      </c>
      <c r="H9" s="243">
        <v>5937.6109999999999</v>
      </c>
      <c r="I9" s="243">
        <v>4170.7110000000002</v>
      </c>
      <c r="J9" s="164">
        <v>16.97</v>
      </c>
      <c r="K9" s="243">
        <v>0</v>
      </c>
      <c r="L9" s="243">
        <v>0</v>
      </c>
      <c r="M9" s="243">
        <v>0</v>
      </c>
      <c r="N9" s="243">
        <v>0</v>
      </c>
      <c r="O9" s="244">
        <f>G9+L9</f>
        <v>137</v>
      </c>
      <c r="P9" s="183">
        <f>I9+N9</f>
        <v>4170.7110000000002</v>
      </c>
    </row>
    <row r="10" spans="1:16" ht="19.5" customHeight="1">
      <c r="A10" s="579"/>
      <c r="B10" s="582"/>
      <c r="C10" s="582"/>
      <c r="D10" s="184" t="s">
        <v>72</v>
      </c>
      <c r="E10" s="184">
        <v>2.54</v>
      </c>
      <c r="F10" s="245">
        <v>2.54</v>
      </c>
      <c r="G10" s="245">
        <v>2.54</v>
      </c>
      <c r="H10" s="245">
        <v>354.25</v>
      </c>
      <c r="I10" s="245">
        <v>0</v>
      </c>
      <c r="J10" s="165">
        <v>0</v>
      </c>
      <c r="K10" s="245">
        <v>0</v>
      </c>
      <c r="L10" s="245">
        <v>0</v>
      </c>
      <c r="M10" s="245">
        <v>0</v>
      </c>
      <c r="N10" s="245">
        <v>0</v>
      </c>
      <c r="O10" s="182">
        <f>G10+L10</f>
        <v>2.54</v>
      </c>
      <c r="P10" s="183">
        <f>I10+N10</f>
        <v>0</v>
      </c>
    </row>
    <row r="11" spans="1:16" ht="19.5" customHeight="1">
      <c r="A11" s="579"/>
      <c r="B11" s="582"/>
      <c r="C11" s="582"/>
      <c r="D11" s="184" t="s">
        <v>15</v>
      </c>
      <c r="E11" s="184">
        <v>554.02</v>
      </c>
      <c r="F11" s="245">
        <v>120</v>
      </c>
      <c r="G11" s="245">
        <v>231.62450000000001</v>
      </c>
      <c r="H11" s="245">
        <v>1956.645</v>
      </c>
      <c r="I11" s="245">
        <v>1689.8</v>
      </c>
      <c r="J11" s="165">
        <v>468.88</v>
      </c>
      <c r="K11" s="245">
        <v>20</v>
      </c>
      <c r="L11" s="245">
        <v>23.375</v>
      </c>
      <c r="M11" s="245">
        <v>134.99100000000001</v>
      </c>
      <c r="N11" s="245">
        <v>252.26400000000001</v>
      </c>
      <c r="O11" s="182">
        <f>G11+L11</f>
        <v>254.99950000000001</v>
      </c>
      <c r="P11" s="183">
        <f>I11+N11</f>
        <v>1942.0639999999999</v>
      </c>
    </row>
    <row r="12" spans="1:16" ht="19.5" customHeight="1">
      <c r="A12" s="579"/>
      <c r="B12" s="582"/>
      <c r="C12" s="582"/>
      <c r="D12" s="184" t="s">
        <v>16</v>
      </c>
      <c r="E12" s="184">
        <v>2854.14</v>
      </c>
      <c r="F12" s="245">
        <v>60</v>
      </c>
      <c r="G12" s="245">
        <v>57.024700000000003</v>
      </c>
      <c r="H12" s="245">
        <v>2507.9389999999999</v>
      </c>
      <c r="I12" s="245">
        <v>1802.7370000000001</v>
      </c>
      <c r="J12" s="165">
        <v>16732.84</v>
      </c>
      <c r="K12" s="245">
        <v>50</v>
      </c>
      <c r="L12" s="245">
        <v>348.29500000000002</v>
      </c>
      <c r="M12" s="245">
        <v>2159.6999999999998</v>
      </c>
      <c r="N12" s="245">
        <v>2018.3</v>
      </c>
      <c r="O12" s="182">
        <f>G12+L12</f>
        <v>405.31970000000001</v>
      </c>
      <c r="P12" s="183">
        <f>I12+N12</f>
        <v>3821.0370000000003</v>
      </c>
    </row>
    <row r="13" spans="1:16" ht="19.5" customHeight="1" thickBot="1">
      <c r="A13" s="579"/>
      <c r="B13" s="583"/>
      <c r="C13" s="583"/>
      <c r="D13" s="186" t="s">
        <v>17</v>
      </c>
      <c r="E13" s="186">
        <v>588</v>
      </c>
      <c r="F13" s="246">
        <v>2</v>
      </c>
      <c r="G13" s="246">
        <v>2.1</v>
      </c>
      <c r="H13" s="246">
        <v>520.79999999999995</v>
      </c>
      <c r="I13" s="246">
        <v>357.5</v>
      </c>
      <c r="J13" s="185">
        <v>953.89</v>
      </c>
      <c r="K13" s="246">
        <v>0</v>
      </c>
      <c r="L13" s="246">
        <v>0</v>
      </c>
      <c r="M13" s="246">
        <v>0</v>
      </c>
      <c r="N13" s="246">
        <v>0</v>
      </c>
      <c r="O13" s="182">
        <f>G13+L13</f>
        <v>2.1</v>
      </c>
      <c r="P13" s="183">
        <f>I13+N13</f>
        <v>357.5</v>
      </c>
    </row>
    <row r="14" spans="1:16" ht="19.5" customHeight="1" thickBot="1">
      <c r="A14" s="601"/>
      <c r="B14" s="585" t="s">
        <v>18</v>
      </c>
      <c r="C14" s="586"/>
      <c r="D14" s="586"/>
      <c r="E14" s="162">
        <f>E9+E10+E11+E12+E13</f>
        <v>4706.6000000000004</v>
      </c>
      <c r="F14" s="162">
        <f t="shared" ref="F14:P14" si="0">F9+F10+F11+F12+F13</f>
        <v>284.54000000000002</v>
      </c>
      <c r="G14" s="162">
        <f t="shared" si="0"/>
        <v>430.28919999999999</v>
      </c>
      <c r="H14" s="162">
        <f t="shared" si="0"/>
        <v>11277.244999999999</v>
      </c>
      <c r="I14" s="162">
        <f t="shared" si="0"/>
        <v>8020.7480000000005</v>
      </c>
      <c r="J14" s="162">
        <f t="shared" si="0"/>
        <v>18172.579999999998</v>
      </c>
      <c r="K14" s="162">
        <f t="shared" si="0"/>
        <v>70</v>
      </c>
      <c r="L14" s="162">
        <f t="shared" si="0"/>
        <v>371.67</v>
      </c>
      <c r="M14" s="162">
        <f t="shared" si="0"/>
        <v>2294.6909999999998</v>
      </c>
      <c r="N14" s="162">
        <f t="shared" si="0"/>
        <v>2270.5639999999999</v>
      </c>
      <c r="O14" s="162">
        <f t="shared" si="0"/>
        <v>801.95920000000001</v>
      </c>
      <c r="P14" s="162">
        <f t="shared" si="0"/>
        <v>10291.312</v>
      </c>
    </row>
    <row r="15" spans="1:16" ht="19.5" customHeight="1">
      <c r="A15" s="579">
        <v>2</v>
      </c>
      <c r="B15" s="581" t="s">
        <v>112</v>
      </c>
      <c r="C15" s="584">
        <f>E20+J20</f>
        <v>19287.510000000002</v>
      </c>
      <c r="D15" s="181" t="s">
        <v>14</v>
      </c>
      <c r="E15" s="181">
        <v>1355.86</v>
      </c>
      <c r="F15" s="164">
        <v>0</v>
      </c>
      <c r="G15" s="164">
        <v>0</v>
      </c>
      <c r="H15" s="164">
        <v>0</v>
      </c>
      <c r="I15" s="164">
        <v>0</v>
      </c>
      <c r="J15" s="164">
        <v>585.61</v>
      </c>
      <c r="K15" s="164">
        <v>0</v>
      </c>
      <c r="L15" s="164">
        <v>0</v>
      </c>
      <c r="M15" s="164">
        <v>0</v>
      </c>
      <c r="N15" s="164">
        <v>0</v>
      </c>
      <c r="O15" s="182">
        <f t="shared" ref="O15:O37" si="1">G15+L15</f>
        <v>0</v>
      </c>
      <c r="P15" s="183">
        <f t="shared" ref="P15:P37" si="2">I15+N15</f>
        <v>0</v>
      </c>
    </row>
    <row r="16" spans="1:16" ht="19.5" customHeight="1">
      <c r="A16" s="579"/>
      <c r="B16" s="582"/>
      <c r="C16" s="584"/>
      <c r="D16" s="184" t="s">
        <v>72</v>
      </c>
      <c r="E16" s="184">
        <v>22.14</v>
      </c>
      <c r="F16" s="165">
        <v>0</v>
      </c>
      <c r="G16" s="165">
        <v>0</v>
      </c>
      <c r="H16" s="165">
        <v>0</v>
      </c>
      <c r="I16" s="165">
        <v>0</v>
      </c>
      <c r="J16" s="165">
        <v>0</v>
      </c>
      <c r="K16" s="165">
        <v>0</v>
      </c>
      <c r="L16" s="165">
        <v>0</v>
      </c>
      <c r="M16" s="165">
        <v>0</v>
      </c>
      <c r="N16" s="165">
        <v>0</v>
      </c>
      <c r="O16" s="182">
        <f t="shared" si="1"/>
        <v>0</v>
      </c>
      <c r="P16" s="183">
        <f t="shared" si="2"/>
        <v>0</v>
      </c>
    </row>
    <row r="17" spans="1:16" ht="19.5" customHeight="1">
      <c r="A17" s="579"/>
      <c r="B17" s="582"/>
      <c r="C17" s="584"/>
      <c r="D17" s="184" t="s">
        <v>15</v>
      </c>
      <c r="E17" s="184">
        <v>219.48</v>
      </c>
      <c r="F17" s="165">
        <v>0</v>
      </c>
      <c r="G17" s="165">
        <v>0</v>
      </c>
      <c r="H17" s="165">
        <v>0</v>
      </c>
      <c r="I17" s="165">
        <v>0</v>
      </c>
      <c r="J17" s="165">
        <v>1527.86</v>
      </c>
      <c r="K17" s="165">
        <v>0</v>
      </c>
      <c r="L17" s="165">
        <v>0</v>
      </c>
      <c r="M17" s="165">
        <v>0</v>
      </c>
      <c r="N17" s="165">
        <v>0</v>
      </c>
      <c r="O17" s="182">
        <f t="shared" si="1"/>
        <v>0</v>
      </c>
      <c r="P17" s="183">
        <f t="shared" si="2"/>
        <v>0</v>
      </c>
    </row>
    <row r="18" spans="1:16" ht="19.5" customHeight="1">
      <c r="A18" s="579"/>
      <c r="B18" s="582"/>
      <c r="C18" s="584"/>
      <c r="D18" s="184" t="s">
        <v>16</v>
      </c>
      <c r="E18" s="184">
        <v>4338.3500000000004</v>
      </c>
      <c r="F18" s="184">
        <v>4.95</v>
      </c>
      <c r="G18" s="184">
        <v>4.8713199999999999</v>
      </c>
      <c r="H18" s="198">
        <v>240.08500000000001</v>
      </c>
      <c r="I18" s="198">
        <v>236.08500000000001</v>
      </c>
      <c r="J18" s="165">
        <v>8342.02</v>
      </c>
      <c r="K18" s="165">
        <v>0</v>
      </c>
      <c r="L18" s="165">
        <v>0</v>
      </c>
      <c r="M18" s="165">
        <v>0</v>
      </c>
      <c r="N18" s="165">
        <v>0</v>
      </c>
      <c r="O18" s="182">
        <f t="shared" si="1"/>
        <v>4.8713199999999999</v>
      </c>
      <c r="P18" s="183">
        <f t="shared" si="2"/>
        <v>236.08500000000001</v>
      </c>
    </row>
    <row r="19" spans="1:16" ht="19.5" customHeight="1" thickBot="1">
      <c r="A19" s="579"/>
      <c r="B19" s="583"/>
      <c r="C19" s="584"/>
      <c r="D19" s="186" t="s">
        <v>17</v>
      </c>
      <c r="E19" s="186">
        <v>1845.59</v>
      </c>
      <c r="F19" s="185">
        <v>0.67</v>
      </c>
      <c r="G19" s="185">
        <v>0.59258999999999995</v>
      </c>
      <c r="H19" s="185">
        <v>21.623000000000001</v>
      </c>
      <c r="I19" s="185">
        <v>19.623000000000001</v>
      </c>
      <c r="J19" s="185">
        <v>1050.5999999999999</v>
      </c>
      <c r="K19" s="185">
        <v>0</v>
      </c>
      <c r="L19" s="185">
        <v>0</v>
      </c>
      <c r="M19" s="185">
        <v>0</v>
      </c>
      <c r="N19" s="185">
        <v>0</v>
      </c>
      <c r="O19" s="182">
        <f t="shared" si="1"/>
        <v>0.59258999999999995</v>
      </c>
      <c r="P19" s="183">
        <f t="shared" si="2"/>
        <v>19.623000000000001</v>
      </c>
    </row>
    <row r="20" spans="1:16" ht="19.5" customHeight="1" thickBot="1">
      <c r="A20" s="601"/>
      <c r="B20" s="585" t="s">
        <v>18</v>
      </c>
      <c r="C20" s="586"/>
      <c r="D20" s="586"/>
      <c r="E20" s="162">
        <f>E15+E16+E17+E18+E19</f>
        <v>7781.42</v>
      </c>
      <c r="F20" s="162">
        <f t="shared" ref="F20:P20" si="3">F15+F16+F17+F18+F19</f>
        <v>5.62</v>
      </c>
      <c r="G20" s="162">
        <f t="shared" si="3"/>
        <v>5.4639100000000003</v>
      </c>
      <c r="H20" s="162">
        <f t="shared" si="3"/>
        <v>261.70800000000003</v>
      </c>
      <c r="I20" s="162">
        <f t="shared" si="3"/>
        <v>255.708</v>
      </c>
      <c r="J20" s="162">
        <f t="shared" si="3"/>
        <v>11506.09</v>
      </c>
      <c r="K20" s="162">
        <f t="shared" si="3"/>
        <v>0</v>
      </c>
      <c r="L20" s="162">
        <f t="shared" si="3"/>
        <v>0</v>
      </c>
      <c r="M20" s="162">
        <f t="shared" si="3"/>
        <v>0</v>
      </c>
      <c r="N20" s="162">
        <f t="shared" si="3"/>
        <v>0</v>
      </c>
      <c r="O20" s="162">
        <f t="shared" si="3"/>
        <v>5.4639100000000003</v>
      </c>
      <c r="P20" s="162">
        <f t="shared" si="3"/>
        <v>255.708</v>
      </c>
    </row>
    <row r="21" spans="1:16" ht="19.5" customHeight="1">
      <c r="A21" s="578">
        <v>3</v>
      </c>
      <c r="B21" s="581" t="s">
        <v>113</v>
      </c>
      <c r="C21" s="584">
        <f>E26+J26</f>
        <v>23951.65</v>
      </c>
      <c r="D21" s="181" t="s">
        <v>14</v>
      </c>
      <c r="E21" s="181">
        <v>1777.44</v>
      </c>
      <c r="F21" s="243">
        <v>357</v>
      </c>
      <c r="G21" s="243">
        <v>220.83</v>
      </c>
      <c r="H21" s="247">
        <v>3570</v>
      </c>
      <c r="I21" s="247">
        <v>2429</v>
      </c>
      <c r="J21" s="164">
        <v>34.36</v>
      </c>
      <c r="K21" s="243">
        <v>0</v>
      </c>
      <c r="L21" s="243">
        <v>0</v>
      </c>
      <c r="M21" s="243">
        <v>0</v>
      </c>
      <c r="N21" s="243">
        <v>0</v>
      </c>
      <c r="O21" s="182">
        <f>G21+L21</f>
        <v>220.83</v>
      </c>
      <c r="P21" s="183">
        <f>I21+N21</f>
        <v>2429</v>
      </c>
    </row>
    <row r="22" spans="1:16" ht="19.5" customHeight="1">
      <c r="A22" s="579"/>
      <c r="B22" s="582"/>
      <c r="C22" s="584"/>
      <c r="D22" s="184" t="s">
        <v>72</v>
      </c>
      <c r="E22" s="184">
        <v>88.29</v>
      </c>
      <c r="F22" s="245">
        <v>18</v>
      </c>
      <c r="G22" s="245">
        <v>13.7</v>
      </c>
      <c r="H22" s="248">
        <v>360</v>
      </c>
      <c r="I22" s="248">
        <v>506.9</v>
      </c>
      <c r="J22" s="165">
        <v>6.73</v>
      </c>
      <c r="K22" s="245">
        <v>0</v>
      </c>
      <c r="L22" s="245">
        <v>0</v>
      </c>
      <c r="M22" s="245">
        <v>0</v>
      </c>
      <c r="N22" s="245">
        <v>0</v>
      </c>
      <c r="O22" s="182">
        <f t="shared" si="1"/>
        <v>13.7</v>
      </c>
      <c r="P22" s="183">
        <f t="shared" si="2"/>
        <v>506.9</v>
      </c>
    </row>
    <row r="23" spans="1:16" ht="19.5" customHeight="1">
      <c r="A23" s="579"/>
      <c r="B23" s="582"/>
      <c r="C23" s="584"/>
      <c r="D23" s="184" t="s">
        <v>15</v>
      </c>
      <c r="E23" s="184">
        <v>544.44000000000005</v>
      </c>
      <c r="F23" s="245">
        <v>213</v>
      </c>
      <c r="G23" s="245">
        <v>169</v>
      </c>
      <c r="H23" s="248">
        <v>2130</v>
      </c>
      <c r="I23" s="248">
        <v>223</v>
      </c>
      <c r="J23" s="165">
        <v>812.47</v>
      </c>
      <c r="K23" s="245">
        <v>0</v>
      </c>
      <c r="L23" s="245">
        <v>0</v>
      </c>
      <c r="M23" s="245">
        <v>0</v>
      </c>
      <c r="N23" s="245">
        <v>0</v>
      </c>
      <c r="O23" s="182">
        <f t="shared" si="1"/>
        <v>169</v>
      </c>
      <c r="P23" s="183">
        <f t="shared" si="2"/>
        <v>223</v>
      </c>
    </row>
    <row r="24" spans="1:16" ht="19.5" customHeight="1">
      <c r="A24" s="579"/>
      <c r="B24" s="582"/>
      <c r="C24" s="584"/>
      <c r="D24" s="184" t="s">
        <v>16</v>
      </c>
      <c r="E24" s="184">
        <v>8937.5</v>
      </c>
      <c r="F24" s="245">
        <v>57</v>
      </c>
      <c r="G24" s="245">
        <v>8.5</v>
      </c>
      <c r="H24" s="248">
        <v>570</v>
      </c>
      <c r="I24" s="248">
        <v>127.5</v>
      </c>
      <c r="J24" s="165">
        <v>8746.75</v>
      </c>
      <c r="K24" s="245">
        <v>24</v>
      </c>
      <c r="L24" s="245">
        <v>1.19</v>
      </c>
      <c r="M24" s="245">
        <v>288</v>
      </c>
      <c r="N24" s="245">
        <v>16</v>
      </c>
      <c r="O24" s="182">
        <f t="shared" si="1"/>
        <v>9.69</v>
      </c>
      <c r="P24" s="183">
        <f t="shared" si="2"/>
        <v>143.5</v>
      </c>
    </row>
    <row r="25" spans="1:16" ht="19.5" customHeight="1" thickBot="1">
      <c r="A25" s="579"/>
      <c r="B25" s="583"/>
      <c r="C25" s="584"/>
      <c r="D25" s="186" t="s">
        <v>17</v>
      </c>
      <c r="E25" s="186">
        <v>1977.98</v>
      </c>
      <c r="F25" s="246">
        <v>0</v>
      </c>
      <c r="G25" s="246">
        <v>0</v>
      </c>
      <c r="H25" s="249">
        <v>0</v>
      </c>
      <c r="I25" s="249">
        <v>0</v>
      </c>
      <c r="J25" s="185">
        <v>1025.69</v>
      </c>
      <c r="K25" s="246">
        <v>0</v>
      </c>
      <c r="L25" s="246">
        <v>0</v>
      </c>
      <c r="M25" s="246">
        <v>0</v>
      </c>
      <c r="N25" s="246">
        <v>0</v>
      </c>
      <c r="O25" s="182">
        <f t="shared" si="1"/>
        <v>0</v>
      </c>
      <c r="P25" s="183">
        <f t="shared" si="2"/>
        <v>0</v>
      </c>
    </row>
    <row r="26" spans="1:16" ht="19.5" customHeight="1" thickBot="1">
      <c r="A26" s="580"/>
      <c r="B26" s="585" t="s">
        <v>18</v>
      </c>
      <c r="C26" s="586"/>
      <c r="D26" s="586"/>
      <c r="E26" s="162">
        <f>E21+E22+E23+E24+E25</f>
        <v>13325.65</v>
      </c>
      <c r="F26" s="162">
        <f t="shared" ref="F26:P26" si="4">F21+F22+F23+F24+F25</f>
        <v>645</v>
      </c>
      <c r="G26" s="162">
        <f t="shared" si="4"/>
        <v>412.03</v>
      </c>
      <c r="H26" s="162">
        <f t="shared" si="4"/>
        <v>6630</v>
      </c>
      <c r="I26" s="162">
        <f t="shared" si="4"/>
        <v>3286.4</v>
      </c>
      <c r="J26" s="162">
        <f t="shared" si="4"/>
        <v>10626</v>
      </c>
      <c r="K26" s="162">
        <f t="shared" si="4"/>
        <v>24</v>
      </c>
      <c r="L26" s="162">
        <f t="shared" si="4"/>
        <v>1.19</v>
      </c>
      <c r="M26" s="162">
        <f t="shared" si="4"/>
        <v>288</v>
      </c>
      <c r="N26" s="162">
        <f t="shared" si="4"/>
        <v>16</v>
      </c>
      <c r="O26" s="162">
        <f t="shared" si="4"/>
        <v>413.21999999999997</v>
      </c>
      <c r="P26" s="162">
        <f t="shared" si="4"/>
        <v>3302.4</v>
      </c>
    </row>
    <row r="27" spans="1:16" ht="19.5" customHeight="1">
      <c r="A27" s="578">
        <v>3</v>
      </c>
      <c r="B27" s="581" t="s">
        <v>114</v>
      </c>
      <c r="C27" s="584">
        <f>E32+J32</f>
        <v>19753</v>
      </c>
      <c r="D27" s="181" t="s">
        <v>14</v>
      </c>
      <c r="E27" s="181">
        <v>1976.04</v>
      </c>
      <c r="F27" s="164">
        <v>1976.04</v>
      </c>
      <c r="G27" s="164">
        <v>589.36</v>
      </c>
      <c r="H27" s="164">
        <v>4714.88</v>
      </c>
      <c r="I27" s="164">
        <v>4650</v>
      </c>
      <c r="J27" s="164">
        <v>255.29</v>
      </c>
      <c r="K27" s="164">
        <v>255.29</v>
      </c>
      <c r="L27" s="164">
        <v>21.76</v>
      </c>
      <c r="M27" s="164">
        <v>217.6</v>
      </c>
      <c r="N27" s="164">
        <v>204</v>
      </c>
      <c r="O27" s="182">
        <f>G27+L27</f>
        <v>611.12</v>
      </c>
      <c r="P27" s="183">
        <f>I27+N27</f>
        <v>4854</v>
      </c>
    </row>
    <row r="28" spans="1:16" ht="19.5" customHeight="1">
      <c r="A28" s="579"/>
      <c r="B28" s="582"/>
      <c r="C28" s="584"/>
      <c r="D28" s="184" t="s">
        <v>72</v>
      </c>
      <c r="E28" s="184">
        <v>348.23</v>
      </c>
      <c r="F28" s="165">
        <v>348.23</v>
      </c>
      <c r="G28" s="165">
        <v>111.86</v>
      </c>
      <c r="H28" s="165">
        <v>1118.5999999999999</v>
      </c>
      <c r="I28" s="165">
        <v>1096</v>
      </c>
      <c r="J28" s="165">
        <v>0.12</v>
      </c>
      <c r="K28" s="165">
        <v>0.12</v>
      </c>
      <c r="L28" s="165">
        <v>0</v>
      </c>
      <c r="M28" s="165">
        <v>0</v>
      </c>
      <c r="N28" s="165">
        <v>0</v>
      </c>
      <c r="O28" s="182">
        <f>G28+L28</f>
        <v>111.86</v>
      </c>
      <c r="P28" s="183">
        <f>I28+N28</f>
        <v>1096</v>
      </c>
    </row>
    <row r="29" spans="1:16" ht="19.5" customHeight="1">
      <c r="A29" s="579"/>
      <c r="B29" s="582"/>
      <c r="C29" s="584"/>
      <c r="D29" s="184" t="s">
        <v>15</v>
      </c>
      <c r="E29" s="184">
        <v>377.86</v>
      </c>
      <c r="F29" s="165">
        <v>377.86</v>
      </c>
      <c r="G29" s="165">
        <v>3.8</v>
      </c>
      <c r="H29" s="165">
        <v>19</v>
      </c>
      <c r="I29" s="165">
        <v>19</v>
      </c>
      <c r="J29" s="165">
        <v>840.16</v>
      </c>
      <c r="K29" s="165">
        <v>840.16</v>
      </c>
      <c r="L29" s="165">
        <v>326</v>
      </c>
      <c r="M29" s="165">
        <v>1304</v>
      </c>
      <c r="N29" s="165">
        <v>1260</v>
      </c>
      <c r="O29" s="182">
        <f>G29+L29</f>
        <v>329.8</v>
      </c>
      <c r="P29" s="183">
        <f>I29+N29</f>
        <v>1279</v>
      </c>
    </row>
    <row r="30" spans="1:16" ht="19.5" customHeight="1">
      <c r="A30" s="579"/>
      <c r="B30" s="582"/>
      <c r="C30" s="584"/>
      <c r="D30" s="184" t="s">
        <v>16</v>
      </c>
      <c r="E30" s="184">
        <v>7844.3</v>
      </c>
      <c r="F30" s="165">
        <v>7844.3</v>
      </c>
      <c r="G30" s="165">
        <v>72.739999999999995</v>
      </c>
      <c r="H30" s="165">
        <v>278</v>
      </c>
      <c r="I30" s="165">
        <v>278</v>
      </c>
      <c r="J30" s="165">
        <v>5033.96</v>
      </c>
      <c r="K30" s="165">
        <v>5033.96</v>
      </c>
      <c r="L30" s="165">
        <v>0</v>
      </c>
      <c r="M30" s="165">
        <v>0</v>
      </c>
      <c r="N30" s="165">
        <v>0</v>
      </c>
      <c r="O30" s="182">
        <f>G30+L30</f>
        <v>72.739999999999995</v>
      </c>
      <c r="P30" s="183">
        <f>I30+N30</f>
        <v>278</v>
      </c>
    </row>
    <row r="31" spans="1:16" ht="19.5" customHeight="1" thickBot="1">
      <c r="A31" s="579"/>
      <c r="B31" s="583"/>
      <c r="C31" s="584"/>
      <c r="D31" s="186" t="s">
        <v>17</v>
      </c>
      <c r="E31" s="186">
        <v>2539.9</v>
      </c>
      <c r="F31" s="185">
        <v>2539.9</v>
      </c>
      <c r="G31" s="185">
        <v>20.65</v>
      </c>
      <c r="H31" s="185">
        <v>82.6</v>
      </c>
      <c r="I31" s="185">
        <v>82.6</v>
      </c>
      <c r="J31" s="185">
        <v>537.14</v>
      </c>
      <c r="K31" s="185">
        <v>537.14</v>
      </c>
      <c r="L31" s="185">
        <v>0</v>
      </c>
      <c r="M31" s="185">
        <v>0</v>
      </c>
      <c r="N31" s="185">
        <v>0</v>
      </c>
      <c r="O31" s="182">
        <f>G31+L31</f>
        <v>20.65</v>
      </c>
      <c r="P31" s="183">
        <f>I31+N31</f>
        <v>82.6</v>
      </c>
    </row>
    <row r="32" spans="1:16" ht="19.5" customHeight="1" thickBot="1">
      <c r="A32" s="580"/>
      <c r="B32" s="590" t="s">
        <v>18</v>
      </c>
      <c r="C32" s="591"/>
      <c r="D32" s="591"/>
      <c r="E32" s="162">
        <f>E27+E28+E29+E30+E31</f>
        <v>13086.33</v>
      </c>
      <c r="F32" s="162">
        <f t="shared" ref="F32:P32" si="5">F27+F28+F29+F30+F31</f>
        <v>13086.33</v>
      </c>
      <c r="G32" s="162">
        <f t="shared" si="5"/>
        <v>798.41</v>
      </c>
      <c r="H32" s="162">
        <f t="shared" si="5"/>
        <v>6213.08</v>
      </c>
      <c r="I32" s="162">
        <f t="shared" si="5"/>
        <v>6125.6</v>
      </c>
      <c r="J32" s="162">
        <f t="shared" si="5"/>
        <v>6666.67</v>
      </c>
      <c r="K32" s="162">
        <f t="shared" si="5"/>
        <v>6666.67</v>
      </c>
      <c r="L32" s="162">
        <f t="shared" si="5"/>
        <v>347.76</v>
      </c>
      <c r="M32" s="162">
        <f t="shared" si="5"/>
        <v>1521.6</v>
      </c>
      <c r="N32" s="162">
        <f t="shared" si="5"/>
        <v>1464</v>
      </c>
      <c r="O32" s="162">
        <f t="shared" si="5"/>
        <v>1146.17</v>
      </c>
      <c r="P32" s="162">
        <f t="shared" si="5"/>
        <v>7589.6</v>
      </c>
    </row>
    <row r="33" spans="1:16" ht="19.5" customHeight="1">
      <c r="A33" s="592" t="s">
        <v>73</v>
      </c>
      <c r="B33" s="593"/>
      <c r="C33" s="598">
        <f>E38+J38</f>
        <v>85871.34</v>
      </c>
      <c r="D33" s="187" t="s">
        <v>14</v>
      </c>
      <c r="E33" s="181">
        <f>E27+E21+E15+E9</f>
        <v>5817.24</v>
      </c>
      <c r="F33" s="181">
        <f>F27+F21+F15+F9</f>
        <v>2433.04</v>
      </c>
      <c r="G33" s="181">
        <f t="shared" ref="G33:N37" si="6">G27+G21+G15+G9</f>
        <v>947.19</v>
      </c>
      <c r="H33" s="181">
        <f t="shared" si="6"/>
        <v>14222.491000000002</v>
      </c>
      <c r="I33" s="181">
        <f t="shared" si="6"/>
        <v>11249.710999999999</v>
      </c>
      <c r="J33" s="181">
        <f t="shared" si="6"/>
        <v>892.23</v>
      </c>
      <c r="K33" s="181">
        <f t="shared" si="6"/>
        <v>255.29</v>
      </c>
      <c r="L33" s="181">
        <f t="shared" si="6"/>
        <v>21.76</v>
      </c>
      <c r="M33" s="181">
        <f t="shared" si="6"/>
        <v>217.6</v>
      </c>
      <c r="N33" s="181">
        <f t="shared" si="6"/>
        <v>204</v>
      </c>
      <c r="O33" s="182">
        <f>G33+L33</f>
        <v>968.95</v>
      </c>
      <c r="P33" s="183">
        <f>I33+N33</f>
        <v>11453.710999999999</v>
      </c>
    </row>
    <row r="34" spans="1:16" ht="19.5" customHeight="1">
      <c r="A34" s="594"/>
      <c r="B34" s="595"/>
      <c r="C34" s="599"/>
      <c r="D34" s="188" t="s">
        <v>72</v>
      </c>
      <c r="E34" s="181">
        <f t="shared" ref="E34:N38" si="7">E28+E22+E16+E10</f>
        <v>461.20000000000005</v>
      </c>
      <c r="F34" s="181">
        <f t="shared" si="7"/>
        <v>368.77000000000004</v>
      </c>
      <c r="G34" s="181">
        <f t="shared" si="6"/>
        <v>128.1</v>
      </c>
      <c r="H34" s="181">
        <f t="shared" si="6"/>
        <v>1832.85</v>
      </c>
      <c r="I34" s="181">
        <f t="shared" si="6"/>
        <v>1602.9</v>
      </c>
      <c r="J34" s="181">
        <f t="shared" si="6"/>
        <v>6.8500000000000005</v>
      </c>
      <c r="K34" s="181">
        <f t="shared" si="6"/>
        <v>0.12</v>
      </c>
      <c r="L34" s="181">
        <f t="shared" si="6"/>
        <v>0</v>
      </c>
      <c r="M34" s="181">
        <f t="shared" si="6"/>
        <v>0</v>
      </c>
      <c r="N34" s="181">
        <f t="shared" si="6"/>
        <v>0</v>
      </c>
      <c r="O34" s="182">
        <f t="shared" si="1"/>
        <v>128.1</v>
      </c>
      <c r="P34" s="183">
        <f t="shared" si="2"/>
        <v>1602.9</v>
      </c>
    </row>
    <row r="35" spans="1:16" ht="19.5" customHeight="1">
      <c r="A35" s="594"/>
      <c r="B35" s="595"/>
      <c r="C35" s="599"/>
      <c r="D35" s="188" t="s">
        <v>15</v>
      </c>
      <c r="E35" s="181">
        <f t="shared" si="7"/>
        <v>1695.8</v>
      </c>
      <c r="F35" s="181">
        <f t="shared" si="7"/>
        <v>710.86</v>
      </c>
      <c r="G35" s="181">
        <f t="shared" si="6"/>
        <v>404.42450000000002</v>
      </c>
      <c r="H35" s="181">
        <f t="shared" si="6"/>
        <v>4105.6450000000004</v>
      </c>
      <c r="I35" s="181">
        <f t="shared" si="6"/>
        <v>1931.8</v>
      </c>
      <c r="J35" s="181">
        <f t="shared" si="6"/>
        <v>3649.37</v>
      </c>
      <c r="K35" s="181">
        <f t="shared" si="6"/>
        <v>860.16</v>
      </c>
      <c r="L35" s="181">
        <f t="shared" si="6"/>
        <v>349.375</v>
      </c>
      <c r="M35" s="181">
        <f t="shared" si="6"/>
        <v>1438.991</v>
      </c>
      <c r="N35" s="181">
        <f t="shared" si="6"/>
        <v>1512.2640000000001</v>
      </c>
      <c r="O35" s="182">
        <f t="shared" si="1"/>
        <v>753.79950000000008</v>
      </c>
      <c r="P35" s="183">
        <f t="shared" si="2"/>
        <v>3444.0640000000003</v>
      </c>
    </row>
    <row r="36" spans="1:16" ht="19.5" customHeight="1">
      <c r="A36" s="594"/>
      <c r="B36" s="595"/>
      <c r="C36" s="599"/>
      <c r="D36" s="188" t="s">
        <v>16</v>
      </c>
      <c r="E36" s="181">
        <f t="shared" si="7"/>
        <v>23974.29</v>
      </c>
      <c r="F36" s="181">
        <f t="shared" si="7"/>
        <v>7966.25</v>
      </c>
      <c r="G36" s="181">
        <f t="shared" si="6"/>
        <v>143.13602</v>
      </c>
      <c r="H36" s="250">
        <f t="shared" si="6"/>
        <v>3596.0239999999999</v>
      </c>
      <c r="I36" s="250">
        <f t="shared" si="6"/>
        <v>2444.3220000000001</v>
      </c>
      <c r="J36" s="181">
        <f t="shared" si="6"/>
        <v>38855.57</v>
      </c>
      <c r="K36" s="181">
        <f t="shared" si="6"/>
        <v>5107.96</v>
      </c>
      <c r="L36" s="181">
        <f t="shared" si="6"/>
        <v>349.48500000000001</v>
      </c>
      <c r="M36" s="181">
        <f t="shared" si="6"/>
        <v>2447.6999999999998</v>
      </c>
      <c r="N36" s="181">
        <f t="shared" si="6"/>
        <v>2034.3</v>
      </c>
      <c r="O36" s="182">
        <f t="shared" si="1"/>
        <v>492.62102000000004</v>
      </c>
      <c r="P36" s="183">
        <f t="shared" si="2"/>
        <v>4478.6220000000003</v>
      </c>
    </row>
    <row r="37" spans="1:16" ht="19.5" customHeight="1" thickBot="1">
      <c r="A37" s="596"/>
      <c r="B37" s="597"/>
      <c r="C37" s="600"/>
      <c r="D37" s="189" t="s">
        <v>17</v>
      </c>
      <c r="E37" s="181">
        <f t="shared" si="7"/>
        <v>6951.47</v>
      </c>
      <c r="F37" s="181">
        <f t="shared" si="7"/>
        <v>2542.5700000000002</v>
      </c>
      <c r="G37" s="181">
        <f t="shared" si="6"/>
        <v>23.342590000000001</v>
      </c>
      <c r="H37" s="181">
        <f t="shared" si="6"/>
        <v>625.02299999999991</v>
      </c>
      <c r="I37" s="181">
        <f t="shared" si="6"/>
        <v>459.72300000000001</v>
      </c>
      <c r="J37" s="181">
        <f t="shared" si="6"/>
        <v>3567.3199999999997</v>
      </c>
      <c r="K37" s="181">
        <f t="shared" si="6"/>
        <v>537.14</v>
      </c>
      <c r="L37" s="181">
        <f t="shared" si="6"/>
        <v>0</v>
      </c>
      <c r="M37" s="181">
        <f t="shared" si="6"/>
        <v>0</v>
      </c>
      <c r="N37" s="181">
        <f t="shared" si="6"/>
        <v>0</v>
      </c>
      <c r="O37" s="182">
        <f t="shared" si="1"/>
        <v>23.342590000000001</v>
      </c>
      <c r="P37" s="183">
        <f t="shared" si="2"/>
        <v>459.72300000000001</v>
      </c>
    </row>
    <row r="38" spans="1:16" s="163" customFormat="1" ht="27" customHeight="1" thickBot="1">
      <c r="A38" s="587" t="s">
        <v>20</v>
      </c>
      <c r="B38" s="588"/>
      <c r="C38" s="588"/>
      <c r="D38" s="589"/>
      <c r="E38" s="162">
        <f t="shared" si="7"/>
        <v>38900</v>
      </c>
      <c r="F38" s="162">
        <f t="shared" si="7"/>
        <v>14021.490000000002</v>
      </c>
      <c r="G38" s="162">
        <f t="shared" si="7"/>
        <v>1646.1931099999999</v>
      </c>
      <c r="H38" s="162">
        <f t="shared" si="7"/>
        <v>24382.032999999999</v>
      </c>
      <c r="I38" s="162">
        <f t="shared" si="7"/>
        <v>17688.456000000002</v>
      </c>
      <c r="J38" s="162">
        <f t="shared" si="7"/>
        <v>46971.34</v>
      </c>
      <c r="K38" s="162">
        <f t="shared" si="7"/>
        <v>6760.67</v>
      </c>
      <c r="L38" s="162">
        <f t="shared" si="7"/>
        <v>720.62</v>
      </c>
      <c r="M38" s="162">
        <f t="shared" si="7"/>
        <v>4104.2909999999993</v>
      </c>
      <c r="N38" s="162">
        <f t="shared" si="7"/>
        <v>3750.5639999999999</v>
      </c>
      <c r="O38" s="162">
        <f t="shared" ref="O38:P38" si="8">O33+O34+O35+O36+O37</f>
        <v>2366.8131100000001</v>
      </c>
      <c r="P38" s="162">
        <f t="shared" si="8"/>
        <v>21439.02</v>
      </c>
    </row>
    <row r="40" spans="1:16">
      <c r="E40" s="161">
        <v>38900</v>
      </c>
      <c r="F40" s="161">
        <v>13974.5</v>
      </c>
      <c r="G40" s="161">
        <v>1622.7999999999997</v>
      </c>
      <c r="H40" s="251">
        <v>23995.419000000002</v>
      </c>
      <c r="I40" s="251">
        <v>17524.879000000001</v>
      </c>
      <c r="J40" s="161">
        <v>46971.34</v>
      </c>
      <c r="K40" s="161">
        <v>6748.67</v>
      </c>
      <c r="L40" s="161">
        <v>719.43000000000006</v>
      </c>
      <c r="M40" s="161">
        <v>3960.2909999999997</v>
      </c>
      <c r="N40" s="161">
        <v>3734.5639999999999</v>
      </c>
      <c r="O40" s="161">
        <v>2342.23</v>
      </c>
      <c r="P40" s="161">
        <v>21259.442999999999</v>
      </c>
    </row>
    <row r="42" spans="1:16">
      <c r="C42" s="161">
        <v>85871.34</v>
      </c>
      <c r="E42" s="161">
        <f>E38-E40</f>
        <v>0</v>
      </c>
      <c r="F42" s="161">
        <f t="shared" ref="F42:P42" si="9">F38-F40</f>
        <v>46.990000000001601</v>
      </c>
      <c r="G42" s="161">
        <f t="shared" si="9"/>
        <v>23.393110000000206</v>
      </c>
      <c r="H42" s="251">
        <f t="shared" si="9"/>
        <v>386.61399999999776</v>
      </c>
      <c r="I42" s="251">
        <f t="shared" si="9"/>
        <v>163.57700000000114</v>
      </c>
      <c r="J42" s="161">
        <f t="shared" si="9"/>
        <v>0</v>
      </c>
      <c r="K42" s="161">
        <f t="shared" si="9"/>
        <v>12</v>
      </c>
      <c r="L42" s="161">
        <f t="shared" si="9"/>
        <v>1.1899999999999409</v>
      </c>
      <c r="M42" s="161">
        <f t="shared" si="9"/>
        <v>143.99999999999955</v>
      </c>
      <c r="N42" s="161">
        <f t="shared" si="9"/>
        <v>16</v>
      </c>
      <c r="O42" s="161">
        <f t="shared" si="9"/>
        <v>24.583110000000033</v>
      </c>
      <c r="P42" s="161">
        <f t="shared" si="9"/>
        <v>179.57700000000114</v>
      </c>
    </row>
    <row r="45" spans="1:16">
      <c r="C45" s="161">
        <f>C33-C42</f>
        <v>0</v>
      </c>
    </row>
  </sheetData>
  <mergeCells count="37"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O6:O7"/>
    <mergeCell ref="P6:P7"/>
    <mergeCell ref="F6:G6"/>
    <mergeCell ref="H6:I6"/>
    <mergeCell ref="J6:J7"/>
    <mergeCell ref="K6:L6"/>
    <mergeCell ref="M6:N6"/>
    <mergeCell ref="A15:A20"/>
    <mergeCell ref="B15:B19"/>
    <mergeCell ref="C15:C19"/>
    <mergeCell ref="B20:D20"/>
    <mergeCell ref="A9:A14"/>
    <mergeCell ref="B9:B13"/>
    <mergeCell ref="C9:C13"/>
    <mergeCell ref="B14:D14"/>
    <mergeCell ref="E6:E7"/>
    <mergeCell ref="A21:A26"/>
    <mergeCell ref="B21:B25"/>
    <mergeCell ref="C21:C25"/>
    <mergeCell ref="B26:D26"/>
    <mergeCell ref="A38:D38"/>
    <mergeCell ref="A27:A32"/>
    <mergeCell ref="B27:B31"/>
    <mergeCell ref="C27:C31"/>
    <mergeCell ref="B32:D32"/>
    <mergeCell ref="A33:B37"/>
    <mergeCell ref="C33:C3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25"/>
  <sheetViews>
    <sheetView zoomScale="68" zoomScaleNormal="68" workbookViewId="0">
      <selection activeCell="E24" sqref="E24"/>
    </sheetView>
  </sheetViews>
  <sheetFormatPr defaultRowHeight="14.25"/>
  <cols>
    <col min="1" max="1" width="3.42578125" style="1" customWidth="1"/>
    <col min="2" max="2" width="17.42578125" style="1" customWidth="1"/>
    <col min="3" max="3" width="15.5703125" style="1" customWidth="1"/>
    <col min="4" max="4" width="16.140625" style="39" customWidth="1"/>
    <col min="5" max="5" width="16.28515625" style="39" customWidth="1"/>
    <col min="6" max="6" width="13.7109375" style="39" customWidth="1"/>
    <col min="7" max="7" width="13.5703125" style="39" customWidth="1"/>
    <col min="8" max="8" width="6.140625" style="40" customWidth="1"/>
    <col min="9" max="9" width="15.140625" style="39" customWidth="1"/>
    <col min="10" max="10" width="14.85546875" style="39" customWidth="1"/>
    <col min="11" max="11" width="6" style="40" customWidth="1"/>
    <col min="12" max="12" width="14.7109375" style="39" customWidth="1"/>
    <col min="13" max="13" width="12.140625" style="39" customWidth="1"/>
    <col min="14" max="14" width="11.7109375" style="39" customWidth="1"/>
    <col min="15" max="15" width="6" style="40" customWidth="1"/>
    <col min="16" max="16" width="14.140625" style="39" customWidth="1"/>
    <col min="17" max="17" width="13.85546875" style="39" customWidth="1"/>
    <col min="18" max="18" width="6.42578125" style="40" customWidth="1"/>
    <col min="19" max="19" width="13.140625" style="39" customWidth="1"/>
    <col min="20" max="20" width="7.42578125" style="39" customWidth="1"/>
    <col min="21" max="21" width="16.28515625" style="39" customWidth="1"/>
    <col min="22" max="22" width="7.28515625" style="39" customWidth="1"/>
    <col min="23" max="23" width="9.140625" style="39"/>
    <col min="24" max="24" width="16.7109375" style="39" bestFit="1" customWidth="1"/>
    <col min="25" max="16384" width="9.140625" style="39"/>
  </cols>
  <sheetData>
    <row r="1" spans="1:26" s="2" customFormat="1" ht="27.75" customHeight="1">
      <c r="A1" s="1"/>
      <c r="B1" s="1"/>
      <c r="C1" s="1"/>
      <c r="H1" s="3"/>
      <c r="K1" s="3"/>
      <c r="O1" s="3"/>
      <c r="R1" s="3"/>
    </row>
    <row r="2" spans="1:26" s="1" customFormat="1" ht="18" customHeight="1">
      <c r="A2" s="344" t="s">
        <v>0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</row>
    <row r="3" spans="1:26" s="4" customFormat="1" ht="31.5" customHeight="1">
      <c r="A3" s="345" t="s">
        <v>24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</row>
    <row r="4" spans="1:26" s="1" customFormat="1" ht="28.5" customHeight="1" thickBot="1">
      <c r="A4" s="346" t="s">
        <v>133</v>
      </c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</row>
    <row r="5" spans="1:26" s="1" customFormat="1" ht="54.75" customHeight="1" thickBot="1">
      <c r="A5" s="347" t="s">
        <v>1</v>
      </c>
      <c r="B5" s="349" t="s">
        <v>25</v>
      </c>
      <c r="C5" s="349" t="s">
        <v>26</v>
      </c>
      <c r="D5" s="352" t="s">
        <v>27</v>
      </c>
      <c r="E5" s="355" t="s">
        <v>3</v>
      </c>
      <c r="F5" s="355"/>
      <c r="G5" s="355"/>
      <c r="H5" s="355"/>
      <c r="I5" s="355"/>
      <c r="J5" s="355"/>
      <c r="K5" s="356"/>
      <c r="L5" s="357" t="s">
        <v>4</v>
      </c>
      <c r="M5" s="355"/>
      <c r="N5" s="355"/>
      <c r="O5" s="355"/>
      <c r="P5" s="355"/>
      <c r="Q5" s="355"/>
      <c r="R5" s="356"/>
      <c r="S5" s="358" t="s">
        <v>5</v>
      </c>
      <c r="T5" s="359"/>
      <c r="U5" s="359"/>
      <c r="V5" s="360"/>
    </row>
    <row r="6" spans="1:26" s="1" customFormat="1" ht="51.75" customHeight="1">
      <c r="A6" s="348"/>
      <c r="B6" s="350"/>
      <c r="C6" s="350"/>
      <c r="D6" s="353"/>
      <c r="E6" s="367" t="s">
        <v>28</v>
      </c>
      <c r="F6" s="365" t="s">
        <v>29</v>
      </c>
      <c r="G6" s="365"/>
      <c r="H6" s="363" t="s">
        <v>30</v>
      </c>
      <c r="I6" s="366" t="s">
        <v>31</v>
      </c>
      <c r="J6" s="365"/>
      <c r="K6" s="363" t="s">
        <v>30</v>
      </c>
      <c r="L6" s="367" t="s">
        <v>32</v>
      </c>
      <c r="M6" s="365" t="s">
        <v>33</v>
      </c>
      <c r="N6" s="365"/>
      <c r="O6" s="363" t="s">
        <v>30</v>
      </c>
      <c r="P6" s="366" t="s">
        <v>34</v>
      </c>
      <c r="Q6" s="365"/>
      <c r="R6" s="363" t="s">
        <v>30</v>
      </c>
      <c r="S6" s="370" t="s">
        <v>10</v>
      </c>
      <c r="T6" s="363" t="s">
        <v>30</v>
      </c>
      <c r="U6" s="361" t="s">
        <v>35</v>
      </c>
      <c r="V6" s="363" t="s">
        <v>30</v>
      </c>
    </row>
    <row r="7" spans="1:26" s="1" customFormat="1" ht="48" customHeight="1" thickBot="1">
      <c r="A7" s="348"/>
      <c r="B7" s="350"/>
      <c r="C7" s="351"/>
      <c r="D7" s="354"/>
      <c r="E7" s="368"/>
      <c r="F7" s="5" t="s">
        <v>12</v>
      </c>
      <c r="G7" s="6" t="s">
        <v>13</v>
      </c>
      <c r="H7" s="364"/>
      <c r="I7" s="7" t="s">
        <v>12</v>
      </c>
      <c r="J7" s="6" t="s">
        <v>13</v>
      </c>
      <c r="K7" s="364"/>
      <c r="L7" s="368"/>
      <c r="M7" s="5" t="s">
        <v>12</v>
      </c>
      <c r="N7" s="6" t="s">
        <v>13</v>
      </c>
      <c r="O7" s="364"/>
      <c r="P7" s="7" t="s">
        <v>12</v>
      </c>
      <c r="Q7" s="6" t="s">
        <v>13</v>
      </c>
      <c r="R7" s="364"/>
      <c r="S7" s="371"/>
      <c r="T7" s="364"/>
      <c r="U7" s="362"/>
      <c r="V7" s="364"/>
    </row>
    <row r="8" spans="1:26" s="11" customFormat="1" ht="21" customHeight="1" thickBot="1">
      <c r="A8" s="8">
        <v>1</v>
      </c>
      <c r="B8" s="9">
        <v>2</v>
      </c>
      <c r="C8" s="8">
        <v>3</v>
      </c>
      <c r="D8" s="9">
        <v>4</v>
      </c>
      <c r="E8" s="8">
        <v>5</v>
      </c>
      <c r="F8" s="9">
        <v>6</v>
      </c>
      <c r="G8" s="8">
        <v>7</v>
      </c>
      <c r="H8" s="9">
        <v>8</v>
      </c>
      <c r="I8" s="8">
        <v>9</v>
      </c>
      <c r="J8" s="9">
        <v>10</v>
      </c>
      <c r="K8" s="8">
        <v>11</v>
      </c>
      <c r="L8" s="9">
        <v>12</v>
      </c>
      <c r="M8" s="8">
        <v>13</v>
      </c>
      <c r="N8" s="9">
        <v>14</v>
      </c>
      <c r="O8" s="8">
        <v>15</v>
      </c>
      <c r="P8" s="9">
        <v>16</v>
      </c>
      <c r="Q8" s="8">
        <v>17</v>
      </c>
      <c r="R8" s="9">
        <v>18</v>
      </c>
      <c r="S8" s="8">
        <v>19</v>
      </c>
      <c r="T8" s="9">
        <v>20</v>
      </c>
      <c r="U8" s="8">
        <v>21</v>
      </c>
      <c r="V8" s="10">
        <v>22</v>
      </c>
    </row>
    <row r="9" spans="1:26" s="21" customFormat="1" ht="45" customHeight="1">
      <c r="A9" s="12">
        <v>1</v>
      </c>
      <c r="B9" s="13" t="s">
        <v>19</v>
      </c>
      <c r="C9" s="14">
        <v>218478.8</v>
      </c>
      <c r="D9" s="25">
        <f>E9+L9</f>
        <v>158234.9118</v>
      </c>
      <c r="E9" s="15">
        <v>109462.49299999999</v>
      </c>
      <c r="F9" s="15">
        <v>27037.745999999999</v>
      </c>
      <c r="G9" s="16">
        <v>9990.3897699999998</v>
      </c>
      <c r="H9" s="17">
        <f t="shared" ref="H9:H19" si="0">G9*100/F9</f>
        <v>36.949787789263205</v>
      </c>
      <c r="I9" s="15">
        <v>105592.39600000001</v>
      </c>
      <c r="J9" s="16">
        <v>119079.08900000001</v>
      </c>
      <c r="K9" s="18">
        <f t="shared" ref="K9:K19" si="1">J9*100/I9</f>
        <v>112.77240929356314</v>
      </c>
      <c r="L9" s="15">
        <v>48772.418799999999</v>
      </c>
      <c r="M9" s="15">
        <v>12536.404</v>
      </c>
      <c r="N9" s="16">
        <v>11660.204</v>
      </c>
      <c r="O9" s="18">
        <f>N9*100/M9</f>
        <v>93.010754918236515</v>
      </c>
      <c r="P9" s="19">
        <v>32220.68</v>
      </c>
      <c r="Q9" s="16">
        <v>29984.280000000002</v>
      </c>
      <c r="R9" s="17">
        <f t="shared" ref="R9:R12" si="2">Q9*100/P9</f>
        <v>93.059116070796776</v>
      </c>
      <c r="S9" s="15">
        <f>G9+N9</f>
        <v>21650.593769999999</v>
      </c>
      <c r="T9" s="92">
        <f t="shared" ref="T9:T19" si="3">S9/(F9+M9)*100</f>
        <v>54.708929364244085</v>
      </c>
      <c r="U9" s="15">
        <f>J9+Q9</f>
        <v>149063.36900000001</v>
      </c>
      <c r="V9" s="20">
        <f t="shared" ref="V9:V19" si="4">U9/(I9+P9)*100</f>
        <v>108.16344379396917</v>
      </c>
      <c r="W9" s="94"/>
      <c r="Z9" s="180"/>
    </row>
    <row r="10" spans="1:26" s="21" customFormat="1" ht="45" customHeight="1">
      <c r="A10" s="22">
        <v>2</v>
      </c>
      <c r="B10" s="23" t="s">
        <v>36</v>
      </c>
      <c r="C10" s="29">
        <v>155877.1</v>
      </c>
      <c r="D10" s="25">
        <f t="shared" ref="D10:D18" si="5">E10+L10</f>
        <v>120942.30669999999</v>
      </c>
      <c r="E10" s="25">
        <v>45492.521199999996</v>
      </c>
      <c r="F10" s="25">
        <v>18915.663</v>
      </c>
      <c r="G10" s="26">
        <v>19292.070800000001</v>
      </c>
      <c r="H10" s="27">
        <f t="shared" si="0"/>
        <v>101.98992654923066</v>
      </c>
      <c r="I10" s="25">
        <v>79801.600000000006</v>
      </c>
      <c r="J10" s="26">
        <v>81372.88</v>
      </c>
      <c r="K10" s="28">
        <f t="shared" si="1"/>
        <v>101.96898307803352</v>
      </c>
      <c r="L10" s="25">
        <v>75449.785499999998</v>
      </c>
      <c r="M10" s="25">
        <v>37425.599999999999</v>
      </c>
      <c r="N10" s="26">
        <v>37943.4568</v>
      </c>
      <c r="O10" s="28">
        <f t="shared" ref="O10:O19" si="6">N10*100/M10</f>
        <v>101.38369672096105</v>
      </c>
      <c r="P10" s="25">
        <v>34065.4</v>
      </c>
      <c r="Q10" s="26">
        <v>34113.264999999999</v>
      </c>
      <c r="R10" s="27">
        <f t="shared" si="2"/>
        <v>100.14050913830455</v>
      </c>
      <c r="S10" s="25">
        <f t="shared" ref="S10:S18" si="7">G10+N10</f>
        <v>57235.527600000001</v>
      </c>
      <c r="T10" s="92">
        <f t="shared" si="3"/>
        <v>101.58722852911551</v>
      </c>
      <c r="U10" s="25">
        <f>J10+Q10</f>
        <v>115486.145</v>
      </c>
      <c r="V10" s="20">
        <f t="shared" si="4"/>
        <v>101.42196158676352</v>
      </c>
      <c r="W10" s="94"/>
      <c r="Z10" s="180"/>
    </row>
    <row r="11" spans="1:26" s="21" customFormat="1" ht="45" customHeight="1">
      <c r="A11" s="22">
        <v>3</v>
      </c>
      <c r="B11" s="23" t="s">
        <v>21</v>
      </c>
      <c r="C11" s="24">
        <v>96607.8</v>
      </c>
      <c r="D11" s="25">
        <f t="shared" si="5"/>
        <v>25367.530000000002</v>
      </c>
      <c r="E11" s="25">
        <v>23009.350000000002</v>
      </c>
      <c r="F11" s="25">
        <v>23009.350000000002</v>
      </c>
      <c r="G11" s="26">
        <v>5347.9076000000005</v>
      </c>
      <c r="H11" s="27">
        <f t="shared" si="0"/>
        <v>23.242323664075688</v>
      </c>
      <c r="I11" s="25">
        <v>124917.4</v>
      </c>
      <c r="J11" s="26">
        <v>107150.31999999999</v>
      </c>
      <c r="K11" s="28">
        <f t="shared" si="1"/>
        <v>85.776937400234075</v>
      </c>
      <c r="L11" s="25">
        <v>2358.1799999999998</v>
      </c>
      <c r="M11" s="25">
        <v>2358.1799999999998</v>
      </c>
      <c r="N11" s="26">
        <v>491.78000000000003</v>
      </c>
      <c r="O11" s="28">
        <f t="shared" si="6"/>
        <v>20.854218083437228</v>
      </c>
      <c r="P11" s="25">
        <v>1145</v>
      </c>
      <c r="Q11" s="26">
        <v>1145</v>
      </c>
      <c r="R11" s="27">
        <v>0</v>
      </c>
      <c r="S11" s="25">
        <f t="shared" si="7"/>
        <v>5839.6876000000002</v>
      </c>
      <c r="T11" s="92">
        <f t="shared" si="3"/>
        <v>23.020324012625586</v>
      </c>
      <c r="U11" s="25">
        <f t="shared" ref="U11:U18" si="8">J11+Q11</f>
        <v>108295.31999999999</v>
      </c>
      <c r="V11" s="20">
        <f t="shared" si="4"/>
        <v>85.906122682100289</v>
      </c>
      <c r="W11" s="94"/>
      <c r="X11" s="180"/>
      <c r="Y11" s="180"/>
      <c r="Z11" s="180"/>
    </row>
    <row r="12" spans="1:26" s="21" customFormat="1" ht="45" customHeight="1">
      <c r="A12" s="22">
        <v>4</v>
      </c>
      <c r="B12" s="23" t="s">
        <v>37</v>
      </c>
      <c r="C12" s="29">
        <v>344990.80969999998</v>
      </c>
      <c r="D12" s="25">
        <f t="shared" si="5"/>
        <v>279985.91269999999</v>
      </c>
      <c r="E12" s="25">
        <v>145052.0067</v>
      </c>
      <c r="F12" s="25">
        <v>48546.16</v>
      </c>
      <c r="G12" s="26">
        <v>47487.82</v>
      </c>
      <c r="H12" s="27">
        <f t="shared" si="0"/>
        <v>97.81993055681437</v>
      </c>
      <c r="I12" s="25">
        <v>203303.1</v>
      </c>
      <c r="J12" s="26">
        <v>199677.1</v>
      </c>
      <c r="K12" s="28">
        <f t="shared" si="1"/>
        <v>98.216456118967201</v>
      </c>
      <c r="L12" s="25">
        <v>134933.90599999999</v>
      </c>
      <c r="M12" s="25">
        <v>30065.8</v>
      </c>
      <c r="N12" s="26">
        <v>29238.600000000002</v>
      </c>
      <c r="O12" s="28">
        <f t="shared" si="6"/>
        <v>97.248701182073987</v>
      </c>
      <c r="P12" s="25">
        <v>67413.700000000012</v>
      </c>
      <c r="Q12" s="26">
        <v>66492.66</v>
      </c>
      <c r="R12" s="27">
        <f t="shared" si="2"/>
        <v>98.63374951975635</v>
      </c>
      <c r="S12" s="25">
        <f t="shared" si="7"/>
        <v>76726.42</v>
      </c>
      <c r="T12" s="92">
        <f t="shared" si="3"/>
        <v>97.60145911639907</v>
      </c>
      <c r="U12" s="25">
        <f t="shared" si="8"/>
        <v>266169.76</v>
      </c>
      <c r="V12" s="20">
        <f t="shared" si="4"/>
        <v>98.320370217142028</v>
      </c>
      <c r="W12" s="94"/>
      <c r="Z12" s="180"/>
    </row>
    <row r="13" spans="1:26" s="21" customFormat="1" ht="45" customHeight="1">
      <c r="A13" s="22">
        <v>5</v>
      </c>
      <c r="B13" s="23" t="s">
        <v>38</v>
      </c>
      <c r="C13" s="29">
        <v>250736.8</v>
      </c>
      <c r="D13" s="25">
        <f t="shared" si="5"/>
        <v>204620.23090000002</v>
      </c>
      <c r="E13" s="25">
        <v>122217.9209</v>
      </c>
      <c r="F13" s="25">
        <v>44205.528899999998</v>
      </c>
      <c r="G13" s="26">
        <v>22191.333349999997</v>
      </c>
      <c r="H13" s="27">
        <f t="shared" si="0"/>
        <v>50.200357064385209</v>
      </c>
      <c r="I13" s="25">
        <v>86586.635999999999</v>
      </c>
      <c r="J13" s="26">
        <v>70933.697</v>
      </c>
      <c r="K13" s="28">
        <f>J13*100/I13</f>
        <v>81.92222296290619</v>
      </c>
      <c r="L13" s="25">
        <v>82402.310000000012</v>
      </c>
      <c r="M13" s="25">
        <v>37380.420000000006</v>
      </c>
      <c r="N13" s="26">
        <v>3697.44</v>
      </c>
      <c r="O13" s="28">
        <f>N13*100/M13</f>
        <v>9.8913816377665089</v>
      </c>
      <c r="P13" s="25">
        <v>49570.256999999998</v>
      </c>
      <c r="Q13" s="26">
        <v>34530.947999999997</v>
      </c>
      <c r="R13" s="27">
        <f>Q13*100/P13</f>
        <v>69.66061927014016</v>
      </c>
      <c r="S13" s="25">
        <f t="shared" si="7"/>
        <v>25888.773349999996</v>
      </c>
      <c r="T13" s="92">
        <f t="shared" si="3"/>
        <v>31.731901999119845</v>
      </c>
      <c r="U13" s="25">
        <f t="shared" si="8"/>
        <v>105464.64499999999</v>
      </c>
      <c r="V13" s="20">
        <f t="shared" si="4"/>
        <v>77.458175400638737</v>
      </c>
      <c r="W13" s="94"/>
      <c r="Z13" s="180"/>
    </row>
    <row r="14" spans="1:26" s="21" customFormat="1" ht="45" customHeight="1">
      <c r="A14" s="30">
        <v>6</v>
      </c>
      <c r="B14" s="31" t="s">
        <v>23</v>
      </c>
      <c r="C14" s="29">
        <v>153624.6</v>
      </c>
      <c r="D14" s="25">
        <f t="shared" si="5"/>
        <v>105980.85</v>
      </c>
      <c r="E14" s="25">
        <v>61633.450000000004</v>
      </c>
      <c r="F14" s="25">
        <v>11028.294999999998</v>
      </c>
      <c r="G14" s="26">
        <v>7456.5407000000005</v>
      </c>
      <c r="H14" s="27">
        <f t="shared" si="0"/>
        <v>67.612815036231822</v>
      </c>
      <c r="I14" s="25">
        <v>52736.456000000006</v>
      </c>
      <c r="J14" s="26">
        <v>38176.759999999995</v>
      </c>
      <c r="K14" s="28">
        <f t="shared" ref="K14:K16" si="9">J14*100/I14</f>
        <v>72.391591880956113</v>
      </c>
      <c r="L14" s="25">
        <v>44347.4</v>
      </c>
      <c r="M14" s="25">
        <v>12980</v>
      </c>
      <c r="N14" s="26">
        <v>9636.09</v>
      </c>
      <c r="O14" s="28">
        <f t="shared" si="6"/>
        <v>74.237981510015402</v>
      </c>
      <c r="P14" s="25">
        <v>19342.2</v>
      </c>
      <c r="Q14" s="26">
        <v>15281.22</v>
      </c>
      <c r="R14" s="27">
        <f t="shared" ref="R14:R19" si="10">Q14*100/P14</f>
        <v>79.004559977665409</v>
      </c>
      <c r="S14" s="25">
        <f t="shared" si="7"/>
        <v>17092.630700000002</v>
      </c>
      <c r="T14" s="92">
        <f t="shared" si="3"/>
        <v>71.194687919321225</v>
      </c>
      <c r="U14" s="25">
        <f t="shared" si="8"/>
        <v>53457.979999999996</v>
      </c>
      <c r="V14" s="20">
        <f t="shared" si="4"/>
        <v>74.166172021853455</v>
      </c>
      <c r="W14" s="94"/>
      <c r="Z14" s="180"/>
    </row>
    <row r="15" spans="1:26" s="21" customFormat="1" ht="45" customHeight="1">
      <c r="A15" s="22">
        <v>7</v>
      </c>
      <c r="B15" s="23" t="s">
        <v>39</v>
      </c>
      <c r="C15" s="24">
        <v>210944.1</v>
      </c>
      <c r="D15" s="25">
        <f t="shared" si="5"/>
        <v>148285.96170000001</v>
      </c>
      <c r="E15" s="25">
        <v>111769.74400000001</v>
      </c>
      <c r="F15" s="25">
        <v>105852.8251</v>
      </c>
      <c r="G15" s="26">
        <v>33659.195</v>
      </c>
      <c r="H15" s="27">
        <f t="shared" si="0"/>
        <v>31.798107389388893</v>
      </c>
      <c r="I15" s="25">
        <v>165380.47</v>
      </c>
      <c r="J15" s="26">
        <v>161476.76999999999</v>
      </c>
      <c r="K15" s="28">
        <f t="shared" si="9"/>
        <v>97.639564091213416</v>
      </c>
      <c r="L15" s="25">
        <v>36516.217700000001</v>
      </c>
      <c r="M15" s="25">
        <v>32015.879599999997</v>
      </c>
      <c r="N15" s="26">
        <v>18228.34</v>
      </c>
      <c r="O15" s="28">
        <f t="shared" ref="O15:O16" si="11">N15*100/M15</f>
        <v>56.935309064568081</v>
      </c>
      <c r="P15" s="25">
        <v>32281.48</v>
      </c>
      <c r="Q15" s="26">
        <v>36845.340000000004</v>
      </c>
      <c r="R15" s="27">
        <f t="shared" si="10"/>
        <v>114.13770372362112</v>
      </c>
      <c r="S15" s="25">
        <f t="shared" si="7"/>
        <v>51887.535000000003</v>
      </c>
      <c r="T15" s="92">
        <f t="shared" si="3"/>
        <v>37.635470002352172</v>
      </c>
      <c r="U15" s="25">
        <f t="shared" ref="U15:U16" si="12">J15+Q15</f>
        <v>198322.11</v>
      </c>
      <c r="V15" s="20">
        <f t="shared" ref="V15:V16" si="13">U15/(I15+P15)*100</f>
        <v>100.33398436067233</v>
      </c>
      <c r="W15" s="94"/>
      <c r="Z15" s="180"/>
    </row>
    <row r="16" spans="1:26" s="21" customFormat="1" ht="45" customHeight="1">
      <c r="A16" s="22">
        <v>8</v>
      </c>
      <c r="B16" s="23" t="s">
        <v>40</v>
      </c>
      <c r="C16" s="24">
        <v>306068.40000000002</v>
      </c>
      <c r="D16" s="25">
        <f t="shared" ref="D16" si="14">E16+L16</f>
        <v>269046.11869999999</v>
      </c>
      <c r="E16" s="25">
        <v>154536.96000000002</v>
      </c>
      <c r="F16" s="25">
        <v>131769.82</v>
      </c>
      <c r="G16" s="26">
        <v>17696.356800000001</v>
      </c>
      <c r="H16" s="27">
        <f t="shared" si="0"/>
        <v>13.429749543560128</v>
      </c>
      <c r="I16" s="25">
        <v>80540.456999999995</v>
      </c>
      <c r="J16" s="26">
        <v>80482.917000000001</v>
      </c>
      <c r="K16" s="28">
        <f t="shared" si="9"/>
        <v>99.928557644017346</v>
      </c>
      <c r="L16" s="25">
        <v>114509.1587</v>
      </c>
      <c r="M16" s="25">
        <v>100720.84</v>
      </c>
      <c r="N16" s="26">
        <v>12843.55</v>
      </c>
      <c r="O16" s="28">
        <f t="shared" si="11"/>
        <v>12.751631142075464</v>
      </c>
      <c r="P16" s="25">
        <v>10078.08</v>
      </c>
      <c r="Q16" s="26">
        <v>26320.121999999999</v>
      </c>
      <c r="R16" s="27">
        <f t="shared" si="10"/>
        <v>261.16206658411124</v>
      </c>
      <c r="S16" s="25">
        <f t="shared" ref="S16" si="15">G16+N16</f>
        <v>30539.906800000001</v>
      </c>
      <c r="T16" s="92">
        <f t="shared" si="3"/>
        <v>13.135971483757668</v>
      </c>
      <c r="U16" s="25">
        <f t="shared" si="12"/>
        <v>106803.039</v>
      </c>
      <c r="V16" s="20">
        <f t="shared" si="13"/>
        <v>117.86003453134539</v>
      </c>
      <c r="W16" s="94"/>
      <c r="Y16" s="180"/>
      <c r="Z16" s="180"/>
    </row>
    <row r="17" spans="1:26" s="21" customFormat="1" ht="45" customHeight="1">
      <c r="A17" s="22">
        <v>9</v>
      </c>
      <c r="B17" s="23" t="s">
        <v>41</v>
      </c>
      <c r="C17" s="29">
        <v>189519</v>
      </c>
      <c r="D17" s="25">
        <f t="shared" si="5"/>
        <v>172913.05989999999</v>
      </c>
      <c r="E17" s="25">
        <v>128349.05989999999</v>
      </c>
      <c r="F17" s="25">
        <v>109676.6017</v>
      </c>
      <c r="G17" s="26">
        <v>23013.181700000001</v>
      </c>
      <c r="H17" s="27">
        <f t="shared" si="0"/>
        <v>20.982763272469263</v>
      </c>
      <c r="I17" s="25">
        <v>89249.936000000002</v>
      </c>
      <c r="J17" s="26">
        <v>85280.440199999997</v>
      </c>
      <c r="K17" s="28">
        <f t="shared" si="1"/>
        <v>95.552382468935321</v>
      </c>
      <c r="L17" s="25">
        <v>44564</v>
      </c>
      <c r="M17" s="25">
        <v>39432.374620000002</v>
      </c>
      <c r="N17" s="26">
        <v>9491.4446200000002</v>
      </c>
      <c r="O17" s="28">
        <f t="shared" si="6"/>
        <v>24.070182715260479</v>
      </c>
      <c r="P17" s="25">
        <v>25879.787</v>
      </c>
      <c r="Q17" s="26">
        <v>24788.3</v>
      </c>
      <c r="R17" s="27">
        <f t="shared" si="10"/>
        <v>95.782473016489661</v>
      </c>
      <c r="S17" s="25">
        <f t="shared" si="7"/>
        <v>32504.626320000003</v>
      </c>
      <c r="T17" s="92">
        <f t="shared" si="3"/>
        <v>21.799241817771204</v>
      </c>
      <c r="U17" s="25">
        <f t="shared" si="8"/>
        <v>110068.7402</v>
      </c>
      <c r="V17" s="20">
        <f t="shared" si="4"/>
        <v>95.604104076581507</v>
      </c>
      <c r="W17" s="94"/>
      <c r="Z17" s="180"/>
    </row>
    <row r="18" spans="1:26" s="21" customFormat="1" ht="45" customHeight="1">
      <c r="A18" s="85">
        <v>10</v>
      </c>
      <c r="B18" s="86" t="s">
        <v>42</v>
      </c>
      <c r="C18" s="87">
        <v>110654.9</v>
      </c>
      <c r="D18" s="88">
        <f t="shared" si="5"/>
        <v>85821.650399999984</v>
      </c>
      <c r="E18" s="88">
        <v>38850.310399999995</v>
      </c>
      <c r="F18" s="88">
        <v>14021.49</v>
      </c>
      <c r="G18" s="89">
        <v>1646.1931099999999</v>
      </c>
      <c r="H18" s="90">
        <f t="shared" si="0"/>
        <v>11.740500545947684</v>
      </c>
      <c r="I18" s="88">
        <v>24382.033000000007</v>
      </c>
      <c r="J18" s="89">
        <v>17688.456000000002</v>
      </c>
      <c r="K18" s="91">
        <f t="shared" si="1"/>
        <v>72.547092361002044</v>
      </c>
      <c r="L18" s="88">
        <v>46971.34</v>
      </c>
      <c r="M18" s="88">
        <v>6760.67</v>
      </c>
      <c r="N18" s="89">
        <v>720.62</v>
      </c>
      <c r="O18" s="91">
        <f t="shared" si="6"/>
        <v>10.659002731977747</v>
      </c>
      <c r="P18" s="88">
        <v>4104.2909999999993</v>
      </c>
      <c r="Q18" s="89">
        <v>3750.5640000000003</v>
      </c>
      <c r="R18" s="90">
        <f t="shared" si="10"/>
        <v>91.381532157442081</v>
      </c>
      <c r="S18" s="88">
        <f t="shared" si="7"/>
        <v>2366.8131100000001</v>
      </c>
      <c r="T18" s="92">
        <f t="shared" si="3"/>
        <v>11.388677163490224</v>
      </c>
      <c r="U18" s="88">
        <f t="shared" si="8"/>
        <v>21439.020000000004</v>
      </c>
      <c r="V18" s="93">
        <f t="shared" si="4"/>
        <v>75.260746174199227</v>
      </c>
      <c r="W18" s="94"/>
      <c r="Z18" s="180"/>
    </row>
    <row r="19" spans="1:26" s="32" customFormat="1" ht="45" customHeight="1">
      <c r="A19" s="369" t="s">
        <v>43</v>
      </c>
      <c r="B19" s="369"/>
      <c r="C19" s="317">
        <f>C9+C10+C11+C12+C13+C14+C15+C16+C17+C18</f>
        <v>2037502.3097000001</v>
      </c>
      <c r="D19" s="317">
        <f t="shared" ref="D19:U19" si="16">D9+D10+D11+D12+D13+D14+D15+D16+D17+D18</f>
        <v>1571198.5327999999</v>
      </c>
      <c r="E19" s="317">
        <f>E9+E10+E11+E12+E13+E14+E15+E16+E17+E18</f>
        <v>940373.81610000005</v>
      </c>
      <c r="F19" s="317">
        <f t="shared" si="16"/>
        <v>534063.47970000003</v>
      </c>
      <c r="G19" s="317">
        <f t="shared" si="16"/>
        <v>187780.98882999999</v>
      </c>
      <c r="H19" s="27">
        <f t="shared" si="0"/>
        <v>35.160799411987945</v>
      </c>
      <c r="I19" s="317">
        <f t="shared" si="16"/>
        <v>1012490.4839999999</v>
      </c>
      <c r="J19" s="317">
        <f t="shared" si="16"/>
        <v>961318.42920000001</v>
      </c>
      <c r="K19" s="28">
        <f t="shared" si="1"/>
        <v>94.945922395454346</v>
      </c>
      <c r="L19" s="317">
        <f t="shared" si="16"/>
        <v>630824.71669999999</v>
      </c>
      <c r="M19" s="317">
        <f t="shared" si="16"/>
        <v>311676.16821999999</v>
      </c>
      <c r="N19" s="317">
        <f t="shared" si="16"/>
        <v>133951.52541999999</v>
      </c>
      <c r="O19" s="28">
        <f t="shared" si="6"/>
        <v>42.977788832878893</v>
      </c>
      <c r="P19" s="317">
        <f t="shared" si="16"/>
        <v>276100.87500000006</v>
      </c>
      <c r="Q19" s="317">
        <f t="shared" si="16"/>
        <v>273251.69900000002</v>
      </c>
      <c r="R19" s="27">
        <f t="shared" si="10"/>
        <v>98.968067015361669</v>
      </c>
      <c r="S19" s="317">
        <f t="shared" si="16"/>
        <v>321732.51425000001</v>
      </c>
      <c r="T19" s="318">
        <f t="shared" si="3"/>
        <v>38.041555109928254</v>
      </c>
      <c r="U19" s="317">
        <f t="shared" si="16"/>
        <v>1234570.1282000002</v>
      </c>
      <c r="V19" s="318">
        <f t="shared" si="4"/>
        <v>95.807729857670125</v>
      </c>
      <c r="W19" s="84"/>
    </row>
    <row r="20" spans="1:26" s="35" customFormat="1" ht="20.25" customHeight="1">
      <c r="A20" s="33"/>
      <c r="B20" s="320" t="s">
        <v>44</v>
      </c>
      <c r="C20" s="320"/>
      <c r="D20" s="320"/>
      <c r="E20" s="320"/>
      <c r="F20" s="320"/>
      <c r="G20" s="34"/>
      <c r="I20" s="34"/>
      <c r="J20" s="34"/>
      <c r="L20" s="34"/>
      <c r="M20" s="34"/>
      <c r="N20" s="34"/>
      <c r="P20" s="36"/>
      <c r="Q20" s="34"/>
      <c r="R20" s="37"/>
      <c r="S20" s="38"/>
      <c r="T20" s="38"/>
      <c r="U20" s="34"/>
    </row>
    <row r="21" spans="1:26">
      <c r="L21" s="41"/>
      <c r="S21" s="95"/>
      <c r="U21" s="95"/>
    </row>
    <row r="23" spans="1:26" ht="38.25" customHeight="1">
      <c r="B23" s="31" t="s">
        <v>193</v>
      </c>
      <c r="C23" s="319">
        <f>F19+M19</f>
        <v>845739.64792000002</v>
      </c>
      <c r="E23" s="95"/>
    </row>
    <row r="24" spans="1:26" ht="46.5" customHeight="1">
      <c r="B24" s="31" t="s">
        <v>194</v>
      </c>
      <c r="C24" s="319">
        <f>I19+P19</f>
        <v>1288591.3589999999</v>
      </c>
    </row>
    <row r="25" spans="1:26">
      <c r="D25" s="95"/>
    </row>
  </sheetData>
  <sortState xmlns:xlrd2="http://schemas.microsoft.com/office/spreadsheetml/2017/richdata2" ref="A2:V20">
    <sortCondition descending="1" ref="V9"/>
  </sortState>
  <mergeCells count="26">
    <mergeCell ref="L6:L7"/>
    <mergeCell ref="A19:B19"/>
    <mergeCell ref="B20:F20"/>
    <mergeCell ref="S6:S7"/>
    <mergeCell ref="T6:T7"/>
    <mergeCell ref="E6:E7"/>
    <mergeCell ref="F6:G6"/>
    <mergeCell ref="H6:H7"/>
    <mergeCell ref="I6:J6"/>
    <mergeCell ref="K6:K7"/>
    <mergeCell ref="A2:V2"/>
    <mergeCell ref="A3:V3"/>
    <mergeCell ref="A4:V4"/>
    <mergeCell ref="A5:A7"/>
    <mergeCell ref="B5:B7"/>
    <mergeCell ref="C5:C7"/>
    <mergeCell ref="D5:D7"/>
    <mergeCell ref="E5:K5"/>
    <mergeCell ref="L5:R5"/>
    <mergeCell ref="S5:V5"/>
    <mergeCell ref="U6:U7"/>
    <mergeCell ref="V6:V7"/>
    <mergeCell ref="M6:N6"/>
    <mergeCell ref="O6:O7"/>
    <mergeCell ref="P6:Q6"/>
    <mergeCell ref="R6:R7"/>
  </mergeCells>
  <pageMargins left="0" right="0" top="0" bottom="0" header="0" footer="0"/>
  <pageSetup paperSize="9" scale="55" orientation="landscape" r:id="rId1"/>
  <headerFooter alignWithMargins="0"/>
  <ignoredErrors>
    <ignoredError sqref="H17:H18 O17:O18 R17:R18 T17:T18 V17:V18 K17:K18 O14 R14 V14" evalError="1"/>
    <ignoredError sqref="H19:V1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S75"/>
  <sheetViews>
    <sheetView tabSelected="1" topLeftCell="A55" workbookViewId="0">
      <selection activeCell="I84" sqref="I84"/>
    </sheetView>
  </sheetViews>
  <sheetFormatPr defaultRowHeight="15"/>
  <cols>
    <col min="1" max="1" width="4.85546875" customWidth="1"/>
    <col min="2" max="2" width="9.28515625" customWidth="1"/>
    <col min="3" max="3" width="13.140625" customWidth="1"/>
    <col min="4" max="4" width="12.5703125" customWidth="1"/>
    <col min="5" max="5" width="12.7109375" customWidth="1"/>
    <col min="6" max="6" width="10.7109375" customWidth="1"/>
    <col min="7" max="7" width="9.85546875" bestFit="1" customWidth="1"/>
    <col min="8" max="8" width="12.85546875" customWidth="1"/>
    <col min="9" max="9" width="12.28515625" customWidth="1"/>
    <col min="10" max="10" width="12.7109375" customWidth="1"/>
    <col min="11" max="11" width="10" bestFit="1" customWidth="1"/>
    <col min="12" max="12" width="9.5703125" bestFit="1" customWidth="1"/>
    <col min="13" max="13" width="11" customWidth="1"/>
    <col min="14" max="14" width="10.42578125" customWidth="1"/>
    <col min="15" max="15" width="10.7109375" customWidth="1"/>
    <col min="16" max="16" width="12.85546875" customWidth="1"/>
  </cols>
  <sheetData>
    <row r="1" spans="1:16" ht="20.25" customHeight="1">
      <c r="B1" s="372" t="s">
        <v>0</v>
      </c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54.75" customHeight="1">
      <c r="B2" s="373" t="s">
        <v>24</v>
      </c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</row>
    <row r="3" spans="1:16" ht="43.5" customHeight="1" thickBot="1">
      <c r="B3" s="374" t="s">
        <v>133</v>
      </c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4"/>
      <c r="O3" s="374"/>
      <c r="P3" s="374"/>
    </row>
    <row r="4" spans="1:16" ht="38.25" customHeight="1" thickBot="1">
      <c r="A4" s="328" t="s">
        <v>1</v>
      </c>
      <c r="B4" s="375" t="s">
        <v>25</v>
      </c>
      <c r="C4" s="377" t="s">
        <v>61</v>
      </c>
      <c r="D4" s="379" t="s">
        <v>2</v>
      </c>
      <c r="E4" s="381" t="s">
        <v>3</v>
      </c>
      <c r="F4" s="382"/>
      <c r="G4" s="382"/>
      <c r="H4" s="382"/>
      <c r="I4" s="383"/>
      <c r="J4" s="381" t="s">
        <v>4</v>
      </c>
      <c r="K4" s="382"/>
      <c r="L4" s="382"/>
      <c r="M4" s="382"/>
      <c r="N4" s="383"/>
      <c r="O4" s="384" t="s">
        <v>5</v>
      </c>
      <c r="P4" s="385"/>
    </row>
    <row r="5" spans="1:16" ht="41.25" customHeight="1">
      <c r="A5" s="329"/>
      <c r="B5" s="376"/>
      <c r="C5" s="378"/>
      <c r="D5" s="380"/>
      <c r="E5" s="399" t="s">
        <v>59</v>
      </c>
      <c r="F5" s="400" t="s">
        <v>6</v>
      </c>
      <c r="G5" s="400"/>
      <c r="H5" s="400" t="s">
        <v>7</v>
      </c>
      <c r="I5" s="401"/>
      <c r="J5" s="399" t="s">
        <v>60</v>
      </c>
      <c r="K5" s="400" t="s">
        <v>8</v>
      </c>
      <c r="L5" s="400"/>
      <c r="M5" s="400" t="s">
        <v>9</v>
      </c>
      <c r="N5" s="400"/>
      <c r="O5" s="389" t="s">
        <v>10</v>
      </c>
      <c r="P5" s="391" t="s">
        <v>11</v>
      </c>
    </row>
    <row r="6" spans="1:16" ht="77.25" customHeight="1" thickBot="1">
      <c r="A6" s="329"/>
      <c r="B6" s="376"/>
      <c r="C6" s="378"/>
      <c r="D6" s="380"/>
      <c r="E6" s="399"/>
      <c r="F6" s="98" t="s">
        <v>12</v>
      </c>
      <c r="G6" s="98" t="s">
        <v>13</v>
      </c>
      <c r="H6" s="98" t="s">
        <v>12</v>
      </c>
      <c r="I6" s="98" t="s">
        <v>13</v>
      </c>
      <c r="J6" s="399"/>
      <c r="K6" s="98" t="s">
        <v>12</v>
      </c>
      <c r="L6" s="98" t="s">
        <v>13</v>
      </c>
      <c r="M6" s="98" t="s">
        <v>12</v>
      </c>
      <c r="N6" s="98" t="s">
        <v>13</v>
      </c>
      <c r="O6" s="390"/>
      <c r="P6" s="392"/>
    </row>
    <row r="7" spans="1:16" ht="15.75" thickBot="1">
      <c r="A7" s="138"/>
      <c r="B7" s="139">
        <v>2</v>
      </c>
      <c r="C7" s="139">
        <v>3</v>
      </c>
      <c r="D7" s="139">
        <v>4</v>
      </c>
      <c r="E7" s="200">
        <v>5</v>
      </c>
      <c r="F7" s="139">
        <v>6</v>
      </c>
      <c r="G7" s="139">
        <v>7</v>
      </c>
      <c r="H7" s="139">
        <v>8</v>
      </c>
      <c r="I7" s="139">
        <v>9</v>
      </c>
      <c r="J7" s="200">
        <v>10</v>
      </c>
      <c r="K7" s="139">
        <v>11</v>
      </c>
      <c r="L7" s="139">
        <v>12</v>
      </c>
      <c r="M7" s="139">
        <v>13</v>
      </c>
      <c r="N7" s="139">
        <v>14</v>
      </c>
      <c r="O7" s="139">
        <v>15</v>
      </c>
      <c r="P7" s="140">
        <v>16</v>
      </c>
    </row>
    <row r="8" spans="1:16" ht="17.100000000000001" customHeight="1">
      <c r="A8" s="386">
        <v>1</v>
      </c>
      <c r="B8" s="396" t="s">
        <v>19</v>
      </c>
      <c r="C8" s="393">
        <f>E13+J13</f>
        <v>158234.9118</v>
      </c>
      <c r="D8" s="99" t="s">
        <v>14</v>
      </c>
      <c r="E8" s="201">
        <v>9535.8369000000002</v>
      </c>
      <c r="F8" s="100">
        <v>4245.2209999999995</v>
      </c>
      <c r="G8" s="100">
        <v>4256.0109700000003</v>
      </c>
      <c r="H8" s="100">
        <v>65804.679000000004</v>
      </c>
      <c r="I8" s="100">
        <v>84452.524000000005</v>
      </c>
      <c r="J8" s="201">
        <v>710.45060000000001</v>
      </c>
      <c r="K8" s="100">
        <v>9.44</v>
      </c>
      <c r="L8" s="100">
        <v>9.44</v>
      </c>
      <c r="M8" s="100">
        <v>73.8</v>
      </c>
      <c r="N8" s="100">
        <v>73.8</v>
      </c>
      <c r="O8" s="135">
        <f t="shared" ref="O8:O12" si="0">G8+L8</f>
        <v>4265.4509699999999</v>
      </c>
      <c r="P8" s="136">
        <f t="shared" ref="P8:P12" si="1">I8+N8</f>
        <v>84526.324000000008</v>
      </c>
    </row>
    <row r="9" spans="1:16" ht="17.100000000000001" customHeight="1">
      <c r="A9" s="387"/>
      <c r="B9" s="397"/>
      <c r="C9" s="394"/>
      <c r="D9" s="96" t="s">
        <v>22</v>
      </c>
      <c r="E9" s="202">
        <v>129.6516</v>
      </c>
      <c r="F9" s="97">
        <v>32.58</v>
      </c>
      <c r="G9" s="97">
        <v>24.4313</v>
      </c>
      <c r="H9" s="97">
        <v>406.21999999999997</v>
      </c>
      <c r="I9" s="97">
        <v>419.21999999999997</v>
      </c>
      <c r="J9" s="202">
        <v>10.203900000000001</v>
      </c>
      <c r="K9" s="97">
        <v>0</v>
      </c>
      <c r="L9" s="97">
        <v>0</v>
      </c>
      <c r="M9" s="97">
        <v>0</v>
      </c>
      <c r="N9" s="97">
        <v>0</v>
      </c>
      <c r="O9" s="135">
        <f t="shared" si="0"/>
        <v>24.4313</v>
      </c>
      <c r="P9" s="136">
        <f t="shared" si="1"/>
        <v>419.21999999999997</v>
      </c>
    </row>
    <row r="10" spans="1:16" ht="17.100000000000001" customHeight="1">
      <c r="A10" s="387"/>
      <c r="B10" s="397"/>
      <c r="C10" s="394"/>
      <c r="D10" s="96" t="s">
        <v>15</v>
      </c>
      <c r="E10" s="202">
        <v>715.23450000000003</v>
      </c>
      <c r="F10" s="97">
        <v>279.52999999999997</v>
      </c>
      <c r="G10" s="97">
        <v>112.15919999999998</v>
      </c>
      <c r="H10" s="97">
        <v>1787.0920000000001</v>
      </c>
      <c r="I10" s="97">
        <v>1100.038</v>
      </c>
      <c r="J10" s="202">
        <v>789.62000000000012</v>
      </c>
      <c r="K10" s="97">
        <v>0</v>
      </c>
      <c r="L10" s="97">
        <v>0</v>
      </c>
      <c r="M10" s="97">
        <v>0</v>
      </c>
      <c r="N10" s="97">
        <v>0</v>
      </c>
      <c r="O10" s="135">
        <f t="shared" si="0"/>
        <v>112.15919999999998</v>
      </c>
      <c r="P10" s="136">
        <f t="shared" si="1"/>
        <v>1100.038</v>
      </c>
    </row>
    <row r="11" spans="1:16" ht="17.100000000000001" customHeight="1">
      <c r="A11" s="387"/>
      <c r="B11" s="397"/>
      <c r="C11" s="394"/>
      <c r="D11" s="96" t="s">
        <v>16</v>
      </c>
      <c r="E11" s="202">
        <v>86734.293699999995</v>
      </c>
      <c r="F11" s="97">
        <v>19767.038</v>
      </c>
      <c r="G11" s="97">
        <v>5290.8182999999999</v>
      </c>
      <c r="H11" s="97">
        <v>23390.67</v>
      </c>
      <c r="I11" s="97">
        <v>14331.863000000001</v>
      </c>
      <c r="J11" s="202">
        <v>36670.313300000002</v>
      </c>
      <c r="K11" s="97">
        <v>12516.84</v>
      </c>
      <c r="L11" s="97">
        <v>11643.64</v>
      </c>
      <c r="M11" s="97">
        <v>32041.07</v>
      </c>
      <c r="N11" s="97">
        <v>29804.670000000002</v>
      </c>
      <c r="O11" s="135">
        <f t="shared" si="0"/>
        <v>16934.458299999998</v>
      </c>
      <c r="P11" s="136">
        <f t="shared" si="1"/>
        <v>44136.533000000003</v>
      </c>
    </row>
    <row r="12" spans="1:16" ht="17.100000000000001" customHeight="1" thickBot="1">
      <c r="A12" s="387"/>
      <c r="B12" s="398"/>
      <c r="C12" s="395"/>
      <c r="D12" s="101" t="s">
        <v>17</v>
      </c>
      <c r="E12" s="203">
        <v>12347.4763</v>
      </c>
      <c r="F12" s="102">
        <v>2713.377</v>
      </c>
      <c r="G12" s="102">
        <v>306.97000000000003</v>
      </c>
      <c r="H12" s="102">
        <v>14203.735000000001</v>
      </c>
      <c r="I12" s="102">
        <v>18775.444</v>
      </c>
      <c r="J12" s="203">
        <v>10591.831</v>
      </c>
      <c r="K12" s="102">
        <v>10.123999999999999</v>
      </c>
      <c r="L12" s="102">
        <v>7.1239999999999997</v>
      </c>
      <c r="M12" s="102">
        <v>105.81</v>
      </c>
      <c r="N12" s="102">
        <v>105.81</v>
      </c>
      <c r="O12" s="135">
        <f t="shared" si="0"/>
        <v>314.09400000000005</v>
      </c>
      <c r="P12" s="136">
        <f t="shared" si="1"/>
        <v>18881.254000000001</v>
      </c>
    </row>
    <row r="13" spans="1:16" ht="17.100000000000001" customHeight="1" thickBot="1">
      <c r="A13" s="388"/>
      <c r="B13" s="402" t="s">
        <v>20</v>
      </c>
      <c r="C13" s="403"/>
      <c r="D13" s="404"/>
      <c r="E13" s="103">
        <f>E8+E9+E10+E11+E12</f>
        <v>109462.49299999999</v>
      </c>
      <c r="F13" s="103">
        <f t="shared" ref="F13:P13" si="2">F8+F9+F10+F11+F12</f>
        <v>27037.745999999999</v>
      </c>
      <c r="G13" s="103">
        <f t="shared" si="2"/>
        <v>9990.3897699999998</v>
      </c>
      <c r="H13" s="103">
        <f t="shared" si="2"/>
        <v>105592.39600000001</v>
      </c>
      <c r="I13" s="103">
        <f t="shared" si="2"/>
        <v>119079.08900000001</v>
      </c>
      <c r="J13" s="103">
        <f t="shared" si="2"/>
        <v>48772.418799999999</v>
      </c>
      <c r="K13" s="103">
        <f t="shared" si="2"/>
        <v>12536.404</v>
      </c>
      <c r="L13" s="103">
        <f t="shared" si="2"/>
        <v>11660.204</v>
      </c>
      <c r="M13" s="103">
        <f t="shared" si="2"/>
        <v>32220.68</v>
      </c>
      <c r="N13" s="103">
        <f t="shared" si="2"/>
        <v>29984.280000000002</v>
      </c>
      <c r="O13" s="103">
        <f t="shared" si="2"/>
        <v>21650.593769999999</v>
      </c>
      <c r="P13" s="103">
        <f t="shared" si="2"/>
        <v>149063.36900000001</v>
      </c>
    </row>
    <row r="14" spans="1:16" ht="17.100000000000001" customHeight="1">
      <c r="A14" s="386">
        <v>2</v>
      </c>
      <c r="B14" s="396" t="s">
        <v>36</v>
      </c>
      <c r="C14" s="393">
        <f>E19+J19</f>
        <v>120942.30669999999</v>
      </c>
      <c r="D14" s="99" t="s">
        <v>14</v>
      </c>
      <c r="E14" s="201">
        <v>5181.1273999999994</v>
      </c>
      <c r="F14" s="100">
        <v>3560</v>
      </c>
      <c r="G14" s="100">
        <v>3654.5033000000003</v>
      </c>
      <c r="H14" s="100">
        <v>54650</v>
      </c>
      <c r="I14" s="100">
        <v>55027.1</v>
      </c>
      <c r="J14" s="201">
        <v>590.53420000000006</v>
      </c>
      <c r="K14" s="100">
        <v>357</v>
      </c>
      <c r="L14" s="100">
        <v>358.83680000000004</v>
      </c>
      <c r="M14" s="100">
        <v>1811</v>
      </c>
      <c r="N14" s="100">
        <v>1850.9649999999999</v>
      </c>
      <c r="O14" s="135">
        <f t="shared" ref="O14:O18" si="3">G14+L14</f>
        <v>4013.3401000000003</v>
      </c>
      <c r="P14" s="136">
        <f t="shared" ref="P14:P18" si="4">I14+N14</f>
        <v>56878.064999999995</v>
      </c>
    </row>
    <row r="15" spans="1:16" ht="17.100000000000001" customHeight="1">
      <c r="A15" s="387"/>
      <c r="B15" s="397"/>
      <c r="C15" s="394"/>
      <c r="D15" s="96" t="s">
        <v>22</v>
      </c>
      <c r="E15" s="202">
        <v>390.20769999999993</v>
      </c>
      <c r="F15" s="97">
        <v>243.66300000000001</v>
      </c>
      <c r="G15" s="97">
        <v>247.32300000000001</v>
      </c>
      <c r="H15" s="97">
        <v>6867</v>
      </c>
      <c r="I15" s="97">
        <v>6875.46</v>
      </c>
      <c r="J15" s="202">
        <v>16.600000000000001</v>
      </c>
      <c r="K15" s="97">
        <v>16.600000000000001</v>
      </c>
      <c r="L15" s="97">
        <v>15.6</v>
      </c>
      <c r="M15" s="97">
        <v>265</v>
      </c>
      <c r="N15" s="97">
        <v>250</v>
      </c>
      <c r="O15" s="135">
        <f t="shared" si="3"/>
        <v>262.923</v>
      </c>
      <c r="P15" s="136">
        <f t="shared" si="4"/>
        <v>7125.46</v>
      </c>
    </row>
    <row r="16" spans="1:16" ht="17.100000000000001" customHeight="1">
      <c r="A16" s="387"/>
      <c r="B16" s="397"/>
      <c r="C16" s="394"/>
      <c r="D16" s="96" t="s">
        <v>15</v>
      </c>
      <c r="E16" s="202">
        <v>874.62170000000003</v>
      </c>
      <c r="F16" s="97">
        <v>622</v>
      </c>
      <c r="G16" s="97">
        <v>633.12210000000005</v>
      </c>
      <c r="H16" s="97">
        <v>1038.5999999999999</v>
      </c>
      <c r="I16" s="97">
        <v>1060.94</v>
      </c>
      <c r="J16" s="202">
        <v>784.7192</v>
      </c>
      <c r="K16" s="97">
        <v>202</v>
      </c>
      <c r="L16" s="97">
        <v>205</v>
      </c>
      <c r="M16" s="97">
        <v>540</v>
      </c>
      <c r="N16" s="97">
        <v>564.4</v>
      </c>
      <c r="O16" s="135">
        <f t="shared" si="3"/>
        <v>838.12210000000005</v>
      </c>
      <c r="P16" s="136">
        <f t="shared" si="4"/>
        <v>1625.3400000000001</v>
      </c>
    </row>
    <row r="17" spans="1:18" ht="17.100000000000001" customHeight="1">
      <c r="A17" s="387"/>
      <c r="B17" s="397"/>
      <c r="C17" s="394"/>
      <c r="D17" s="96" t="s">
        <v>16</v>
      </c>
      <c r="E17" s="202">
        <v>27872.887899999998</v>
      </c>
      <c r="F17" s="97">
        <v>10925</v>
      </c>
      <c r="G17" s="97">
        <v>11059.231900000001</v>
      </c>
      <c r="H17" s="97">
        <v>10171</v>
      </c>
      <c r="I17" s="97">
        <v>10887.3</v>
      </c>
      <c r="J17" s="202">
        <v>46752.379799999995</v>
      </c>
      <c r="K17" s="97">
        <v>30550</v>
      </c>
      <c r="L17" s="97">
        <v>30957.1</v>
      </c>
      <c r="M17" s="97">
        <v>25129.4</v>
      </c>
      <c r="N17" s="97">
        <v>24924.9</v>
      </c>
      <c r="O17" s="135">
        <f t="shared" si="3"/>
        <v>42016.331899999997</v>
      </c>
      <c r="P17" s="136">
        <f t="shared" si="4"/>
        <v>35812.199999999997</v>
      </c>
    </row>
    <row r="18" spans="1:18" ht="17.100000000000001" customHeight="1" thickBot="1">
      <c r="A18" s="387"/>
      <c r="B18" s="398"/>
      <c r="C18" s="395"/>
      <c r="D18" s="101" t="s">
        <v>17</v>
      </c>
      <c r="E18" s="203">
        <v>11173.6765</v>
      </c>
      <c r="F18" s="102">
        <v>3565</v>
      </c>
      <c r="G18" s="102">
        <v>3697.8905</v>
      </c>
      <c r="H18" s="102">
        <v>7075</v>
      </c>
      <c r="I18" s="102">
        <v>7522.08</v>
      </c>
      <c r="J18" s="203">
        <v>27305.552300000003</v>
      </c>
      <c r="K18" s="102">
        <v>6300</v>
      </c>
      <c r="L18" s="102">
        <v>6406.92</v>
      </c>
      <c r="M18" s="102">
        <v>6320</v>
      </c>
      <c r="N18" s="102">
        <v>6523</v>
      </c>
      <c r="O18" s="135">
        <f t="shared" si="3"/>
        <v>10104.8105</v>
      </c>
      <c r="P18" s="136">
        <f t="shared" si="4"/>
        <v>14045.08</v>
      </c>
    </row>
    <row r="19" spans="1:18" ht="17.100000000000001" customHeight="1" thickBot="1">
      <c r="A19" s="388"/>
      <c r="B19" s="402" t="s">
        <v>20</v>
      </c>
      <c r="C19" s="403"/>
      <c r="D19" s="404"/>
      <c r="E19" s="103">
        <f>E14+E15+E16+E17+E18</f>
        <v>45492.521199999996</v>
      </c>
      <c r="F19" s="103">
        <f t="shared" ref="F19" si="5">F14+F15+F16+F17+F18</f>
        <v>18915.663</v>
      </c>
      <c r="G19" s="103">
        <f t="shared" ref="G19" si="6">G14+G15+G16+G17+G18</f>
        <v>19292.070800000001</v>
      </c>
      <c r="H19" s="103">
        <f t="shared" ref="H19" si="7">H14+H15+H16+H17+H18</f>
        <v>79801.600000000006</v>
      </c>
      <c r="I19" s="103">
        <f t="shared" ref="I19" si="8">I14+I15+I16+I17+I18</f>
        <v>81372.88</v>
      </c>
      <c r="J19" s="103">
        <f t="shared" ref="J19" si="9">J14+J15+J16+J17+J18</f>
        <v>75449.785499999998</v>
      </c>
      <c r="K19" s="103">
        <f t="shared" ref="K19" si="10">K14+K15+K16+K17+K18</f>
        <v>37425.599999999999</v>
      </c>
      <c r="L19" s="103">
        <f t="shared" ref="L19" si="11">L14+L15+L16+L17+L18</f>
        <v>37943.4568</v>
      </c>
      <c r="M19" s="103">
        <f t="shared" ref="M19" si="12">M14+M15+M16+M17+M18</f>
        <v>34065.4</v>
      </c>
      <c r="N19" s="103">
        <f t="shared" ref="N19:P19" si="13">N14+N15+N16+N17+N18</f>
        <v>34113.264999999999</v>
      </c>
      <c r="O19" s="103">
        <f t="shared" si="13"/>
        <v>57235.527599999994</v>
      </c>
      <c r="P19" s="103">
        <f t="shared" si="13"/>
        <v>115486.14499999999</v>
      </c>
    </row>
    <row r="20" spans="1:18" ht="17.100000000000001" customHeight="1">
      <c r="A20" s="386">
        <v>3</v>
      </c>
      <c r="B20" s="396" t="s">
        <v>21</v>
      </c>
      <c r="C20" s="405">
        <f>E25+J25</f>
        <v>25367.530000000002</v>
      </c>
      <c r="D20" s="99" t="s">
        <v>14</v>
      </c>
      <c r="E20" s="201">
        <v>6250.380000000001</v>
      </c>
      <c r="F20" s="100">
        <v>6250.380000000001</v>
      </c>
      <c r="G20" s="100">
        <v>3460.0503999999996</v>
      </c>
      <c r="H20" s="100">
        <v>77727.960000000006</v>
      </c>
      <c r="I20" s="100">
        <v>61986.960000000006</v>
      </c>
      <c r="J20" s="201">
        <v>596.29999999999995</v>
      </c>
      <c r="K20" s="100">
        <v>596.29999999999995</v>
      </c>
      <c r="L20" s="100">
        <v>358.54</v>
      </c>
      <c r="M20" s="100">
        <v>0</v>
      </c>
      <c r="N20" s="100">
        <v>0</v>
      </c>
      <c r="O20" s="135">
        <f>G20+L20</f>
        <v>3818.5903999999996</v>
      </c>
      <c r="P20" s="136">
        <f>I20+N20</f>
        <v>61986.960000000006</v>
      </c>
    </row>
    <row r="21" spans="1:18" ht="17.100000000000001" customHeight="1">
      <c r="A21" s="387"/>
      <c r="B21" s="397"/>
      <c r="C21" s="406"/>
      <c r="D21" s="96" t="s">
        <v>22</v>
      </c>
      <c r="E21" s="202">
        <v>461.48</v>
      </c>
      <c r="F21" s="97">
        <v>461.48</v>
      </c>
      <c r="G21" s="97">
        <v>255.34789999999998</v>
      </c>
      <c r="H21" s="97">
        <v>7973.2</v>
      </c>
      <c r="I21" s="97">
        <v>6140.32</v>
      </c>
      <c r="J21" s="202">
        <v>0</v>
      </c>
      <c r="K21" s="97">
        <v>0</v>
      </c>
      <c r="L21" s="97">
        <v>0</v>
      </c>
      <c r="M21" s="97">
        <v>0</v>
      </c>
      <c r="N21" s="97">
        <v>0</v>
      </c>
      <c r="O21" s="135">
        <f t="shared" ref="O21:O24" si="14">G21+L21</f>
        <v>255.34789999999998</v>
      </c>
      <c r="P21" s="136">
        <f t="shared" ref="P21:P24" si="15">I21+N21</f>
        <v>6140.32</v>
      </c>
    </row>
    <row r="22" spans="1:18" ht="17.100000000000001" customHeight="1">
      <c r="A22" s="387"/>
      <c r="B22" s="397"/>
      <c r="C22" s="406"/>
      <c r="D22" s="96" t="s">
        <v>15</v>
      </c>
      <c r="E22" s="202">
        <v>21.39</v>
      </c>
      <c r="F22" s="97">
        <v>21.39</v>
      </c>
      <c r="G22" s="97">
        <v>0</v>
      </c>
      <c r="H22" s="97">
        <v>0</v>
      </c>
      <c r="I22" s="97">
        <v>0</v>
      </c>
      <c r="J22" s="202">
        <v>126.03</v>
      </c>
      <c r="K22" s="97">
        <v>126.03</v>
      </c>
      <c r="L22" s="97">
        <v>126.03</v>
      </c>
      <c r="M22" s="97">
        <v>0</v>
      </c>
      <c r="N22" s="97">
        <v>0</v>
      </c>
      <c r="O22" s="135">
        <f t="shared" si="14"/>
        <v>126.03</v>
      </c>
      <c r="P22" s="136">
        <f t="shared" si="15"/>
        <v>0</v>
      </c>
    </row>
    <row r="23" spans="1:18" ht="17.100000000000001" customHeight="1">
      <c r="A23" s="387"/>
      <c r="B23" s="397"/>
      <c r="C23" s="406"/>
      <c r="D23" s="96" t="s">
        <v>16</v>
      </c>
      <c r="E23" s="202">
        <v>5193.34</v>
      </c>
      <c r="F23" s="97">
        <v>5193.34</v>
      </c>
      <c r="G23" s="97">
        <v>809.36</v>
      </c>
      <c r="H23" s="97">
        <v>4037.7</v>
      </c>
      <c r="I23" s="97">
        <v>4142.8</v>
      </c>
      <c r="J23" s="202">
        <v>677.54</v>
      </c>
      <c r="K23" s="97">
        <v>677.54</v>
      </c>
      <c r="L23" s="97">
        <v>0</v>
      </c>
      <c r="M23" s="97">
        <v>0</v>
      </c>
      <c r="N23" s="97">
        <v>0</v>
      </c>
      <c r="O23" s="135">
        <f t="shared" si="14"/>
        <v>809.36</v>
      </c>
      <c r="P23" s="136">
        <f t="shared" si="15"/>
        <v>4142.8</v>
      </c>
    </row>
    <row r="24" spans="1:18" ht="17.100000000000001" customHeight="1" thickBot="1">
      <c r="A24" s="387"/>
      <c r="B24" s="398"/>
      <c r="C24" s="407"/>
      <c r="D24" s="101" t="s">
        <v>17</v>
      </c>
      <c r="E24" s="203">
        <v>11082.759999999998</v>
      </c>
      <c r="F24" s="102">
        <v>11082.759999999998</v>
      </c>
      <c r="G24" s="102">
        <v>823.14929999999993</v>
      </c>
      <c r="H24" s="102">
        <v>35178.54</v>
      </c>
      <c r="I24" s="102">
        <v>34880.239999999998</v>
      </c>
      <c r="J24" s="203">
        <v>958.31</v>
      </c>
      <c r="K24" s="102">
        <v>958.31</v>
      </c>
      <c r="L24" s="102">
        <v>7.21</v>
      </c>
      <c r="M24" s="102">
        <v>1145</v>
      </c>
      <c r="N24" s="102">
        <v>1145</v>
      </c>
      <c r="O24" s="135">
        <f t="shared" si="14"/>
        <v>830.35929999999996</v>
      </c>
      <c r="P24" s="136">
        <f t="shared" si="15"/>
        <v>36025.24</v>
      </c>
    </row>
    <row r="25" spans="1:18" ht="17.100000000000001" customHeight="1" thickBot="1">
      <c r="A25" s="388"/>
      <c r="B25" s="402" t="s">
        <v>20</v>
      </c>
      <c r="C25" s="403"/>
      <c r="D25" s="404"/>
      <c r="E25" s="103">
        <v>23009.350000000002</v>
      </c>
      <c r="F25" s="103">
        <v>23009.350000000002</v>
      </c>
      <c r="G25" s="103">
        <v>5347.9076000000005</v>
      </c>
      <c r="H25" s="103">
        <v>124917.4</v>
      </c>
      <c r="I25" s="103">
        <v>107150.31999999999</v>
      </c>
      <c r="J25" s="103">
        <v>2358.1799999999998</v>
      </c>
      <c r="K25" s="103">
        <v>2358.1799999999998</v>
      </c>
      <c r="L25" s="103">
        <v>491.78000000000003</v>
      </c>
      <c r="M25" s="103">
        <v>1145</v>
      </c>
      <c r="N25" s="103">
        <v>1145</v>
      </c>
      <c r="O25" s="103">
        <f t="shared" ref="O25:P25" si="16">O20+O21+O22+O23+O24</f>
        <v>5839.6875999999993</v>
      </c>
      <c r="P25" s="103">
        <f t="shared" si="16"/>
        <v>108295.32</v>
      </c>
      <c r="R25" s="141"/>
    </row>
    <row r="26" spans="1:18" ht="17.100000000000001" customHeight="1">
      <c r="A26" s="386">
        <v>4</v>
      </c>
      <c r="B26" s="396" t="s">
        <v>37</v>
      </c>
      <c r="C26" s="393">
        <f>E31+J31</f>
        <v>279985.91269999999</v>
      </c>
      <c r="D26" s="99" t="s">
        <v>14</v>
      </c>
      <c r="E26" s="201">
        <v>27310.613600000001</v>
      </c>
      <c r="F26" s="100">
        <v>19900</v>
      </c>
      <c r="G26" s="100">
        <v>19514.650000000001</v>
      </c>
      <c r="H26" s="100">
        <v>140295</v>
      </c>
      <c r="I26" s="100">
        <v>140492.20000000001</v>
      </c>
      <c r="J26" s="201">
        <v>5264.5439999999999</v>
      </c>
      <c r="K26" s="100">
        <v>2237.8000000000002</v>
      </c>
      <c r="L26" s="100">
        <v>2136.6</v>
      </c>
      <c r="M26" s="100">
        <v>7231.9</v>
      </c>
      <c r="N26" s="100">
        <v>7029.9</v>
      </c>
      <c r="O26" s="135">
        <f>G26+L26</f>
        <v>21651.25</v>
      </c>
      <c r="P26" s="136">
        <f>I26+N26</f>
        <v>147522.1</v>
      </c>
      <c r="R26" s="141"/>
    </row>
    <row r="27" spans="1:18" ht="17.100000000000001" customHeight="1">
      <c r="A27" s="387"/>
      <c r="B27" s="397"/>
      <c r="C27" s="394"/>
      <c r="D27" s="96" t="s">
        <v>22</v>
      </c>
      <c r="E27" s="202">
        <v>68.2</v>
      </c>
      <c r="F27" s="97">
        <v>36.5</v>
      </c>
      <c r="G27" s="97">
        <v>36.5</v>
      </c>
      <c r="H27" s="97">
        <v>818</v>
      </c>
      <c r="I27" s="97">
        <v>818</v>
      </c>
      <c r="J27" s="202">
        <v>0</v>
      </c>
      <c r="K27" s="97">
        <v>0</v>
      </c>
      <c r="L27" s="97">
        <v>0</v>
      </c>
      <c r="M27" s="97">
        <v>0</v>
      </c>
      <c r="N27" s="97">
        <v>0</v>
      </c>
      <c r="O27" s="135">
        <f t="shared" ref="O27:O66" si="17">G27+L27</f>
        <v>36.5</v>
      </c>
      <c r="P27" s="136">
        <f t="shared" ref="P27:P66" si="18">I27+N27</f>
        <v>818</v>
      </c>
    </row>
    <row r="28" spans="1:18" ht="17.100000000000001" customHeight="1">
      <c r="A28" s="387"/>
      <c r="B28" s="397"/>
      <c r="C28" s="394"/>
      <c r="D28" s="96" t="s">
        <v>15</v>
      </c>
      <c r="E28" s="202">
        <v>6451.0928000000004</v>
      </c>
      <c r="F28" s="97">
        <v>4565.51</v>
      </c>
      <c r="G28" s="97">
        <v>4332.8</v>
      </c>
      <c r="H28" s="97">
        <v>19348.8</v>
      </c>
      <c r="I28" s="97">
        <v>17164</v>
      </c>
      <c r="J28" s="202">
        <v>14050.55</v>
      </c>
      <c r="K28" s="97">
        <v>5795</v>
      </c>
      <c r="L28" s="97">
        <v>5397</v>
      </c>
      <c r="M28" s="97">
        <v>13429</v>
      </c>
      <c r="N28" s="97">
        <v>15572.3</v>
      </c>
      <c r="O28" s="135">
        <f t="shared" si="17"/>
        <v>9729.7999999999993</v>
      </c>
      <c r="P28" s="136">
        <f t="shared" si="18"/>
        <v>32736.3</v>
      </c>
    </row>
    <row r="29" spans="1:18" ht="17.100000000000001" customHeight="1">
      <c r="A29" s="387"/>
      <c r="B29" s="397"/>
      <c r="C29" s="394"/>
      <c r="D29" s="96" t="s">
        <v>16</v>
      </c>
      <c r="E29" s="202">
        <v>81720.7641</v>
      </c>
      <c r="F29" s="97">
        <v>23950</v>
      </c>
      <c r="G29" s="97">
        <v>23515</v>
      </c>
      <c r="H29" s="97">
        <v>42681.600000000006</v>
      </c>
      <c r="I29" s="97">
        <v>41040.800000000003</v>
      </c>
      <c r="J29" s="202">
        <v>99134.535299999989</v>
      </c>
      <c r="K29" s="97">
        <v>21873</v>
      </c>
      <c r="L29" s="97">
        <v>21572.7</v>
      </c>
      <c r="M29" s="97">
        <v>46641.8</v>
      </c>
      <c r="N29" s="97">
        <v>43738.16</v>
      </c>
      <c r="O29" s="135">
        <f t="shared" si="17"/>
        <v>45087.7</v>
      </c>
      <c r="P29" s="136">
        <f t="shared" si="18"/>
        <v>84778.96</v>
      </c>
    </row>
    <row r="30" spans="1:18" ht="21.75" customHeight="1" thickBot="1">
      <c r="A30" s="387"/>
      <c r="B30" s="398"/>
      <c r="C30" s="395"/>
      <c r="D30" s="101" t="s">
        <v>17</v>
      </c>
      <c r="E30" s="203">
        <v>29501.336199999998</v>
      </c>
      <c r="F30" s="102">
        <v>94.15</v>
      </c>
      <c r="G30" s="102">
        <v>88.87</v>
      </c>
      <c r="H30" s="102">
        <v>159.69999999999999</v>
      </c>
      <c r="I30" s="102">
        <v>162.09999999999997</v>
      </c>
      <c r="J30" s="203">
        <v>16484.276700000002</v>
      </c>
      <c r="K30" s="102">
        <v>160</v>
      </c>
      <c r="L30" s="102">
        <v>132.30000000000001</v>
      </c>
      <c r="M30" s="102">
        <v>111</v>
      </c>
      <c r="N30" s="102">
        <v>152.30000000000001</v>
      </c>
      <c r="O30" s="135">
        <f t="shared" si="17"/>
        <v>221.17000000000002</v>
      </c>
      <c r="P30" s="136">
        <f t="shared" si="18"/>
        <v>314.39999999999998</v>
      </c>
    </row>
    <row r="31" spans="1:18" ht="18.75" customHeight="1" thickBot="1">
      <c r="A31" s="388"/>
      <c r="B31" s="402" t="s">
        <v>20</v>
      </c>
      <c r="C31" s="403"/>
      <c r="D31" s="404"/>
      <c r="E31" s="103">
        <f t="shared" ref="E31:N31" si="19">E26+E27+E28+E29+E30</f>
        <v>145052.0067</v>
      </c>
      <c r="F31" s="103">
        <f t="shared" si="19"/>
        <v>48546.16</v>
      </c>
      <c r="G31" s="103">
        <f t="shared" si="19"/>
        <v>47487.82</v>
      </c>
      <c r="H31" s="103">
        <f t="shared" si="19"/>
        <v>203303.1</v>
      </c>
      <c r="I31" s="103">
        <f t="shared" si="19"/>
        <v>199677.1</v>
      </c>
      <c r="J31" s="103">
        <f t="shared" si="19"/>
        <v>134933.90599999999</v>
      </c>
      <c r="K31" s="103">
        <f t="shared" si="19"/>
        <v>30065.8</v>
      </c>
      <c r="L31" s="103">
        <f t="shared" si="19"/>
        <v>29238.600000000002</v>
      </c>
      <c r="M31" s="103">
        <f t="shared" si="19"/>
        <v>67413.700000000012</v>
      </c>
      <c r="N31" s="103">
        <f t="shared" si="19"/>
        <v>66492.66</v>
      </c>
      <c r="O31" s="103">
        <f t="shared" ref="O31:P31" si="20">O26+O27+O28+O29+O30</f>
        <v>76726.42</v>
      </c>
      <c r="P31" s="103">
        <f t="shared" si="20"/>
        <v>266169.76</v>
      </c>
    </row>
    <row r="32" spans="1:18" ht="17.100000000000001" customHeight="1">
      <c r="A32" s="386">
        <v>5</v>
      </c>
      <c r="B32" s="396" t="s">
        <v>62</v>
      </c>
      <c r="C32" s="393">
        <f>E37+J37</f>
        <v>204620.23090000002</v>
      </c>
      <c r="D32" s="99" t="s">
        <v>14</v>
      </c>
      <c r="E32" s="201">
        <v>13673.025</v>
      </c>
      <c r="F32" s="100">
        <v>2309.2811999999999</v>
      </c>
      <c r="G32" s="100">
        <v>2378.3081999999999</v>
      </c>
      <c r="H32" s="100">
        <v>32487.13</v>
      </c>
      <c r="I32" s="100">
        <v>21238.45</v>
      </c>
      <c r="J32" s="201">
        <v>199.08</v>
      </c>
      <c r="K32" s="100">
        <v>1612.1100000000001</v>
      </c>
      <c r="L32" s="100">
        <v>38.5</v>
      </c>
      <c r="M32" s="100">
        <v>180</v>
      </c>
      <c r="N32" s="100">
        <v>150</v>
      </c>
      <c r="O32" s="135">
        <f t="shared" si="17"/>
        <v>2416.8081999999999</v>
      </c>
      <c r="P32" s="136">
        <f t="shared" si="18"/>
        <v>21388.45</v>
      </c>
    </row>
    <row r="33" spans="1:19" ht="17.100000000000001" customHeight="1">
      <c r="A33" s="387"/>
      <c r="B33" s="397"/>
      <c r="C33" s="394"/>
      <c r="D33" s="96" t="s">
        <v>22</v>
      </c>
      <c r="E33" s="202">
        <v>120.31</v>
      </c>
      <c r="F33" s="97">
        <v>79.34</v>
      </c>
      <c r="G33" s="97">
        <v>34.99</v>
      </c>
      <c r="H33" s="97">
        <v>160</v>
      </c>
      <c r="I33" s="97">
        <v>160</v>
      </c>
      <c r="J33" s="202">
        <v>0.01</v>
      </c>
      <c r="K33" s="97">
        <v>0</v>
      </c>
      <c r="L33" s="97">
        <v>0</v>
      </c>
      <c r="M33" s="97">
        <v>0</v>
      </c>
      <c r="N33" s="97">
        <v>0</v>
      </c>
      <c r="O33" s="135">
        <f t="shared" si="17"/>
        <v>34.99</v>
      </c>
      <c r="P33" s="136">
        <f t="shared" si="18"/>
        <v>160</v>
      </c>
      <c r="R33" s="141"/>
      <c r="S33" s="141"/>
    </row>
    <row r="34" spans="1:19" ht="17.100000000000001" customHeight="1">
      <c r="A34" s="387"/>
      <c r="B34" s="397"/>
      <c r="C34" s="394"/>
      <c r="D34" s="96" t="s">
        <v>15</v>
      </c>
      <c r="E34" s="202">
        <v>17320.262999999999</v>
      </c>
      <c r="F34" s="97">
        <v>9136.2572</v>
      </c>
      <c r="G34" s="97">
        <v>6942.1471499999998</v>
      </c>
      <c r="H34" s="97">
        <v>27747.866000000002</v>
      </c>
      <c r="I34" s="97">
        <v>27752.718999999997</v>
      </c>
      <c r="J34" s="202">
        <v>3449.1000000000004</v>
      </c>
      <c r="K34" s="97">
        <v>2179.48</v>
      </c>
      <c r="L34" s="97">
        <v>480.88</v>
      </c>
      <c r="M34" s="97">
        <v>647.35199999999998</v>
      </c>
      <c r="N34" s="97">
        <v>669.65199999999993</v>
      </c>
      <c r="O34" s="135">
        <f t="shared" si="17"/>
        <v>7423.0271499999999</v>
      </c>
      <c r="P34" s="136">
        <f t="shared" si="18"/>
        <v>28422.370999999996</v>
      </c>
    </row>
    <row r="35" spans="1:19" ht="17.100000000000001" customHeight="1">
      <c r="A35" s="387"/>
      <c r="B35" s="397"/>
      <c r="C35" s="394"/>
      <c r="D35" s="96" t="s">
        <v>16</v>
      </c>
      <c r="E35" s="202">
        <v>78719.984500000006</v>
      </c>
      <c r="F35" s="97">
        <v>28238.689300000002</v>
      </c>
      <c r="G35" s="97">
        <v>11153.060099999999</v>
      </c>
      <c r="H35" s="97">
        <v>23687.19</v>
      </c>
      <c r="I35" s="97">
        <v>19513.798999999999</v>
      </c>
      <c r="J35" s="202">
        <v>63536.94</v>
      </c>
      <c r="K35" s="97">
        <v>30131.29</v>
      </c>
      <c r="L35" s="97">
        <v>2258.06</v>
      </c>
      <c r="M35" s="97">
        <v>48742.904999999999</v>
      </c>
      <c r="N35" s="97">
        <v>32211.295999999998</v>
      </c>
      <c r="O35" s="135">
        <f t="shared" si="17"/>
        <v>13411.120099999998</v>
      </c>
      <c r="P35" s="136">
        <f t="shared" si="18"/>
        <v>51725.095000000001</v>
      </c>
    </row>
    <row r="36" spans="1:19" ht="17.100000000000001" customHeight="1" thickBot="1">
      <c r="A36" s="387"/>
      <c r="B36" s="398"/>
      <c r="C36" s="395"/>
      <c r="D36" s="101" t="s">
        <v>17</v>
      </c>
      <c r="E36" s="203">
        <v>12384.338399999997</v>
      </c>
      <c r="F36" s="102">
        <v>4441.9612000000006</v>
      </c>
      <c r="G36" s="102">
        <v>1682.8279000000002</v>
      </c>
      <c r="H36" s="102">
        <v>2504.4499999999998</v>
      </c>
      <c r="I36" s="102">
        <v>2268.7290000000003</v>
      </c>
      <c r="J36" s="203">
        <v>15217.180000000002</v>
      </c>
      <c r="K36" s="102">
        <v>3457.5400000000004</v>
      </c>
      <c r="L36" s="102">
        <v>920</v>
      </c>
      <c r="M36" s="102">
        <v>0</v>
      </c>
      <c r="N36" s="102">
        <v>1500</v>
      </c>
      <c r="O36" s="135">
        <f t="shared" si="17"/>
        <v>2602.8279000000002</v>
      </c>
      <c r="P36" s="136">
        <f t="shared" si="18"/>
        <v>3768.7290000000003</v>
      </c>
    </row>
    <row r="37" spans="1:19" ht="17.100000000000001" customHeight="1" thickBot="1">
      <c r="A37" s="388"/>
      <c r="B37" s="402" t="s">
        <v>20</v>
      </c>
      <c r="C37" s="403"/>
      <c r="D37" s="404"/>
      <c r="E37" s="103">
        <f t="shared" ref="E37:P37" si="21">E32+E33+E34+E35+E36</f>
        <v>122217.9209</v>
      </c>
      <c r="F37" s="103">
        <f t="shared" si="21"/>
        <v>44205.528899999998</v>
      </c>
      <c r="G37" s="103">
        <f t="shared" si="21"/>
        <v>22191.333349999997</v>
      </c>
      <c r="H37" s="103">
        <f t="shared" si="21"/>
        <v>86586.635999999999</v>
      </c>
      <c r="I37" s="103">
        <f t="shared" si="21"/>
        <v>70933.697</v>
      </c>
      <c r="J37" s="103">
        <f t="shared" si="21"/>
        <v>82402.310000000012</v>
      </c>
      <c r="K37" s="103">
        <f t="shared" si="21"/>
        <v>37380.420000000006</v>
      </c>
      <c r="L37" s="103">
        <f t="shared" si="21"/>
        <v>3697.44</v>
      </c>
      <c r="M37" s="103">
        <f t="shared" si="21"/>
        <v>49570.256999999998</v>
      </c>
      <c r="N37" s="103">
        <f t="shared" si="21"/>
        <v>34530.947999999997</v>
      </c>
      <c r="O37" s="103">
        <f t="shared" si="21"/>
        <v>25888.773349999999</v>
      </c>
      <c r="P37" s="103">
        <f t="shared" si="21"/>
        <v>105464.645</v>
      </c>
    </row>
    <row r="38" spans="1:19" ht="17.100000000000001" customHeight="1">
      <c r="A38" s="386">
        <v>6</v>
      </c>
      <c r="B38" s="396" t="s">
        <v>23</v>
      </c>
      <c r="C38" s="393">
        <f>E43+J43</f>
        <v>105980.85</v>
      </c>
      <c r="D38" s="99" t="s">
        <v>14</v>
      </c>
      <c r="E38" s="201">
        <v>5861.85</v>
      </c>
      <c r="F38" s="100">
        <v>2655.49</v>
      </c>
      <c r="G38" s="100">
        <v>2011.2235700000001</v>
      </c>
      <c r="H38" s="100">
        <v>15410.566000000001</v>
      </c>
      <c r="I38" s="100">
        <v>11054.856000000002</v>
      </c>
      <c r="J38" s="201">
        <v>757.27</v>
      </c>
      <c r="K38" s="100">
        <v>100</v>
      </c>
      <c r="L38" s="100">
        <v>56</v>
      </c>
      <c r="M38" s="100">
        <v>160</v>
      </c>
      <c r="N38" s="100">
        <v>105</v>
      </c>
      <c r="O38" s="135">
        <f t="shared" si="17"/>
        <v>2067.2235700000001</v>
      </c>
      <c r="P38" s="136">
        <f t="shared" si="18"/>
        <v>11159.856000000002</v>
      </c>
    </row>
    <row r="39" spans="1:19" ht="17.100000000000001" customHeight="1">
      <c r="A39" s="387"/>
      <c r="B39" s="397"/>
      <c r="C39" s="394"/>
      <c r="D39" s="96" t="s">
        <v>22</v>
      </c>
      <c r="E39" s="202">
        <v>82.960000000000008</v>
      </c>
      <c r="F39" s="97">
        <v>7.61</v>
      </c>
      <c r="G39" s="97">
        <v>4.5999999999999996</v>
      </c>
      <c r="H39" s="97">
        <v>103.08</v>
      </c>
      <c r="I39" s="97">
        <v>62.3</v>
      </c>
      <c r="J39" s="202">
        <v>0</v>
      </c>
      <c r="K39" s="97">
        <v>0</v>
      </c>
      <c r="L39" s="97">
        <v>0</v>
      </c>
      <c r="M39" s="97">
        <v>0</v>
      </c>
      <c r="N39" s="97">
        <v>0</v>
      </c>
      <c r="O39" s="135">
        <f t="shared" si="17"/>
        <v>4.5999999999999996</v>
      </c>
      <c r="P39" s="136">
        <f t="shared" si="18"/>
        <v>62.3</v>
      </c>
    </row>
    <row r="40" spans="1:19" ht="17.100000000000001" customHeight="1">
      <c r="A40" s="387"/>
      <c r="B40" s="397"/>
      <c r="C40" s="394"/>
      <c r="D40" s="96" t="s">
        <v>15</v>
      </c>
      <c r="E40" s="202">
        <v>1164.3399999999999</v>
      </c>
      <c r="F40" s="97">
        <v>440.94</v>
      </c>
      <c r="G40" s="97">
        <v>332.94</v>
      </c>
      <c r="H40" s="97">
        <v>1359.0050000000001</v>
      </c>
      <c r="I40" s="97">
        <v>977.80000000000007</v>
      </c>
      <c r="J40" s="202">
        <v>1762.68</v>
      </c>
      <c r="K40" s="97">
        <v>350</v>
      </c>
      <c r="L40" s="97">
        <v>51</v>
      </c>
      <c r="M40" s="97">
        <v>130</v>
      </c>
      <c r="N40" s="97">
        <v>110</v>
      </c>
      <c r="O40" s="135">
        <f t="shared" si="17"/>
        <v>383.94</v>
      </c>
      <c r="P40" s="136">
        <f t="shared" si="18"/>
        <v>1087.8000000000002</v>
      </c>
    </row>
    <row r="41" spans="1:19" ht="17.100000000000001" customHeight="1">
      <c r="A41" s="387"/>
      <c r="B41" s="397"/>
      <c r="C41" s="394"/>
      <c r="D41" s="96" t="s">
        <v>16</v>
      </c>
      <c r="E41" s="202">
        <v>39831.160000000003</v>
      </c>
      <c r="F41" s="97">
        <v>7042.52</v>
      </c>
      <c r="G41" s="97">
        <v>5052.8899999999994</v>
      </c>
      <c r="H41" s="97">
        <v>32274.454999999998</v>
      </c>
      <c r="I41" s="97">
        <v>23506.568000000003</v>
      </c>
      <c r="J41" s="202">
        <v>35144.479999999996</v>
      </c>
      <c r="K41" s="97">
        <v>11960</v>
      </c>
      <c r="L41" s="97">
        <v>9506.09</v>
      </c>
      <c r="M41" s="97">
        <v>18682.2</v>
      </c>
      <c r="N41" s="97">
        <v>14696.22</v>
      </c>
      <c r="O41" s="135">
        <f t="shared" si="17"/>
        <v>14558.98</v>
      </c>
      <c r="P41" s="136">
        <f t="shared" si="18"/>
        <v>38202.788</v>
      </c>
    </row>
    <row r="42" spans="1:19" ht="17.100000000000001" customHeight="1" thickBot="1">
      <c r="A42" s="387"/>
      <c r="B42" s="398"/>
      <c r="C42" s="395"/>
      <c r="D42" s="101" t="s">
        <v>17</v>
      </c>
      <c r="E42" s="203">
        <v>14693.14</v>
      </c>
      <c r="F42" s="102">
        <v>881.7349999999999</v>
      </c>
      <c r="G42" s="102">
        <v>54.887129999999999</v>
      </c>
      <c r="H42" s="102">
        <v>3589.35</v>
      </c>
      <c r="I42" s="102">
        <v>2575.2359999999999</v>
      </c>
      <c r="J42" s="203">
        <v>6682.9700000000012</v>
      </c>
      <c r="K42" s="102">
        <v>570</v>
      </c>
      <c r="L42" s="102">
        <v>23</v>
      </c>
      <c r="M42" s="102">
        <v>370</v>
      </c>
      <c r="N42" s="102">
        <v>370</v>
      </c>
      <c r="O42" s="135">
        <f t="shared" si="17"/>
        <v>77.887129999999999</v>
      </c>
      <c r="P42" s="136">
        <f t="shared" si="18"/>
        <v>2945.2359999999999</v>
      </c>
    </row>
    <row r="43" spans="1:19" ht="17.100000000000001" customHeight="1" thickBot="1">
      <c r="A43" s="388"/>
      <c r="B43" s="402" t="s">
        <v>20</v>
      </c>
      <c r="C43" s="403"/>
      <c r="D43" s="404"/>
      <c r="E43" s="103">
        <f t="shared" ref="E43" si="22">E38+E39+E40+E41+E42</f>
        <v>61633.450000000004</v>
      </c>
      <c r="F43" s="103">
        <f t="shared" ref="F43" si="23">F38+F39+F40+F41+F42</f>
        <v>11028.295000000002</v>
      </c>
      <c r="G43" s="103">
        <f t="shared" ref="G43" si="24">G38+G39+G40+G41+G42</f>
        <v>7456.5406999999996</v>
      </c>
      <c r="H43" s="103">
        <f t="shared" ref="H43" si="25">H38+H39+H40+H41+H42</f>
        <v>52736.455999999998</v>
      </c>
      <c r="I43" s="103">
        <f t="shared" ref="I43" si="26">I38+I39+I40+I41+I42</f>
        <v>38176.76</v>
      </c>
      <c r="J43" s="103">
        <f t="shared" ref="J43" si="27">J38+J39+J40+J41+J42</f>
        <v>44347.399999999994</v>
      </c>
      <c r="K43" s="103">
        <f t="shared" ref="K43" si="28">K38+K39+K40+K41+K42</f>
        <v>12980</v>
      </c>
      <c r="L43" s="103">
        <f t="shared" ref="L43" si="29">L38+L39+L40+L41+L42</f>
        <v>9636.09</v>
      </c>
      <c r="M43" s="103">
        <f t="shared" ref="M43" si="30">M38+M39+M40+M41+M42</f>
        <v>19342.2</v>
      </c>
      <c r="N43" s="103">
        <f t="shared" ref="N43:P43" si="31">N38+N39+N40+N41+N42</f>
        <v>15281.22</v>
      </c>
      <c r="O43" s="103">
        <f t="shared" si="31"/>
        <v>17092.630699999998</v>
      </c>
      <c r="P43" s="103">
        <f t="shared" si="31"/>
        <v>53457.98</v>
      </c>
    </row>
    <row r="44" spans="1:19" ht="17.100000000000001" customHeight="1">
      <c r="A44" s="386">
        <v>7</v>
      </c>
      <c r="B44" s="396" t="s">
        <v>63</v>
      </c>
      <c r="C44" s="393">
        <f>E49+J49</f>
        <v>148285.96170000001</v>
      </c>
      <c r="D44" s="99" t="s">
        <v>14</v>
      </c>
      <c r="E44" s="201">
        <v>16607.061000000002</v>
      </c>
      <c r="F44" s="100">
        <v>16607.061000000002</v>
      </c>
      <c r="G44" s="100">
        <v>12882.553900000001</v>
      </c>
      <c r="H44" s="100">
        <v>112364.1</v>
      </c>
      <c r="I44" s="100">
        <v>110190.79999999999</v>
      </c>
      <c r="J44" s="201">
        <v>1807.3117</v>
      </c>
      <c r="K44" s="100">
        <v>1807.3117</v>
      </c>
      <c r="L44" s="100">
        <v>814.83999999999992</v>
      </c>
      <c r="M44" s="100">
        <v>8141.78</v>
      </c>
      <c r="N44" s="100">
        <v>10897.08</v>
      </c>
      <c r="O44" s="135">
        <f t="shared" si="17"/>
        <v>13697.393900000001</v>
      </c>
      <c r="P44" s="136">
        <f t="shared" si="18"/>
        <v>121087.87999999999</v>
      </c>
    </row>
    <row r="45" spans="1:19" ht="17.100000000000001" customHeight="1">
      <c r="A45" s="387"/>
      <c r="B45" s="397"/>
      <c r="C45" s="394"/>
      <c r="D45" s="96" t="s">
        <v>22</v>
      </c>
      <c r="E45" s="202">
        <v>50.273000000000003</v>
      </c>
      <c r="F45" s="97">
        <v>50.273000000000003</v>
      </c>
      <c r="G45" s="97">
        <v>36.75</v>
      </c>
      <c r="H45" s="97">
        <v>2650.9</v>
      </c>
      <c r="I45" s="97">
        <v>3021.2</v>
      </c>
      <c r="J45" s="202">
        <v>0</v>
      </c>
      <c r="K45" s="97">
        <v>0</v>
      </c>
      <c r="L45" s="97">
        <v>0</v>
      </c>
      <c r="M45" s="97">
        <v>0</v>
      </c>
      <c r="N45" s="97">
        <v>0</v>
      </c>
      <c r="O45" s="135">
        <f t="shared" si="17"/>
        <v>36.75</v>
      </c>
      <c r="P45" s="136">
        <f t="shared" si="18"/>
        <v>3021.2</v>
      </c>
    </row>
    <row r="46" spans="1:19" ht="17.100000000000001" customHeight="1">
      <c r="A46" s="387"/>
      <c r="B46" s="397"/>
      <c r="C46" s="394"/>
      <c r="D46" s="96" t="s">
        <v>15</v>
      </c>
      <c r="E46" s="202">
        <v>4204.9400000000005</v>
      </c>
      <c r="F46" s="97">
        <v>4204.9400000000005</v>
      </c>
      <c r="G46" s="97">
        <v>2518.54</v>
      </c>
      <c r="H46" s="97">
        <v>9464.7999999999993</v>
      </c>
      <c r="I46" s="97">
        <v>9873.5</v>
      </c>
      <c r="J46" s="202">
        <v>3016.49</v>
      </c>
      <c r="K46" s="97">
        <v>3016.49</v>
      </c>
      <c r="L46" s="97">
        <v>1816.3400000000001</v>
      </c>
      <c r="M46" s="97">
        <v>6095.6</v>
      </c>
      <c r="N46" s="97">
        <v>8225.4</v>
      </c>
      <c r="O46" s="135">
        <f t="shared" si="17"/>
        <v>4334.88</v>
      </c>
      <c r="P46" s="136">
        <f t="shared" si="18"/>
        <v>18098.900000000001</v>
      </c>
    </row>
    <row r="47" spans="1:19" ht="17.100000000000001" customHeight="1">
      <c r="A47" s="387"/>
      <c r="B47" s="397"/>
      <c r="C47" s="394"/>
      <c r="D47" s="96" t="s">
        <v>16</v>
      </c>
      <c r="E47" s="202">
        <v>84807.66</v>
      </c>
      <c r="F47" s="97">
        <v>84807.66</v>
      </c>
      <c r="G47" s="97">
        <v>18038.46</v>
      </c>
      <c r="H47" s="97">
        <v>38971.9</v>
      </c>
      <c r="I47" s="97">
        <v>36255.5</v>
      </c>
      <c r="J47" s="202">
        <v>26941.26</v>
      </c>
      <c r="K47" s="97">
        <v>26941.257899999997</v>
      </c>
      <c r="L47" s="97">
        <v>15346.34</v>
      </c>
      <c r="M47" s="97">
        <v>17617.14</v>
      </c>
      <c r="N47" s="97">
        <v>17295.900000000001</v>
      </c>
      <c r="O47" s="135">
        <f t="shared" si="17"/>
        <v>33384.800000000003</v>
      </c>
      <c r="P47" s="136">
        <f t="shared" si="18"/>
        <v>53551.4</v>
      </c>
    </row>
    <row r="48" spans="1:19" ht="17.100000000000001" customHeight="1" thickBot="1">
      <c r="A48" s="387"/>
      <c r="B48" s="398"/>
      <c r="C48" s="395"/>
      <c r="D48" s="101" t="s">
        <v>17</v>
      </c>
      <c r="E48" s="203">
        <v>6099.81</v>
      </c>
      <c r="F48" s="102">
        <v>182.89109999999999</v>
      </c>
      <c r="G48" s="102">
        <v>182.89109999999999</v>
      </c>
      <c r="H48" s="102">
        <v>1928.77</v>
      </c>
      <c r="I48" s="102">
        <v>2135.77</v>
      </c>
      <c r="J48" s="203">
        <v>4751.1559999999999</v>
      </c>
      <c r="K48" s="102">
        <v>250.82</v>
      </c>
      <c r="L48" s="102">
        <v>250.82</v>
      </c>
      <c r="M48" s="102">
        <v>426.96</v>
      </c>
      <c r="N48" s="102">
        <v>426.96</v>
      </c>
      <c r="O48" s="135">
        <f t="shared" si="17"/>
        <v>433.71109999999999</v>
      </c>
      <c r="P48" s="136">
        <f t="shared" si="18"/>
        <v>2562.73</v>
      </c>
    </row>
    <row r="49" spans="1:16" ht="17.100000000000001" customHeight="1" thickBot="1">
      <c r="A49" s="388"/>
      <c r="B49" s="402" t="s">
        <v>20</v>
      </c>
      <c r="C49" s="403"/>
      <c r="D49" s="404"/>
      <c r="E49" s="103">
        <f t="shared" ref="E49:P49" si="32">E44+E45+E46+E47+E48</f>
        <v>111769.74400000001</v>
      </c>
      <c r="F49" s="103">
        <f t="shared" si="32"/>
        <v>105852.8251</v>
      </c>
      <c r="G49" s="103">
        <f t="shared" si="32"/>
        <v>33659.195</v>
      </c>
      <c r="H49" s="103">
        <f t="shared" si="32"/>
        <v>165380.47</v>
      </c>
      <c r="I49" s="103">
        <f t="shared" si="32"/>
        <v>161476.76999999999</v>
      </c>
      <c r="J49" s="103">
        <f t="shared" si="32"/>
        <v>36516.217700000001</v>
      </c>
      <c r="K49" s="103">
        <f t="shared" si="32"/>
        <v>32015.879599999997</v>
      </c>
      <c r="L49" s="103">
        <f t="shared" si="32"/>
        <v>18228.34</v>
      </c>
      <c r="M49" s="103">
        <f t="shared" si="32"/>
        <v>32281.48</v>
      </c>
      <c r="N49" s="103">
        <f t="shared" si="32"/>
        <v>36845.340000000004</v>
      </c>
      <c r="O49" s="103">
        <f t="shared" si="32"/>
        <v>51887.535000000003</v>
      </c>
      <c r="P49" s="103">
        <f t="shared" si="32"/>
        <v>198322.11</v>
      </c>
    </row>
    <row r="50" spans="1:16" ht="17.100000000000001" customHeight="1">
      <c r="A50" s="386">
        <v>8</v>
      </c>
      <c r="B50" s="396" t="s">
        <v>64</v>
      </c>
      <c r="C50" s="393">
        <f>E55+J55</f>
        <v>269046.11869999999</v>
      </c>
      <c r="D50" s="99" t="s">
        <v>14</v>
      </c>
      <c r="E50" s="201">
        <v>11002.260000000002</v>
      </c>
      <c r="F50" s="100">
        <v>5286.4600000000009</v>
      </c>
      <c r="G50" s="100">
        <v>5662.119999999999</v>
      </c>
      <c r="H50" s="100">
        <v>49112.215999999993</v>
      </c>
      <c r="I50" s="100">
        <v>46417.887999999999</v>
      </c>
      <c r="J50" s="201">
        <v>1404.6399999999999</v>
      </c>
      <c r="K50" s="100">
        <v>791.18000000000006</v>
      </c>
      <c r="L50" s="100">
        <v>613.32000000000005</v>
      </c>
      <c r="M50" s="100">
        <v>4368.75</v>
      </c>
      <c r="N50" s="100">
        <v>5700.42</v>
      </c>
      <c r="O50" s="135">
        <f t="shared" si="17"/>
        <v>6275.4399999999987</v>
      </c>
      <c r="P50" s="136">
        <f t="shared" si="18"/>
        <v>52118.307999999997</v>
      </c>
    </row>
    <row r="51" spans="1:16" ht="17.100000000000001" customHeight="1">
      <c r="A51" s="387"/>
      <c r="B51" s="397"/>
      <c r="C51" s="394"/>
      <c r="D51" s="96" t="s">
        <v>22</v>
      </c>
      <c r="E51" s="202">
        <v>232.04</v>
      </c>
      <c r="F51" s="97">
        <v>108.18</v>
      </c>
      <c r="G51" s="97">
        <v>123.85999999999999</v>
      </c>
      <c r="H51" s="97">
        <v>2802.3509999999997</v>
      </c>
      <c r="I51" s="97">
        <v>3207.386</v>
      </c>
      <c r="J51" s="202">
        <v>170.36</v>
      </c>
      <c r="K51" s="97">
        <v>12.149999999999999</v>
      </c>
      <c r="L51" s="97">
        <v>158.21</v>
      </c>
      <c r="M51" s="97">
        <v>335</v>
      </c>
      <c r="N51" s="97">
        <v>329.6</v>
      </c>
      <c r="O51" s="135">
        <f t="shared" si="17"/>
        <v>282.07</v>
      </c>
      <c r="P51" s="136">
        <f t="shared" si="18"/>
        <v>3536.9859999999999</v>
      </c>
    </row>
    <row r="52" spans="1:16" ht="17.100000000000001" customHeight="1">
      <c r="A52" s="387"/>
      <c r="B52" s="397"/>
      <c r="C52" s="394"/>
      <c r="D52" s="96" t="s">
        <v>15</v>
      </c>
      <c r="E52" s="202">
        <v>2309.96</v>
      </c>
      <c r="F52" s="97">
        <v>1928.55</v>
      </c>
      <c r="G52" s="97">
        <v>328.53999999999996</v>
      </c>
      <c r="H52" s="97">
        <v>2028.1799999999998</v>
      </c>
      <c r="I52" s="97">
        <v>1656.2159999999999</v>
      </c>
      <c r="J52" s="202">
        <v>2258.1696999999999</v>
      </c>
      <c r="K52" s="97">
        <v>2117.17</v>
      </c>
      <c r="L52" s="97">
        <v>80.039999999999992</v>
      </c>
      <c r="M52" s="97">
        <v>225.99</v>
      </c>
      <c r="N52" s="97">
        <v>518.70000000000005</v>
      </c>
      <c r="O52" s="135">
        <f t="shared" si="17"/>
        <v>408.57999999999993</v>
      </c>
      <c r="P52" s="136">
        <f t="shared" si="18"/>
        <v>2174.9160000000002</v>
      </c>
    </row>
    <row r="53" spans="1:16" ht="17.100000000000001" customHeight="1">
      <c r="A53" s="387"/>
      <c r="B53" s="397"/>
      <c r="C53" s="394"/>
      <c r="D53" s="96" t="s">
        <v>16</v>
      </c>
      <c r="E53" s="202">
        <v>69605.179999999993</v>
      </c>
      <c r="F53" s="97">
        <v>60133.709999999992</v>
      </c>
      <c r="G53" s="97">
        <v>9112.5168000000012</v>
      </c>
      <c r="H53" s="97">
        <v>8707.07</v>
      </c>
      <c r="I53" s="97">
        <v>13959.876999999999</v>
      </c>
      <c r="J53" s="202">
        <v>75610.78</v>
      </c>
      <c r="K53" s="97">
        <v>65735.08</v>
      </c>
      <c r="L53" s="97">
        <v>9205.84</v>
      </c>
      <c r="M53" s="97">
        <v>4707.8999999999996</v>
      </c>
      <c r="N53" s="97">
        <v>13621.302</v>
      </c>
      <c r="O53" s="135">
        <f t="shared" si="17"/>
        <v>18318.356800000001</v>
      </c>
      <c r="P53" s="136">
        <f t="shared" si="18"/>
        <v>27581.178999999996</v>
      </c>
    </row>
    <row r="54" spans="1:16" ht="17.100000000000001" customHeight="1" thickBot="1">
      <c r="A54" s="387"/>
      <c r="B54" s="398"/>
      <c r="C54" s="395"/>
      <c r="D54" s="101" t="s">
        <v>17</v>
      </c>
      <c r="E54" s="203">
        <v>71387.520000000004</v>
      </c>
      <c r="F54" s="102">
        <v>64312.92</v>
      </c>
      <c r="G54" s="102">
        <v>2469.3200000000002</v>
      </c>
      <c r="H54" s="102">
        <v>17890.64</v>
      </c>
      <c r="I54" s="102">
        <v>15241.550000000001</v>
      </c>
      <c r="J54" s="203">
        <v>35065.209000000003</v>
      </c>
      <c r="K54" s="102">
        <v>32065.260000000002</v>
      </c>
      <c r="L54" s="102">
        <v>2786.1400000000003</v>
      </c>
      <c r="M54" s="102">
        <v>440.43999999999994</v>
      </c>
      <c r="N54" s="102">
        <v>6150.0999999999995</v>
      </c>
      <c r="O54" s="135">
        <f t="shared" si="17"/>
        <v>5255.4600000000009</v>
      </c>
      <c r="P54" s="136">
        <f t="shared" si="18"/>
        <v>21391.65</v>
      </c>
    </row>
    <row r="55" spans="1:16" ht="17.100000000000001" customHeight="1" thickBot="1">
      <c r="A55" s="388"/>
      <c r="B55" s="402" t="s">
        <v>20</v>
      </c>
      <c r="C55" s="403"/>
      <c r="D55" s="404"/>
      <c r="E55" s="103">
        <f t="shared" ref="E55:P55" si="33">E50+E51+E52+E53+E54</f>
        <v>154536.96000000002</v>
      </c>
      <c r="F55" s="103">
        <f t="shared" si="33"/>
        <v>131769.82</v>
      </c>
      <c r="G55" s="103">
        <f t="shared" si="33"/>
        <v>17696.356800000001</v>
      </c>
      <c r="H55" s="103">
        <f t="shared" si="33"/>
        <v>80540.456999999995</v>
      </c>
      <c r="I55" s="103">
        <f t="shared" si="33"/>
        <v>80482.917000000001</v>
      </c>
      <c r="J55" s="103">
        <f t="shared" si="33"/>
        <v>114509.1587</v>
      </c>
      <c r="K55" s="103">
        <f t="shared" si="33"/>
        <v>100720.84</v>
      </c>
      <c r="L55" s="103">
        <f t="shared" si="33"/>
        <v>12843.55</v>
      </c>
      <c r="M55" s="103">
        <f t="shared" si="33"/>
        <v>10078.08</v>
      </c>
      <c r="N55" s="103">
        <f t="shared" si="33"/>
        <v>26320.121999999999</v>
      </c>
      <c r="O55" s="103">
        <f t="shared" si="33"/>
        <v>30539.906799999997</v>
      </c>
      <c r="P55" s="103">
        <f t="shared" si="33"/>
        <v>106803.03899999999</v>
      </c>
    </row>
    <row r="56" spans="1:16" ht="17.100000000000001" customHeight="1">
      <c r="A56" s="386">
        <v>9</v>
      </c>
      <c r="B56" s="396" t="s">
        <v>41</v>
      </c>
      <c r="C56" s="393">
        <f>E61+J61</f>
        <v>172913.05989999999</v>
      </c>
      <c r="D56" s="99" t="s">
        <v>14</v>
      </c>
      <c r="E56" s="201">
        <v>4409.8599000000004</v>
      </c>
      <c r="F56" s="100">
        <v>4225.3829999999998</v>
      </c>
      <c r="G56" s="100">
        <v>1166.213</v>
      </c>
      <c r="H56" s="100">
        <v>5773.7459999999992</v>
      </c>
      <c r="I56" s="100">
        <v>6119.6697999999997</v>
      </c>
      <c r="J56" s="201">
        <v>617.54</v>
      </c>
      <c r="K56" s="100">
        <v>388.35635000000002</v>
      </c>
      <c r="L56" s="100">
        <v>77.716349999999991</v>
      </c>
      <c r="M56" s="100">
        <v>342</v>
      </c>
      <c r="N56" s="100">
        <v>330.5</v>
      </c>
      <c r="O56" s="135">
        <f t="shared" si="17"/>
        <v>1243.9293499999999</v>
      </c>
      <c r="P56" s="136">
        <f t="shared" si="18"/>
        <v>6450.1697999999997</v>
      </c>
    </row>
    <row r="57" spans="1:16" ht="17.100000000000001" customHeight="1">
      <c r="A57" s="387"/>
      <c r="B57" s="397"/>
      <c r="C57" s="394"/>
      <c r="D57" s="96" t="s">
        <v>22</v>
      </c>
      <c r="E57" s="202">
        <v>338.26</v>
      </c>
      <c r="F57" s="97">
        <v>305.61</v>
      </c>
      <c r="G57" s="97">
        <v>255</v>
      </c>
      <c r="H57" s="97">
        <v>2006.6</v>
      </c>
      <c r="I57" s="97">
        <v>2084.875</v>
      </c>
      <c r="J57" s="202">
        <v>0</v>
      </c>
      <c r="K57" s="97">
        <v>0</v>
      </c>
      <c r="L57" s="97">
        <v>0</v>
      </c>
      <c r="M57" s="97">
        <v>0</v>
      </c>
      <c r="N57" s="97">
        <v>0</v>
      </c>
      <c r="O57" s="135">
        <f t="shared" si="17"/>
        <v>255</v>
      </c>
      <c r="P57" s="136">
        <f t="shared" si="18"/>
        <v>2084.875</v>
      </c>
    </row>
    <row r="58" spans="1:16" ht="17.100000000000001" customHeight="1">
      <c r="A58" s="387"/>
      <c r="B58" s="397"/>
      <c r="C58" s="394"/>
      <c r="D58" s="96" t="s">
        <v>15</v>
      </c>
      <c r="E58" s="202">
        <v>2220.21</v>
      </c>
      <c r="F58" s="97">
        <v>1854.3344000000002</v>
      </c>
      <c r="G58" s="97">
        <v>524.68439999999998</v>
      </c>
      <c r="H58" s="97">
        <v>4978.05</v>
      </c>
      <c r="I58" s="97">
        <v>4782.01</v>
      </c>
      <c r="J58" s="202">
        <v>581.08000000000004</v>
      </c>
      <c r="K58" s="97">
        <v>439.73856999999998</v>
      </c>
      <c r="L58" s="97">
        <v>112.41857</v>
      </c>
      <c r="M58" s="97">
        <v>994.13699999999994</v>
      </c>
      <c r="N58" s="97">
        <v>964.6</v>
      </c>
      <c r="O58" s="135">
        <f t="shared" si="17"/>
        <v>637.10297000000003</v>
      </c>
      <c r="P58" s="136">
        <f t="shared" si="18"/>
        <v>5746.6100000000006</v>
      </c>
    </row>
    <row r="59" spans="1:16" ht="17.100000000000001" customHeight="1">
      <c r="A59" s="387"/>
      <c r="B59" s="397"/>
      <c r="C59" s="394"/>
      <c r="D59" s="96" t="s">
        <v>16</v>
      </c>
      <c r="E59" s="202">
        <v>60430.17</v>
      </c>
      <c r="F59" s="97">
        <v>53034.573000000004</v>
      </c>
      <c r="G59" s="97">
        <v>17975.733</v>
      </c>
      <c r="H59" s="97">
        <v>68423.78</v>
      </c>
      <c r="I59" s="97">
        <v>64185.6198</v>
      </c>
      <c r="J59" s="202">
        <v>30668.809999999998</v>
      </c>
      <c r="K59" s="97">
        <v>27158.508000000002</v>
      </c>
      <c r="L59" s="97">
        <v>8583.6280000000006</v>
      </c>
      <c r="M59" s="97">
        <v>19878.150000000001</v>
      </c>
      <c r="N59" s="97">
        <v>19165</v>
      </c>
      <c r="O59" s="135">
        <f t="shared" si="17"/>
        <v>26559.361000000001</v>
      </c>
      <c r="P59" s="136">
        <f t="shared" si="18"/>
        <v>83350.6198</v>
      </c>
    </row>
    <row r="60" spans="1:16" ht="17.100000000000001" customHeight="1" thickBot="1">
      <c r="A60" s="387"/>
      <c r="B60" s="398"/>
      <c r="C60" s="395"/>
      <c r="D60" s="101" t="s">
        <v>17</v>
      </c>
      <c r="E60" s="203">
        <v>60950.559999999998</v>
      </c>
      <c r="F60" s="102">
        <v>50256.701300000001</v>
      </c>
      <c r="G60" s="102">
        <v>3091.5512999999996</v>
      </c>
      <c r="H60" s="102">
        <v>8067.76</v>
      </c>
      <c r="I60" s="102">
        <v>8108.2656000000006</v>
      </c>
      <c r="J60" s="203">
        <v>12696.57</v>
      </c>
      <c r="K60" s="102">
        <v>11445.771699999999</v>
      </c>
      <c r="L60" s="102">
        <v>717.68169999999998</v>
      </c>
      <c r="M60" s="102">
        <v>4665.5</v>
      </c>
      <c r="N60" s="102">
        <v>4328.2000000000007</v>
      </c>
      <c r="O60" s="135">
        <f t="shared" si="17"/>
        <v>3809.2329999999997</v>
      </c>
      <c r="P60" s="136">
        <f t="shared" si="18"/>
        <v>12436.465600000001</v>
      </c>
    </row>
    <row r="61" spans="1:16" ht="17.100000000000001" customHeight="1" thickBot="1">
      <c r="A61" s="388"/>
      <c r="B61" s="402" t="s">
        <v>20</v>
      </c>
      <c r="C61" s="403"/>
      <c r="D61" s="404"/>
      <c r="E61" s="103">
        <f t="shared" ref="E61:P61" si="34">E56+E57+E58+E59+E60</f>
        <v>128349.05989999999</v>
      </c>
      <c r="F61" s="103">
        <f>F56+F57+F58+F59+F60</f>
        <v>109676.6017</v>
      </c>
      <c r="G61" s="103">
        <f t="shared" si="34"/>
        <v>23013.181700000001</v>
      </c>
      <c r="H61" s="103">
        <f t="shared" si="34"/>
        <v>89249.936000000002</v>
      </c>
      <c r="I61" s="103">
        <f t="shared" si="34"/>
        <v>85280.440199999997</v>
      </c>
      <c r="J61" s="103">
        <f t="shared" si="34"/>
        <v>44564</v>
      </c>
      <c r="K61" s="103">
        <f t="shared" si="34"/>
        <v>39432.374620000002</v>
      </c>
      <c r="L61" s="103">
        <f t="shared" si="34"/>
        <v>9491.4446200000002</v>
      </c>
      <c r="M61" s="103">
        <f t="shared" si="34"/>
        <v>25879.787</v>
      </c>
      <c r="N61" s="103">
        <f t="shared" si="34"/>
        <v>24788.3</v>
      </c>
      <c r="O61" s="103">
        <f t="shared" si="34"/>
        <v>32504.626319999999</v>
      </c>
      <c r="P61" s="103">
        <f t="shared" si="34"/>
        <v>110068.7402</v>
      </c>
    </row>
    <row r="62" spans="1:16" ht="17.100000000000001" customHeight="1">
      <c r="A62" s="386">
        <v>10</v>
      </c>
      <c r="B62" s="396" t="s">
        <v>65</v>
      </c>
      <c r="C62" s="393">
        <f>E67+J67</f>
        <v>85821.650399999984</v>
      </c>
      <c r="D62" s="99" t="s">
        <v>14</v>
      </c>
      <c r="E62" s="201">
        <v>5770.3879999999999</v>
      </c>
      <c r="F62" s="100">
        <v>2433.04</v>
      </c>
      <c r="G62" s="100">
        <v>947.19</v>
      </c>
      <c r="H62" s="100">
        <v>14222.491000000002</v>
      </c>
      <c r="I62" s="100">
        <v>11249.710999999999</v>
      </c>
      <c r="J62" s="201">
        <v>892.23</v>
      </c>
      <c r="K62" s="100">
        <v>255.29</v>
      </c>
      <c r="L62" s="100">
        <v>21.76</v>
      </c>
      <c r="M62" s="100">
        <v>217.6</v>
      </c>
      <c r="N62" s="100">
        <v>204</v>
      </c>
      <c r="O62" s="135">
        <f t="shared" si="17"/>
        <v>968.95</v>
      </c>
      <c r="P62" s="136">
        <f t="shared" si="18"/>
        <v>11453.710999999999</v>
      </c>
    </row>
    <row r="63" spans="1:16" ht="17.100000000000001" customHeight="1">
      <c r="A63" s="387"/>
      <c r="B63" s="397"/>
      <c r="C63" s="394"/>
      <c r="D63" s="96" t="s">
        <v>22</v>
      </c>
      <c r="E63" s="202">
        <v>465.72399999999999</v>
      </c>
      <c r="F63" s="97">
        <v>368.77000000000004</v>
      </c>
      <c r="G63" s="97">
        <v>128.1</v>
      </c>
      <c r="H63" s="97">
        <v>1832.85</v>
      </c>
      <c r="I63" s="97">
        <v>1602.9</v>
      </c>
      <c r="J63" s="202">
        <v>6.8500000000000005</v>
      </c>
      <c r="K63" s="97">
        <v>0.12</v>
      </c>
      <c r="L63" s="97">
        <v>0</v>
      </c>
      <c r="M63" s="97">
        <v>0</v>
      </c>
      <c r="N63" s="97">
        <v>0</v>
      </c>
      <c r="O63" s="135">
        <f t="shared" si="17"/>
        <v>128.1</v>
      </c>
      <c r="P63" s="136">
        <f t="shared" si="18"/>
        <v>1602.9</v>
      </c>
    </row>
    <row r="64" spans="1:16" ht="17.100000000000001" customHeight="1">
      <c r="A64" s="387"/>
      <c r="B64" s="397"/>
      <c r="C64" s="394"/>
      <c r="D64" s="96" t="s">
        <v>15</v>
      </c>
      <c r="E64" s="202">
        <v>1691.6170000000002</v>
      </c>
      <c r="F64" s="97">
        <v>710.86</v>
      </c>
      <c r="G64" s="97">
        <v>404.42450000000002</v>
      </c>
      <c r="H64" s="97">
        <v>4105.6450000000004</v>
      </c>
      <c r="I64" s="97">
        <v>1931.8</v>
      </c>
      <c r="J64" s="202">
        <v>3649.37</v>
      </c>
      <c r="K64" s="97">
        <v>860.16</v>
      </c>
      <c r="L64" s="97">
        <v>349.375</v>
      </c>
      <c r="M64" s="97">
        <v>1438.991</v>
      </c>
      <c r="N64" s="97">
        <v>1512.2640000000001</v>
      </c>
      <c r="O64" s="135">
        <f t="shared" si="17"/>
        <v>753.79950000000008</v>
      </c>
      <c r="P64" s="136">
        <f t="shared" si="18"/>
        <v>3444.0640000000003</v>
      </c>
    </row>
    <row r="65" spans="1:16" ht="17.100000000000001" customHeight="1">
      <c r="A65" s="387"/>
      <c r="B65" s="397"/>
      <c r="C65" s="394"/>
      <c r="D65" s="96" t="s">
        <v>16</v>
      </c>
      <c r="E65" s="202">
        <v>23973.808999999997</v>
      </c>
      <c r="F65" s="97">
        <v>7966.25</v>
      </c>
      <c r="G65" s="97">
        <v>143.13602</v>
      </c>
      <c r="H65" s="97">
        <v>3596.0239999999999</v>
      </c>
      <c r="I65" s="97">
        <v>2444.3220000000001</v>
      </c>
      <c r="J65" s="202">
        <v>38855.57</v>
      </c>
      <c r="K65" s="97">
        <v>5107.96</v>
      </c>
      <c r="L65" s="97">
        <v>349.48500000000001</v>
      </c>
      <c r="M65" s="97">
        <v>2447.6999999999998</v>
      </c>
      <c r="N65" s="97">
        <v>2034.3</v>
      </c>
      <c r="O65" s="135">
        <f t="shared" si="17"/>
        <v>492.62102000000004</v>
      </c>
      <c r="P65" s="136">
        <f t="shared" si="18"/>
        <v>4478.6220000000003</v>
      </c>
    </row>
    <row r="66" spans="1:16" ht="17.100000000000001" customHeight="1" thickBot="1">
      <c r="A66" s="387"/>
      <c r="B66" s="398"/>
      <c r="C66" s="395"/>
      <c r="D66" s="101" t="s">
        <v>17</v>
      </c>
      <c r="E66" s="203">
        <v>6948.7723999999998</v>
      </c>
      <c r="F66" s="102">
        <v>2542.5700000000002</v>
      </c>
      <c r="G66" s="102">
        <v>23.342590000000001</v>
      </c>
      <c r="H66" s="102">
        <v>625.02299999999991</v>
      </c>
      <c r="I66" s="102">
        <v>459.72300000000001</v>
      </c>
      <c r="J66" s="203">
        <v>3567.3199999999997</v>
      </c>
      <c r="K66" s="102">
        <v>537.14</v>
      </c>
      <c r="L66" s="102">
        <v>0</v>
      </c>
      <c r="M66" s="102">
        <v>0</v>
      </c>
      <c r="N66" s="102">
        <v>0</v>
      </c>
      <c r="O66" s="135">
        <f t="shared" si="17"/>
        <v>23.342590000000001</v>
      </c>
      <c r="P66" s="136">
        <f t="shared" si="18"/>
        <v>459.72300000000001</v>
      </c>
    </row>
    <row r="67" spans="1:16" ht="17.100000000000001" customHeight="1" thickBot="1">
      <c r="A67" s="388"/>
      <c r="B67" s="402" t="s">
        <v>20</v>
      </c>
      <c r="C67" s="403"/>
      <c r="D67" s="404"/>
      <c r="E67" s="103">
        <f t="shared" ref="E67" si="35">E62+E63+E64+E65+E66</f>
        <v>38850.310399999995</v>
      </c>
      <c r="F67" s="103">
        <f t="shared" ref="F67" si="36">F62+F63+F64+F65+F66</f>
        <v>14021.49</v>
      </c>
      <c r="G67" s="103">
        <f t="shared" ref="G67" si="37">G62+G63+G64+G65+G66</f>
        <v>1646.1931099999999</v>
      </c>
      <c r="H67" s="103">
        <f t="shared" ref="H67" si="38">H62+H63+H64+H65+H66</f>
        <v>24382.033000000007</v>
      </c>
      <c r="I67" s="103">
        <f t="shared" ref="I67" si="39">I62+I63+I64+I65+I66</f>
        <v>17688.456000000002</v>
      </c>
      <c r="J67" s="103">
        <f t="shared" ref="J67" si="40">J62+J63+J64+J65+J66</f>
        <v>46971.34</v>
      </c>
      <c r="K67" s="103">
        <f t="shared" ref="K67" si="41">K62+K63+K64+K65+K66</f>
        <v>6760.67</v>
      </c>
      <c r="L67" s="103">
        <f t="shared" ref="L67" si="42">L62+L63+L64+L65+L66</f>
        <v>720.62</v>
      </c>
      <c r="M67" s="103">
        <f t="shared" ref="M67" si="43">M62+M63+M64+M65+M66</f>
        <v>4104.2909999999993</v>
      </c>
      <c r="N67" s="103">
        <f t="shared" ref="N67:P67" si="44">N62+N63+N64+N65+N66</f>
        <v>3750.5640000000003</v>
      </c>
      <c r="O67" s="103">
        <f t="shared" si="44"/>
        <v>2366.8131100000001</v>
      </c>
      <c r="P67" s="103">
        <f t="shared" si="44"/>
        <v>21439.02</v>
      </c>
    </row>
    <row r="68" spans="1:16" ht="17.100000000000001" customHeight="1">
      <c r="A68" s="386"/>
      <c r="B68" s="396"/>
      <c r="C68" s="393">
        <f>C8+C14+C20+C26+C32+C38+C44+C50+C56+C62</f>
        <v>1571198.5327999999</v>
      </c>
      <c r="D68" s="99" t="s">
        <v>14</v>
      </c>
      <c r="E68" s="104">
        <f t="shared" ref="E68:P68" si="45">E8+E14+E20+E26+E32+E38+E44+E50+E56+E62</f>
        <v>105602.40180000001</v>
      </c>
      <c r="F68" s="104">
        <f t="shared" si="45"/>
        <v>67472.316200000001</v>
      </c>
      <c r="G68" s="104">
        <f t="shared" si="45"/>
        <v>55932.823340000003</v>
      </c>
      <c r="H68" s="104">
        <f t="shared" si="45"/>
        <v>567847.88800000015</v>
      </c>
      <c r="I68" s="104">
        <f t="shared" si="45"/>
        <v>548230.15880000009</v>
      </c>
      <c r="J68" s="204">
        <f t="shared" si="45"/>
        <v>12839.9005</v>
      </c>
      <c r="K68" s="104">
        <f t="shared" si="45"/>
        <v>8154.7880500000001</v>
      </c>
      <c r="L68" s="104">
        <f t="shared" si="45"/>
        <v>4485.5531499999997</v>
      </c>
      <c r="M68" s="104">
        <f t="shared" si="45"/>
        <v>22526.829999999998</v>
      </c>
      <c r="N68" s="104">
        <f t="shared" si="45"/>
        <v>26341.665000000001</v>
      </c>
      <c r="O68" s="104">
        <f t="shared" si="45"/>
        <v>60418.376490000002</v>
      </c>
      <c r="P68" s="104">
        <f t="shared" si="45"/>
        <v>574571.82380000013</v>
      </c>
    </row>
    <row r="69" spans="1:16" ht="17.100000000000001" customHeight="1">
      <c r="A69" s="387"/>
      <c r="B69" s="397"/>
      <c r="C69" s="394"/>
      <c r="D69" s="96" t="s">
        <v>22</v>
      </c>
      <c r="E69" s="97">
        <f t="shared" ref="E69" si="46">E9+E15+E21+E27+E33+E39+E45+E51+E57+E63</f>
        <v>2339.1062999999999</v>
      </c>
      <c r="F69" s="97">
        <f t="shared" ref="F69:P69" si="47">F9+F15+F21+F27+F33+F39+F45+F51+F57+F63</f>
        <v>1694.0059999999999</v>
      </c>
      <c r="G69" s="97">
        <f t="shared" si="47"/>
        <v>1146.9022</v>
      </c>
      <c r="H69" s="97">
        <f t="shared" si="47"/>
        <v>25620.200999999997</v>
      </c>
      <c r="I69" s="97">
        <f t="shared" si="47"/>
        <v>24391.661</v>
      </c>
      <c r="J69" s="202">
        <f t="shared" si="47"/>
        <v>204.0239</v>
      </c>
      <c r="K69" s="97">
        <f t="shared" si="47"/>
        <v>28.87</v>
      </c>
      <c r="L69" s="97">
        <f t="shared" si="47"/>
        <v>173.81</v>
      </c>
      <c r="M69" s="97">
        <f t="shared" si="47"/>
        <v>600</v>
      </c>
      <c r="N69" s="97">
        <f t="shared" si="47"/>
        <v>579.6</v>
      </c>
      <c r="O69" s="97">
        <f t="shared" si="47"/>
        <v>1320.7121999999999</v>
      </c>
      <c r="P69" s="97">
        <f t="shared" si="47"/>
        <v>24971.261000000002</v>
      </c>
    </row>
    <row r="70" spans="1:16" ht="17.100000000000001" customHeight="1">
      <c r="A70" s="387"/>
      <c r="B70" s="397"/>
      <c r="C70" s="394"/>
      <c r="D70" s="96" t="s">
        <v>15</v>
      </c>
      <c r="E70" s="97">
        <f t="shared" ref="E70" si="48">E10+E16+E22+E28+E34+E40+E46+E52+E58+E64</f>
        <v>36973.668999999994</v>
      </c>
      <c r="F70" s="97">
        <f t="shared" ref="F70:P70" si="49">F10+F16+F22+F28+F34+F40+F46+F52+F58+F64</f>
        <v>23764.311600000001</v>
      </c>
      <c r="G70" s="97">
        <f t="shared" si="49"/>
        <v>16129.357349999998</v>
      </c>
      <c r="H70" s="97">
        <f t="shared" si="49"/>
        <v>71858.038</v>
      </c>
      <c r="I70" s="97">
        <f t="shared" si="49"/>
        <v>66299.023000000001</v>
      </c>
      <c r="J70" s="202">
        <f t="shared" si="49"/>
        <v>30467.8089</v>
      </c>
      <c r="K70" s="97">
        <f t="shared" si="49"/>
        <v>15086.068569999999</v>
      </c>
      <c r="L70" s="97">
        <f t="shared" si="49"/>
        <v>8618.0835700000007</v>
      </c>
      <c r="M70" s="97">
        <f t="shared" si="49"/>
        <v>23501.07</v>
      </c>
      <c r="N70" s="97">
        <f t="shared" si="49"/>
        <v>28137.315999999999</v>
      </c>
      <c r="O70" s="97">
        <f t="shared" si="49"/>
        <v>24747.440920000001</v>
      </c>
      <c r="P70" s="97">
        <f t="shared" si="49"/>
        <v>94436.339000000007</v>
      </c>
    </row>
    <row r="71" spans="1:16" ht="17.100000000000001" customHeight="1">
      <c r="A71" s="387"/>
      <c r="B71" s="397"/>
      <c r="C71" s="394"/>
      <c r="D71" s="96" t="s">
        <v>16</v>
      </c>
      <c r="E71" s="97">
        <f t="shared" ref="E71" si="50">E11+E17+E23+E29+E35+E41+E47+E53+E59+E65</f>
        <v>558889.24920000008</v>
      </c>
      <c r="F71" s="97">
        <f t="shared" ref="F71:P71" si="51">F11+F17+F23+F29+F35+F41+F47+F53+F59+F65</f>
        <v>301058.78029999998</v>
      </c>
      <c r="G71" s="97">
        <f t="shared" si="51"/>
        <v>102150.20611999999</v>
      </c>
      <c r="H71" s="97">
        <f t="shared" si="51"/>
        <v>255941.389</v>
      </c>
      <c r="I71" s="97">
        <f t="shared" si="51"/>
        <v>230268.44880000001</v>
      </c>
      <c r="J71" s="202">
        <f t="shared" si="51"/>
        <v>453992.60840000003</v>
      </c>
      <c r="K71" s="97">
        <f t="shared" si="51"/>
        <v>232651.47590000002</v>
      </c>
      <c r="L71" s="97">
        <f t="shared" si="51"/>
        <v>109422.88299999999</v>
      </c>
      <c r="M71" s="97">
        <f t="shared" si="51"/>
        <v>215888.26500000001</v>
      </c>
      <c r="N71" s="97">
        <f t="shared" si="51"/>
        <v>197491.74799999999</v>
      </c>
      <c r="O71" s="97">
        <f t="shared" si="51"/>
        <v>211573.08912000002</v>
      </c>
      <c r="P71" s="97">
        <f t="shared" si="51"/>
        <v>427760.19679999998</v>
      </c>
    </row>
    <row r="72" spans="1:16" ht="17.100000000000001" customHeight="1" thickBot="1">
      <c r="A72" s="387"/>
      <c r="B72" s="398"/>
      <c r="C72" s="395"/>
      <c r="D72" s="101" t="s">
        <v>17</v>
      </c>
      <c r="E72" s="105">
        <f t="shared" ref="E72" si="52">E12+E18+E24+E30+E36+E42+E48+E54+E60+E66</f>
        <v>236569.38979999998</v>
      </c>
      <c r="F72" s="105">
        <f t="shared" ref="F72:P72" si="53">F12+F18+F24+F30+F36+F42+F48+F54+F60+F66</f>
        <v>140074.06560000003</v>
      </c>
      <c r="G72" s="105">
        <f t="shared" si="53"/>
        <v>12421.69982</v>
      </c>
      <c r="H72" s="105">
        <f t="shared" si="53"/>
        <v>91222.967999999993</v>
      </c>
      <c r="I72" s="105">
        <f t="shared" si="53"/>
        <v>92129.137600000002</v>
      </c>
      <c r="J72" s="205">
        <f t="shared" si="53"/>
        <v>133320.37500000003</v>
      </c>
      <c r="K72" s="105">
        <f t="shared" si="53"/>
        <v>55754.965700000001</v>
      </c>
      <c r="L72" s="105">
        <f t="shared" si="53"/>
        <v>11251.195699999998</v>
      </c>
      <c r="M72" s="105">
        <f t="shared" si="53"/>
        <v>13584.710000000001</v>
      </c>
      <c r="N72" s="105">
        <f t="shared" si="53"/>
        <v>20701.37</v>
      </c>
      <c r="O72" s="105">
        <f t="shared" si="53"/>
        <v>23672.895520000002</v>
      </c>
      <c r="P72" s="105">
        <f t="shared" si="53"/>
        <v>112830.50759999998</v>
      </c>
    </row>
    <row r="73" spans="1:16" ht="17.100000000000001" customHeight="1" thickBot="1">
      <c r="A73" s="388"/>
      <c r="B73" s="402" t="s">
        <v>18</v>
      </c>
      <c r="C73" s="403"/>
      <c r="D73" s="404"/>
      <c r="E73" s="207">
        <f t="shared" ref="E73" si="54">E13+E19+E25+E31+E37+E43+E49+E55+E61+E67</f>
        <v>940373.81610000005</v>
      </c>
      <c r="F73" s="207">
        <f t="shared" ref="F73:P73" si="55">F13+F19+F25+F31+F37+F43+F49+F55+F61+F67</f>
        <v>534063.47970000003</v>
      </c>
      <c r="G73" s="207">
        <f t="shared" si="55"/>
        <v>187780.98882999999</v>
      </c>
      <c r="H73" s="207">
        <f t="shared" si="55"/>
        <v>1012490.4839999999</v>
      </c>
      <c r="I73" s="207">
        <f t="shared" si="55"/>
        <v>961318.42920000001</v>
      </c>
      <c r="J73" s="207">
        <f t="shared" si="55"/>
        <v>630824.71669999987</v>
      </c>
      <c r="K73" s="207">
        <f t="shared" si="55"/>
        <v>311676.16821999999</v>
      </c>
      <c r="L73" s="207">
        <f t="shared" si="55"/>
        <v>133951.52541999999</v>
      </c>
      <c r="M73" s="207">
        <f t="shared" si="55"/>
        <v>276100.87500000006</v>
      </c>
      <c r="N73" s="207">
        <f t="shared" si="55"/>
        <v>273251.69900000002</v>
      </c>
      <c r="O73" s="207">
        <f t="shared" si="55"/>
        <v>321732.51424999995</v>
      </c>
      <c r="P73" s="208">
        <f t="shared" si="55"/>
        <v>1234570.1282000002</v>
      </c>
    </row>
    <row r="75" spans="1:16">
      <c r="E75" s="141"/>
      <c r="F75" s="141"/>
    </row>
  </sheetData>
  <mergeCells count="62">
    <mergeCell ref="C14:C18"/>
    <mergeCell ref="A68:A73"/>
    <mergeCell ref="B68:B72"/>
    <mergeCell ref="C68:C72"/>
    <mergeCell ref="B73:D73"/>
    <mergeCell ref="A56:A61"/>
    <mergeCell ref="B56:B60"/>
    <mergeCell ref="C56:C60"/>
    <mergeCell ref="A62:A67"/>
    <mergeCell ref="B62:B66"/>
    <mergeCell ref="C62:C66"/>
    <mergeCell ref="B61:D61"/>
    <mergeCell ref="B67:D67"/>
    <mergeCell ref="C44:C48"/>
    <mergeCell ref="A50:A55"/>
    <mergeCell ref="B50:B54"/>
    <mergeCell ref="C50:C54"/>
    <mergeCell ref="B55:D55"/>
    <mergeCell ref="B49:D49"/>
    <mergeCell ref="A44:A49"/>
    <mergeCell ref="B44:B48"/>
    <mergeCell ref="A32:A37"/>
    <mergeCell ref="B32:B36"/>
    <mergeCell ref="C32:C36"/>
    <mergeCell ref="A38:A43"/>
    <mergeCell ref="B38:B42"/>
    <mergeCell ref="C38:C42"/>
    <mergeCell ref="B43:D43"/>
    <mergeCell ref="B37:D37"/>
    <mergeCell ref="A20:A25"/>
    <mergeCell ref="B20:B24"/>
    <mergeCell ref="C20:C24"/>
    <mergeCell ref="A26:A31"/>
    <mergeCell ref="B26:B30"/>
    <mergeCell ref="C26:C30"/>
    <mergeCell ref="B25:D25"/>
    <mergeCell ref="B31:D31"/>
    <mergeCell ref="A8:A13"/>
    <mergeCell ref="A14:A19"/>
    <mergeCell ref="O5:O6"/>
    <mergeCell ref="P5:P6"/>
    <mergeCell ref="A4:A6"/>
    <mergeCell ref="C8:C12"/>
    <mergeCell ref="B8:B12"/>
    <mergeCell ref="E5:E6"/>
    <mergeCell ref="F5:G5"/>
    <mergeCell ref="H5:I5"/>
    <mergeCell ref="J5:J6"/>
    <mergeCell ref="K5:L5"/>
    <mergeCell ref="M5:N5"/>
    <mergeCell ref="B13:D13"/>
    <mergeCell ref="B19:D19"/>
    <mergeCell ref="B14:B18"/>
    <mergeCell ref="B1:P1"/>
    <mergeCell ref="B2:P2"/>
    <mergeCell ref="B3:P3"/>
    <mergeCell ref="B4:B6"/>
    <mergeCell ref="C4:C6"/>
    <mergeCell ref="D4:D6"/>
    <mergeCell ref="E4:I4"/>
    <mergeCell ref="J4:N4"/>
    <mergeCell ref="O4:P4"/>
  </mergeCells>
  <pageMargins left="0" right="0" top="0.25" bottom="0.25" header="0.25" footer="0.5"/>
  <pageSetup paperSize="9" scale="80" orientation="landscape" r:id="rId1"/>
  <ignoredErrors>
    <ignoredError sqref="O19:P19 O25:P25 O31:P31 O13:P13 O55:P55 O61:P61 O49:P49 O37:P48 O50:P54 O62:P67 O56:P6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EF7CF-44D0-457E-BA24-E9942FF345E6}">
  <sheetPr>
    <tabColor rgb="FF00B0F0"/>
  </sheetPr>
  <dimension ref="A1:P62"/>
  <sheetViews>
    <sheetView topLeftCell="A52" zoomScale="93" zoomScaleNormal="93" workbookViewId="0">
      <selection activeCell="F7" sqref="F1:F1048576"/>
    </sheetView>
  </sheetViews>
  <sheetFormatPr defaultRowHeight="13.5"/>
  <cols>
    <col min="1" max="1" width="4.7109375" style="171" customWidth="1"/>
    <col min="2" max="2" width="16.85546875" style="171" customWidth="1"/>
    <col min="3" max="3" width="14.85546875" style="171" customWidth="1"/>
    <col min="4" max="4" width="14.140625" style="171" customWidth="1"/>
    <col min="5" max="5" width="16.42578125" style="171" customWidth="1"/>
    <col min="6" max="6" width="12" style="171" customWidth="1"/>
    <col min="7" max="7" width="10.5703125" style="171" customWidth="1"/>
    <col min="8" max="8" width="12.7109375" style="171" customWidth="1"/>
    <col min="9" max="9" width="13.28515625" style="171" customWidth="1"/>
    <col min="10" max="10" width="14.7109375" style="171" customWidth="1"/>
    <col min="11" max="12" width="9.7109375" style="171" customWidth="1"/>
    <col min="13" max="13" width="12.42578125" style="171" customWidth="1"/>
    <col min="14" max="14" width="11.85546875" style="171" customWidth="1"/>
    <col min="15" max="15" width="9.7109375" style="171" customWidth="1"/>
    <col min="16" max="16" width="15.28515625" style="171" customWidth="1"/>
    <col min="17" max="19" width="9.140625" style="171"/>
    <col min="20" max="20" width="11" style="171" customWidth="1"/>
    <col min="21" max="16384" width="9.140625" style="171"/>
  </cols>
  <sheetData>
    <row r="1" spans="1:16" s="166" customFormat="1" ht="15.75" customHeight="1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 t="s">
        <v>66</v>
      </c>
    </row>
    <row r="2" spans="1:16" s="167" customFormat="1" ht="18" customHeight="1">
      <c r="A2" s="240"/>
      <c r="B2" s="435" t="s">
        <v>0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</row>
    <row r="3" spans="1:16" s="168" customFormat="1" ht="42" customHeight="1">
      <c r="A3" s="241"/>
      <c r="B3" s="436" t="s">
        <v>169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</row>
    <row r="4" spans="1:16" s="166" customFormat="1" ht="22.5" customHeight="1" thickBot="1">
      <c r="A4" s="239"/>
      <c r="B4" s="437" t="s">
        <v>133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</row>
    <row r="5" spans="1:16" s="169" customFormat="1" ht="39" customHeight="1" thickBot="1">
      <c r="A5" s="443" t="s">
        <v>1</v>
      </c>
      <c r="B5" s="446" t="s">
        <v>67</v>
      </c>
      <c r="C5" s="449" t="s">
        <v>61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69" customFormat="1" ht="46.5" customHeight="1">
      <c r="A6" s="444"/>
      <c r="B6" s="447"/>
      <c r="C6" s="450"/>
      <c r="D6" s="453"/>
      <c r="E6" s="430" t="s">
        <v>59</v>
      </c>
      <c r="F6" s="432" t="s">
        <v>6</v>
      </c>
      <c r="G6" s="432"/>
      <c r="H6" s="432" t="s">
        <v>7</v>
      </c>
      <c r="I6" s="455"/>
      <c r="J6" s="430" t="s">
        <v>60</v>
      </c>
      <c r="K6" s="432" t="s">
        <v>8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6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70" customFormat="1" ht="15.75" customHeight="1" thickBot="1">
      <c r="A8" s="216">
        <v>1</v>
      </c>
      <c r="B8" s="218">
        <v>2</v>
      </c>
      <c r="C8" s="219">
        <v>3</v>
      </c>
      <c r="D8" s="220">
        <v>4</v>
      </c>
      <c r="E8" s="218">
        <v>5</v>
      </c>
      <c r="F8" s="219">
        <v>6</v>
      </c>
      <c r="G8" s="220">
        <v>7</v>
      </c>
      <c r="H8" s="218">
        <v>8</v>
      </c>
      <c r="I8" s="219">
        <v>9</v>
      </c>
      <c r="J8" s="220">
        <v>10</v>
      </c>
      <c r="K8" s="218">
        <v>11</v>
      </c>
      <c r="L8" s="219">
        <v>12</v>
      </c>
      <c r="M8" s="220">
        <v>13</v>
      </c>
      <c r="N8" s="218">
        <v>14</v>
      </c>
      <c r="O8" s="219">
        <v>15</v>
      </c>
      <c r="P8" s="221">
        <v>16</v>
      </c>
    </row>
    <row r="9" spans="1:16" ht="19.5" customHeight="1">
      <c r="A9" s="411">
        <v>1</v>
      </c>
      <c r="B9" s="423" t="s">
        <v>170</v>
      </c>
      <c r="C9" s="420">
        <f>E14+J14</f>
        <v>7391.8600000000006</v>
      </c>
      <c r="D9" s="190" t="s">
        <v>14</v>
      </c>
      <c r="E9" s="222">
        <v>815.92</v>
      </c>
      <c r="F9" s="223">
        <v>815.92</v>
      </c>
      <c r="G9" s="223">
        <v>773.80997000000002</v>
      </c>
      <c r="H9" s="224">
        <v>6981.4790000000003</v>
      </c>
      <c r="I9" s="223">
        <v>6934.607</v>
      </c>
      <c r="J9" s="222">
        <v>0</v>
      </c>
      <c r="K9" s="223">
        <v>0</v>
      </c>
      <c r="L9" s="223">
        <v>0</v>
      </c>
      <c r="M9" s="223">
        <v>0</v>
      </c>
      <c r="N9" s="223">
        <v>0</v>
      </c>
      <c r="O9" s="222">
        <f>G9+L9</f>
        <v>773.80997000000002</v>
      </c>
      <c r="P9" s="260">
        <f>I9+N9</f>
        <v>6934.607</v>
      </c>
    </row>
    <row r="10" spans="1:16" ht="19.5" customHeight="1">
      <c r="A10" s="412"/>
      <c r="B10" s="424"/>
      <c r="C10" s="421"/>
      <c r="D10" s="137" t="s">
        <v>72</v>
      </c>
      <c r="E10" s="225">
        <v>0</v>
      </c>
      <c r="F10" s="226">
        <v>0</v>
      </c>
      <c r="G10" s="226">
        <v>0</v>
      </c>
      <c r="H10" s="226">
        <v>0</v>
      </c>
      <c r="I10" s="226">
        <v>0</v>
      </c>
      <c r="J10" s="225">
        <v>0</v>
      </c>
      <c r="K10" s="226">
        <v>0</v>
      </c>
      <c r="L10" s="226">
        <v>0</v>
      </c>
      <c r="M10" s="226">
        <v>0</v>
      </c>
      <c r="N10" s="226">
        <v>0</v>
      </c>
      <c r="O10" s="225">
        <f>G10+L10</f>
        <v>0</v>
      </c>
      <c r="P10" s="261">
        <f>I10+N10</f>
        <v>0</v>
      </c>
    </row>
    <row r="11" spans="1:16" ht="19.5" customHeight="1">
      <c r="A11" s="412"/>
      <c r="B11" s="424"/>
      <c r="C11" s="421"/>
      <c r="D11" s="137" t="s">
        <v>15</v>
      </c>
      <c r="E11" s="225">
        <v>125.97</v>
      </c>
      <c r="F11" s="226">
        <v>125.97</v>
      </c>
      <c r="G11" s="226">
        <v>79.349199999999996</v>
      </c>
      <c r="H11" s="226">
        <v>717.61199999999997</v>
      </c>
      <c r="I11" s="226">
        <v>537.61199999999997</v>
      </c>
      <c r="J11" s="225">
        <v>0</v>
      </c>
      <c r="K11" s="226">
        <v>0</v>
      </c>
      <c r="L11" s="226">
        <v>0</v>
      </c>
      <c r="M11" s="226">
        <v>0</v>
      </c>
      <c r="N11" s="226">
        <v>0</v>
      </c>
      <c r="O11" s="225">
        <f>G11+L11</f>
        <v>79.349199999999996</v>
      </c>
      <c r="P11" s="261">
        <f>I11+N11</f>
        <v>537.61199999999997</v>
      </c>
    </row>
    <row r="12" spans="1:16" ht="19.5" customHeight="1">
      <c r="A12" s="412"/>
      <c r="B12" s="424"/>
      <c r="C12" s="421"/>
      <c r="D12" s="137" t="s">
        <v>16</v>
      </c>
      <c r="E12" s="225">
        <v>5969.17</v>
      </c>
      <c r="F12" s="226">
        <v>5971.37</v>
      </c>
      <c r="G12" s="226">
        <v>95.766300000000001</v>
      </c>
      <c r="H12" s="226">
        <v>1532.15</v>
      </c>
      <c r="I12" s="226">
        <v>1532.15</v>
      </c>
      <c r="J12" s="225">
        <v>0</v>
      </c>
      <c r="K12" s="226">
        <v>0</v>
      </c>
      <c r="L12" s="226">
        <v>0</v>
      </c>
      <c r="M12" s="226">
        <v>0</v>
      </c>
      <c r="N12" s="226">
        <v>0</v>
      </c>
      <c r="O12" s="225">
        <f>G12+L12</f>
        <v>95.766300000000001</v>
      </c>
      <c r="P12" s="261">
        <f>I12+N12</f>
        <v>1532.15</v>
      </c>
    </row>
    <row r="13" spans="1:16" ht="19.5" customHeight="1" thickBot="1">
      <c r="A13" s="413"/>
      <c r="B13" s="425"/>
      <c r="C13" s="422"/>
      <c r="D13" s="215" t="s">
        <v>17</v>
      </c>
      <c r="E13" s="227">
        <v>480.8</v>
      </c>
      <c r="F13" s="228">
        <v>480.8</v>
      </c>
      <c r="G13" s="228">
        <v>0</v>
      </c>
      <c r="H13" s="228">
        <v>0</v>
      </c>
      <c r="I13" s="228">
        <v>0</v>
      </c>
      <c r="J13" s="227">
        <v>0</v>
      </c>
      <c r="K13" s="228">
        <v>0</v>
      </c>
      <c r="L13" s="228">
        <v>0</v>
      </c>
      <c r="M13" s="228">
        <v>0</v>
      </c>
      <c r="N13" s="228">
        <v>0</v>
      </c>
      <c r="O13" s="227">
        <f>G13+L13</f>
        <v>0</v>
      </c>
      <c r="P13" s="262">
        <f>I13+N13</f>
        <v>0</v>
      </c>
    </row>
    <row r="14" spans="1:16" ht="19.5" customHeight="1" thickBot="1">
      <c r="A14" s="408"/>
      <c r="B14" s="409" t="s">
        <v>18</v>
      </c>
      <c r="C14" s="410"/>
      <c r="D14" s="191"/>
      <c r="E14" s="229">
        <f>E9+E10+E11+E12+E13</f>
        <v>7391.8600000000006</v>
      </c>
      <c r="F14" s="230">
        <f t="shared" ref="F14:P14" si="0">F9+F10+F11+F12+F13</f>
        <v>7394.06</v>
      </c>
      <c r="G14" s="230">
        <f t="shared" si="0"/>
        <v>948.92547000000002</v>
      </c>
      <c r="H14" s="230">
        <f t="shared" si="0"/>
        <v>9231.241</v>
      </c>
      <c r="I14" s="230">
        <f t="shared" si="0"/>
        <v>9004.3690000000006</v>
      </c>
      <c r="J14" s="229">
        <f t="shared" si="0"/>
        <v>0</v>
      </c>
      <c r="K14" s="230">
        <f t="shared" si="0"/>
        <v>0</v>
      </c>
      <c r="L14" s="230">
        <f t="shared" si="0"/>
        <v>0</v>
      </c>
      <c r="M14" s="230">
        <f t="shared" si="0"/>
        <v>0</v>
      </c>
      <c r="N14" s="230">
        <f t="shared" si="0"/>
        <v>0</v>
      </c>
      <c r="O14" s="229">
        <f t="shared" si="0"/>
        <v>948.92547000000002</v>
      </c>
      <c r="P14" s="263">
        <f t="shared" si="0"/>
        <v>9004.3690000000006</v>
      </c>
    </row>
    <row r="15" spans="1:16" ht="19.5" customHeight="1">
      <c r="A15" s="411">
        <v>2</v>
      </c>
      <c r="B15" s="423" t="s">
        <v>171</v>
      </c>
      <c r="C15" s="420">
        <f>E20+J20</f>
        <v>36314.507299999997</v>
      </c>
      <c r="D15" s="190" t="s">
        <v>14</v>
      </c>
      <c r="E15" s="222">
        <v>1541.6723999999999</v>
      </c>
      <c r="F15" s="223">
        <v>25</v>
      </c>
      <c r="G15" s="223">
        <v>589.70000000000005</v>
      </c>
      <c r="H15" s="224">
        <v>250</v>
      </c>
      <c r="I15" s="223">
        <v>11158.517</v>
      </c>
      <c r="J15" s="222">
        <v>205.35</v>
      </c>
      <c r="K15" s="223"/>
      <c r="L15" s="223"/>
      <c r="M15" s="223"/>
      <c r="N15" s="223"/>
      <c r="O15" s="222">
        <f>G15+L15</f>
        <v>589.70000000000005</v>
      </c>
      <c r="P15" s="260">
        <f>I15+N15</f>
        <v>11158.517</v>
      </c>
    </row>
    <row r="16" spans="1:16" ht="19.5" customHeight="1">
      <c r="A16" s="412"/>
      <c r="B16" s="424"/>
      <c r="C16" s="421"/>
      <c r="D16" s="137" t="s">
        <v>72</v>
      </c>
      <c r="E16" s="225">
        <v>0</v>
      </c>
      <c r="F16" s="226"/>
      <c r="G16" s="226"/>
      <c r="H16" s="226"/>
      <c r="I16" s="226"/>
      <c r="J16" s="225"/>
      <c r="K16" s="226"/>
      <c r="L16" s="226"/>
      <c r="M16" s="226"/>
      <c r="N16" s="226"/>
      <c r="O16" s="225">
        <f>G16+L16</f>
        <v>0</v>
      </c>
      <c r="P16" s="261">
        <f>I16+N16</f>
        <v>0</v>
      </c>
    </row>
    <row r="17" spans="1:16" ht="19.5" customHeight="1">
      <c r="A17" s="412"/>
      <c r="B17" s="424"/>
      <c r="C17" s="421"/>
      <c r="D17" s="137" t="s">
        <v>15</v>
      </c>
      <c r="E17" s="225">
        <v>214.73739999999998</v>
      </c>
      <c r="F17" s="226">
        <v>1</v>
      </c>
      <c r="G17" s="226">
        <v>19.079999999999998</v>
      </c>
      <c r="H17" s="226">
        <v>10</v>
      </c>
      <c r="I17" s="226">
        <v>455.64600000000002</v>
      </c>
      <c r="J17" s="225">
        <v>517.1400000000001</v>
      </c>
      <c r="K17" s="226"/>
      <c r="L17" s="226"/>
      <c r="M17" s="226"/>
      <c r="N17" s="226"/>
      <c r="O17" s="225">
        <f>G17+L17</f>
        <v>19.079999999999998</v>
      </c>
      <c r="P17" s="261">
        <f>I17+N17</f>
        <v>455.64600000000002</v>
      </c>
    </row>
    <row r="18" spans="1:16" ht="19.5" customHeight="1">
      <c r="A18" s="412"/>
      <c r="B18" s="424"/>
      <c r="C18" s="421"/>
      <c r="D18" s="137" t="s">
        <v>16</v>
      </c>
      <c r="E18" s="225">
        <v>15036.637500000001</v>
      </c>
      <c r="F18" s="226">
        <v>150</v>
      </c>
      <c r="G18" s="226">
        <v>445.65</v>
      </c>
      <c r="H18" s="226">
        <v>600</v>
      </c>
      <c r="I18" s="226">
        <v>3871.473</v>
      </c>
      <c r="J18" s="225">
        <v>10593.9825</v>
      </c>
      <c r="K18" s="226">
        <v>4200</v>
      </c>
      <c r="L18" s="226">
        <v>4902</v>
      </c>
      <c r="M18" s="226">
        <v>7100</v>
      </c>
      <c r="N18" s="226">
        <v>8518.9</v>
      </c>
      <c r="O18" s="225">
        <f>G18+L18</f>
        <v>5347.65</v>
      </c>
      <c r="P18" s="261">
        <f>I18+N18</f>
        <v>12390.373</v>
      </c>
    </row>
    <row r="19" spans="1:16" ht="19.5" customHeight="1" thickBot="1">
      <c r="A19" s="413"/>
      <c r="B19" s="425"/>
      <c r="C19" s="422"/>
      <c r="D19" s="215" t="s">
        <v>17</v>
      </c>
      <c r="E19" s="227">
        <v>1762.9775</v>
      </c>
      <c r="F19" s="228"/>
      <c r="G19" s="228">
        <v>4.25</v>
      </c>
      <c r="H19" s="228"/>
      <c r="I19" s="228">
        <v>3103.366</v>
      </c>
      <c r="J19" s="227">
        <v>6442.01</v>
      </c>
      <c r="K19" s="228"/>
      <c r="L19" s="228"/>
      <c r="M19" s="228"/>
      <c r="N19" s="228"/>
      <c r="O19" s="227">
        <f>G19+L19</f>
        <v>4.25</v>
      </c>
      <c r="P19" s="262">
        <f>I19+N19</f>
        <v>3103.366</v>
      </c>
    </row>
    <row r="20" spans="1:16" ht="19.5" customHeight="1" thickBot="1">
      <c r="A20" s="408"/>
      <c r="B20" s="409" t="s">
        <v>18</v>
      </c>
      <c r="C20" s="410"/>
      <c r="D20" s="191"/>
      <c r="E20" s="229">
        <f>E15+E16+E17+E18+E19</f>
        <v>18556.024800000003</v>
      </c>
      <c r="F20" s="230">
        <f t="shared" ref="F20:P20" si="1">F15+F16+F17+F18+F19</f>
        <v>176</v>
      </c>
      <c r="G20" s="230">
        <f t="shared" si="1"/>
        <v>1058.68</v>
      </c>
      <c r="H20" s="230">
        <f t="shared" si="1"/>
        <v>860</v>
      </c>
      <c r="I20" s="230">
        <f t="shared" si="1"/>
        <v>18589.002</v>
      </c>
      <c r="J20" s="229">
        <f t="shared" si="1"/>
        <v>17758.482499999998</v>
      </c>
      <c r="K20" s="230">
        <f t="shared" si="1"/>
        <v>4200</v>
      </c>
      <c r="L20" s="230">
        <f t="shared" si="1"/>
        <v>4902</v>
      </c>
      <c r="M20" s="230">
        <f t="shared" si="1"/>
        <v>7100</v>
      </c>
      <c r="N20" s="230">
        <f t="shared" si="1"/>
        <v>8518.9</v>
      </c>
      <c r="O20" s="229">
        <f t="shared" si="1"/>
        <v>5960.6799999999994</v>
      </c>
      <c r="P20" s="263">
        <f t="shared" si="1"/>
        <v>27107.902000000002</v>
      </c>
    </row>
    <row r="21" spans="1:16" ht="19.5" customHeight="1">
      <c r="A21" s="411">
        <v>3</v>
      </c>
      <c r="B21" s="423" t="s">
        <v>172</v>
      </c>
      <c r="C21" s="420">
        <f>E26+J26</f>
        <v>7305.2222000000002</v>
      </c>
      <c r="D21" s="190" t="s">
        <v>14</v>
      </c>
      <c r="E21" s="222">
        <v>481.59649999999999</v>
      </c>
      <c r="F21" s="223">
        <v>28</v>
      </c>
      <c r="G21" s="223">
        <v>28</v>
      </c>
      <c r="H21" s="224">
        <v>68.5</v>
      </c>
      <c r="I21" s="223">
        <v>68.5</v>
      </c>
      <c r="J21" s="222">
        <v>0</v>
      </c>
      <c r="K21" s="223">
        <v>0</v>
      </c>
      <c r="L21" s="223">
        <v>0</v>
      </c>
      <c r="M21" s="223">
        <v>0</v>
      </c>
      <c r="N21" s="223">
        <v>0</v>
      </c>
      <c r="O21" s="222">
        <f>G21+L21</f>
        <v>28</v>
      </c>
      <c r="P21" s="260">
        <f>I21+N21</f>
        <v>68.5</v>
      </c>
    </row>
    <row r="22" spans="1:16" ht="19.5" customHeight="1">
      <c r="A22" s="412"/>
      <c r="B22" s="424"/>
      <c r="C22" s="421"/>
      <c r="D22" s="137" t="s">
        <v>72</v>
      </c>
      <c r="E22" s="225">
        <v>0</v>
      </c>
      <c r="F22" s="226">
        <v>0</v>
      </c>
      <c r="G22" s="226">
        <v>0</v>
      </c>
      <c r="H22" s="226">
        <v>0</v>
      </c>
      <c r="I22" s="226">
        <v>0</v>
      </c>
      <c r="J22" s="225">
        <v>0</v>
      </c>
      <c r="K22" s="226">
        <v>0</v>
      </c>
      <c r="L22" s="226">
        <v>0</v>
      </c>
      <c r="M22" s="226">
        <v>0</v>
      </c>
      <c r="N22" s="226">
        <v>0</v>
      </c>
      <c r="O22" s="225">
        <f>G22+L22</f>
        <v>0</v>
      </c>
      <c r="P22" s="261">
        <f>I22+N22</f>
        <v>0</v>
      </c>
    </row>
    <row r="23" spans="1:16" ht="19.5" customHeight="1">
      <c r="A23" s="412"/>
      <c r="B23" s="424"/>
      <c r="C23" s="421"/>
      <c r="D23" s="137" t="s">
        <v>15</v>
      </c>
      <c r="E23" s="225">
        <v>25.13</v>
      </c>
      <c r="F23" s="226">
        <v>0</v>
      </c>
      <c r="G23" s="226">
        <v>0</v>
      </c>
      <c r="H23" s="226">
        <v>0</v>
      </c>
      <c r="I23" s="226">
        <v>0</v>
      </c>
      <c r="J23" s="225">
        <v>0</v>
      </c>
      <c r="K23" s="226"/>
      <c r="L23" s="226">
        <v>0</v>
      </c>
      <c r="M23" s="226">
        <v>0</v>
      </c>
      <c r="N23" s="226">
        <v>0</v>
      </c>
      <c r="O23" s="225">
        <f>G23+L23</f>
        <v>0</v>
      </c>
      <c r="P23" s="261">
        <f>I23+N23</f>
        <v>0</v>
      </c>
    </row>
    <row r="24" spans="1:16" ht="19.5" customHeight="1">
      <c r="A24" s="412"/>
      <c r="B24" s="424"/>
      <c r="C24" s="421"/>
      <c r="D24" s="137" t="s">
        <v>16</v>
      </c>
      <c r="E24" s="225">
        <v>6439.6057000000001</v>
      </c>
      <c r="F24" s="226">
        <v>141.6</v>
      </c>
      <c r="G24" s="226">
        <v>141.6</v>
      </c>
      <c r="H24" s="226">
        <v>342</v>
      </c>
      <c r="I24" s="226">
        <v>342</v>
      </c>
      <c r="J24" s="225">
        <v>100.03</v>
      </c>
      <c r="K24" s="226">
        <v>100</v>
      </c>
      <c r="L24" s="226">
        <v>0</v>
      </c>
      <c r="M24" s="226">
        <v>0</v>
      </c>
      <c r="N24" s="226">
        <v>0</v>
      </c>
      <c r="O24" s="225">
        <f>G24+L24</f>
        <v>141.6</v>
      </c>
      <c r="P24" s="261">
        <f>I24+N24</f>
        <v>342</v>
      </c>
    </row>
    <row r="25" spans="1:16" ht="19.5" customHeight="1" thickBot="1">
      <c r="A25" s="413"/>
      <c r="B25" s="425"/>
      <c r="C25" s="422"/>
      <c r="D25" s="215" t="s">
        <v>17</v>
      </c>
      <c r="E25" s="227">
        <v>252.62</v>
      </c>
      <c r="F25" s="228">
        <v>30.34</v>
      </c>
      <c r="G25" s="228">
        <v>30.34</v>
      </c>
      <c r="H25" s="228">
        <v>514.6</v>
      </c>
      <c r="I25" s="228">
        <v>514.6</v>
      </c>
      <c r="J25" s="227">
        <v>6.24</v>
      </c>
      <c r="K25" s="228">
        <v>0</v>
      </c>
      <c r="L25" s="228">
        <v>0</v>
      </c>
      <c r="M25" s="228">
        <v>0</v>
      </c>
      <c r="N25" s="228">
        <v>0</v>
      </c>
      <c r="O25" s="227">
        <f>G25+L25</f>
        <v>30.34</v>
      </c>
      <c r="P25" s="262">
        <f>I25+N25</f>
        <v>514.6</v>
      </c>
    </row>
    <row r="26" spans="1:16" ht="19.5" customHeight="1" thickBot="1">
      <c r="A26" s="408"/>
      <c r="B26" s="409" t="s">
        <v>18</v>
      </c>
      <c r="C26" s="410"/>
      <c r="D26" s="191"/>
      <c r="E26" s="229">
        <f>E21+E22+E23+E24+E25</f>
        <v>7198.9521999999997</v>
      </c>
      <c r="F26" s="230">
        <f t="shared" ref="F26:P26" si="2">F21+F22+F23+F24+F25</f>
        <v>199.94</v>
      </c>
      <c r="G26" s="230">
        <f t="shared" si="2"/>
        <v>199.94</v>
      </c>
      <c r="H26" s="230">
        <f t="shared" si="2"/>
        <v>925.1</v>
      </c>
      <c r="I26" s="230">
        <f t="shared" si="2"/>
        <v>925.1</v>
      </c>
      <c r="J26" s="229">
        <f t="shared" si="2"/>
        <v>106.27</v>
      </c>
      <c r="K26" s="230">
        <f t="shared" si="2"/>
        <v>100</v>
      </c>
      <c r="L26" s="230">
        <f t="shared" si="2"/>
        <v>0</v>
      </c>
      <c r="M26" s="230">
        <f t="shared" si="2"/>
        <v>0</v>
      </c>
      <c r="N26" s="230">
        <f t="shared" si="2"/>
        <v>0</v>
      </c>
      <c r="O26" s="229">
        <f t="shared" si="2"/>
        <v>199.94</v>
      </c>
      <c r="P26" s="263">
        <f t="shared" si="2"/>
        <v>925.1</v>
      </c>
    </row>
    <row r="27" spans="1:16" ht="19.5" customHeight="1">
      <c r="A27" s="411">
        <v>4</v>
      </c>
      <c r="B27" s="423" t="s">
        <v>173</v>
      </c>
      <c r="C27" s="420">
        <f>E32+J32</f>
        <v>9202.1887000000006</v>
      </c>
      <c r="D27" s="190" t="s">
        <v>14</v>
      </c>
      <c r="E27" s="222">
        <v>1082.46</v>
      </c>
      <c r="F27" s="223">
        <v>1082.56</v>
      </c>
      <c r="G27" s="223">
        <v>817.06</v>
      </c>
      <c r="H27" s="224" t="s">
        <v>174</v>
      </c>
      <c r="I27" s="223">
        <v>6648.6</v>
      </c>
      <c r="J27" s="222">
        <v>26.68</v>
      </c>
      <c r="K27" s="223">
        <v>0</v>
      </c>
      <c r="L27" s="223">
        <v>0</v>
      </c>
      <c r="M27" s="223">
        <v>0</v>
      </c>
      <c r="N27" s="223">
        <v>0</v>
      </c>
      <c r="O27" s="222">
        <f>G27+L27</f>
        <v>817.06</v>
      </c>
      <c r="P27" s="260">
        <f>I27+N27</f>
        <v>6648.6</v>
      </c>
    </row>
    <row r="28" spans="1:16" ht="19.5" customHeight="1">
      <c r="A28" s="412"/>
      <c r="B28" s="424"/>
      <c r="C28" s="421"/>
      <c r="D28" s="137" t="s">
        <v>72</v>
      </c>
      <c r="E28" s="225">
        <v>0</v>
      </c>
      <c r="F28" s="226">
        <v>0</v>
      </c>
      <c r="G28" s="226">
        <v>0</v>
      </c>
      <c r="H28" s="226">
        <v>0</v>
      </c>
      <c r="I28" s="226">
        <v>0</v>
      </c>
      <c r="J28" s="225">
        <v>0</v>
      </c>
      <c r="K28" s="226">
        <v>0</v>
      </c>
      <c r="L28" s="226">
        <v>0</v>
      </c>
      <c r="M28" s="226">
        <v>0</v>
      </c>
      <c r="N28" s="226">
        <v>0</v>
      </c>
      <c r="O28" s="225">
        <f>G28+L28</f>
        <v>0</v>
      </c>
      <c r="P28" s="261">
        <f>I28+N28</f>
        <v>0</v>
      </c>
    </row>
    <row r="29" spans="1:16" ht="19.5" customHeight="1">
      <c r="A29" s="412"/>
      <c r="B29" s="424"/>
      <c r="C29" s="421"/>
      <c r="D29" s="137" t="s">
        <v>15</v>
      </c>
      <c r="E29" s="225">
        <v>147.79000000000002</v>
      </c>
      <c r="F29" s="226">
        <v>147.79</v>
      </c>
      <c r="G29" s="226">
        <v>11.68</v>
      </c>
      <c r="H29" s="226">
        <v>1034.5</v>
      </c>
      <c r="I29" s="226">
        <v>81.8</v>
      </c>
      <c r="J29" s="225">
        <v>0</v>
      </c>
      <c r="K29" s="226">
        <v>0</v>
      </c>
      <c r="L29" s="226">
        <v>0</v>
      </c>
      <c r="M29" s="226">
        <v>0</v>
      </c>
      <c r="N29" s="226">
        <v>0</v>
      </c>
      <c r="O29" s="225">
        <f>G29+L29</f>
        <v>11.68</v>
      </c>
      <c r="P29" s="261">
        <f>I29+N29</f>
        <v>81.8</v>
      </c>
    </row>
    <row r="30" spans="1:16" ht="19.5" customHeight="1">
      <c r="A30" s="412"/>
      <c r="B30" s="424"/>
      <c r="C30" s="421"/>
      <c r="D30" s="137" t="s">
        <v>16</v>
      </c>
      <c r="E30" s="225">
        <v>4303.5816999999997</v>
      </c>
      <c r="F30" s="226">
        <v>4304.18</v>
      </c>
      <c r="G30" s="226">
        <v>19.739999999999998</v>
      </c>
      <c r="H30" s="226">
        <v>5165.0200000000004</v>
      </c>
      <c r="I30" s="226">
        <v>23.7</v>
      </c>
      <c r="J30" s="225">
        <v>1958.2</v>
      </c>
      <c r="K30" s="226">
        <v>1958.2</v>
      </c>
      <c r="L30" s="226">
        <v>210</v>
      </c>
      <c r="M30" s="226">
        <v>2349.8000000000002</v>
      </c>
      <c r="N30" s="226" t="s">
        <v>175</v>
      </c>
      <c r="O30" s="225">
        <f>G30+L30</f>
        <v>229.74</v>
      </c>
      <c r="P30" s="261">
        <f>I30+N30</f>
        <v>281.7</v>
      </c>
    </row>
    <row r="31" spans="1:16" ht="19.5" customHeight="1" thickBot="1">
      <c r="A31" s="413"/>
      <c r="B31" s="425"/>
      <c r="C31" s="422"/>
      <c r="D31" s="215" t="s">
        <v>17</v>
      </c>
      <c r="E31" s="227">
        <v>1564.0070000000001</v>
      </c>
      <c r="F31" s="228">
        <v>1567.94</v>
      </c>
      <c r="G31" s="228">
        <v>2.89</v>
      </c>
      <c r="H31" s="228">
        <v>6271.7</v>
      </c>
      <c r="I31" s="228">
        <v>11.6</v>
      </c>
      <c r="J31" s="227">
        <v>119.47</v>
      </c>
      <c r="K31" s="228">
        <v>0</v>
      </c>
      <c r="L31" s="228">
        <v>0</v>
      </c>
      <c r="M31" s="228">
        <v>0</v>
      </c>
      <c r="N31" s="228">
        <v>0</v>
      </c>
      <c r="O31" s="227">
        <f>G31+L31</f>
        <v>2.89</v>
      </c>
      <c r="P31" s="262">
        <f>I31+N31</f>
        <v>11.6</v>
      </c>
    </row>
    <row r="32" spans="1:16" ht="19.5" customHeight="1" thickBot="1">
      <c r="A32" s="408"/>
      <c r="B32" s="409" t="s">
        <v>18</v>
      </c>
      <c r="C32" s="410"/>
      <c r="D32" s="191"/>
      <c r="E32" s="229">
        <f>E27+E28+E29+E30+E31</f>
        <v>7097.8387000000002</v>
      </c>
      <c r="F32" s="230">
        <f t="shared" ref="F32:P32" si="3">F27+F28+F29+F30+F31</f>
        <v>7102.4700000000012</v>
      </c>
      <c r="G32" s="230">
        <f t="shared" si="3"/>
        <v>851.36999999999989</v>
      </c>
      <c r="H32" s="230">
        <f t="shared" si="3"/>
        <v>21348.22</v>
      </c>
      <c r="I32" s="230">
        <f t="shared" si="3"/>
        <v>6765.7000000000007</v>
      </c>
      <c r="J32" s="229">
        <f t="shared" si="3"/>
        <v>2104.35</v>
      </c>
      <c r="K32" s="230">
        <f t="shared" si="3"/>
        <v>1958.2</v>
      </c>
      <c r="L32" s="230">
        <f t="shared" si="3"/>
        <v>210</v>
      </c>
      <c r="M32" s="230">
        <f t="shared" si="3"/>
        <v>2349.8000000000002</v>
      </c>
      <c r="N32" s="230">
        <f t="shared" si="3"/>
        <v>258</v>
      </c>
      <c r="O32" s="229">
        <f t="shared" si="3"/>
        <v>1061.3700000000001</v>
      </c>
      <c r="P32" s="263">
        <f t="shared" si="3"/>
        <v>7023.7000000000007</v>
      </c>
    </row>
    <row r="33" spans="1:16" ht="19.5" customHeight="1">
      <c r="A33" s="411">
        <v>5</v>
      </c>
      <c r="B33" s="423" t="s">
        <v>176</v>
      </c>
      <c r="C33" s="420">
        <f>E38+J38</f>
        <v>1964.02</v>
      </c>
      <c r="D33" s="190" t="s">
        <v>14</v>
      </c>
      <c r="E33" s="222">
        <v>6.56</v>
      </c>
      <c r="F33" s="223">
        <v>0</v>
      </c>
      <c r="G33" s="223">
        <v>0</v>
      </c>
      <c r="H33" s="224">
        <v>0</v>
      </c>
      <c r="I33" s="223">
        <v>0</v>
      </c>
      <c r="J33" s="222">
        <v>0</v>
      </c>
      <c r="K33" s="223">
        <v>0</v>
      </c>
      <c r="L33" s="223">
        <v>0</v>
      </c>
      <c r="M33" s="223">
        <v>0</v>
      </c>
      <c r="N33" s="223">
        <v>0</v>
      </c>
      <c r="O33" s="222">
        <f>G33+L33</f>
        <v>0</v>
      </c>
      <c r="P33" s="260">
        <f>I33+N33</f>
        <v>0</v>
      </c>
    </row>
    <row r="34" spans="1:16" ht="19.5" customHeight="1">
      <c r="A34" s="412"/>
      <c r="B34" s="424"/>
      <c r="C34" s="421"/>
      <c r="D34" s="137" t="s">
        <v>72</v>
      </c>
      <c r="E34" s="225">
        <v>0</v>
      </c>
      <c r="F34" s="226">
        <v>0</v>
      </c>
      <c r="G34" s="226">
        <v>0</v>
      </c>
      <c r="H34" s="226">
        <v>0</v>
      </c>
      <c r="I34" s="226">
        <v>0</v>
      </c>
      <c r="J34" s="225">
        <v>0</v>
      </c>
      <c r="K34" s="226">
        <v>0</v>
      </c>
      <c r="L34" s="226">
        <v>0</v>
      </c>
      <c r="M34" s="226">
        <v>0</v>
      </c>
      <c r="N34" s="226">
        <v>0</v>
      </c>
      <c r="O34" s="225">
        <f>G34+L34</f>
        <v>0</v>
      </c>
      <c r="P34" s="261">
        <f>I34+N34</f>
        <v>0</v>
      </c>
    </row>
    <row r="35" spans="1:16" ht="19.5" customHeight="1">
      <c r="A35" s="412"/>
      <c r="B35" s="424"/>
      <c r="C35" s="421"/>
      <c r="D35" s="137" t="s">
        <v>15</v>
      </c>
      <c r="E35" s="225">
        <v>11.21</v>
      </c>
      <c r="F35" s="226">
        <v>0</v>
      </c>
      <c r="G35" s="226">
        <v>0</v>
      </c>
      <c r="H35" s="226">
        <v>0</v>
      </c>
      <c r="I35" s="226">
        <v>0</v>
      </c>
      <c r="J35" s="225">
        <v>17.25</v>
      </c>
      <c r="K35" s="226">
        <v>0</v>
      </c>
      <c r="L35" s="226">
        <v>0</v>
      </c>
      <c r="M35" s="226">
        <v>0</v>
      </c>
      <c r="N35" s="226">
        <v>0</v>
      </c>
      <c r="O35" s="225">
        <f>G35+L35</f>
        <v>0</v>
      </c>
      <c r="P35" s="261">
        <f>I35+N35</f>
        <v>0</v>
      </c>
    </row>
    <row r="36" spans="1:16" ht="19.5" customHeight="1">
      <c r="A36" s="412"/>
      <c r="B36" s="424"/>
      <c r="C36" s="421"/>
      <c r="D36" s="137" t="s">
        <v>16</v>
      </c>
      <c r="E36" s="225">
        <v>753.12</v>
      </c>
      <c r="F36" s="226">
        <v>269</v>
      </c>
      <c r="G36" s="226">
        <v>269</v>
      </c>
      <c r="H36" s="226">
        <v>752</v>
      </c>
      <c r="I36" s="226">
        <v>752.8</v>
      </c>
      <c r="J36" s="225">
        <v>947</v>
      </c>
      <c r="K36" s="226">
        <v>947</v>
      </c>
      <c r="L36" s="226">
        <v>930</v>
      </c>
      <c r="M36" s="226">
        <v>1798</v>
      </c>
      <c r="N36" s="226">
        <v>1800</v>
      </c>
      <c r="O36" s="225">
        <f>G36+L36</f>
        <v>1199</v>
      </c>
      <c r="P36" s="261">
        <f>I36+N36</f>
        <v>2552.8000000000002</v>
      </c>
    </row>
    <row r="37" spans="1:16" ht="19.5" customHeight="1" thickBot="1">
      <c r="A37" s="413"/>
      <c r="B37" s="425"/>
      <c r="C37" s="422"/>
      <c r="D37" s="215" t="s">
        <v>17</v>
      </c>
      <c r="E37" s="227">
        <v>83.09</v>
      </c>
      <c r="F37" s="228">
        <v>0</v>
      </c>
      <c r="G37" s="228">
        <v>0</v>
      </c>
      <c r="H37" s="228">
        <v>0</v>
      </c>
      <c r="I37" s="228">
        <v>0</v>
      </c>
      <c r="J37" s="227">
        <v>145.79</v>
      </c>
      <c r="K37" s="228">
        <v>3</v>
      </c>
      <c r="L37" s="228">
        <v>0</v>
      </c>
      <c r="M37" s="228">
        <v>0</v>
      </c>
      <c r="N37" s="228">
        <v>0</v>
      </c>
      <c r="O37" s="227">
        <f>G37+L37</f>
        <v>0</v>
      </c>
      <c r="P37" s="262">
        <f>I37+N37</f>
        <v>0</v>
      </c>
    </row>
    <row r="38" spans="1:16" ht="19.5" customHeight="1" thickBot="1">
      <c r="A38" s="408"/>
      <c r="B38" s="409" t="s">
        <v>18</v>
      </c>
      <c r="C38" s="410"/>
      <c r="D38" s="191"/>
      <c r="E38" s="229">
        <f>E33+E34+E35+E36+E37</f>
        <v>853.98</v>
      </c>
      <c r="F38" s="230">
        <f t="shared" ref="F38:P38" si="4">F33+F34+F35+F36+F37</f>
        <v>269</v>
      </c>
      <c r="G38" s="230">
        <f t="shared" si="4"/>
        <v>269</v>
      </c>
      <c r="H38" s="230">
        <f t="shared" si="4"/>
        <v>752</v>
      </c>
      <c r="I38" s="230">
        <f t="shared" si="4"/>
        <v>752.8</v>
      </c>
      <c r="J38" s="229">
        <f t="shared" si="4"/>
        <v>1110.04</v>
      </c>
      <c r="K38" s="230">
        <f t="shared" si="4"/>
        <v>950</v>
      </c>
      <c r="L38" s="230">
        <f t="shared" si="4"/>
        <v>930</v>
      </c>
      <c r="M38" s="230">
        <f t="shared" si="4"/>
        <v>1798</v>
      </c>
      <c r="N38" s="230">
        <f t="shared" si="4"/>
        <v>1800</v>
      </c>
      <c r="O38" s="229">
        <f t="shared" si="4"/>
        <v>1199</v>
      </c>
      <c r="P38" s="263">
        <f t="shared" si="4"/>
        <v>2552.8000000000002</v>
      </c>
    </row>
    <row r="39" spans="1:16" ht="19.5" customHeight="1">
      <c r="A39" s="411">
        <v>6</v>
      </c>
      <c r="B39" s="423" t="s">
        <v>177</v>
      </c>
      <c r="C39" s="420">
        <f>E44+J44</f>
        <v>1386.9438999999998</v>
      </c>
      <c r="D39" s="190" t="s">
        <v>14</v>
      </c>
      <c r="E39" s="222">
        <v>196.37</v>
      </c>
      <c r="F39" s="223">
        <v>150</v>
      </c>
      <c r="G39" s="223">
        <v>28.5</v>
      </c>
      <c r="H39" s="224">
        <v>270.2</v>
      </c>
      <c r="I39" s="223">
        <v>270.2</v>
      </c>
      <c r="J39" s="222">
        <v>0</v>
      </c>
      <c r="K39" s="223">
        <v>0</v>
      </c>
      <c r="L39" s="223">
        <v>0</v>
      </c>
      <c r="M39" s="223">
        <v>0</v>
      </c>
      <c r="N39" s="223">
        <v>0</v>
      </c>
      <c r="O39" s="222">
        <f>G39+L39</f>
        <v>28.5</v>
      </c>
      <c r="P39" s="260">
        <f>I39+N39</f>
        <v>270.2</v>
      </c>
    </row>
    <row r="40" spans="1:16" ht="19.5" customHeight="1">
      <c r="A40" s="412"/>
      <c r="B40" s="424"/>
      <c r="C40" s="421"/>
      <c r="D40" s="137" t="s">
        <v>72</v>
      </c>
      <c r="E40" s="225">
        <v>0</v>
      </c>
      <c r="F40" s="226">
        <v>0</v>
      </c>
      <c r="G40" s="226">
        <v>0</v>
      </c>
      <c r="H40" s="226">
        <v>0</v>
      </c>
      <c r="I40" s="226">
        <v>0</v>
      </c>
      <c r="J40" s="225">
        <v>0</v>
      </c>
      <c r="K40" s="226">
        <v>0</v>
      </c>
      <c r="L40" s="226">
        <v>0</v>
      </c>
      <c r="M40" s="226">
        <v>0</v>
      </c>
      <c r="N40" s="226">
        <v>0</v>
      </c>
      <c r="O40" s="225">
        <f>G40+L40</f>
        <v>0</v>
      </c>
      <c r="P40" s="261">
        <f>I40+N40</f>
        <v>0</v>
      </c>
    </row>
    <row r="41" spans="1:16" ht="19.5" customHeight="1">
      <c r="A41" s="412"/>
      <c r="B41" s="424"/>
      <c r="C41" s="421"/>
      <c r="D41" s="137" t="s">
        <v>15</v>
      </c>
      <c r="E41" s="225">
        <v>0</v>
      </c>
      <c r="F41" s="226">
        <v>0</v>
      </c>
      <c r="G41" s="226">
        <v>0</v>
      </c>
      <c r="H41" s="226">
        <v>0</v>
      </c>
      <c r="I41" s="226">
        <v>0</v>
      </c>
      <c r="J41" s="225">
        <v>0</v>
      </c>
      <c r="K41" s="226">
        <v>0</v>
      </c>
      <c r="L41" s="226">
        <v>0</v>
      </c>
      <c r="M41" s="226">
        <v>0</v>
      </c>
      <c r="N41" s="226">
        <v>0</v>
      </c>
      <c r="O41" s="225">
        <f>G41+L41</f>
        <v>0</v>
      </c>
      <c r="P41" s="261">
        <f>I41+N41</f>
        <v>0</v>
      </c>
    </row>
    <row r="42" spans="1:16" ht="19.5" customHeight="1">
      <c r="A42" s="412"/>
      <c r="B42" s="424"/>
      <c r="C42" s="421"/>
      <c r="D42" s="137" t="s">
        <v>16</v>
      </c>
      <c r="E42" s="225">
        <v>1078.8253</v>
      </c>
      <c r="F42" s="226">
        <v>0</v>
      </c>
      <c r="G42" s="226">
        <v>0</v>
      </c>
      <c r="H42" s="226">
        <v>0</v>
      </c>
      <c r="I42" s="226">
        <v>0</v>
      </c>
      <c r="J42" s="225">
        <v>2.8471000000000002</v>
      </c>
      <c r="K42" s="226">
        <v>0</v>
      </c>
      <c r="L42" s="226">
        <v>0</v>
      </c>
      <c r="M42" s="226">
        <v>0</v>
      </c>
      <c r="N42" s="226">
        <v>0</v>
      </c>
      <c r="O42" s="225">
        <f>G42+L42</f>
        <v>0</v>
      </c>
      <c r="P42" s="261">
        <f>I42+N42</f>
        <v>0</v>
      </c>
    </row>
    <row r="43" spans="1:16" ht="19.5" customHeight="1" thickBot="1">
      <c r="A43" s="413"/>
      <c r="B43" s="425"/>
      <c r="C43" s="422"/>
      <c r="D43" s="215" t="s">
        <v>17</v>
      </c>
      <c r="E43" s="227">
        <v>101.5654</v>
      </c>
      <c r="F43" s="228">
        <v>0</v>
      </c>
      <c r="G43" s="228">
        <v>0</v>
      </c>
      <c r="H43" s="228">
        <v>0</v>
      </c>
      <c r="I43" s="228">
        <v>0</v>
      </c>
      <c r="J43" s="227">
        <v>7.3361000000000001</v>
      </c>
      <c r="K43" s="228">
        <v>0</v>
      </c>
      <c r="L43" s="228">
        <v>0</v>
      </c>
      <c r="M43" s="228">
        <v>0</v>
      </c>
      <c r="N43" s="228">
        <v>0</v>
      </c>
      <c r="O43" s="227">
        <f>G43+L43</f>
        <v>0</v>
      </c>
      <c r="P43" s="262">
        <f>I43+N43</f>
        <v>0</v>
      </c>
    </row>
    <row r="44" spans="1:16" ht="19.5" customHeight="1" thickBot="1">
      <c r="A44" s="408"/>
      <c r="B44" s="409" t="s">
        <v>18</v>
      </c>
      <c r="C44" s="410"/>
      <c r="D44" s="191"/>
      <c r="E44" s="229">
        <f>E39+E40+E41+E42+E43</f>
        <v>1376.7606999999998</v>
      </c>
      <c r="F44" s="230">
        <f t="shared" ref="F44:P44" si="5">F39+F40+F41+F42+F43</f>
        <v>150</v>
      </c>
      <c r="G44" s="230">
        <f t="shared" si="5"/>
        <v>28.5</v>
      </c>
      <c r="H44" s="230">
        <f t="shared" si="5"/>
        <v>270.2</v>
      </c>
      <c r="I44" s="230">
        <f t="shared" si="5"/>
        <v>270.2</v>
      </c>
      <c r="J44" s="229">
        <f t="shared" si="5"/>
        <v>10.183199999999999</v>
      </c>
      <c r="K44" s="230">
        <f t="shared" si="5"/>
        <v>0</v>
      </c>
      <c r="L44" s="230">
        <f t="shared" si="5"/>
        <v>0</v>
      </c>
      <c r="M44" s="230">
        <f t="shared" si="5"/>
        <v>0</v>
      </c>
      <c r="N44" s="230">
        <f t="shared" si="5"/>
        <v>0</v>
      </c>
      <c r="O44" s="229">
        <f t="shared" si="5"/>
        <v>28.5</v>
      </c>
      <c r="P44" s="263">
        <f t="shared" si="5"/>
        <v>270.2</v>
      </c>
    </row>
    <row r="45" spans="1:16" ht="19.5" customHeight="1">
      <c r="A45" s="411">
        <v>7</v>
      </c>
      <c r="B45" s="423" t="s">
        <v>178</v>
      </c>
      <c r="C45" s="420">
        <f>E50+J50</f>
        <v>54955.762300000002</v>
      </c>
      <c r="D45" s="190" t="s">
        <v>14</v>
      </c>
      <c r="E45" s="222">
        <v>3307.9607000000001</v>
      </c>
      <c r="F45" s="223">
        <v>1394.48</v>
      </c>
      <c r="G45" s="223">
        <v>1394.48</v>
      </c>
      <c r="H45" s="224">
        <v>39050.800000000003</v>
      </c>
      <c r="I45" s="223">
        <v>49585.599999999999</v>
      </c>
      <c r="J45" s="222">
        <v>158.08590000000001</v>
      </c>
      <c r="K45" s="223"/>
      <c r="L45" s="223"/>
      <c r="M45" s="223"/>
      <c r="N45" s="223"/>
      <c r="O45" s="222">
        <f>G45+L45</f>
        <v>1394.48</v>
      </c>
      <c r="P45" s="260">
        <f>I45+N45</f>
        <v>49585.599999999999</v>
      </c>
    </row>
    <row r="46" spans="1:16" ht="19.5" customHeight="1">
      <c r="A46" s="412"/>
      <c r="B46" s="424"/>
      <c r="C46" s="421"/>
      <c r="D46" s="137" t="s">
        <v>72</v>
      </c>
      <c r="E46" s="225">
        <v>97.39500000000001</v>
      </c>
      <c r="F46" s="226">
        <v>23.86</v>
      </c>
      <c r="G46" s="226">
        <v>23.86</v>
      </c>
      <c r="H46" s="226">
        <v>357.9</v>
      </c>
      <c r="I46" s="226">
        <v>370.9</v>
      </c>
      <c r="J46" s="225"/>
      <c r="K46" s="226"/>
      <c r="L46" s="226"/>
      <c r="M46" s="226"/>
      <c r="N46" s="226"/>
      <c r="O46" s="225">
        <f>G46+L46</f>
        <v>23.86</v>
      </c>
      <c r="P46" s="261">
        <f>I46+N46</f>
        <v>370.9</v>
      </c>
    </row>
    <row r="47" spans="1:16" ht="19.5" customHeight="1">
      <c r="A47" s="412"/>
      <c r="B47" s="424"/>
      <c r="C47" s="421"/>
      <c r="D47" s="137" t="s">
        <v>15</v>
      </c>
      <c r="E47" s="225">
        <v>56.088000000000001</v>
      </c>
      <c r="F47" s="226">
        <v>0</v>
      </c>
      <c r="G47" s="226">
        <v>0</v>
      </c>
      <c r="H47" s="226"/>
      <c r="I47" s="226"/>
      <c r="J47" s="225">
        <v>78.62</v>
      </c>
      <c r="K47" s="226"/>
      <c r="L47" s="226"/>
      <c r="M47" s="226"/>
      <c r="N47" s="226"/>
      <c r="O47" s="225">
        <f>G47+L47</f>
        <v>0</v>
      </c>
      <c r="P47" s="261">
        <f>I47+N47</f>
        <v>0</v>
      </c>
    </row>
    <row r="48" spans="1:16" ht="19.5" customHeight="1">
      <c r="A48" s="412"/>
      <c r="B48" s="424"/>
      <c r="C48" s="421"/>
      <c r="D48" s="137" t="s">
        <v>16</v>
      </c>
      <c r="E48" s="225">
        <v>36962.595199999996</v>
      </c>
      <c r="F48" s="226">
        <v>1956.1020000000001</v>
      </c>
      <c r="G48" s="226">
        <v>1956.1</v>
      </c>
      <c r="H48" s="226">
        <v>2070.1</v>
      </c>
      <c r="I48" s="226">
        <v>2000.1</v>
      </c>
      <c r="J48" s="225">
        <v>9294.7914999999994</v>
      </c>
      <c r="K48" s="226">
        <v>4572</v>
      </c>
      <c r="L48" s="226">
        <v>4572</v>
      </c>
      <c r="M48" s="226">
        <v>7620</v>
      </c>
      <c r="N48" s="226">
        <v>7460</v>
      </c>
      <c r="O48" s="225">
        <f>G48+L48</f>
        <v>6528.1</v>
      </c>
      <c r="P48" s="261">
        <f>I48+N48</f>
        <v>9460.1</v>
      </c>
    </row>
    <row r="49" spans="1:16" ht="19.5" customHeight="1" thickBot="1">
      <c r="A49" s="413"/>
      <c r="B49" s="425"/>
      <c r="C49" s="422"/>
      <c r="D49" s="215" t="s">
        <v>17</v>
      </c>
      <c r="E49" s="227">
        <v>3787.3471</v>
      </c>
      <c r="F49" s="228">
        <v>120.5</v>
      </c>
      <c r="G49" s="228">
        <v>120.5</v>
      </c>
      <c r="H49" s="228">
        <v>7289.2</v>
      </c>
      <c r="I49" s="228">
        <v>15054.6</v>
      </c>
      <c r="J49" s="227">
        <v>1212.8788999999999</v>
      </c>
      <c r="K49" s="228"/>
      <c r="L49" s="228"/>
      <c r="M49" s="228"/>
      <c r="N49" s="228"/>
      <c r="O49" s="227">
        <f>G49+L49</f>
        <v>120.5</v>
      </c>
      <c r="P49" s="262">
        <f>I49+N49</f>
        <v>15054.6</v>
      </c>
    </row>
    <row r="50" spans="1:16" ht="19.5" customHeight="1" thickBot="1">
      <c r="A50" s="408"/>
      <c r="B50" s="409" t="s">
        <v>18</v>
      </c>
      <c r="C50" s="410"/>
      <c r="D50" s="191"/>
      <c r="E50" s="229">
        <f>E45+E46+E47+E48+E49</f>
        <v>44211.385999999999</v>
      </c>
      <c r="F50" s="230">
        <f t="shared" ref="F50:P50" si="6">F45+F46+F47+F48+F49</f>
        <v>3494.942</v>
      </c>
      <c r="G50" s="230">
        <f t="shared" si="6"/>
        <v>3494.9399999999996</v>
      </c>
      <c r="H50" s="230">
        <f t="shared" si="6"/>
        <v>48768</v>
      </c>
      <c r="I50" s="230">
        <f t="shared" si="6"/>
        <v>67011.199999999997</v>
      </c>
      <c r="J50" s="229">
        <f t="shared" si="6"/>
        <v>10744.3763</v>
      </c>
      <c r="K50" s="230">
        <f t="shared" si="6"/>
        <v>4572</v>
      </c>
      <c r="L50" s="230">
        <f t="shared" si="6"/>
        <v>4572</v>
      </c>
      <c r="M50" s="230">
        <f t="shared" si="6"/>
        <v>7620</v>
      </c>
      <c r="N50" s="230">
        <f t="shared" si="6"/>
        <v>7460</v>
      </c>
      <c r="O50" s="229">
        <f t="shared" si="6"/>
        <v>8066.9400000000005</v>
      </c>
      <c r="P50" s="263">
        <f t="shared" si="6"/>
        <v>74471.199999999997</v>
      </c>
    </row>
    <row r="51" spans="1:16" ht="19.5" customHeight="1">
      <c r="A51" s="411">
        <v>8</v>
      </c>
      <c r="B51" s="423" t="s">
        <v>179</v>
      </c>
      <c r="C51" s="420">
        <f>E56+J56</f>
        <v>39714.407400000004</v>
      </c>
      <c r="D51" s="190" t="s">
        <v>14</v>
      </c>
      <c r="E51" s="222">
        <v>2103.2972999999997</v>
      </c>
      <c r="F51" s="223">
        <v>749.26099999999997</v>
      </c>
      <c r="G51" s="223">
        <v>624.46100000000001</v>
      </c>
      <c r="H51" s="224">
        <v>10306.700000000001</v>
      </c>
      <c r="I51" s="223">
        <v>9786.5</v>
      </c>
      <c r="J51" s="222">
        <v>320.3347</v>
      </c>
      <c r="K51" s="223">
        <v>9.44</v>
      </c>
      <c r="L51" s="223">
        <v>9.44</v>
      </c>
      <c r="M51" s="223">
        <v>73.8</v>
      </c>
      <c r="N51" s="223">
        <v>73.8</v>
      </c>
      <c r="O51" s="222">
        <f>G51+L51</f>
        <v>633.90100000000007</v>
      </c>
      <c r="P51" s="260">
        <f>I51+N51</f>
        <v>9860.2999999999993</v>
      </c>
    </row>
    <row r="52" spans="1:16" ht="19.5" customHeight="1">
      <c r="A52" s="412"/>
      <c r="B52" s="424"/>
      <c r="C52" s="421"/>
      <c r="D52" s="137" t="s">
        <v>72</v>
      </c>
      <c r="E52" s="225">
        <v>32.256599999999999</v>
      </c>
      <c r="F52" s="226">
        <v>8.7200000000000006</v>
      </c>
      <c r="G52" s="226">
        <v>0.57130000000000003</v>
      </c>
      <c r="H52" s="226">
        <v>48.32</v>
      </c>
      <c r="I52" s="226">
        <v>48.32</v>
      </c>
      <c r="J52" s="225">
        <v>10.203900000000001</v>
      </c>
      <c r="K52" s="226">
        <v>0</v>
      </c>
      <c r="L52" s="226">
        <v>0</v>
      </c>
      <c r="M52" s="226">
        <v>0</v>
      </c>
      <c r="N52" s="226">
        <v>0</v>
      </c>
      <c r="O52" s="225">
        <f>G52+L52</f>
        <v>0.57130000000000003</v>
      </c>
      <c r="P52" s="261">
        <f>I52+N52</f>
        <v>48.32</v>
      </c>
    </row>
    <row r="53" spans="1:16" ht="19.5" customHeight="1">
      <c r="A53" s="412"/>
      <c r="B53" s="424"/>
      <c r="C53" s="421"/>
      <c r="D53" s="137" t="s">
        <v>15</v>
      </c>
      <c r="E53" s="225">
        <v>134.3091</v>
      </c>
      <c r="F53" s="226">
        <v>4.7699999999999996</v>
      </c>
      <c r="G53" s="226">
        <v>2.0499999999999998</v>
      </c>
      <c r="H53" s="226">
        <v>24.98</v>
      </c>
      <c r="I53" s="226">
        <v>24.98</v>
      </c>
      <c r="J53" s="225">
        <v>176.61</v>
      </c>
      <c r="K53" s="226">
        <v>0</v>
      </c>
      <c r="L53" s="226">
        <v>0</v>
      </c>
      <c r="M53" s="226">
        <v>0</v>
      </c>
      <c r="N53" s="226">
        <v>0</v>
      </c>
      <c r="O53" s="225">
        <f>G53+L53</f>
        <v>2.0499999999999998</v>
      </c>
      <c r="P53" s="261">
        <f>I53+N53</f>
        <v>24.98</v>
      </c>
    </row>
    <row r="54" spans="1:16" ht="19.5" customHeight="1">
      <c r="A54" s="412"/>
      <c r="B54" s="424"/>
      <c r="C54" s="421"/>
      <c r="D54" s="137" t="s">
        <v>16</v>
      </c>
      <c r="E54" s="225">
        <v>16190.758300000001</v>
      </c>
      <c r="F54" s="226">
        <v>6974.7860000000001</v>
      </c>
      <c r="G54" s="226">
        <v>2362.962</v>
      </c>
      <c r="H54" s="226">
        <v>12929.4</v>
      </c>
      <c r="I54" s="226">
        <v>5809.64</v>
      </c>
      <c r="J54" s="225">
        <v>13773.4622</v>
      </c>
      <c r="K54" s="226">
        <v>739.64</v>
      </c>
      <c r="L54" s="226">
        <v>1029.6400000000001</v>
      </c>
      <c r="M54" s="226">
        <v>13173.27</v>
      </c>
      <c r="N54" s="226">
        <v>11767.77</v>
      </c>
      <c r="O54" s="225">
        <f>G54+L54</f>
        <v>3392.6019999999999</v>
      </c>
      <c r="P54" s="261">
        <f>I54+N54</f>
        <v>17577.41</v>
      </c>
    </row>
    <row r="55" spans="1:16" ht="19.5" customHeight="1" thickBot="1">
      <c r="A55" s="413"/>
      <c r="B55" s="425"/>
      <c r="C55" s="422"/>
      <c r="D55" s="215" t="s">
        <v>17</v>
      </c>
      <c r="E55" s="227">
        <v>4315.0693000000001</v>
      </c>
      <c r="F55" s="228">
        <v>513.79700000000003</v>
      </c>
      <c r="G55" s="228">
        <v>148.99</v>
      </c>
      <c r="H55" s="228">
        <v>128.23500000000001</v>
      </c>
      <c r="I55" s="228">
        <v>91.278000000000006</v>
      </c>
      <c r="J55" s="227">
        <v>2658.1060000000002</v>
      </c>
      <c r="K55" s="228">
        <v>7.1239999999999997</v>
      </c>
      <c r="L55" s="228">
        <v>7.1239999999999997</v>
      </c>
      <c r="M55" s="228">
        <v>105.81</v>
      </c>
      <c r="N55" s="228">
        <v>105.81</v>
      </c>
      <c r="O55" s="227">
        <f>G55+L55</f>
        <v>156.114</v>
      </c>
      <c r="P55" s="262">
        <f>I55+N55</f>
        <v>197.08800000000002</v>
      </c>
    </row>
    <row r="56" spans="1:16" ht="19.5" customHeight="1" thickBot="1">
      <c r="A56" s="408"/>
      <c r="B56" s="409" t="s">
        <v>18</v>
      </c>
      <c r="C56" s="410"/>
      <c r="D56" s="191"/>
      <c r="E56" s="229">
        <f>E51+E52+E53+E54+E55</f>
        <v>22775.690600000002</v>
      </c>
      <c r="F56" s="230">
        <f t="shared" ref="F56:P56" si="7">F51+F52+F53+F54+F55</f>
        <v>8251.3340000000007</v>
      </c>
      <c r="G56" s="230">
        <f t="shared" si="7"/>
        <v>3139.0343000000003</v>
      </c>
      <c r="H56" s="230">
        <f t="shared" si="7"/>
        <v>23437.635000000002</v>
      </c>
      <c r="I56" s="230">
        <f t="shared" si="7"/>
        <v>15760.717999999999</v>
      </c>
      <c r="J56" s="229">
        <f t="shared" si="7"/>
        <v>16938.716800000002</v>
      </c>
      <c r="K56" s="230">
        <f t="shared" si="7"/>
        <v>756.20400000000006</v>
      </c>
      <c r="L56" s="230">
        <f t="shared" si="7"/>
        <v>1046.2040000000002</v>
      </c>
      <c r="M56" s="230">
        <f t="shared" si="7"/>
        <v>13352.88</v>
      </c>
      <c r="N56" s="230">
        <f t="shared" si="7"/>
        <v>11947.38</v>
      </c>
      <c r="O56" s="229">
        <f t="shared" si="7"/>
        <v>4185.2383</v>
      </c>
      <c r="P56" s="263">
        <f t="shared" si="7"/>
        <v>27708.097999999998</v>
      </c>
    </row>
    <row r="57" spans="1:16" ht="19.5" customHeight="1">
      <c r="A57" s="414" t="s">
        <v>73</v>
      </c>
      <c r="B57" s="415"/>
      <c r="C57" s="420">
        <f>C9+C15+C21+C27+C33+C39+C45+C51</f>
        <v>158234.9118</v>
      </c>
      <c r="D57" s="190" t="s">
        <v>14</v>
      </c>
      <c r="E57" s="222">
        <f>E9+E15+E21+E27+E33+E39+E45+E51</f>
        <v>9535.8369000000002</v>
      </c>
      <c r="F57" s="223">
        <f t="shared" ref="F57:P57" si="8">F9+F15+F21+F27+F33+F39+F45+F51</f>
        <v>4245.2209999999995</v>
      </c>
      <c r="G57" s="223">
        <f t="shared" si="8"/>
        <v>4256.0109700000003</v>
      </c>
      <c r="H57" s="224">
        <f t="shared" si="8"/>
        <v>65804.679000000004</v>
      </c>
      <c r="I57" s="223">
        <f t="shared" si="8"/>
        <v>84452.524000000005</v>
      </c>
      <c r="J57" s="222">
        <f t="shared" si="8"/>
        <v>710.45060000000001</v>
      </c>
      <c r="K57" s="223">
        <f t="shared" si="8"/>
        <v>9.44</v>
      </c>
      <c r="L57" s="223">
        <f t="shared" si="8"/>
        <v>9.44</v>
      </c>
      <c r="M57" s="223">
        <f t="shared" si="8"/>
        <v>73.8</v>
      </c>
      <c r="N57" s="223">
        <f t="shared" si="8"/>
        <v>73.8</v>
      </c>
      <c r="O57" s="222">
        <f t="shared" si="8"/>
        <v>4265.4509699999999</v>
      </c>
      <c r="P57" s="260">
        <f t="shared" si="8"/>
        <v>84526.324000000008</v>
      </c>
    </row>
    <row r="58" spans="1:16" ht="19.5" customHeight="1">
      <c r="A58" s="416"/>
      <c r="B58" s="417"/>
      <c r="C58" s="421"/>
      <c r="D58" s="137" t="s">
        <v>72</v>
      </c>
      <c r="E58" s="225">
        <f t="shared" ref="E58:P62" si="9">E10+E16+E22+E28+E34+E40+E46+E52</f>
        <v>129.6516</v>
      </c>
      <c r="F58" s="226">
        <f t="shared" si="9"/>
        <v>32.58</v>
      </c>
      <c r="G58" s="226">
        <f t="shared" si="9"/>
        <v>24.4313</v>
      </c>
      <c r="H58" s="226">
        <f t="shared" si="9"/>
        <v>406.21999999999997</v>
      </c>
      <c r="I58" s="226">
        <f t="shared" si="9"/>
        <v>419.21999999999997</v>
      </c>
      <c r="J58" s="225">
        <f t="shared" si="9"/>
        <v>10.203900000000001</v>
      </c>
      <c r="K58" s="226">
        <f t="shared" si="9"/>
        <v>0</v>
      </c>
      <c r="L58" s="226">
        <f t="shared" si="9"/>
        <v>0</v>
      </c>
      <c r="M58" s="226">
        <f t="shared" si="9"/>
        <v>0</v>
      </c>
      <c r="N58" s="226">
        <f t="shared" si="9"/>
        <v>0</v>
      </c>
      <c r="O58" s="225">
        <f t="shared" si="9"/>
        <v>24.4313</v>
      </c>
      <c r="P58" s="261">
        <f t="shared" si="9"/>
        <v>419.21999999999997</v>
      </c>
    </row>
    <row r="59" spans="1:16" ht="19.5" customHeight="1">
      <c r="A59" s="416"/>
      <c r="B59" s="417"/>
      <c r="C59" s="421"/>
      <c r="D59" s="137" t="s">
        <v>15</v>
      </c>
      <c r="E59" s="225">
        <f t="shared" si="9"/>
        <v>715.23450000000003</v>
      </c>
      <c r="F59" s="226">
        <f t="shared" si="9"/>
        <v>279.52999999999997</v>
      </c>
      <c r="G59" s="226">
        <f t="shared" si="9"/>
        <v>112.15919999999998</v>
      </c>
      <c r="H59" s="226">
        <f t="shared" si="9"/>
        <v>1787.0920000000001</v>
      </c>
      <c r="I59" s="226">
        <f t="shared" si="9"/>
        <v>1100.038</v>
      </c>
      <c r="J59" s="225">
        <f t="shared" si="9"/>
        <v>789.62000000000012</v>
      </c>
      <c r="K59" s="226">
        <f t="shared" si="9"/>
        <v>0</v>
      </c>
      <c r="L59" s="226">
        <f t="shared" si="9"/>
        <v>0</v>
      </c>
      <c r="M59" s="226">
        <f t="shared" si="9"/>
        <v>0</v>
      </c>
      <c r="N59" s="226">
        <f t="shared" si="9"/>
        <v>0</v>
      </c>
      <c r="O59" s="225">
        <f t="shared" si="9"/>
        <v>112.15919999999998</v>
      </c>
      <c r="P59" s="261">
        <f t="shared" si="9"/>
        <v>1100.038</v>
      </c>
    </row>
    <row r="60" spans="1:16" ht="19.5" customHeight="1">
      <c r="A60" s="416"/>
      <c r="B60" s="417"/>
      <c r="C60" s="421"/>
      <c r="D60" s="137" t="s">
        <v>16</v>
      </c>
      <c r="E60" s="225">
        <f t="shared" si="9"/>
        <v>86734.293699999995</v>
      </c>
      <c r="F60" s="226">
        <f t="shared" si="9"/>
        <v>19767.038</v>
      </c>
      <c r="G60" s="226">
        <f t="shared" si="9"/>
        <v>5290.8182999999999</v>
      </c>
      <c r="H60" s="226">
        <f t="shared" si="9"/>
        <v>23390.67</v>
      </c>
      <c r="I60" s="226">
        <f t="shared" si="9"/>
        <v>14331.863000000001</v>
      </c>
      <c r="J60" s="225">
        <f t="shared" si="9"/>
        <v>36670.313300000002</v>
      </c>
      <c r="K60" s="226">
        <f t="shared" si="9"/>
        <v>12516.84</v>
      </c>
      <c r="L60" s="226">
        <f t="shared" si="9"/>
        <v>11643.64</v>
      </c>
      <c r="M60" s="226">
        <f t="shared" si="9"/>
        <v>32041.07</v>
      </c>
      <c r="N60" s="226">
        <f t="shared" si="9"/>
        <v>29804.670000000002</v>
      </c>
      <c r="O60" s="225">
        <f t="shared" si="9"/>
        <v>16934.458299999998</v>
      </c>
      <c r="P60" s="261">
        <f t="shared" si="9"/>
        <v>44136.532999999996</v>
      </c>
    </row>
    <row r="61" spans="1:16" ht="19.5" customHeight="1" thickBot="1">
      <c r="A61" s="418"/>
      <c r="B61" s="419"/>
      <c r="C61" s="422"/>
      <c r="D61" s="215" t="s">
        <v>17</v>
      </c>
      <c r="E61" s="227">
        <f t="shared" si="9"/>
        <v>12347.4763</v>
      </c>
      <c r="F61" s="228">
        <f t="shared" si="9"/>
        <v>2713.377</v>
      </c>
      <c r="G61" s="228">
        <f t="shared" si="9"/>
        <v>306.97000000000003</v>
      </c>
      <c r="H61" s="228">
        <f t="shared" si="9"/>
        <v>14203.735000000001</v>
      </c>
      <c r="I61" s="228">
        <f t="shared" si="9"/>
        <v>18775.444</v>
      </c>
      <c r="J61" s="227">
        <f t="shared" si="9"/>
        <v>10591.831</v>
      </c>
      <c r="K61" s="228">
        <f t="shared" si="9"/>
        <v>10.123999999999999</v>
      </c>
      <c r="L61" s="228">
        <f t="shared" si="9"/>
        <v>7.1239999999999997</v>
      </c>
      <c r="M61" s="228">
        <f t="shared" si="9"/>
        <v>105.81</v>
      </c>
      <c r="N61" s="228">
        <f t="shared" si="9"/>
        <v>105.81</v>
      </c>
      <c r="O61" s="227">
        <f t="shared" si="9"/>
        <v>314.09400000000005</v>
      </c>
      <c r="P61" s="262">
        <f t="shared" si="9"/>
        <v>18881.254000000001</v>
      </c>
    </row>
    <row r="62" spans="1:16" s="217" customFormat="1" ht="27" customHeight="1" thickBot="1">
      <c r="A62" s="408" t="s">
        <v>20</v>
      </c>
      <c r="B62" s="409"/>
      <c r="C62" s="410"/>
      <c r="D62" s="191"/>
      <c r="E62" s="229">
        <f t="shared" ref="E62" si="10">E14+E20+E26+E32+E38+E44+E50+E56</f>
        <v>109462.493</v>
      </c>
      <c r="F62" s="230">
        <f t="shared" si="9"/>
        <v>27037.745999999999</v>
      </c>
      <c r="G62" s="230">
        <f t="shared" si="9"/>
        <v>9990.3897699999998</v>
      </c>
      <c r="H62" s="230">
        <f t="shared" si="9"/>
        <v>105592.39600000001</v>
      </c>
      <c r="I62" s="230">
        <f t="shared" si="9"/>
        <v>119079.08899999999</v>
      </c>
      <c r="J62" s="229">
        <f t="shared" si="9"/>
        <v>48772.418799999999</v>
      </c>
      <c r="K62" s="230">
        <f t="shared" si="9"/>
        <v>12536.404</v>
      </c>
      <c r="L62" s="230">
        <f t="shared" si="9"/>
        <v>11660.204</v>
      </c>
      <c r="M62" s="230">
        <f t="shared" si="9"/>
        <v>32220.68</v>
      </c>
      <c r="N62" s="230">
        <f t="shared" si="9"/>
        <v>29984.28</v>
      </c>
      <c r="O62" s="229">
        <f t="shared" si="9"/>
        <v>21650.593770000003</v>
      </c>
      <c r="P62" s="263">
        <f t="shared" si="9"/>
        <v>149063.36900000001</v>
      </c>
    </row>
  </sheetData>
  <mergeCells count="53">
    <mergeCell ref="A5:A7"/>
    <mergeCell ref="B5:B7"/>
    <mergeCell ref="C5:C7"/>
    <mergeCell ref="D5:D7"/>
    <mergeCell ref="E5:I5"/>
    <mergeCell ref="E6:E7"/>
    <mergeCell ref="F6:G6"/>
    <mergeCell ref="H6:I6"/>
    <mergeCell ref="B2:P2"/>
    <mergeCell ref="B3:P3"/>
    <mergeCell ref="B4:P4"/>
    <mergeCell ref="J5:N5"/>
    <mergeCell ref="O5:P5"/>
    <mergeCell ref="O6:O7"/>
    <mergeCell ref="P6:P7"/>
    <mergeCell ref="J6:J7"/>
    <mergeCell ref="K6:L6"/>
    <mergeCell ref="M6:N6"/>
    <mergeCell ref="A26:C26"/>
    <mergeCell ref="A27:A31"/>
    <mergeCell ref="A32:C32"/>
    <mergeCell ref="A33:A37"/>
    <mergeCell ref="B9:B13"/>
    <mergeCell ref="C9:C13"/>
    <mergeCell ref="A9:A13"/>
    <mergeCell ref="A14:C14"/>
    <mergeCell ref="A15:A19"/>
    <mergeCell ref="A20:C20"/>
    <mergeCell ref="A21:A25"/>
    <mergeCell ref="B15:B19"/>
    <mergeCell ref="C15:C19"/>
    <mergeCell ref="B21:B25"/>
    <mergeCell ref="C21:C25"/>
    <mergeCell ref="A39:A43"/>
    <mergeCell ref="A44:C44"/>
    <mergeCell ref="B27:B31"/>
    <mergeCell ref="C27:C31"/>
    <mergeCell ref="B33:B37"/>
    <mergeCell ref="C33:C37"/>
    <mergeCell ref="B39:B43"/>
    <mergeCell ref="C39:C43"/>
    <mergeCell ref="A38:C38"/>
    <mergeCell ref="A62:C62"/>
    <mergeCell ref="A45:A49"/>
    <mergeCell ref="A50:C50"/>
    <mergeCell ref="A51:A55"/>
    <mergeCell ref="A56:C56"/>
    <mergeCell ref="A57:B61"/>
    <mergeCell ref="C57:C61"/>
    <mergeCell ref="B51:B55"/>
    <mergeCell ref="C51:C55"/>
    <mergeCell ref="B45:B49"/>
    <mergeCell ref="C45:C49"/>
  </mergeCells>
  <printOptions horizontalCentered="1"/>
  <pageMargins left="0" right="0" top="0.5" bottom="0.3" header="0.25" footer="0.25"/>
  <pageSetup paperSize="9" scale="75" orientation="landscape" r:id="rId1"/>
  <headerFooter alignWithMargins="0"/>
  <ignoredErrors>
    <ignoredError sqref="H27 N30" numberStoredAsText="1"/>
    <ignoredError sqref="O14:P56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B2C6B-D08E-4904-9921-922420F40108}">
  <sheetPr>
    <tabColor rgb="FFFFFF00"/>
  </sheetPr>
  <dimension ref="A1:P48"/>
  <sheetViews>
    <sheetView topLeftCell="A28" zoomScale="93" zoomScaleNormal="93" workbookViewId="0">
      <selection activeCell="C21" sqref="C21:C25"/>
    </sheetView>
  </sheetViews>
  <sheetFormatPr defaultRowHeight="13.5"/>
  <cols>
    <col min="1" max="1" width="4.7109375" style="171" customWidth="1"/>
    <col min="2" max="2" width="16.85546875" style="171" customWidth="1"/>
    <col min="3" max="3" width="14.85546875" style="171" customWidth="1"/>
    <col min="4" max="4" width="14.140625" style="171" customWidth="1"/>
    <col min="5" max="5" width="16.42578125" style="171" customWidth="1"/>
    <col min="6" max="6" width="10.85546875" style="171" customWidth="1"/>
    <col min="7" max="7" width="11.7109375" style="171" customWidth="1"/>
    <col min="8" max="8" width="11.42578125" style="171" customWidth="1"/>
    <col min="9" max="9" width="13.28515625" style="171" customWidth="1"/>
    <col min="10" max="10" width="14.7109375" style="171" customWidth="1"/>
    <col min="11" max="11" width="11.7109375" style="171" customWidth="1"/>
    <col min="12" max="12" width="12" style="171" customWidth="1"/>
    <col min="13" max="13" width="12.42578125" style="171" customWidth="1"/>
    <col min="14" max="14" width="11.85546875" style="171" customWidth="1"/>
    <col min="15" max="15" width="11.140625" style="171" customWidth="1"/>
    <col min="16" max="16" width="15.28515625" style="171" customWidth="1"/>
    <col min="17" max="19" width="9.140625" style="171"/>
    <col min="20" max="20" width="11" style="171" customWidth="1"/>
    <col min="21" max="16384" width="9.140625" style="171"/>
  </cols>
  <sheetData>
    <row r="1" spans="1:16" s="166" customFormat="1" ht="15.75" customHeight="1">
      <c r="P1" s="166" t="s">
        <v>66</v>
      </c>
    </row>
    <row r="2" spans="1:16" s="167" customFormat="1" ht="18" customHeight="1">
      <c r="B2" s="456" t="s">
        <v>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s="168" customFormat="1" ht="42" customHeight="1">
      <c r="B3" s="457" t="s">
        <v>134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166" customFormat="1" ht="22.5" customHeight="1" thickBot="1">
      <c r="B4" s="458" t="s">
        <v>133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</row>
    <row r="5" spans="1:16" s="169" customFormat="1" ht="39" customHeight="1" thickBot="1">
      <c r="A5" s="443" t="s">
        <v>1</v>
      </c>
      <c r="B5" s="446" t="s">
        <v>67</v>
      </c>
      <c r="C5" s="449" t="s">
        <v>68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6" s="169" customFormat="1" ht="46.5" customHeight="1">
      <c r="A6" s="444"/>
      <c r="B6" s="447"/>
      <c r="C6" s="450"/>
      <c r="D6" s="453"/>
      <c r="E6" s="430" t="s">
        <v>69</v>
      </c>
      <c r="F6" s="432" t="s">
        <v>6</v>
      </c>
      <c r="G6" s="432"/>
      <c r="H6" s="432" t="s">
        <v>7</v>
      </c>
      <c r="I6" s="455"/>
      <c r="J6" s="430" t="s">
        <v>70</v>
      </c>
      <c r="K6" s="432" t="s">
        <v>71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s="16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s="170" customFormat="1" ht="15.75" customHeight="1" thickBot="1">
      <c r="A8" s="216">
        <v>1</v>
      </c>
      <c r="B8" s="218">
        <v>2</v>
      </c>
      <c r="C8" s="219">
        <v>3</v>
      </c>
      <c r="D8" s="220">
        <v>4</v>
      </c>
      <c r="E8" s="218">
        <v>5</v>
      </c>
      <c r="F8" s="219">
        <v>6</v>
      </c>
      <c r="G8" s="220">
        <v>7</v>
      </c>
      <c r="H8" s="218">
        <v>8</v>
      </c>
      <c r="I8" s="219">
        <v>9</v>
      </c>
      <c r="J8" s="220">
        <v>10</v>
      </c>
      <c r="K8" s="218">
        <v>11</v>
      </c>
      <c r="L8" s="219">
        <v>12</v>
      </c>
      <c r="M8" s="220">
        <v>13</v>
      </c>
      <c r="N8" s="218">
        <v>14</v>
      </c>
      <c r="O8" s="219">
        <v>15</v>
      </c>
      <c r="P8" s="221">
        <v>16</v>
      </c>
    </row>
    <row r="9" spans="1:16" ht="19.5" customHeight="1">
      <c r="A9" s="411">
        <v>1</v>
      </c>
      <c r="B9" s="423" t="s">
        <v>135</v>
      </c>
      <c r="C9" s="420">
        <f>E14+J14</f>
        <v>38221.883200000004</v>
      </c>
      <c r="D9" s="190" t="s">
        <v>14</v>
      </c>
      <c r="E9" s="231">
        <v>1212.1968999999999</v>
      </c>
      <c r="F9" s="223">
        <v>810</v>
      </c>
      <c r="G9" s="232">
        <v>854.9</v>
      </c>
      <c r="H9" s="224">
        <v>14180</v>
      </c>
      <c r="I9" s="223">
        <v>14230</v>
      </c>
      <c r="J9" s="231">
        <v>136.47120000000001</v>
      </c>
      <c r="K9" s="223">
        <v>125</v>
      </c>
      <c r="L9" s="232">
        <v>125.4</v>
      </c>
      <c r="M9" s="223">
        <v>780</v>
      </c>
      <c r="N9" s="232">
        <v>795</v>
      </c>
      <c r="O9" s="231">
        <f>G9+L9</f>
        <v>980.3</v>
      </c>
      <c r="P9" s="260">
        <f>I9+N9</f>
        <v>15025</v>
      </c>
    </row>
    <row r="10" spans="1:16" ht="19.5" customHeight="1">
      <c r="A10" s="412"/>
      <c r="B10" s="424"/>
      <c r="C10" s="421"/>
      <c r="D10" s="137" t="s">
        <v>72</v>
      </c>
      <c r="E10" s="233">
        <v>138.0059</v>
      </c>
      <c r="F10" s="226">
        <v>95</v>
      </c>
      <c r="G10" s="234">
        <v>95</v>
      </c>
      <c r="H10" s="226">
        <v>2620</v>
      </c>
      <c r="I10" s="226">
        <v>2620</v>
      </c>
      <c r="J10" s="233">
        <v>8</v>
      </c>
      <c r="K10" s="226">
        <v>8</v>
      </c>
      <c r="L10" s="234">
        <v>7</v>
      </c>
      <c r="M10" s="226">
        <v>115</v>
      </c>
      <c r="N10" s="234">
        <v>100</v>
      </c>
      <c r="O10" s="233">
        <f>G10+L10</f>
        <v>102</v>
      </c>
      <c r="P10" s="261">
        <f>I10+N10</f>
        <v>2720</v>
      </c>
    </row>
    <row r="11" spans="1:16" ht="19.5" customHeight="1">
      <c r="A11" s="412"/>
      <c r="B11" s="424"/>
      <c r="C11" s="421"/>
      <c r="D11" s="137" t="s">
        <v>15</v>
      </c>
      <c r="E11" s="233">
        <v>140.41</v>
      </c>
      <c r="F11" s="226">
        <v>18</v>
      </c>
      <c r="G11" s="234">
        <v>18.989999999999998</v>
      </c>
      <c r="H11" s="226">
        <v>42.6</v>
      </c>
      <c r="I11" s="226">
        <v>42.6</v>
      </c>
      <c r="J11" s="233">
        <v>496.07920000000001</v>
      </c>
      <c r="K11" s="226">
        <v>112</v>
      </c>
      <c r="L11" s="234">
        <v>115</v>
      </c>
      <c r="M11" s="226">
        <v>430</v>
      </c>
      <c r="N11" s="234">
        <v>454</v>
      </c>
      <c r="O11" s="233">
        <f>G11+L11</f>
        <v>133.99</v>
      </c>
      <c r="P11" s="261">
        <f>I11+N11</f>
        <v>496.6</v>
      </c>
    </row>
    <row r="12" spans="1:16" ht="19.5" customHeight="1">
      <c r="A12" s="412"/>
      <c r="B12" s="424"/>
      <c r="C12" s="421"/>
      <c r="D12" s="137" t="s">
        <v>16</v>
      </c>
      <c r="E12" s="233">
        <v>2051.1574000000001</v>
      </c>
      <c r="F12" s="226">
        <v>625</v>
      </c>
      <c r="G12" s="234">
        <v>630.4</v>
      </c>
      <c r="H12" s="226">
        <v>650</v>
      </c>
      <c r="I12" s="226">
        <v>780</v>
      </c>
      <c r="J12" s="233">
        <v>18828.388200000001</v>
      </c>
      <c r="K12" s="226">
        <v>15500</v>
      </c>
      <c r="L12" s="234">
        <v>15768.7</v>
      </c>
      <c r="M12" s="226">
        <v>11700</v>
      </c>
      <c r="N12" s="234">
        <v>11830</v>
      </c>
      <c r="O12" s="233">
        <f>G12+L12</f>
        <v>16399.100000000002</v>
      </c>
      <c r="P12" s="261">
        <f>I12+N12</f>
        <v>12610</v>
      </c>
    </row>
    <row r="13" spans="1:16" ht="19.5" customHeight="1" thickBot="1">
      <c r="A13" s="413"/>
      <c r="B13" s="425"/>
      <c r="C13" s="422"/>
      <c r="D13" s="215" t="s">
        <v>17</v>
      </c>
      <c r="E13" s="235">
        <v>3940.1001999999999</v>
      </c>
      <c r="F13" s="228">
        <v>215</v>
      </c>
      <c r="G13" s="236">
        <v>218.1</v>
      </c>
      <c r="H13" s="228">
        <v>1580</v>
      </c>
      <c r="I13" s="228">
        <v>1820</v>
      </c>
      <c r="J13" s="235">
        <v>11271.074200000001</v>
      </c>
      <c r="K13" s="228">
        <v>150</v>
      </c>
      <c r="L13" s="236">
        <v>156.63999999999999</v>
      </c>
      <c r="M13" s="236">
        <v>520</v>
      </c>
      <c r="N13" s="236">
        <v>580</v>
      </c>
      <c r="O13" s="235">
        <f>G13+L13</f>
        <v>374.74</v>
      </c>
      <c r="P13" s="262">
        <f>I13+N13</f>
        <v>2400</v>
      </c>
    </row>
    <row r="14" spans="1:16" ht="19.5" customHeight="1" thickBot="1">
      <c r="A14" s="408"/>
      <c r="B14" s="409" t="s">
        <v>18</v>
      </c>
      <c r="C14" s="410"/>
      <c r="D14" s="191"/>
      <c r="E14" s="237">
        <f>E9+E10+E11+E12+E13</f>
        <v>7481.8703999999998</v>
      </c>
      <c r="F14" s="238">
        <f t="shared" ref="F14:P14" si="0">F9+F10+F11+F12+F13</f>
        <v>1763</v>
      </c>
      <c r="G14" s="238">
        <f t="shared" si="0"/>
        <v>1817.3899999999999</v>
      </c>
      <c r="H14" s="238">
        <f t="shared" si="0"/>
        <v>19072.599999999999</v>
      </c>
      <c r="I14" s="238">
        <f t="shared" si="0"/>
        <v>19492.599999999999</v>
      </c>
      <c r="J14" s="237">
        <f t="shared" si="0"/>
        <v>30740.012800000004</v>
      </c>
      <c r="K14" s="238">
        <f t="shared" si="0"/>
        <v>15895</v>
      </c>
      <c r="L14" s="238">
        <f t="shared" si="0"/>
        <v>16172.74</v>
      </c>
      <c r="M14" s="238">
        <f t="shared" si="0"/>
        <v>13545</v>
      </c>
      <c r="N14" s="238">
        <f t="shared" si="0"/>
        <v>13759</v>
      </c>
      <c r="O14" s="237">
        <f t="shared" si="0"/>
        <v>17990.130000000005</v>
      </c>
      <c r="P14" s="264">
        <f t="shared" si="0"/>
        <v>33251.599999999999</v>
      </c>
    </row>
    <row r="15" spans="1:16" ht="19.5" customHeight="1">
      <c r="A15" s="411">
        <v>2</v>
      </c>
      <c r="B15" s="423" t="s">
        <v>136</v>
      </c>
      <c r="C15" s="420">
        <f>E20+J20</f>
        <v>30921.256300000001</v>
      </c>
      <c r="D15" s="190" t="s">
        <v>14</v>
      </c>
      <c r="E15" s="231">
        <v>1456.0717</v>
      </c>
      <c r="F15" s="223">
        <v>870</v>
      </c>
      <c r="G15" s="232">
        <v>879</v>
      </c>
      <c r="H15" s="224">
        <v>10200</v>
      </c>
      <c r="I15" s="223">
        <v>10260</v>
      </c>
      <c r="J15" s="231">
        <v>145.96</v>
      </c>
      <c r="K15" s="223">
        <v>70</v>
      </c>
      <c r="L15" s="232">
        <v>70.7</v>
      </c>
      <c r="M15" s="223">
        <v>141</v>
      </c>
      <c r="N15" s="232">
        <v>141</v>
      </c>
      <c r="O15" s="231">
        <f>G15+L15</f>
        <v>949.7</v>
      </c>
      <c r="P15" s="260">
        <f>I15+N15</f>
        <v>10401</v>
      </c>
    </row>
    <row r="16" spans="1:16" ht="19.5" customHeight="1">
      <c r="A16" s="412"/>
      <c r="B16" s="424"/>
      <c r="C16" s="421"/>
      <c r="D16" s="137" t="s">
        <v>72</v>
      </c>
      <c r="E16" s="233">
        <v>220.37919999999997</v>
      </c>
      <c r="F16" s="226">
        <v>120.5</v>
      </c>
      <c r="G16" s="234">
        <v>120.5</v>
      </c>
      <c r="H16" s="226">
        <v>3440</v>
      </c>
      <c r="I16" s="226">
        <v>3443.2</v>
      </c>
      <c r="J16" s="233">
        <v>2.6</v>
      </c>
      <c r="K16" s="226">
        <v>2.6</v>
      </c>
      <c r="L16" s="234">
        <v>2.6</v>
      </c>
      <c r="M16" s="226">
        <v>90</v>
      </c>
      <c r="N16" s="234">
        <v>90</v>
      </c>
      <c r="O16" s="233">
        <f>G16+L16</f>
        <v>123.1</v>
      </c>
      <c r="P16" s="261">
        <f>I16+N16</f>
        <v>3533.2</v>
      </c>
    </row>
    <row r="17" spans="1:16" ht="19.5" customHeight="1">
      <c r="A17" s="412"/>
      <c r="B17" s="424"/>
      <c r="C17" s="421"/>
      <c r="D17" s="137" t="s">
        <v>15</v>
      </c>
      <c r="E17" s="233">
        <v>441.42869999999999</v>
      </c>
      <c r="F17" s="226">
        <v>420</v>
      </c>
      <c r="G17" s="234">
        <v>424</v>
      </c>
      <c r="H17" s="226">
        <v>830</v>
      </c>
      <c r="I17" s="226">
        <v>850</v>
      </c>
      <c r="J17" s="233">
        <v>0</v>
      </c>
      <c r="K17" s="226">
        <v>0</v>
      </c>
      <c r="L17" s="234">
        <v>0</v>
      </c>
      <c r="M17" s="226">
        <v>0</v>
      </c>
      <c r="N17" s="234">
        <v>0</v>
      </c>
      <c r="O17" s="233">
        <f>G17+L17</f>
        <v>424</v>
      </c>
      <c r="P17" s="261">
        <f>I17+N17</f>
        <v>850</v>
      </c>
    </row>
    <row r="18" spans="1:16" ht="19.5" customHeight="1">
      <c r="A18" s="412"/>
      <c r="B18" s="424"/>
      <c r="C18" s="421"/>
      <c r="D18" s="137" t="s">
        <v>16</v>
      </c>
      <c r="E18" s="233">
        <v>10084.401</v>
      </c>
      <c r="F18" s="226">
        <v>6500</v>
      </c>
      <c r="G18" s="234">
        <v>6590</v>
      </c>
      <c r="H18" s="226">
        <v>5481</v>
      </c>
      <c r="I18" s="226">
        <v>5931</v>
      </c>
      <c r="J18" s="233">
        <v>9816.3781999999992</v>
      </c>
      <c r="K18" s="226">
        <v>4100</v>
      </c>
      <c r="L18" s="234">
        <v>4132</v>
      </c>
      <c r="M18" s="226">
        <v>4200</v>
      </c>
      <c r="N18" s="234">
        <v>3718</v>
      </c>
      <c r="O18" s="233">
        <f>G18+L18</f>
        <v>10722</v>
      </c>
      <c r="P18" s="261">
        <f>I18+N18</f>
        <v>9649</v>
      </c>
    </row>
    <row r="19" spans="1:16" ht="19.5" customHeight="1" thickBot="1">
      <c r="A19" s="413"/>
      <c r="B19" s="425"/>
      <c r="C19" s="422"/>
      <c r="D19" s="215" t="s">
        <v>17</v>
      </c>
      <c r="E19" s="235">
        <v>2420.6875</v>
      </c>
      <c r="F19" s="228">
        <v>1500</v>
      </c>
      <c r="G19" s="236">
        <v>1515.4</v>
      </c>
      <c r="H19" s="228">
        <v>1300</v>
      </c>
      <c r="I19" s="228">
        <v>1362.6</v>
      </c>
      <c r="J19" s="235">
        <v>6333.35</v>
      </c>
      <c r="K19" s="228">
        <v>4250</v>
      </c>
      <c r="L19" s="236">
        <v>4271.7</v>
      </c>
      <c r="M19" s="236">
        <v>3800</v>
      </c>
      <c r="N19" s="236">
        <v>3843</v>
      </c>
      <c r="O19" s="235">
        <f>G19+L19</f>
        <v>5787.1</v>
      </c>
      <c r="P19" s="262">
        <f>I19+N19</f>
        <v>5205.6000000000004</v>
      </c>
    </row>
    <row r="20" spans="1:16" ht="19.5" customHeight="1" thickBot="1">
      <c r="A20" s="408"/>
      <c r="B20" s="409" t="s">
        <v>18</v>
      </c>
      <c r="C20" s="410"/>
      <c r="D20" s="191"/>
      <c r="E20" s="237">
        <f>E15+E16+E17+E18+E19</f>
        <v>14622.9681</v>
      </c>
      <c r="F20" s="238">
        <f t="shared" ref="F20:P20" si="1">F15+F16+F17+F18+F19</f>
        <v>9410.5</v>
      </c>
      <c r="G20" s="238">
        <f t="shared" si="1"/>
        <v>9528.9</v>
      </c>
      <c r="H20" s="238">
        <f t="shared" si="1"/>
        <v>21251</v>
      </c>
      <c r="I20" s="238">
        <f t="shared" si="1"/>
        <v>21846.799999999999</v>
      </c>
      <c r="J20" s="237">
        <f t="shared" si="1"/>
        <v>16298.288199999999</v>
      </c>
      <c r="K20" s="238">
        <f t="shared" si="1"/>
        <v>8422.6</v>
      </c>
      <c r="L20" s="238">
        <f t="shared" si="1"/>
        <v>8477</v>
      </c>
      <c r="M20" s="238">
        <f t="shared" si="1"/>
        <v>8231</v>
      </c>
      <c r="N20" s="238">
        <f t="shared" si="1"/>
        <v>7792</v>
      </c>
      <c r="O20" s="237">
        <f t="shared" si="1"/>
        <v>18005.900000000001</v>
      </c>
      <c r="P20" s="264">
        <f t="shared" si="1"/>
        <v>29638.800000000003</v>
      </c>
    </row>
    <row r="21" spans="1:16" ht="19.5" customHeight="1">
      <c r="A21" s="411">
        <v>3</v>
      </c>
      <c r="B21" s="423" t="s">
        <v>137</v>
      </c>
      <c r="C21" s="420">
        <f>E26+J26</f>
        <v>41986.500400000004</v>
      </c>
      <c r="D21" s="190" t="s">
        <v>14</v>
      </c>
      <c r="E21" s="231">
        <v>1258.7433999999998</v>
      </c>
      <c r="F21" s="223">
        <v>810</v>
      </c>
      <c r="G21" s="232">
        <v>814.84</v>
      </c>
      <c r="H21" s="224">
        <v>14600</v>
      </c>
      <c r="I21" s="223">
        <v>14685</v>
      </c>
      <c r="J21" s="231">
        <v>176.89850000000001</v>
      </c>
      <c r="K21" s="223">
        <v>139</v>
      </c>
      <c r="L21" s="232">
        <v>139.5737</v>
      </c>
      <c r="M21" s="223">
        <v>640</v>
      </c>
      <c r="N21" s="232">
        <v>642</v>
      </c>
      <c r="O21" s="231">
        <f>G21+L21</f>
        <v>954.41370000000006</v>
      </c>
      <c r="P21" s="260">
        <f>I21+N21</f>
        <v>15327</v>
      </c>
    </row>
    <row r="22" spans="1:16" ht="19.5" customHeight="1">
      <c r="A22" s="412"/>
      <c r="B22" s="424"/>
      <c r="C22" s="421"/>
      <c r="D22" s="137" t="s">
        <v>72</v>
      </c>
      <c r="E22" s="233">
        <v>18.162599999999998</v>
      </c>
      <c r="F22" s="226">
        <v>18.163</v>
      </c>
      <c r="G22" s="234">
        <v>18.163</v>
      </c>
      <c r="H22" s="226">
        <v>662</v>
      </c>
      <c r="I22" s="226">
        <v>662</v>
      </c>
      <c r="J22" s="233">
        <v>6</v>
      </c>
      <c r="K22" s="226">
        <v>6</v>
      </c>
      <c r="L22" s="234">
        <v>6</v>
      </c>
      <c r="M22" s="226">
        <v>60</v>
      </c>
      <c r="N22" s="234">
        <v>60</v>
      </c>
      <c r="O22" s="233">
        <f>G22+L22</f>
        <v>24.163</v>
      </c>
      <c r="P22" s="261">
        <f>I22+N22</f>
        <v>722</v>
      </c>
    </row>
    <row r="23" spans="1:16" ht="19.5" customHeight="1">
      <c r="A23" s="412"/>
      <c r="B23" s="424"/>
      <c r="C23" s="421"/>
      <c r="D23" s="137" t="s">
        <v>15</v>
      </c>
      <c r="E23" s="233">
        <v>86.582700000000003</v>
      </c>
      <c r="F23" s="226">
        <v>14</v>
      </c>
      <c r="G23" s="234">
        <v>14</v>
      </c>
      <c r="H23" s="226">
        <v>16</v>
      </c>
      <c r="I23" s="226">
        <v>16</v>
      </c>
      <c r="J23" s="233">
        <v>165.86</v>
      </c>
      <c r="K23" s="226">
        <v>30</v>
      </c>
      <c r="L23" s="234">
        <v>30</v>
      </c>
      <c r="M23" s="226">
        <v>50</v>
      </c>
      <c r="N23" s="234">
        <v>50</v>
      </c>
      <c r="O23" s="233">
        <f>G23+L23</f>
        <v>44</v>
      </c>
      <c r="P23" s="261">
        <f>I23+N23</f>
        <v>66</v>
      </c>
    </row>
    <row r="24" spans="1:16" ht="19.5" customHeight="1">
      <c r="A24" s="412"/>
      <c r="B24" s="424"/>
      <c r="C24" s="421"/>
      <c r="D24" s="137" t="s">
        <v>16</v>
      </c>
      <c r="E24" s="233">
        <v>14921.6247</v>
      </c>
      <c r="F24" s="226">
        <v>3270</v>
      </c>
      <c r="G24" s="234">
        <v>3297.8134</v>
      </c>
      <c r="H24" s="226">
        <v>3700</v>
      </c>
      <c r="I24" s="226">
        <v>3825</v>
      </c>
      <c r="J24" s="233">
        <v>14211.0134</v>
      </c>
      <c r="K24" s="226">
        <v>7250</v>
      </c>
      <c r="L24" s="234">
        <v>7271.4</v>
      </c>
      <c r="M24" s="226">
        <v>7174</v>
      </c>
      <c r="N24" s="234">
        <v>7272</v>
      </c>
      <c r="O24" s="233">
        <f>G24+L24</f>
        <v>10569.213400000001</v>
      </c>
      <c r="P24" s="261">
        <f>I24+N24</f>
        <v>11097</v>
      </c>
    </row>
    <row r="25" spans="1:16" ht="19.5" customHeight="1" thickBot="1">
      <c r="A25" s="413"/>
      <c r="B25" s="425"/>
      <c r="C25" s="422"/>
      <c r="D25" s="215" t="s">
        <v>17</v>
      </c>
      <c r="E25" s="235">
        <v>3138.9569999999999</v>
      </c>
      <c r="F25" s="228">
        <v>1500</v>
      </c>
      <c r="G25" s="236">
        <v>1559.5501999999999</v>
      </c>
      <c r="H25" s="228">
        <v>4000</v>
      </c>
      <c r="I25" s="228">
        <v>4110</v>
      </c>
      <c r="J25" s="235">
        <v>8002.6580999999996</v>
      </c>
      <c r="K25" s="228">
        <v>1900</v>
      </c>
      <c r="L25" s="236">
        <v>1978.58</v>
      </c>
      <c r="M25" s="236">
        <v>2000</v>
      </c>
      <c r="N25" s="236">
        <v>2100</v>
      </c>
      <c r="O25" s="235">
        <f>G25+L25</f>
        <v>3538.1301999999996</v>
      </c>
      <c r="P25" s="262">
        <f>I25+N25</f>
        <v>6210</v>
      </c>
    </row>
    <row r="26" spans="1:16" ht="19.5" customHeight="1" thickBot="1">
      <c r="A26" s="408"/>
      <c r="B26" s="409" t="s">
        <v>18</v>
      </c>
      <c r="C26" s="410"/>
      <c r="D26" s="191"/>
      <c r="E26" s="237">
        <f>E21+E22+E23+E24+E25</f>
        <v>19424.070400000001</v>
      </c>
      <c r="F26" s="238">
        <f t="shared" ref="F26:P26" si="2">F21+F22+F23+F24+F25</f>
        <v>5612.1630000000005</v>
      </c>
      <c r="G26" s="238">
        <f t="shared" si="2"/>
        <v>5704.3665999999994</v>
      </c>
      <c r="H26" s="238">
        <f t="shared" si="2"/>
        <v>22978</v>
      </c>
      <c r="I26" s="238">
        <f t="shared" si="2"/>
        <v>23298</v>
      </c>
      <c r="J26" s="237">
        <f t="shared" si="2"/>
        <v>22562.43</v>
      </c>
      <c r="K26" s="238">
        <f t="shared" si="2"/>
        <v>9325</v>
      </c>
      <c r="L26" s="238">
        <f t="shared" si="2"/>
        <v>9425.5537000000004</v>
      </c>
      <c r="M26" s="238">
        <f t="shared" si="2"/>
        <v>9924</v>
      </c>
      <c r="N26" s="238">
        <f t="shared" si="2"/>
        <v>10124</v>
      </c>
      <c r="O26" s="237">
        <f t="shared" si="2"/>
        <v>15129.9203</v>
      </c>
      <c r="P26" s="264">
        <f t="shared" si="2"/>
        <v>33422</v>
      </c>
    </row>
    <row r="27" spans="1:16" ht="19.5" customHeight="1">
      <c r="A27" s="411">
        <v>4</v>
      </c>
      <c r="B27" s="423" t="s">
        <v>138</v>
      </c>
      <c r="C27" s="420">
        <f>E32+J32</f>
        <v>3778.1916000000001</v>
      </c>
      <c r="D27" s="190" t="s">
        <v>14</v>
      </c>
      <c r="E27" s="231">
        <v>1205.9254000000001</v>
      </c>
      <c r="F27" s="223">
        <v>1050</v>
      </c>
      <c r="G27" s="232">
        <v>1085.5533</v>
      </c>
      <c r="H27" s="224">
        <v>15200</v>
      </c>
      <c r="I27" s="223">
        <v>15338.1</v>
      </c>
      <c r="J27" s="231">
        <v>52.624499999999998</v>
      </c>
      <c r="K27" s="223">
        <v>23</v>
      </c>
      <c r="L27" s="232">
        <v>23.1631</v>
      </c>
      <c r="M27" s="223">
        <v>250</v>
      </c>
      <c r="N27" s="232">
        <v>272.96499999999997</v>
      </c>
      <c r="O27" s="231">
        <f>G27+L27</f>
        <v>1108.7164</v>
      </c>
      <c r="P27" s="260">
        <f>I27+N27</f>
        <v>15611.065000000001</v>
      </c>
    </row>
    <row r="28" spans="1:16" ht="19.5" customHeight="1">
      <c r="A28" s="412"/>
      <c r="B28" s="424"/>
      <c r="C28" s="421"/>
      <c r="D28" s="137" t="s">
        <v>72</v>
      </c>
      <c r="E28" s="233">
        <v>13.66</v>
      </c>
      <c r="F28" s="226">
        <v>10</v>
      </c>
      <c r="G28" s="234">
        <v>13.66</v>
      </c>
      <c r="H28" s="226">
        <v>145</v>
      </c>
      <c r="I28" s="226">
        <v>150.26</v>
      </c>
      <c r="J28" s="233">
        <v>0</v>
      </c>
      <c r="K28" s="226">
        <v>0</v>
      </c>
      <c r="L28" s="234">
        <v>0</v>
      </c>
      <c r="M28" s="226">
        <v>0</v>
      </c>
      <c r="N28" s="234">
        <v>0</v>
      </c>
      <c r="O28" s="233">
        <f>G28+L28</f>
        <v>13.66</v>
      </c>
      <c r="P28" s="261">
        <f>I28+N28</f>
        <v>150.26</v>
      </c>
    </row>
    <row r="29" spans="1:16" ht="19.5" customHeight="1">
      <c r="A29" s="412"/>
      <c r="B29" s="424"/>
      <c r="C29" s="421"/>
      <c r="D29" s="137" t="s">
        <v>15</v>
      </c>
      <c r="E29" s="233">
        <v>206.2003</v>
      </c>
      <c r="F29" s="226">
        <v>170</v>
      </c>
      <c r="G29" s="234">
        <v>176.13210000000001</v>
      </c>
      <c r="H29" s="226">
        <v>150</v>
      </c>
      <c r="I29" s="226">
        <v>152.34</v>
      </c>
      <c r="J29" s="233">
        <v>0</v>
      </c>
      <c r="K29" s="226">
        <v>0</v>
      </c>
      <c r="L29" s="234">
        <v>0</v>
      </c>
      <c r="M29" s="226">
        <v>0</v>
      </c>
      <c r="N29" s="234">
        <v>0</v>
      </c>
      <c r="O29" s="233">
        <f>G29+L29</f>
        <v>176.13210000000001</v>
      </c>
      <c r="P29" s="261">
        <f>I29+N29</f>
        <v>152.34</v>
      </c>
    </row>
    <row r="30" spans="1:16" ht="19.5" customHeight="1">
      <c r="A30" s="412"/>
      <c r="B30" s="424"/>
      <c r="C30" s="421"/>
      <c r="D30" s="137" t="s">
        <v>16</v>
      </c>
      <c r="E30" s="233">
        <v>688.79480000000001</v>
      </c>
      <c r="F30" s="226">
        <v>470</v>
      </c>
      <c r="G30" s="234">
        <v>481.01850000000002</v>
      </c>
      <c r="H30" s="226">
        <v>290</v>
      </c>
      <c r="I30" s="226">
        <v>301.3</v>
      </c>
      <c r="J30" s="233">
        <v>0</v>
      </c>
      <c r="K30" s="226">
        <v>0</v>
      </c>
      <c r="L30" s="234">
        <v>0</v>
      </c>
      <c r="M30" s="226">
        <v>0</v>
      </c>
      <c r="N30" s="234">
        <v>0</v>
      </c>
      <c r="O30" s="233">
        <f>G30+L30</f>
        <v>481.01850000000002</v>
      </c>
      <c r="P30" s="261">
        <f>I30+N30</f>
        <v>301.3</v>
      </c>
    </row>
    <row r="31" spans="1:16" ht="19.5" customHeight="1" thickBot="1">
      <c r="A31" s="413"/>
      <c r="B31" s="425"/>
      <c r="C31" s="422"/>
      <c r="D31" s="215" t="s">
        <v>17</v>
      </c>
      <c r="E31" s="235">
        <v>1608.8265999999999</v>
      </c>
      <c r="F31" s="228">
        <v>350</v>
      </c>
      <c r="G31" s="236">
        <v>404.84030000000001</v>
      </c>
      <c r="H31" s="228">
        <v>195</v>
      </c>
      <c r="I31" s="228">
        <v>229.48</v>
      </c>
      <c r="J31" s="235">
        <v>2.16</v>
      </c>
      <c r="K31" s="228">
        <v>0</v>
      </c>
      <c r="L31" s="236">
        <v>0</v>
      </c>
      <c r="M31" s="236">
        <v>0</v>
      </c>
      <c r="N31" s="236">
        <v>0</v>
      </c>
      <c r="O31" s="235">
        <f>G31+L31</f>
        <v>404.84030000000001</v>
      </c>
      <c r="P31" s="262">
        <f>I31+N31</f>
        <v>229.48</v>
      </c>
    </row>
    <row r="32" spans="1:16" ht="19.5" customHeight="1" thickBot="1">
      <c r="A32" s="408"/>
      <c r="B32" s="409" t="s">
        <v>18</v>
      </c>
      <c r="C32" s="410"/>
      <c r="D32" s="191"/>
      <c r="E32" s="237">
        <f>E27+E28+E29+E30+E31</f>
        <v>3723.4070999999999</v>
      </c>
      <c r="F32" s="238">
        <f t="shared" ref="F32:P32" si="3">F27+F28+F29+F30+F31</f>
        <v>2050</v>
      </c>
      <c r="G32" s="238">
        <f t="shared" si="3"/>
        <v>2161.2042000000001</v>
      </c>
      <c r="H32" s="238">
        <f t="shared" si="3"/>
        <v>15980</v>
      </c>
      <c r="I32" s="238">
        <f t="shared" si="3"/>
        <v>16171.48</v>
      </c>
      <c r="J32" s="237">
        <f t="shared" si="3"/>
        <v>54.784499999999994</v>
      </c>
      <c r="K32" s="238">
        <f t="shared" si="3"/>
        <v>23</v>
      </c>
      <c r="L32" s="238">
        <f t="shared" si="3"/>
        <v>23.1631</v>
      </c>
      <c r="M32" s="238">
        <f t="shared" si="3"/>
        <v>250</v>
      </c>
      <c r="N32" s="238">
        <f t="shared" si="3"/>
        <v>272.96499999999997</v>
      </c>
      <c r="O32" s="237">
        <f t="shared" si="3"/>
        <v>2184.3672999999999</v>
      </c>
      <c r="P32" s="264">
        <f t="shared" si="3"/>
        <v>16444.445</v>
      </c>
    </row>
    <row r="33" spans="1:16" ht="19.5" customHeight="1">
      <c r="A33" s="411">
        <v>5</v>
      </c>
      <c r="B33" s="423" t="s">
        <v>139</v>
      </c>
      <c r="C33" s="420">
        <f>E38+J38</f>
        <v>6034.4752000000008</v>
      </c>
      <c r="D33" s="190" t="s">
        <v>14</v>
      </c>
      <c r="E33" s="231">
        <v>48.190000000000005</v>
      </c>
      <c r="F33" s="223">
        <v>20</v>
      </c>
      <c r="G33" s="232">
        <v>20.21</v>
      </c>
      <c r="H33" s="224">
        <v>470</v>
      </c>
      <c r="I33" s="223">
        <v>514</v>
      </c>
      <c r="J33" s="231">
        <v>78.58</v>
      </c>
      <c r="K33" s="223">
        <v>0</v>
      </c>
      <c r="L33" s="232">
        <v>0</v>
      </c>
      <c r="M33" s="223">
        <v>0</v>
      </c>
      <c r="N33" s="232">
        <v>0</v>
      </c>
      <c r="O33" s="231">
        <f>G33+L33</f>
        <v>20.21</v>
      </c>
      <c r="P33" s="260">
        <f>I33+N33</f>
        <v>514</v>
      </c>
    </row>
    <row r="34" spans="1:16" ht="19.5" customHeight="1">
      <c r="A34" s="412"/>
      <c r="B34" s="424"/>
      <c r="C34" s="421"/>
      <c r="D34" s="137" t="s">
        <v>72</v>
      </c>
      <c r="E34" s="233">
        <v>0</v>
      </c>
      <c r="F34" s="226">
        <v>0</v>
      </c>
      <c r="G34" s="234">
        <v>0</v>
      </c>
      <c r="H34" s="226">
        <v>0</v>
      </c>
      <c r="I34" s="226">
        <v>0</v>
      </c>
      <c r="J34" s="233">
        <v>0</v>
      </c>
      <c r="K34" s="226">
        <v>0</v>
      </c>
      <c r="L34" s="234">
        <v>0</v>
      </c>
      <c r="M34" s="226">
        <v>0</v>
      </c>
      <c r="N34" s="234">
        <v>0</v>
      </c>
      <c r="O34" s="233">
        <f>G34+L34</f>
        <v>0</v>
      </c>
      <c r="P34" s="261">
        <f>I34+N34</f>
        <v>0</v>
      </c>
    </row>
    <row r="35" spans="1:16" ht="19.5" customHeight="1">
      <c r="A35" s="412"/>
      <c r="B35" s="424"/>
      <c r="C35" s="421"/>
      <c r="D35" s="137" t="s">
        <v>15</v>
      </c>
      <c r="E35" s="233">
        <v>0</v>
      </c>
      <c r="F35" s="226">
        <v>0</v>
      </c>
      <c r="G35" s="234">
        <v>0</v>
      </c>
      <c r="H35" s="226">
        <v>0</v>
      </c>
      <c r="I35" s="226">
        <v>0</v>
      </c>
      <c r="J35" s="233">
        <v>122.78</v>
      </c>
      <c r="K35" s="226">
        <v>60</v>
      </c>
      <c r="L35" s="234">
        <v>60</v>
      </c>
      <c r="M35" s="226">
        <v>60</v>
      </c>
      <c r="N35" s="234">
        <v>60.4</v>
      </c>
      <c r="O35" s="233">
        <f>G35+L35</f>
        <v>60</v>
      </c>
      <c r="P35" s="261">
        <f>I35+N35</f>
        <v>60.4</v>
      </c>
    </row>
    <row r="36" spans="1:16" ht="19.5" customHeight="1">
      <c r="A36" s="412"/>
      <c r="B36" s="424"/>
      <c r="C36" s="421"/>
      <c r="D36" s="137" t="s">
        <v>16</v>
      </c>
      <c r="E36" s="233">
        <v>126.91</v>
      </c>
      <c r="F36" s="226">
        <v>60</v>
      </c>
      <c r="G36" s="234">
        <v>60</v>
      </c>
      <c r="H36" s="226">
        <v>50</v>
      </c>
      <c r="I36" s="226">
        <v>50</v>
      </c>
      <c r="J36" s="233">
        <v>3896.6</v>
      </c>
      <c r="K36" s="226">
        <v>3700</v>
      </c>
      <c r="L36" s="234">
        <v>3785</v>
      </c>
      <c r="M36" s="226">
        <v>2055.4</v>
      </c>
      <c r="N36" s="234">
        <v>2104.9</v>
      </c>
      <c r="O36" s="233">
        <f>G36+L36</f>
        <v>3845</v>
      </c>
      <c r="P36" s="261">
        <f>I36+N36</f>
        <v>2154.9</v>
      </c>
    </row>
    <row r="37" spans="1:16" ht="19.5" customHeight="1" thickBot="1">
      <c r="A37" s="413"/>
      <c r="B37" s="425"/>
      <c r="C37" s="422"/>
      <c r="D37" s="215" t="s">
        <v>17</v>
      </c>
      <c r="E37" s="235">
        <v>65.105199999999996</v>
      </c>
      <c r="F37" s="228">
        <v>0</v>
      </c>
      <c r="G37" s="236">
        <v>0</v>
      </c>
      <c r="H37" s="228">
        <v>0</v>
      </c>
      <c r="I37" s="228">
        <v>0</v>
      </c>
      <c r="J37" s="235">
        <v>1696.31</v>
      </c>
      <c r="K37" s="228">
        <v>0</v>
      </c>
      <c r="L37" s="236">
        <v>0</v>
      </c>
      <c r="M37" s="236">
        <v>0</v>
      </c>
      <c r="N37" s="236">
        <v>0</v>
      </c>
      <c r="O37" s="235">
        <f>G37+L37</f>
        <v>0</v>
      </c>
      <c r="P37" s="262">
        <f>I37+N37</f>
        <v>0</v>
      </c>
    </row>
    <row r="38" spans="1:16" ht="19.5" customHeight="1" thickBot="1">
      <c r="A38" s="408"/>
      <c r="B38" s="409" t="s">
        <v>18</v>
      </c>
      <c r="C38" s="410"/>
      <c r="D38" s="191"/>
      <c r="E38" s="237">
        <f>E33+E34+E35+E36+E37</f>
        <v>240.20519999999999</v>
      </c>
      <c r="F38" s="238">
        <f t="shared" ref="F38:P38" si="4">F33+F34+F35+F36+F37</f>
        <v>80</v>
      </c>
      <c r="G38" s="238">
        <f t="shared" si="4"/>
        <v>80.210000000000008</v>
      </c>
      <c r="H38" s="238">
        <f t="shared" si="4"/>
        <v>520</v>
      </c>
      <c r="I38" s="238">
        <f t="shared" si="4"/>
        <v>564</v>
      </c>
      <c r="J38" s="237">
        <f t="shared" si="4"/>
        <v>5794.27</v>
      </c>
      <c r="K38" s="238">
        <f t="shared" si="4"/>
        <v>3760</v>
      </c>
      <c r="L38" s="238">
        <f t="shared" si="4"/>
        <v>3845</v>
      </c>
      <c r="M38" s="238">
        <f t="shared" si="4"/>
        <v>2115.4</v>
      </c>
      <c r="N38" s="238">
        <f t="shared" si="4"/>
        <v>2165.3000000000002</v>
      </c>
      <c r="O38" s="237">
        <f t="shared" si="4"/>
        <v>3925.21</v>
      </c>
      <c r="P38" s="264">
        <f t="shared" si="4"/>
        <v>2729.3</v>
      </c>
    </row>
    <row r="39" spans="1:16" ht="19.5" customHeight="1">
      <c r="A39" s="414" t="s">
        <v>73</v>
      </c>
      <c r="B39" s="415"/>
      <c r="C39" s="420">
        <f>C33+C27+C21+C15+C9</f>
        <v>120942.30670000002</v>
      </c>
      <c r="D39" s="190" t="s">
        <v>14</v>
      </c>
      <c r="E39" s="222">
        <f t="shared" ref="E39:N43" si="5">E33+E27+E21+E15+E9</f>
        <v>5181.1273999999994</v>
      </c>
      <c r="F39" s="223">
        <f t="shared" si="5"/>
        <v>3560</v>
      </c>
      <c r="G39" s="223">
        <f t="shared" si="5"/>
        <v>3654.5033000000003</v>
      </c>
      <c r="H39" s="224">
        <f t="shared" si="5"/>
        <v>54650</v>
      </c>
      <c r="I39" s="223">
        <f t="shared" si="5"/>
        <v>55027.1</v>
      </c>
      <c r="J39" s="222">
        <f t="shared" si="5"/>
        <v>590.53420000000006</v>
      </c>
      <c r="K39" s="223">
        <f t="shared" si="5"/>
        <v>357</v>
      </c>
      <c r="L39" s="223">
        <f t="shared" si="5"/>
        <v>358.83680000000004</v>
      </c>
      <c r="M39" s="223">
        <f t="shared" si="5"/>
        <v>1811</v>
      </c>
      <c r="N39" s="223">
        <f t="shared" si="5"/>
        <v>1850.9649999999999</v>
      </c>
      <c r="O39" s="222">
        <f>G39+L39</f>
        <v>4013.3401000000003</v>
      </c>
      <c r="P39" s="260">
        <f>I39+N39</f>
        <v>56878.064999999995</v>
      </c>
    </row>
    <row r="40" spans="1:16" ht="19.5" customHeight="1">
      <c r="A40" s="416"/>
      <c r="B40" s="417"/>
      <c r="C40" s="421"/>
      <c r="D40" s="137" t="s">
        <v>72</v>
      </c>
      <c r="E40" s="225">
        <f t="shared" si="5"/>
        <v>390.20769999999993</v>
      </c>
      <c r="F40" s="226">
        <f t="shared" si="5"/>
        <v>243.66300000000001</v>
      </c>
      <c r="G40" s="226">
        <f t="shared" si="5"/>
        <v>247.32300000000001</v>
      </c>
      <c r="H40" s="226">
        <f t="shared" si="5"/>
        <v>6867</v>
      </c>
      <c r="I40" s="226">
        <f t="shared" si="5"/>
        <v>6875.46</v>
      </c>
      <c r="J40" s="225">
        <f t="shared" si="5"/>
        <v>16.600000000000001</v>
      </c>
      <c r="K40" s="226">
        <f t="shared" si="5"/>
        <v>16.600000000000001</v>
      </c>
      <c r="L40" s="226">
        <f t="shared" si="5"/>
        <v>15.6</v>
      </c>
      <c r="M40" s="226">
        <f t="shared" si="5"/>
        <v>265</v>
      </c>
      <c r="N40" s="226">
        <f t="shared" si="5"/>
        <v>250</v>
      </c>
      <c r="O40" s="225">
        <f>G40+L40</f>
        <v>262.923</v>
      </c>
      <c r="P40" s="261">
        <f>I40+N40</f>
        <v>7125.46</v>
      </c>
    </row>
    <row r="41" spans="1:16" ht="19.5" customHeight="1">
      <c r="A41" s="416"/>
      <c r="B41" s="417"/>
      <c r="C41" s="421"/>
      <c r="D41" s="137" t="s">
        <v>15</v>
      </c>
      <c r="E41" s="225">
        <f t="shared" si="5"/>
        <v>874.62170000000003</v>
      </c>
      <c r="F41" s="226">
        <f t="shared" si="5"/>
        <v>622</v>
      </c>
      <c r="G41" s="226">
        <f t="shared" si="5"/>
        <v>633.12210000000005</v>
      </c>
      <c r="H41" s="226">
        <f t="shared" si="5"/>
        <v>1038.5999999999999</v>
      </c>
      <c r="I41" s="226">
        <f t="shared" si="5"/>
        <v>1060.94</v>
      </c>
      <c r="J41" s="225">
        <f t="shared" si="5"/>
        <v>784.7192</v>
      </c>
      <c r="K41" s="226">
        <f t="shared" si="5"/>
        <v>202</v>
      </c>
      <c r="L41" s="226">
        <f t="shared" si="5"/>
        <v>205</v>
      </c>
      <c r="M41" s="226">
        <f t="shared" si="5"/>
        <v>540</v>
      </c>
      <c r="N41" s="226">
        <f t="shared" si="5"/>
        <v>564.4</v>
      </c>
      <c r="O41" s="225">
        <f>G41+L41</f>
        <v>838.12210000000005</v>
      </c>
      <c r="P41" s="261">
        <f>I41+N41</f>
        <v>1625.3400000000001</v>
      </c>
    </row>
    <row r="42" spans="1:16" ht="19.5" customHeight="1">
      <c r="A42" s="416"/>
      <c r="B42" s="417"/>
      <c r="C42" s="421"/>
      <c r="D42" s="137" t="s">
        <v>16</v>
      </c>
      <c r="E42" s="225">
        <f t="shared" si="5"/>
        <v>27872.887899999998</v>
      </c>
      <c r="F42" s="226">
        <f t="shared" si="5"/>
        <v>10925</v>
      </c>
      <c r="G42" s="226">
        <f t="shared" si="5"/>
        <v>11059.231900000001</v>
      </c>
      <c r="H42" s="226">
        <f t="shared" si="5"/>
        <v>10171</v>
      </c>
      <c r="I42" s="226">
        <f t="shared" si="5"/>
        <v>10887.3</v>
      </c>
      <c r="J42" s="225">
        <f t="shared" si="5"/>
        <v>46752.379799999995</v>
      </c>
      <c r="K42" s="226">
        <f t="shared" si="5"/>
        <v>30550</v>
      </c>
      <c r="L42" s="226">
        <f t="shared" si="5"/>
        <v>30957.1</v>
      </c>
      <c r="M42" s="226">
        <f t="shared" si="5"/>
        <v>25129.4</v>
      </c>
      <c r="N42" s="226">
        <f t="shared" si="5"/>
        <v>24924.9</v>
      </c>
      <c r="O42" s="225">
        <f>G42+L42</f>
        <v>42016.331899999997</v>
      </c>
      <c r="P42" s="261">
        <f>I42+N42</f>
        <v>35812.199999999997</v>
      </c>
    </row>
    <row r="43" spans="1:16" ht="19.5" customHeight="1" thickBot="1">
      <c r="A43" s="418"/>
      <c r="B43" s="419"/>
      <c r="C43" s="422"/>
      <c r="D43" s="215" t="s">
        <v>17</v>
      </c>
      <c r="E43" s="227">
        <f t="shared" si="5"/>
        <v>11173.6765</v>
      </c>
      <c r="F43" s="228">
        <f t="shared" si="5"/>
        <v>3565</v>
      </c>
      <c r="G43" s="228">
        <f t="shared" si="5"/>
        <v>3697.8905</v>
      </c>
      <c r="H43" s="228">
        <f t="shared" si="5"/>
        <v>7075</v>
      </c>
      <c r="I43" s="228">
        <f t="shared" si="5"/>
        <v>7522.08</v>
      </c>
      <c r="J43" s="227">
        <f t="shared" si="5"/>
        <v>27305.552300000003</v>
      </c>
      <c r="K43" s="228">
        <f t="shared" si="5"/>
        <v>6300</v>
      </c>
      <c r="L43" s="228">
        <f t="shared" si="5"/>
        <v>6406.92</v>
      </c>
      <c r="M43" s="228">
        <f t="shared" si="5"/>
        <v>6320</v>
      </c>
      <c r="N43" s="228">
        <f t="shared" si="5"/>
        <v>6523</v>
      </c>
      <c r="O43" s="227">
        <f>G43+L43</f>
        <v>10104.8105</v>
      </c>
      <c r="P43" s="262">
        <f>I43+N43</f>
        <v>14045.08</v>
      </c>
    </row>
    <row r="44" spans="1:16" s="217" customFormat="1" ht="27" customHeight="1" thickBot="1">
      <c r="A44" s="408" t="s">
        <v>20</v>
      </c>
      <c r="B44" s="409"/>
      <c r="C44" s="410"/>
      <c r="D44" s="191"/>
      <c r="E44" s="229">
        <f t="shared" ref="E44:P44" si="6">E39+E40+E41+E42+E43</f>
        <v>45492.521199999996</v>
      </c>
      <c r="F44" s="230">
        <f t="shared" si="6"/>
        <v>18915.663</v>
      </c>
      <c r="G44" s="230">
        <f t="shared" si="6"/>
        <v>19292.070800000001</v>
      </c>
      <c r="H44" s="230">
        <f t="shared" si="6"/>
        <v>79801.600000000006</v>
      </c>
      <c r="I44" s="230">
        <f t="shared" si="6"/>
        <v>81372.88</v>
      </c>
      <c r="J44" s="229">
        <f t="shared" si="6"/>
        <v>75449.785499999998</v>
      </c>
      <c r="K44" s="230">
        <f t="shared" si="6"/>
        <v>37425.599999999999</v>
      </c>
      <c r="L44" s="230">
        <f t="shared" si="6"/>
        <v>37943.4568</v>
      </c>
      <c r="M44" s="230">
        <f t="shared" si="6"/>
        <v>34065.4</v>
      </c>
      <c r="N44" s="230">
        <f t="shared" si="6"/>
        <v>34113.264999999999</v>
      </c>
      <c r="O44" s="229">
        <f t="shared" si="6"/>
        <v>57235.527599999994</v>
      </c>
      <c r="P44" s="263">
        <f t="shared" si="6"/>
        <v>115486.14499999999</v>
      </c>
    </row>
    <row r="46" spans="1:16">
      <c r="F46" s="179"/>
      <c r="G46" s="179"/>
      <c r="H46" s="179"/>
      <c r="I46" s="179"/>
    </row>
    <row r="47" spans="1:16">
      <c r="F47" s="179"/>
      <c r="G47" s="179"/>
      <c r="H47" s="179"/>
      <c r="I47" s="179"/>
    </row>
    <row r="48" spans="1:16">
      <c r="F48" s="179"/>
      <c r="G48" s="179"/>
      <c r="H48" s="179"/>
      <c r="I48" s="179"/>
    </row>
  </sheetData>
  <mergeCells count="41"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O6:O7"/>
    <mergeCell ref="P6:P7"/>
    <mergeCell ref="J6:J7"/>
    <mergeCell ref="K6:L6"/>
    <mergeCell ref="M6:N6"/>
    <mergeCell ref="B9:B13"/>
    <mergeCell ref="C9:C13"/>
    <mergeCell ref="E6:E7"/>
    <mergeCell ref="F6:G6"/>
    <mergeCell ref="H6:I6"/>
    <mergeCell ref="A33:A37"/>
    <mergeCell ref="B15:B19"/>
    <mergeCell ref="C15:C19"/>
    <mergeCell ref="B21:B25"/>
    <mergeCell ref="C21:C25"/>
    <mergeCell ref="A38:C38"/>
    <mergeCell ref="A44:C44"/>
    <mergeCell ref="A39:B43"/>
    <mergeCell ref="C39:C43"/>
    <mergeCell ref="A9:A13"/>
    <mergeCell ref="A14:C14"/>
    <mergeCell ref="A15:A19"/>
    <mergeCell ref="A20:C20"/>
    <mergeCell ref="A21:A25"/>
    <mergeCell ref="A26:C26"/>
    <mergeCell ref="A27:A31"/>
    <mergeCell ref="B27:B31"/>
    <mergeCell ref="C27:C31"/>
    <mergeCell ref="B33:B37"/>
    <mergeCell ref="C33:C37"/>
    <mergeCell ref="A32:C32"/>
  </mergeCells>
  <printOptions horizontalCentered="1"/>
  <pageMargins left="0" right="0" top="0.5" bottom="0.3" header="0.25" footer="0.25"/>
  <pageSetup paperSize="9" scale="75" orientation="landscape" r:id="rId1"/>
  <headerFooter alignWithMargins="0"/>
  <ignoredErrors>
    <ignoredError sqref="O14:P14 O20:P32 O38:P3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90B80-D697-433D-BCAB-80E42D4C69CD}">
  <sheetPr>
    <tabColor rgb="FF00B0F0"/>
  </sheetPr>
  <dimension ref="A1:Q68"/>
  <sheetViews>
    <sheetView topLeftCell="A52" workbookViewId="0">
      <selection activeCell="N76" sqref="N76"/>
    </sheetView>
  </sheetViews>
  <sheetFormatPr defaultRowHeight="12.75"/>
  <cols>
    <col min="1" max="1" width="4.7109375" style="174" customWidth="1"/>
    <col min="2" max="2" width="14.140625" style="174" customWidth="1"/>
    <col min="3" max="3" width="15.28515625" style="174" customWidth="1"/>
    <col min="4" max="4" width="14.85546875" style="174" customWidth="1"/>
    <col min="5" max="5" width="16.7109375" style="174" customWidth="1"/>
    <col min="6" max="9" width="10.7109375" style="174" customWidth="1"/>
    <col min="10" max="10" width="16.7109375" style="211" customWidth="1"/>
    <col min="11" max="15" width="10.7109375" style="174" customWidth="1"/>
    <col min="16" max="16" width="13" style="174" customWidth="1"/>
    <col min="17" max="16384" width="9.140625" style="174"/>
  </cols>
  <sheetData>
    <row r="1" spans="1:17">
      <c r="C1" s="176"/>
    </row>
    <row r="2" spans="1:17" s="167" customFormat="1" ht="29.25" customHeight="1">
      <c r="B2" s="456" t="s">
        <v>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7" s="168" customFormat="1" ht="48.75" customHeight="1">
      <c r="A3" s="167"/>
      <c r="B3" s="459" t="s">
        <v>74</v>
      </c>
      <c r="C3" s="459"/>
      <c r="D3" s="459"/>
      <c r="E3" s="459"/>
      <c r="F3" s="459"/>
      <c r="G3" s="459"/>
      <c r="H3" s="459"/>
      <c r="I3" s="459"/>
      <c r="J3" s="459"/>
      <c r="K3" s="459"/>
      <c r="L3" s="459"/>
      <c r="M3" s="459"/>
      <c r="N3" s="459"/>
      <c r="O3" s="459"/>
      <c r="P3" s="459"/>
    </row>
    <row r="4" spans="1:17" s="166" customFormat="1" ht="28.5" customHeight="1" thickBot="1">
      <c r="B4" s="458" t="s">
        <v>133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</row>
    <row r="5" spans="1:17" s="169" customFormat="1" ht="51.75" customHeight="1" thickBot="1">
      <c r="A5" s="443" t="s">
        <v>1</v>
      </c>
      <c r="B5" s="446" t="s">
        <v>67</v>
      </c>
      <c r="C5" s="449" t="s">
        <v>68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7" s="169" customFormat="1" ht="50.25" customHeight="1">
      <c r="A6" s="444"/>
      <c r="B6" s="447"/>
      <c r="C6" s="450"/>
      <c r="D6" s="453"/>
      <c r="E6" s="430" t="s">
        <v>106</v>
      </c>
      <c r="F6" s="432" t="s">
        <v>75</v>
      </c>
      <c r="G6" s="432"/>
      <c r="H6" s="432" t="s">
        <v>7</v>
      </c>
      <c r="I6" s="455"/>
      <c r="J6" s="430" t="s">
        <v>107</v>
      </c>
      <c r="K6" s="432" t="s">
        <v>76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7" s="169" customFormat="1" ht="53.25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7" s="169" customFormat="1" ht="21" customHeight="1" thickBot="1">
      <c r="A8" s="212">
        <v>1</v>
      </c>
      <c r="B8" s="209">
        <v>2</v>
      </c>
      <c r="C8" s="210">
        <v>3</v>
      </c>
      <c r="D8" s="212">
        <v>4</v>
      </c>
      <c r="E8" s="209">
        <v>5</v>
      </c>
      <c r="F8" s="210">
        <v>6</v>
      </c>
      <c r="G8" s="212">
        <v>7</v>
      </c>
      <c r="H8" s="209">
        <v>8</v>
      </c>
      <c r="I8" s="210">
        <v>9</v>
      </c>
      <c r="J8" s="212">
        <v>10</v>
      </c>
      <c r="K8" s="209">
        <v>11</v>
      </c>
      <c r="L8" s="210">
        <v>12</v>
      </c>
      <c r="M8" s="212">
        <v>13</v>
      </c>
      <c r="N8" s="209">
        <v>14</v>
      </c>
      <c r="O8" s="210">
        <v>15</v>
      </c>
      <c r="P8" s="212">
        <v>16</v>
      </c>
    </row>
    <row r="9" spans="1:17" s="171" customFormat="1" ht="24.95" customHeight="1">
      <c r="A9" s="411">
        <v>1</v>
      </c>
      <c r="B9" s="423" t="s">
        <v>77</v>
      </c>
      <c r="C9" s="420">
        <f>E14+J14</f>
        <v>2908.39</v>
      </c>
      <c r="D9" s="190" t="s">
        <v>14</v>
      </c>
      <c r="E9" s="222">
        <v>507.77</v>
      </c>
      <c r="F9" s="222">
        <v>507.77</v>
      </c>
      <c r="G9" s="223">
        <v>282.7</v>
      </c>
      <c r="H9" s="224">
        <v>4999.5</v>
      </c>
      <c r="I9" s="223">
        <v>4896.8</v>
      </c>
      <c r="J9" s="222">
        <v>0</v>
      </c>
      <c r="K9" s="223">
        <v>0</v>
      </c>
      <c r="L9" s="223">
        <v>0</v>
      </c>
      <c r="M9" s="223">
        <v>0</v>
      </c>
      <c r="N9" s="223">
        <v>0</v>
      </c>
      <c r="O9" s="222">
        <f>G9+L9</f>
        <v>282.7</v>
      </c>
      <c r="P9" s="260">
        <f>I9+N9</f>
        <v>4896.8</v>
      </c>
      <c r="Q9" s="175"/>
    </row>
    <row r="10" spans="1:17" s="171" customFormat="1" ht="24.95" customHeight="1">
      <c r="A10" s="412"/>
      <c r="B10" s="424"/>
      <c r="C10" s="421"/>
      <c r="D10" s="137" t="s">
        <v>72</v>
      </c>
      <c r="E10" s="225">
        <v>104.87</v>
      </c>
      <c r="F10" s="225">
        <v>104.87</v>
      </c>
      <c r="G10" s="226">
        <v>98.87</v>
      </c>
      <c r="H10" s="226">
        <v>4612.2</v>
      </c>
      <c r="I10" s="226">
        <v>4693.1000000000004</v>
      </c>
      <c r="J10" s="225">
        <v>0</v>
      </c>
      <c r="K10" s="226">
        <v>0</v>
      </c>
      <c r="L10" s="226">
        <v>0</v>
      </c>
      <c r="M10" s="226">
        <v>0</v>
      </c>
      <c r="N10" s="226">
        <v>0</v>
      </c>
      <c r="O10" s="225">
        <f t="shared" ref="O10:O55" si="0">G10+L10</f>
        <v>98.87</v>
      </c>
      <c r="P10" s="261">
        <f t="shared" ref="P10:P55" si="1">I10+N10</f>
        <v>4693.1000000000004</v>
      </c>
      <c r="Q10" s="175"/>
    </row>
    <row r="11" spans="1:17" s="171" customFormat="1" ht="24.95" customHeight="1">
      <c r="A11" s="412"/>
      <c r="B11" s="424"/>
      <c r="C11" s="421"/>
      <c r="D11" s="137" t="s">
        <v>15</v>
      </c>
      <c r="E11" s="225">
        <v>0</v>
      </c>
      <c r="F11" s="225">
        <v>0</v>
      </c>
      <c r="G11" s="226">
        <v>0</v>
      </c>
      <c r="H11" s="226">
        <v>0</v>
      </c>
      <c r="I11" s="226">
        <v>0</v>
      </c>
      <c r="J11" s="225">
        <v>0</v>
      </c>
      <c r="K11" s="226">
        <v>0</v>
      </c>
      <c r="L11" s="226">
        <v>0</v>
      </c>
      <c r="M11" s="226">
        <v>0</v>
      </c>
      <c r="N11" s="226">
        <v>0</v>
      </c>
      <c r="O11" s="225">
        <f t="shared" si="0"/>
        <v>0</v>
      </c>
      <c r="P11" s="261">
        <f t="shared" si="1"/>
        <v>0</v>
      </c>
    </row>
    <row r="12" spans="1:17" s="171" customFormat="1" ht="24.95" customHeight="1">
      <c r="A12" s="412"/>
      <c r="B12" s="424"/>
      <c r="C12" s="421"/>
      <c r="D12" s="137" t="s">
        <v>16</v>
      </c>
      <c r="E12" s="225">
        <v>208.88</v>
      </c>
      <c r="F12" s="225">
        <v>208.88</v>
      </c>
      <c r="G12" s="226">
        <v>17.649999999999999</v>
      </c>
      <c r="H12" s="226">
        <v>113.8</v>
      </c>
      <c r="I12" s="226">
        <v>102.1</v>
      </c>
      <c r="J12" s="225">
        <v>186.41</v>
      </c>
      <c r="K12" s="226">
        <v>186.41</v>
      </c>
      <c r="L12" s="226">
        <v>0</v>
      </c>
      <c r="M12" s="226">
        <v>0</v>
      </c>
      <c r="N12" s="226">
        <v>0</v>
      </c>
      <c r="O12" s="225">
        <f t="shared" si="0"/>
        <v>17.649999999999999</v>
      </c>
      <c r="P12" s="261">
        <f t="shared" si="1"/>
        <v>102.1</v>
      </c>
    </row>
    <row r="13" spans="1:17" s="171" customFormat="1" ht="24.95" customHeight="1" thickBot="1">
      <c r="A13" s="413"/>
      <c r="B13" s="425"/>
      <c r="C13" s="422"/>
      <c r="D13" s="215" t="s">
        <v>17</v>
      </c>
      <c r="E13" s="227">
        <v>1528.1</v>
      </c>
      <c r="F13" s="227">
        <v>1528.1</v>
      </c>
      <c r="G13" s="228">
        <v>4.1500000000000004</v>
      </c>
      <c r="H13" s="228">
        <v>5</v>
      </c>
      <c r="I13" s="228">
        <v>5</v>
      </c>
      <c r="J13" s="227">
        <v>372.36</v>
      </c>
      <c r="K13" s="228">
        <v>372.36</v>
      </c>
      <c r="L13" s="228">
        <v>0</v>
      </c>
      <c r="M13" s="228">
        <v>0</v>
      </c>
      <c r="N13" s="228">
        <v>0</v>
      </c>
      <c r="O13" s="227">
        <f t="shared" si="0"/>
        <v>4.1500000000000004</v>
      </c>
      <c r="P13" s="262">
        <f t="shared" si="1"/>
        <v>5</v>
      </c>
      <c r="Q13" s="175"/>
    </row>
    <row r="14" spans="1:17" s="213" customFormat="1" ht="24.95" customHeight="1" thickBot="1">
      <c r="A14" s="408" t="s">
        <v>78</v>
      </c>
      <c r="B14" s="409"/>
      <c r="C14" s="410"/>
      <c r="D14" s="191"/>
      <c r="E14" s="229">
        <f>E9+E10+E11+E12+E13</f>
        <v>2349.62</v>
      </c>
      <c r="F14" s="230">
        <f t="shared" ref="F14:P14" si="2">F9+F10+F11+F12+F13</f>
        <v>2349.62</v>
      </c>
      <c r="G14" s="230">
        <f t="shared" si="2"/>
        <v>403.36999999999995</v>
      </c>
      <c r="H14" s="230">
        <f t="shared" si="2"/>
        <v>9730.5</v>
      </c>
      <c r="I14" s="230">
        <f t="shared" si="2"/>
        <v>9697.0000000000018</v>
      </c>
      <c r="J14" s="229">
        <f t="shared" si="2"/>
        <v>558.77</v>
      </c>
      <c r="K14" s="230">
        <f t="shared" si="2"/>
        <v>558.77</v>
      </c>
      <c r="L14" s="230">
        <f t="shared" si="2"/>
        <v>0</v>
      </c>
      <c r="M14" s="230">
        <f t="shared" si="2"/>
        <v>0</v>
      </c>
      <c r="N14" s="230">
        <f t="shared" si="2"/>
        <v>0</v>
      </c>
      <c r="O14" s="229">
        <f t="shared" si="2"/>
        <v>403.36999999999995</v>
      </c>
      <c r="P14" s="263">
        <f t="shared" si="2"/>
        <v>9697.0000000000018</v>
      </c>
    </row>
    <row r="15" spans="1:17" ht="24.95" customHeight="1">
      <c r="A15" s="411">
        <v>2</v>
      </c>
      <c r="B15" s="423" t="s">
        <v>79</v>
      </c>
      <c r="C15" s="420">
        <f>E20+J20</f>
        <v>6939.22</v>
      </c>
      <c r="D15" s="190" t="s">
        <v>14</v>
      </c>
      <c r="E15" s="222">
        <v>2164.91</v>
      </c>
      <c r="F15" s="222">
        <v>2164.91</v>
      </c>
      <c r="G15" s="223">
        <f>1630.3+1.8754</f>
        <v>1632.1753999999999</v>
      </c>
      <c r="H15" s="224">
        <f>42227.36+100</f>
        <v>42327.360000000001</v>
      </c>
      <c r="I15" s="223">
        <f>33392.26+100</f>
        <v>33492.26</v>
      </c>
      <c r="J15" s="222">
        <v>408.04</v>
      </c>
      <c r="K15" s="223">
        <v>408.04</v>
      </c>
      <c r="L15" s="223">
        <v>358.54</v>
      </c>
      <c r="M15" s="223">
        <v>0</v>
      </c>
      <c r="N15" s="223">
        <v>0</v>
      </c>
      <c r="O15" s="222">
        <f t="shared" si="0"/>
        <v>1990.7153999999998</v>
      </c>
      <c r="P15" s="260">
        <f t="shared" si="1"/>
        <v>33492.26</v>
      </c>
    </row>
    <row r="16" spans="1:17" ht="24.95" customHeight="1">
      <c r="A16" s="412"/>
      <c r="B16" s="424"/>
      <c r="C16" s="421"/>
      <c r="D16" s="137" t="s">
        <v>72</v>
      </c>
      <c r="E16" s="225">
        <v>88.29</v>
      </c>
      <c r="F16" s="225">
        <v>88.29</v>
      </c>
      <c r="G16" s="226">
        <v>16.97</v>
      </c>
      <c r="H16" s="226">
        <v>505.8</v>
      </c>
      <c r="I16" s="226">
        <v>505.8</v>
      </c>
      <c r="J16" s="225">
        <v>0</v>
      </c>
      <c r="K16" s="226">
        <v>0</v>
      </c>
      <c r="L16" s="226">
        <v>0</v>
      </c>
      <c r="M16" s="226">
        <v>0</v>
      </c>
      <c r="N16" s="226">
        <v>0</v>
      </c>
      <c r="O16" s="225">
        <f t="shared" si="0"/>
        <v>16.97</v>
      </c>
      <c r="P16" s="261">
        <f t="shared" si="1"/>
        <v>505.8</v>
      </c>
    </row>
    <row r="17" spans="1:17" ht="24.95" customHeight="1">
      <c r="A17" s="412"/>
      <c r="B17" s="424"/>
      <c r="C17" s="421"/>
      <c r="D17" s="137" t="s">
        <v>15</v>
      </c>
      <c r="E17" s="225">
        <v>0</v>
      </c>
      <c r="F17" s="225">
        <v>0</v>
      </c>
      <c r="G17" s="226">
        <v>0</v>
      </c>
      <c r="H17" s="226">
        <v>0</v>
      </c>
      <c r="I17" s="226">
        <v>0</v>
      </c>
      <c r="J17" s="225">
        <v>126.03</v>
      </c>
      <c r="K17" s="226">
        <v>126.03</v>
      </c>
      <c r="L17" s="226">
        <v>126.03</v>
      </c>
      <c r="M17" s="226">
        <v>0</v>
      </c>
      <c r="N17" s="226">
        <v>0</v>
      </c>
      <c r="O17" s="225">
        <f t="shared" si="0"/>
        <v>126.03</v>
      </c>
      <c r="P17" s="261">
        <f t="shared" si="1"/>
        <v>0</v>
      </c>
    </row>
    <row r="18" spans="1:17" ht="24.95" customHeight="1">
      <c r="A18" s="412"/>
      <c r="B18" s="424"/>
      <c r="C18" s="421"/>
      <c r="D18" s="137" t="s">
        <v>16</v>
      </c>
      <c r="E18" s="225">
        <v>508.47</v>
      </c>
      <c r="F18" s="225">
        <v>508.47</v>
      </c>
      <c r="G18" s="226">
        <v>38</v>
      </c>
      <c r="H18" s="226">
        <v>57.7</v>
      </c>
      <c r="I18" s="226">
        <v>57.7</v>
      </c>
      <c r="J18" s="225">
        <v>165.6</v>
      </c>
      <c r="K18" s="226">
        <v>165.6</v>
      </c>
      <c r="L18" s="226">
        <v>0</v>
      </c>
      <c r="M18" s="226">
        <v>0</v>
      </c>
      <c r="N18" s="226">
        <v>0</v>
      </c>
      <c r="O18" s="225">
        <f t="shared" si="0"/>
        <v>38</v>
      </c>
      <c r="P18" s="261">
        <f t="shared" si="1"/>
        <v>57.7</v>
      </c>
    </row>
    <row r="19" spans="1:17" ht="24.95" customHeight="1" thickBot="1">
      <c r="A19" s="413"/>
      <c r="B19" s="425"/>
      <c r="C19" s="422"/>
      <c r="D19" s="215" t="s">
        <v>17</v>
      </c>
      <c r="E19" s="227">
        <v>2970.7</v>
      </c>
      <c r="F19" s="227">
        <v>2970.7</v>
      </c>
      <c r="G19" s="228">
        <f>231.15+33.9827</f>
        <v>265.1327</v>
      </c>
      <c r="H19" s="228">
        <f>29775.14+3400</f>
        <v>33175.14</v>
      </c>
      <c r="I19" s="228">
        <f>29086.64+3400</f>
        <v>32486.639999999999</v>
      </c>
      <c r="J19" s="227">
        <v>507.18</v>
      </c>
      <c r="K19" s="228">
        <v>507.18</v>
      </c>
      <c r="L19" s="228">
        <v>7.21</v>
      </c>
      <c r="M19" s="228">
        <v>1145</v>
      </c>
      <c r="N19" s="228">
        <v>1145</v>
      </c>
      <c r="O19" s="227">
        <f t="shared" si="0"/>
        <v>272.34269999999998</v>
      </c>
      <c r="P19" s="262">
        <f t="shared" si="1"/>
        <v>33631.64</v>
      </c>
    </row>
    <row r="20" spans="1:17" ht="24.95" customHeight="1" thickBot="1">
      <c r="A20" s="408" t="s">
        <v>78</v>
      </c>
      <c r="B20" s="409"/>
      <c r="C20" s="410"/>
      <c r="D20" s="191"/>
      <c r="E20" s="229">
        <f>E15+E16+E17+E18+E19</f>
        <v>5732.37</v>
      </c>
      <c r="F20" s="230">
        <f t="shared" ref="F20:P20" si="3">F15+F16+F17+F18+F19</f>
        <v>5732.37</v>
      </c>
      <c r="G20" s="230">
        <f t="shared" si="3"/>
        <v>1952.2781</v>
      </c>
      <c r="H20" s="230">
        <f t="shared" si="3"/>
        <v>76066</v>
      </c>
      <c r="I20" s="230">
        <f t="shared" si="3"/>
        <v>66542.399999999994</v>
      </c>
      <c r="J20" s="229">
        <f t="shared" si="3"/>
        <v>1206.8500000000001</v>
      </c>
      <c r="K20" s="230">
        <f t="shared" si="3"/>
        <v>1206.8500000000001</v>
      </c>
      <c r="L20" s="230">
        <f t="shared" si="3"/>
        <v>491.78000000000003</v>
      </c>
      <c r="M20" s="230">
        <f t="shared" si="3"/>
        <v>1145</v>
      </c>
      <c r="N20" s="230">
        <f t="shared" si="3"/>
        <v>1145</v>
      </c>
      <c r="O20" s="229">
        <f t="shared" si="3"/>
        <v>2444.0581000000002</v>
      </c>
      <c r="P20" s="263">
        <f t="shared" si="3"/>
        <v>67687.399999999994</v>
      </c>
    </row>
    <row r="21" spans="1:17" s="171" customFormat="1" ht="24.95" customHeight="1">
      <c r="A21" s="411">
        <v>3</v>
      </c>
      <c r="B21" s="423" t="s">
        <v>80</v>
      </c>
      <c r="C21" s="420">
        <f>E26+J26</f>
        <v>781.09999999999991</v>
      </c>
      <c r="D21" s="190" t="s">
        <v>14</v>
      </c>
      <c r="E21" s="222">
        <v>114.69</v>
      </c>
      <c r="F21" s="222">
        <v>114.69</v>
      </c>
      <c r="G21" s="223">
        <v>84.94</v>
      </c>
      <c r="H21" s="224">
        <v>2550</v>
      </c>
      <c r="I21" s="223">
        <v>1174</v>
      </c>
      <c r="J21" s="222">
        <v>183.95</v>
      </c>
      <c r="K21" s="223">
        <v>183.95</v>
      </c>
      <c r="L21" s="223">
        <v>0</v>
      </c>
      <c r="M21" s="223">
        <v>0</v>
      </c>
      <c r="N21" s="223">
        <v>0</v>
      </c>
      <c r="O21" s="222">
        <f t="shared" si="0"/>
        <v>84.94</v>
      </c>
      <c r="P21" s="260">
        <f t="shared" si="1"/>
        <v>1174</v>
      </c>
    </row>
    <row r="22" spans="1:17" s="171" customFormat="1" ht="24.95" customHeight="1">
      <c r="A22" s="412"/>
      <c r="B22" s="424"/>
      <c r="C22" s="421"/>
      <c r="D22" s="137" t="s">
        <v>72</v>
      </c>
      <c r="E22" s="225">
        <v>0.67</v>
      </c>
      <c r="F22" s="225">
        <v>0.67</v>
      </c>
      <c r="G22" s="226">
        <v>0</v>
      </c>
      <c r="H22" s="226">
        <v>0</v>
      </c>
      <c r="I22" s="226">
        <v>0</v>
      </c>
      <c r="J22" s="225">
        <v>0</v>
      </c>
      <c r="K22" s="226">
        <v>0</v>
      </c>
      <c r="L22" s="226">
        <v>0</v>
      </c>
      <c r="M22" s="226">
        <v>0</v>
      </c>
      <c r="N22" s="226">
        <v>0</v>
      </c>
      <c r="O22" s="225">
        <f t="shared" si="0"/>
        <v>0</v>
      </c>
      <c r="P22" s="261">
        <f t="shared" si="1"/>
        <v>0</v>
      </c>
    </row>
    <row r="23" spans="1:17" s="171" customFormat="1" ht="24.95" customHeight="1">
      <c r="A23" s="412"/>
      <c r="B23" s="424"/>
      <c r="C23" s="421"/>
      <c r="D23" s="137" t="s">
        <v>15</v>
      </c>
      <c r="E23" s="225">
        <v>0</v>
      </c>
      <c r="F23" s="225">
        <v>0</v>
      </c>
      <c r="G23" s="226">
        <v>0</v>
      </c>
      <c r="H23" s="226">
        <v>0</v>
      </c>
      <c r="I23" s="226">
        <v>0</v>
      </c>
      <c r="J23" s="225">
        <v>0</v>
      </c>
      <c r="K23" s="226">
        <v>0</v>
      </c>
      <c r="L23" s="226">
        <v>0</v>
      </c>
      <c r="M23" s="226">
        <v>0</v>
      </c>
      <c r="N23" s="226">
        <v>0</v>
      </c>
      <c r="O23" s="225">
        <f t="shared" si="0"/>
        <v>0</v>
      </c>
      <c r="P23" s="261">
        <f t="shared" si="1"/>
        <v>0</v>
      </c>
    </row>
    <row r="24" spans="1:17" s="171" customFormat="1" ht="24.95" customHeight="1">
      <c r="A24" s="412"/>
      <c r="B24" s="424"/>
      <c r="C24" s="421"/>
      <c r="D24" s="137" t="s">
        <v>16</v>
      </c>
      <c r="E24" s="225">
        <v>37.089999999999996</v>
      </c>
      <c r="F24" s="225">
        <v>37.089999999999996</v>
      </c>
      <c r="G24" s="226">
        <v>0</v>
      </c>
      <c r="H24" s="226">
        <v>0</v>
      </c>
      <c r="I24" s="226">
        <v>0</v>
      </c>
      <c r="J24" s="225">
        <v>0</v>
      </c>
      <c r="K24" s="226">
        <v>0</v>
      </c>
      <c r="L24" s="226">
        <v>0</v>
      </c>
      <c r="M24" s="226">
        <v>0</v>
      </c>
      <c r="N24" s="226">
        <v>0</v>
      </c>
      <c r="O24" s="225">
        <f t="shared" si="0"/>
        <v>0</v>
      </c>
      <c r="P24" s="261">
        <f t="shared" si="1"/>
        <v>0</v>
      </c>
    </row>
    <row r="25" spans="1:17" s="171" customFormat="1" ht="24.95" customHeight="1" thickBot="1">
      <c r="A25" s="413"/>
      <c r="B25" s="425"/>
      <c r="C25" s="422"/>
      <c r="D25" s="215" t="s">
        <v>17</v>
      </c>
      <c r="E25" s="227">
        <v>444.7</v>
      </c>
      <c r="F25" s="227">
        <v>444.7</v>
      </c>
      <c r="G25" s="228"/>
      <c r="H25" s="228"/>
      <c r="I25" s="228"/>
      <c r="J25" s="227">
        <v>0</v>
      </c>
      <c r="K25" s="228">
        <v>0</v>
      </c>
      <c r="L25" s="228">
        <v>0</v>
      </c>
      <c r="M25" s="228">
        <v>0</v>
      </c>
      <c r="N25" s="228">
        <v>0</v>
      </c>
      <c r="O25" s="227">
        <f t="shared" si="0"/>
        <v>0</v>
      </c>
      <c r="P25" s="262">
        <f t="shared" si="1"/>
        <v>0</v>
      </c>
    </row>
    <row r="26" spans="1:17" s="213" customFormat="1" ht="24.95" customHeight="1" thickBot="1">
      <c r="A26" s="408" t="s">
        <v>78</v>
      </c>
      <c r="B26" s="409"/>
      <c r="C26" s="410"/>
      <c r="D26" s="191"/>
      <c r="E26" s="229">
        <f>E21+E22+E23+E24+E25</f>
        <v>597.15</v>
      </c>
      <c r="F26" s="230">
        <f t="shared" ref="F26:P26" si="4">F21+F22+F23+F24+F25</f>
        <v>597.15</v>
      </c>
      <c r="G26" s="230">
        <f t="shared" si="4"/>
        <v>84.94</v>
      </c>
      <c r="H26" s="230">
        <f t="shared" si="4"/>
        <v>2550</v>
      </c>
      <c r="I26" s="230">
        <f t="shared" si="4"/>
        <v>1174</v>
      </c>
      <c r="J26" s="229">
        <f t="shared" si="4"/>
        <v>183.95</v>
      </c>
      <c r="K26" s="230">
        <f t="shared" si="4"/>
        <v>183.95</v>
      </c>
      <c r="L26" s="230">
        <f t="shared" si="4"/>
        <v>0</v>
      </c>
      <c r="M26" s="230">
        <f t="shared" si="4"/>
        <v>0</v>
      </c>
      <c r="N26" s="230">
        <f t="shared" si="4"/>
        <v>0</v>
      </c>
      <c r="O26" s="229">
        <f t="shared" si="4"/>
        <v>84.94</v>
      </c>
      <c r="P26" s="263">
        <f t="shared" si="4"/>
        <v>1174</v>
      </c>
      <c r="Q26" s="214"/>
    </row>
    <row r="27" spans="1:17" s="171" customFormat="1" ht="24.95" customHeight="1">
      <c r="A27" s="411">
        <v>4</v>
      </c>
      <c r="B27" s="423" t="s">
        <v>81</v>
      </c>
      <c r="C27" s="420">
        <f>E32+J32</f>
        <v>9145.2800000000007</v>
      </c>
      <c r="D27" s="190" t="s">
        <v>14</v>
      </c>
      <c r="E27" s="222">
        <v>1802.29</v>
      </c>
      <c r="F27" s="222">
        <v>1802.29</v>
      </c>
      <c r="G27" s="223">
        <v>595</v>
      </c>
      <c r="H27" s="224">
        <v>7476</v>
      </c>
      <c r="I27" s="223">
        <v>6815.8</v>
      </c>
      <c r="J27" s="222">
        <v>0</v>
      </c>
      <c r="K27" s="223">
        <v>0</v>
      </c>
      <c r="L27" s="223">
        <v>0</v>
      </c>
      <c r="M27" s="223">
        <v>0</v>
      </c>
      <c r="N27" s="223">
        <v>0</v>
      </c>
      <c r="O27" s="222">
        <f t="shared" si="0"/>
        <v>595</v>
      </c>
      <c r="P27" s="260">
        <f t="shared" si="1"/>
        <v>6815.8</v>
      </c>
    </row>
    <row r="28" spans="1:17" s="171" customFormat="1" ht="24.95" customHeight="1">
      <c r="A28" s="412"/>
      <c r="B28" s="424"/>
      <c r="C28" s="421"/>
      <c r="D28" s="137" t="s">
        <v>72</v>
      </c>
      <c r="E28" s="225">
        <v>137.59</v>
      </c>
      <c r="F28" s="225">
        <v>137.59</v>
      </c>
      <c r="G28" s="226">
        <v>127.1</v>
      </c>
      <c r="H28" s="226">
        <v>596.20000000000005</v>
      </c>
      <c r="I28" s="226">
        <v>593.52</v>
      </c>
      <c r="J28" s="225">
        <v>0</v>
      </c>
      <c r="K28" s="226">
        <v>0</v>
      </c>
      <c r="L28" s="226">
        <v>0</v>
      </c>
      <c r="M28" s="226">
        <v>0</v>
      </c>
      <c r="N28" s="226">
        <v>0</v>
      </c>
      <c r="O28" s="225">
        <f t="shared" si="0"/>
        <v>127.1</v>
      </c>
      <c r="P28" s="261">
        <f t="shared" si="1"/>
        <v>593.52</v>
      </c>
    </row>
    <row r="29" spans="1:17" s="171" customFormat="1" ht="24.95" customHeight="1">
      <c r="A29" s="412"/>
      <c r="B29" s="424"/>
      <c r="C29" s="421"/>
      <c r="D29" s="137" t="s">
        <v>15</v>
      </c>
      <c r="E29" s="225">
        <v>21.39</v>
      </c>
      <c r="F29" s="225">
        <v>21.39</v>
      </c>
      <c r="G29" s="226">
        <v>0</v>
      </c>
      <c r="H29" s="226">
        <v>0</v>
      </c>
      <c r="I29" s="226">
        <v>0</v>
      </c>
      <c r="J29" s="225">
        <v>0</v>
      </c>
      <c r="K29" s="226">
        <v>0</v>
      </c>
      <c r="L29" s="226">
        <v>0</v>
      </c>
      <c r="M29" s="226">
        <v>0</v>
      </c>
      <c r="N29" s="226">
        <v>0</v>
      </c>
      <c r="O29" s="225">
        <f t="shared" si="0"/>
        <v>0</v>
      </c>
      <c r="P29" s="261">
        <f t="shared" si="1"/>
        <v>0</v>
      </c>
    </row>
    <row r="30" spans="1:17" s="171" customFormat="1" ht="24.95" customHeight="1">
      <c r="A30" s="412"/>
      <c r="B30" s="424"/>
      <c r="C30" s="421"/>
      <c r="D30" s="137" t="s">
        <v>16</v>
      </c>
      <c r="E30" s="225">
        <v>3301.59</v>
      </c>
      <c r="F30" s="225">
        <v>3301.59</v>
      </c>
      <c r="G30" s="226">
        <v>700.7</v>
      </c>
      <c r="H30" s="226">
        <f>3174.2+612</f>
        <v>3786.2</v>
      </c>
      <c r="I30" s="226">
        <f>3174.2+612</f>
        <v>3786.2</v>
      </c>
      <c r="J30" s="225">
        <v>279.97000000000003</v>
      </c>
      <c r="K30" s="226">
        <v>279.97000000000003</v>
      </c>
      <c r="L30" s="226">
        <v>0</v>
      </c>
      <c r="M30" s="226">
        <v>0</v>
      </c>
      <c r="N30" s="226">
        <v>0</v>
      </c>
      <c r="O30" s="225">
        <f t="shared" si="0"/>
        <v>700.7</v>
      </c>
      <c r="P30" s="261">
        <f t="shared" si="1"/>
        <v>3786.2</v>
      </c>
    </row>
    <row r="31" spans="1:17" s="171" customFormat="1" ht="24.95" customHeight="1" thickBot="1">
      <c r="A31" s="413"/>
      <c r="B31" s="425"/>
      <c r="C31" s="422"/>
      <c r="D31" s="215" t="s">
        <v>17</v>
      </c>
      <c r="E31" s="227">
        <v>3602.45</v>
      </c>
      <c r="F31" s="227">
        <v>3602.45</v>
      </c>
      <c r="G31" s="228">
        <v>306</v>
      </c>
      <c r="H31" s="228">
        <v>1414.3</v>
      </c>
      <c r="I31" s="228">
        <v>1410.7</v>
      </c>
      <c r="J31" s="227">
        <v>0</v>
      </c>
      <c r="K31" s="228">
        <v>0</v>
      </c>
      <c r="L31" s="228">
        <v>0</v>
      </c>
      <c r="M31" s="228">
        <v>0</v>
      </c>
      <c r="N31" s="228">
        <v>0</v>
      </c>
      <c r="O31" s="227">
        <f t="shared" si="0"/>
        <v>306</v>
      </c>
      <c r="P31" s="262">
        <f t="shared" si="1"/>
        <v>1410.7</v>
      </c>
    </row>
    <row r="32" spans="1:17" s="213" customFormat="1" ht="24.95" customHeight="1" thickBot="1">
      <c r="A32" s="408" t="s">
        <v>82</v>
      </c>
      <c r="B32" s="409"/>
      <c r="C32" s="410"/>
      <c r="D32" s="191"/>
      <c r="E32" s="229">
        <f>E27+E28+E29+E30+E31</f>
        <v>8865.3100000000013</v>
      </c>
      <c r="F32" s="230">
        <f t="shared" ref="F32:P32" si="5">F27+F28+F29+F30+F31</f>
        <v>8865.3100000000013</v>
      </c>
      <c r="G32" s="230">
        <f t="shared" si="5"/>
        <v>1728.8000000000002</v>
      </c>
      <c r="H32" s="230">
        <f t="shared" si="5"/>
        <v>13272.699999999999</v>
      </c>
      <c r="I32" s="230">
        <f t="shared" si="5"/>
        <v>12606.220000000001</v>
      </c>
      <c r="J32" s="229">
        <f t="shared" si="5"/>
        <v>279.97000000000003</v>
      </c>
      <c r="K32" s="230">
        <f t="shared" si="5"/>
        <v>279.97000000000003</v>
      </c>
      <c r="L32" s="230">
        <f t="shared" si="5"/>
        <v>0</v>
      </c>
      <c r="M32" s="230">
        <f t="shared" si="5"/>
        <v>0</v>
      </c>
      <c r="N32" s="230">
        <f t="shared" si="5"/>
        <v>0</v>
      </c>
      <c r="O32" s="229">
        <f t="shared" si="5"/>
        <v>1728.8000000000002</v>
      </c>
      <c r="P32" s="263">
        <f t="shared" si="5"/>
        <v>12606.220000000001</v>
      </c>
      <c r="Q32" s="214"/>
    </row>
    <row r="33" spans="1:17" s="171" customFormat="1" ht="24.95" customHeight="1">
      <c r="A33" s="411">
        <v>5</v>
      </c>
      <c r="B33" s="423" t="s">
        <v>83</v>
      </c>
      <c r="C33" s="420">
        <f>E38+J38</f>
        <v>1781.46</v>
      </c>
      <c r="D33" s="190" t="s">
        <v>14</v>
      </c>
      <c r="E33" s="222">
        <v>626.69000000000005</v>
      </c>
      <c r="F33" s="222">
        <v>626.69000000000005</v>
      </c>
      <c r="G33" s="223">
        <v>240.6</v>
      </c>
      <c r="H33" s="224">
        <v>8208</v>
      </c>
      <c r="I33" s="223">
        <f>6553.7+862</f>
        <v>7415.7</v>
      </c>
      <c r="J33" s="222">
        <v>0</v>
      </c>
      <c r="K33" s="223">
        <v>0</v>
      </c>
      <c r="L33" s="223">
        <v>0</v>
      </c>
      <c r="M33" s="223">
        <v>0</v>
      </c>
      <c r="N33" s="223">
        <v>0</v>
      </c>
      <c r="O33" s="222">
        <f t="shared" si="0"/>
        <v>240.6</v>
      </c>
      <c r="P33" s="260">
        <f t="shared" si="1"/>
        <v>7415.7</v>
      </c>
    </row>
    <row r="34" spans="1:17" s="171" customFormat="1" ht="24.95" customHeight="1">
      <c r="A34" s="412"/>
      <c r="B34" s="424"/>
      <c r="C34" s="421"/>
      <c r="D34" s="137" t="s">
        <v>72</v>
      </c>
      <c r="E34" s="225">
        <v>0.56999999999999995</v>
      </c>
      <c r="F34" s="225">
        <v>0.56999999999999995</v>
      </c>
      <c r="G34" s="226">
        <v>0</v>
      </c>
      <c r="H34" s="226">
        <v>0</v>
      </c>
      <c r="I34" s="226">
        <v>0</v>
      </c>
      <c r="J34" s="225">
        <v>0</v>
      </c>
      <c r="K34" s="226">
        <v>0</v>
      </c>
      <c r="L34" s="226">
        <v>0</v>
      </c>
      <c r="M34" s="226">
        <v>0</v>
      </c>
      <c r="N34" s="226">
        <v>0</v>
      </c>
      <c r="O34" s="225">
        <f t="shared" si="0"/>
        <v>0</v>
      </c>
      <c r="P34" s="261">
        <f t="shared" si="1"/>
        <v>0</v>
      </c>
    </row>
    <row r="35" spans="1:17" s="171" customFormat="1" ht="24.95" customHeight="1">
      <c r="A35" s="412"/>
      <c r="B35" s="424"/>
      <c r="C35" s="421"/>
      <c r="D35" s="137" t="s">
        <v>15</v>
      </c>
      <c r="E35" s="225">
        <v>0</v>
      </c>
      <c r="F35" s="225">
        <v>0</v>
      </c>
      <c r="G35" s="226">
        <v>0</v>
      </c>
      <c r="H35" s="226">
        <v>0</v>
      </c>
      <c r="I35" s="226">
        <v>0</v>
      </c>
      <c r="J35" s="225">
        <v>0</v>
      </c>
      <c r="K35" s="226">
        <v>0</v>
      </c>
      <c r="L35" s="226">
        <v>0</v>
      </c>
      <c r="M35" s="226">
        <v>0</v>
      </c>
      <c r="N35" s="226">
        <v>0</v>
      </c>
      <c r="O35" s="225">
        <f t="shared" si="0"/>
        <v>0</v>
      </c>
      <c r="P35" s="261">
        <f t="shared" si="1"/>
        <v>0</v>
      </c>
    </row>
    <row r="36" spans="1:17" s="171" customFormat="1" ht="24.95" customHeight="1">
      <c r="A36" s="412"/>
      <c r="B36" s="424"/>
      <c r="C36" s="421"/>
      <c r="D36" s="137" t="s">
        <v>16</v>
      </c>
      <c r="E36" s="225">
        <v>67.849999999999994</v>
      </c>
      <c r="F36" s="225">
        <v>67.849999999999994</v>
      </c>
      <c r="G36" s="226">
        <v>0</v>
      </c>
      <c r="H36" s="226">
        <v>0</v>
      </c>
      <c r="I36" s="226">
        <v>0</v>
      </c>
      <c r="J36" s="225">
        <v>0</v>
      </c>
      <c r="K36" s="226">
        <v>0</v>
      </c>
      <c r="L36" s="226">
        <v>0</v>
      </c>
      <c r="M36" s="226">
        <v>0</v>
      </c>
      <c r="N36" s="226">
        <v>0</v>
      </c>
      <c r="O36" s="225">
        <f t="shared" si="0"/>
        <v>0</v>
      </c>
      <c r="P36" s="261">
        <f t="shared" si="1"/>
        <v>0</v>
      </c>
    </row>
    <row r="37" spans="1:17" s="171" customFormat="1" ht="24.95" customHeight="1" thickBot="1">
      <c r="A37" s="413"/>
      <c r="B37" s="425"/>
      <c r="C37" s="422"/>
      <c r="D37" s="215" t="s">
        <v>17</v>
      </c>
      <c r="E37" s="227">
        <v>1058.25</v>
      </c>
      <c r="F37" s="227">
        <v>1058.25</v>
      </c>
      <c r="G37" s="228">
        <v>53.18</v>
      </c>
      <c r="H37" s="228">
        <v>380</v>
      </c>
      <c r="I37" s="228">
        <v>365.49999999999994</v>
      </c>
      <c r="J37" s="227">
        <v>28.1</v>
      </c>
      <c r="K37" s="228">
        <v>28.1</v>
      </c>
      <c r="L37" s="228">
        <v>0</v>
      </c>
      <c r="M37" s="228">
        <v>0</v>
      </c>
      <c r="N37" s="228">
        <v>0</v>
      </c>
      <c r="O37" s="227">
        <f t="shared" si="0"/>
        <v>53.18</v>
      </c>
      <c r="P37" s="262">
        <f t="shared" si="1"/>
        <v>365.49999999999994</v>
      </c>
    </row>
    <row r="38" spans="1:17" s="213" customFormat="1" ht="24.95" customHeight="1" thickBot="1">
      <c r="A38" s="408" t="s">
        <v>82</v>
      </c>
      <c r="B38" s="409"/>
      <c r="C38" s="410"/>
      <c r="D38" s="191"/>
      <c r="E38" s="229">
        <f>E33+E34+E35+E36+E37</f>
        <v>1753.3600000000001</v>
      </c>
      <c r="F38" s="230">
        <f t="shared" ref="F38:N38" si="6">F33+F34+F35+F36+F37</f>
        <v>1753.3600000000001</v>
      </c>
      <c r="G38" s="230">
        <f t="shared" si="6"/>
        <v>293.77999999999997</v>
      </c>
      <c r="H38" s="230">
        <f t="shared" si="6"/>
        <v>8588</v>
      </c>
      <c r="I38" s="230">
        <f t="shared" si="6"/>
        <v>7781.2</v>
      </c>
      <c r="J38" s="229">
        <f t="shared" si="6"/>
        <v>28.1</v>
      </c>
      <c r="K38" s="230">
        <f t="shared" si="6"/>
        <v>28.1</v>
      </c>
      <c r="L38" s="230">
        <f t="shared" si="6"/>
        <v>0</v>
      </c>
      <c r="M38" s="230">
        <f t="shared" si="6"/>
        <v>0</v>
      </c>
      <c r="N38" s="230">
        <f t="shared" si="6"/>
        <v>0</v>
      </c>
      <c r="O38" s="229">
        <f t="shared" si="0"/>
        <v>293.77999999999997</v>
      </c>
      <c r="P38" s="263">
        <f t="shared" si="1"/>
        <v>7781.2</v>
      </c>
      <c r="Q38" s="214"/>
    </row>
    <row r="39" spans="1:17" s="171" customFormat="1" ht="24.95" customHeight="1">
      <c r="A39" s="411">
        <v>6</v>
      </c>
      <c r="B39" s="423" t="s">
        <v>84</v>
      </c>
      <c r="C39" s="420">
        <f>E44+J44</f>
        <v>2460.2900000000004</v>
      </c>
      <c r="D39" s="190" t="s">
        <v>14</v>
      </c>
      <c r="E39" s="222">
        <v>579.46</v>
      </c>
      <c r="F39" s="222">
        <v>579.46</v>
      </c>
      <c r="G39" s="223">
        <f>450.39+33.8</f>
        <v>484.19</v>
      </c>
      <c r="H39" s="224">
        <f>8010+854</f>
        <v>8864</v>
      </c>
      <c r="I39" s="223">
        <f>5080+726</f>
        <v>5806</v>
      </c>
      <c r="J39" s="222">
        <v>0</v>
      </c>
      <c r="K39" s="223">
        <v>0</v>
      </c>
      <c r="L39" s="223">
        <v>0</v>
      </c>
      <c r="M39" s="223">
        <v>0</v>
      </c>
      <c r="N39" s="223">
        <v>0</v>
      </c>
      <c r="O39" s="222">
        <f t="shared" si="0"/>
        <v>484.19</v>
      </c>
      <c r="P39" s="260">
        <f t="shared" si="1"/>
        <v>5806</v>
      </c>
    </row>
    <row r="40" spans="1:17" s="171" customFormat="1" ht="24.95" customHeight="1">
      <c r="A40" s="412"/>
      <c r="B40" s="424"/>
      <c r="C40" s="421"/>
      <c r="D40" s="137" t="s">
        <v>72</v>
      </c>
      <c r="E40" s="225">
        <v>17.59</v>
      </c>
      <c r="F40" s="225">
        <v>17.59</v>
      </c>
      <c r="G40" s="226">
        <v>8.92</v>
      </c>
      <c r="H40" s="226">
        <v>300</v>
      </c>
      <c r="I40" s="226">
        <v>300</v>
      </c>
      <c r="J40" s="225">
        <v>0</v>
      </c>
      <c r="K40" s="226">
        <v>0</v>
      </c>
      <c r="L40" s="226">
        <v>0</v>
      </c>
      <c r="M40" s="226">
        <v>0</v>
      </c>
      <c r="N40" s="226">
        <v>0</v>
      </c>
      <c r="O40" s="225">
        <f t="shared" si="0"/>
        <v>8.92</v>
      </c>
      <c r="P40" s="261">
        <f t="shared" si="1"/>
        <v>300</v>
      </c>
    </row>
    <row r="41" spans="1:17" s="171" customFormat="1" ht="24.95" customHeight="1">
      <c r="A41" s="412"/>
      <c r="B41" s="424"/>
      <c r="C41" s="421"/>
      <c r="D41" s="137" t="s">
        <v>15</v>
      </c>
      <c r="E41" s="225">
        <v>0</v>
      </c>
      <c r="F41" s="225">
        <v>0</v>
      </c>
      <c r="G41" s="226">
        <v>0</v>
      </c>
      <c r="H41" s="226">
        <v>0</v>
      </c>
      <c r="I41" s="226">
        <v>0</v>
      </c>
      <c r="J41" s="225">
        <v>0</v>
      </c>
      <c r="K41" s="226">
        <v>0</v>
      </c>
      <c r="L41" s="226">
        <v>0</v>
      </c>
      <c r="M41" s="226">
        <v>0</v>
      </c>
      <c r="N41" s="226">
        <v>0</v>
      </c>
      <c r="O41" s="225">
        <f t="shared" si="0"/>
        <v>0</v>
      </c>
      <c r="P41" s="261">
        <f t="shared" si="1"/>
        <v>0</v>
      </c>
    </row>
    <row r="42" spans="1:17" s="171" customFormat="1" ht="24.95" customHeight="1">
      <c r="A42" s="412"/>
      <c r="B42" s="424"/>
      <c r="C42" s="421"/>
      <c r="D42" s="137" t="s">
        <v>16</v>
      </c>
      <c r="E42" s="225">
        <v>798.71</v>
      </c>
      <c r="F42" s="225">
        <v>798.71</v>
      </c>
      <c r="G42" s="226">
        <v>23.65</v>
      </c>
      <c r="H42" s="226">
        <v>0</v>
      </c>
      <c r="I42" s="226">
        <v>0</v>
      </c>
      <c r="J42" s="225">
        <v>45.56</v>
      </c>
      <c r="K42" s="226">
        <v>45.56</v>
      </c>
      <c r="L42" s="226">
        <v>0</v>
      </c>
      <c r="M42" s="226">
        <v>0</v>
      </c>
      <c r="N42" s="226">
        <v>0</v>
      </c>
      <c r="O42" s="225">
        <f t="shared" si="0"/>
        <v>23.65</v>
      </c>
      <c r="P42" s="261">
        <f t="shared" si="1"/>
        <v>0</v>
      </c>
    </row>
    <row r="43" spans="1:17" s="171" customFormat="1" ht="24.95" customHeight="1" thickBot="1">
      <c r="A43" s="413"/>
      <c r="B43" s="425"/>
      <c r="C43" s="422"/>
      <c r="D43" s="215" t="s">
        <v>17</v>
      </c>
      <c r="E43" s="227">
        <v>968.3</v>
      </c>
      <c r="F43" s="227">
        <v>968.3</v>
      </c>
      <c r="G43" s="228">
        <v>114.75</v>
      </c>
      <c r="H43" s="228">
        <v>0</v>
      </c>
      <c r="I43" s="228">
        <v>0</v>
      </c>
      <c r="J43" s="227">
        <v>50.67</v>
      </c>
      <c r="K43" s="228">
        <v>50.67</v>
      </c>
      <c r="L43" s="228">
        <v>0</v>
      </c>
      <c r="M43" s="228">
        <v>0</v>
      </c>
      <c r="N43" s="228">
        <v>0</v>
      </c>
      <c r="O43" s="227">
        <f t="shared" si="0"/>
        <v>114.75</v>
      </c>
      <c r="P43" s="262">
        <f t="shared" si="1"/>
        <v>0</v>
      </c>
    </row>
    <row r="44" spans="1:17" s="213" customFormat="1" ht="24.95" customHeight="1" thickBot="1">
      <c r="A44" s="408" t="s">
        <v>82</v>
      </c>
      <c r="B44" s="409"/>
      <c r="C44" s="410"/>
      <c r="D44" s="191"/>
      <c r="E44" s="229">
        <f>E39+E40+E41+E42+E43</f>
        <v>2364.0600000000004</v>
      </c>
      <c r="F44" s="230">
        <f t="shared" ref="F44:N44" si="7">F39+F40+F41+F42+F43</f>
        <v>2364.0600000000004</v>
      </c>
      <c r="G44" s="230">
        <f t="shared" si="7"/>
        <v>631.51</v>
      </c>
      <c r="H44" s="230">
        <f t="shared" si="7"/>
        <v>9164</v>
      </c>
      <c r="I44" s="230">
        <f t="shared" si="7"/>
        <v>6106</v>
      </c>
      <c r="J44" s="229">
        <f t="shared" si="7"/>
        <v>96.23</v>
      </c>
      <c r="K44" s="230">
        <f t="shared" si="7"/>
        <v>96.23</v>
      </c>
      <c r="L44" s="230">
        <f t="shared" si="7"/>
        <v>0</v>
      </c>
      <c r="M44" s="230">
        <f t="shared" si="7"/>
        <v>0</v>
      </c>
      <c r="N44" s="230">
        <f t="shared" si="7"/>
        <v>0</v>
      </c>
      <c r="O44" s="229">
        <f t="shared" si="0"/>
        <v>631.51</v>
      </c>
      <c r="P44" s="263">
        <f t="shared" si="1"/>
        <v>6106</v>
      </c>
      <c r="Q44" s="214"/>
    </row>
    <row r="45" spans="1:17" s="171" customFormat="1" ht="24.95" customHeight="1">
      <c r="A45" s="411">
        <v>7</v>
      </c>
      <c r="B45" s="423" t="s">
        <v>140</v>
      </c>
      <c r="C45" s="420">
        <f>E50+J50</f>
        <v>1288.99</v>
      </c>
      <c r="D45" s="190" t="s">
        <v>14</v>
      </c>
      <c r="E45" s="222">
        <v>436.97</v>
      </c>
      <c r="F45" s="222">
        <v>436.97</v>
      </c>
      <c r="G45" s="223">
        <v>122.845</v>
      </c>
      <c r="H45" s="224">
        <v>2729.1</v>
      </c>
      <c r="I45" s="223">
        <v>1812.4</v>
      </c>
      <c r="J45" s="222">
        <v>4.3099999999999996</v>
      </c>
      <c r="K45" s="223">
        <v>4.3099999999999996</v>
      </c>
      <c r="L45" s="223">
        <v>0</v>
      </c>
      <c r="M45" s="223">
        <v>0</v>
      </c>
      <c r="N45" s="223">
        <v>0</v>
      </c>
      <c r="O45" s="222">
        <f t="shared" si="0"/>
        <v>122.845</v>
      </c>
      <c r="P45" s="260">
        <f t="shared" si="1"/>
        <v>1812.4</v>
      </c>
    </row>
    <row r="46" spans="1:17" s="171" customFormat="1" ht="24.95" customHeight="1">
      <c r="A46" s="412"/>
      <c r="B46" s="424"/>
      <c r="C46" s="421"/>
      <c r="D46" s="137" t="s">
        <v>72</v>
      </c>
      <c r="E46" s="225">
        <v>111.9</v>
      </c>
      <c r="F46" s="225">
        <v>111.9</v>
      </c>
      <c r="G46" s="226">
        <v>3.4878999999999998</v>
      </c>
      <c r="H46" s="226">
        <v>1959</v>
      </c>
      <c r="I46" s="226">
        <v>47.9</v>
      </c>
      <c r="J46" s="225">
        <v>0</v>
      </c>
      <c r="K46" s="226">
        <v>0</v>
      </c>
      <c r="L46" s="226">
        <v>0</v>
      </c>
      <c r="M46" s="226">
        <v>0</v>
      </c>
      <c r="N46" s="226">
        <v>0</v>
      </c>
      <c r="O46" s="225">
        <f t="shared" si="0"/>
        <v>3.4878999999999998</v>
      </c>
      <c r="P46" s="261">
        <f t="shared" si="1"/>
        <v>47.9</v>
      </c>
    </row>
    <row r="47" spans="1:17" s="171" customFormat="1" ht="24.95" customHeight="1">
      <c r="A47" s="412"/>
      <c r="B47" s="424"/>
      <c r="C47" s="421"/>
      <c r="D47" s="137" t="s">
        <v>15</v>
      </c>
      <c r="E47" s="225">
        <v>0</v>
      </c>
      <c r="F47" s="225">
        <v>0</v>
      </c>
      <c r="G47" s="226">
        <v>0</v>
      </c>
      <c r="H47" s="226">
        <v>0</v>
      </c>
      <c r="I47" s="226">
        <v>0</v>
      </c>
      <c r="J47" s="225">
        <v>0</v>
      </c>
      <c r="K47" s="226">
        <v>0</v>
      </c>
      <c r="L47" s="226">
        <v>0</v>
      </c>
      <c r="M47" s="226">
        <v>0</v>
      </c>
      <c r="N47" s="226">
        <v>0</v>
      </c>
      <c r="O47" s="225">
        <f t="shared" si="0"/>
        <v>0</v>
      </c>
      <c r="P47" s="261">
        <f t="shared" si="1"/>
        <v>0</v>
      </c>
    </row>
    <row r="48" spans="1:17" s="171" customFormat="1" ht="24.95" customHeight="1">
      <c r="A48" s="412"/>
      <c r="B48" s="424"/>
      <c r="C48" s="421"/>
      <c r="D48" s="137" t="s">
        <v>16</v>
      </c>
      <c r="E48" s="225">
        <v>243.05</v>
      </c>
      <c r="F48" s="225">
        <v>243.05</v>
      </c>
      <c r="G48" s="226">
        <v>20.86</v>
      </c>
      <c r="H48" s="226">
        <v>0</v>
      </c>
      <c r="I48" s="226">
        <v>116.8</v>
      </c>
      <c r="J48" s="225">
        <v>0</v>
      </c>
      <c r="K48" s="226">
        <v>0</v>
      </c>
      <c r="L48" s="226">
        <v>0</v>
      </c>
      <c r="M48" s="226">
        <v>0</v>
      </c>
      <c r="N48" s="226">
        <v>0</v>
      </c>
      <c r="O48" s="225">
        <f t="shared" si="0"/>
        <v>20.86</v>
      </c>
      <c r="P48" s="261">
        <f t="shared" si="1"/>
        <v>116.8</v>
      </c>
    </row>
    <row r="49" spans="1:17" s="171" customFormat="1" ht="24.95" customHeight="1" thickBot="1">
      <c r="A49" s="413"/>
      <c r="B49" s="425"/>
      <c r="C49" s="422"/>
      <c r="D49" s="215" t="s">
        <v>17</v>
      </c>
      <c r="E49" s="227">
        <v>492.76</v>
      </c>
      <c r="F49" s="227">
        <v>492.76</v>
      </c>
      <c r="G49" s="228">
        <v>79.936599999999999</v>
      </c>
      <c r="H49" s="228">
        <v>204.1</v>
      </c>
      <c r="I49" s="228">
        <v>612.4</v>
      </c>
      <c r="J49" s="227"/>
      <c r="K49" s="228">
        <v>0</v>
      </c>
      <c r="L49" s="228">
        <v>0</v>
      </c>
      <c r="M49" s="228">
        <v>0</v>
      </c>
      <c r="N49" s="228">
        <v>0</v>
      </c>
      <c r="O49" s="227">
        <f t="shared" si="0"/>
        <v>79.936599999999999</v>
      </c>
      <c r="P49" s="262">
        <f t="shared" si="1"/>
        <v>612.4</v>
      </c>
    </row>
    <row r="50" spans="1:17" s="213" customFormat="1" ht="24.95" customHeight="1" thickBot="1">
      <c r="A50" s="408" t="s">
        <v>18</v>
      </c>
      <c r="B50" s="409"/>
      <c r="C50" s="410"/>
      <c r="D50" s="191"/>
      <c r="E50" s="229">
        <f>SUM(E45:E49)</f>
        <v>1284.68</v>
      </c>
      <c r="F50" s="230">
        <f>SUM(F45:F49)</f>
        <v>1284.68</v>
      </c>
      <c r="G50" s="230">
        <f t="shared" ref="G50:P50" si="8">SUM(G45:G49)</f>
        <v>227.12950000000001</v>
      </c>
      <c r="H50" s="230">
        <f t="shared" si="8"/>
        <v>4892.2000000000007</v>
      </c>
      <c r="I50" s="230">
        <f t="shared" si="8"/>
        <v>2589.5</v>
      </c>
      <c r="J50" s="229">
        <f t="shared" si="8"/>
        <v>4.3099999999999996</v>
      </c>
      <c r="K50" s="230">
        <f t="shared" si="8"/>
        <v>4.3099999999999996</v>
      </c>
      <c r="L50" s="230">
        <f t="shared" si="8"/>
        <v>0</v>
      </c>
      <c r="M50" s="230">
        <f t="shared" si="8"/>
        <v>0</v>
      </c>
      <c r="N50" s="230">
        <f t="shared" si="8"/>
        <v>0</v>
      </c>
      <c r="O50" s="229">
        <f t="shared" si="8"/>
        <v>227.12950000000001</v>
      </c>
      <c r="P50" s="263">
        <f t="shared" si="8"/>
        <v>2589.5</v>
      </c>
      <c r="Q50" s="214"/>
    </row>
    <row r="51" spans="1:17" s="171" customFormat="1" ht="24.95" customHeight="1">
      <c r="A51" s="411">
        <v>8</v>
      </c>
      <c r="B51" s="423" t="s">
        <v>85</v>
      </c>
      <c r="C51" s="420">
        <f>E56+J56</f>
        <v>62.8</v>
      </c>
      <c r="D51" s="190" t="s">
        <v>14</v>
      </c>
      <c r="E51" s="222">
        <v>17.600000000000001</v>
      </c>
      <c r="F51" s="223">
        <f>E51</f>
        <v>17.600000000000001</v>
      </c>
      <c r="G51" s="223">
        <v>17.600000000000001</v>
      </c>
      <c r="H51" s="224">
        <v>574</v>
      </c>
      <c r="I51" s="223">
        <v>574</v>
      </c>
      <c r="J51" s="222"/>
      <c r="K51" s="223"/>
      <c r="L51" s="223"/>
      <c r="M51" s="223"/>
      <c r="N51" s="223"/>
      <c r="O51" s="222">
        <f t="shared" si="0"/>
        <v>17.600000000000001</v>
      </c>
      <c r="P51" s="260">
        <f t="shared" si="1"/>
        <v>574</v>
      </c>
    </row>
    <row r="52" spans="1:17" s="171" customFormat="1" ht="24.95" customHeight="1">
      <c r="A52" s="412"/>
      <c r="B52" s="424"/>
      <c r="C52" s="421"/>
      <c r="D52" s="137" t="s">
        <v>72</v>
      </c>
      <c r="E52" s="225"/>
      <c r="F52" s="226"/>
      <c r="G52" s="226"/>
      <c r="H52" s="226"/>
      <c r="I52" s="226"/>
      <c r="J52" s="225"/>
      <c r="K52" s="226"/>
      <c r="L52" s="226"/>
      <c r="M52" s="226"/>
      <c r="N52" s="226"/>
      <c r="O52" s="225">
        <f t="shared" si="0"/>
        <v>0</v>
      </c>
      <c r="P52" s="261">
        <f t="shared" si="1"/>
        <v>0</v>
      </c>
    </row>
    <row r="53" spans="1:17" s="171" customFormat="1" ht="24.95" customHeight="1">
      <c r="A53" s="412"/>
      <c r="B53" s="424"/>
      <c r="C53" s="421"/>
      <c r="D53" s="137" t="s">
        <v>15</v>
      </c>
      <c r="E53" s="225"/>
      <c r="F53" s="226"/>
      <c r="G53" s="226"/>
      <c r="H53" s="226"/>
      <c r="I53" s="226"/>
      <c r="J53" s="225"/>
      <c r="K53" s="226"/>
      <c r="L53" s="226"/>
      <c r="M53" s="226"/>
      <c r="N53" s="226"/>
      <c r="O53" s="225">
        <f t="shared" si="0"/>
        <v>0</v>
      </c>
      <c r="P53" s="261">
        <f t="shared" si="1"/>
        <v>0</v>
      </c>
    </row>
    <row r="54" spans="1:17" s="171" customFormat="1" ht="24.95" customHeight="1">
      <c r="A54" s="412"/>
      <c r="B54" s="424"/>
      <c r="C54" s="421"/>
      <c r="D54" s="137" t="s">
        <v>16</v>
      </c>
      <c r="E54" s="225">
        <v>27.7</v>
      </c>
      <c r="F54" s="226">
        <v>27.7</v>
      </c>
      <c r="G54" s="226">
        <v>8.5</v>
      </c>
      <c r="H54" s="226">
        <v>80</v>
      </c>
      <c r="I54" s="226">
        <v>80</v>
      </c>
      <c r="J54" s="225"/>
      <c r="K54" s="226"/>
      <c r="L54" s="226"/>
      <c r="M54" s="226"/>
      <c r="N54" s="226"/>
      <c r="O54" s="225">
        <f t="shared" si="0"/>
        <v>8.5</v>
      </c>
      <c r="P54" s="261">
        <f t="shared" si="1"/>
        <v>80</v>
      </c>
    </row>
    <row r="55" spans="1:17" s="171" customFormat="1" ht="24.95" customHeight="1" thickBot="1">
      <c r="A55" s="413"/>
      <c r="B55" s="425"/>
      <c r="C55" s="422"/>
      <c r="D55" s="215" t="s">
        <v>17</v>
      </c>
      <c r="E55" s="227">
        <v>17.5</v>
      </c>
      <c r="F55" s="228">
        <v>17.5</v>
      </c>
      <c r="G55" s="228"/>
      <c r="H55" s="228"/>
      <c r="I55" s="228"/>
      <c r="J55" s="227"/>
      <c r="K55" s="228"/>
      <c r="L55" s="228"/>
      <c r="M55" s="228"/>
      <c r="N55" s="228"/>
      <c r="O55" s="227">
        <f t="shared" si="0"/>
        <v>0</v>
      </c>
      <c r="P55" s="262">
        <f t="shared" si="1"/>
        <v>0</v>
      </c>
    </row>
    <row r="56" spans="1:17" s="171" customFormat="1" ht="24.95" customHeight="1" thickBot="1">
      <c r="A56" s="408"/>
      <c r="B56" s="409" t="s">
        <v>18</v>
      </c>
      <c r="C56" s="410"/>
      <c r="D56" s="191"/>
      <c r="E56" s="229">
        <f>E51+E52+E53+E54+E55</f>
        <v>62.8</v>
      </c>
      <c r="F56" s="230">
        <f t="shared" ref="F56:P56" si="9">F51+F52+F53+F54+F55</f>
        <v>62.8</v>
      </c>
      <c r="G56" s="230">
        <f t="shared" si="9"/>
        <v>26.1</v>
      </c>
      <c r="H56" s="230">
        <f t="shared" si="9"/>
        <v>654</v>
      </c>
      <c r="I56" s="230">
        <f t="shared" si="9"/>
        <v>654</v>
      </c>
      <c r="J56" s="229">
        <f t="shared" si="9"/>
        <v>0</v>
      </c>
      <c r="K56" s="230">
        <f t="shared" si="9"/>
        <v>0</v>
      </c>
      <c r="L56" s="230">
        <f t="shared" si="9"/>
        <v>0</v>
      </c>
      <c r="M56" s="230">
        <f t="shared" si="9"/>
        <v>0</v>
      </c>
      <c r="N56" s="230">
        <f t="shared" si="9"/>
        <v>0</v>
      </c>
      <c r="O56" s="229">
        <f t="shared" si="9"/>
        <v>26.1</v>
      </c>
      <c r="P56" s="263">
        <f t="shared" si="9"/>
        <v>654</v>
      </c>
    </row>
    <row r="57" spans="1:17" s="171" customFormat="1" ht="24.95" customHeight="1">
      <c r="A57" s="414" t="s">
        <v>73</v>
      </c>
      <c r="B57" s="415"/>
      <c r="C57" s="420">
        <f>C9+C15+C21+C27+C33+C39+C45+C51</f>
        <v>25367.530000000002</v>
      </c>
      <c r="D57" s="190" t="s">
        <v>14</v>
      </c>
      <c r="E57" s="222">
        <f>E9+E15+E21+E27+E33+E39+E45+E51</f>
        <v>6250.380000000001</v>
      </c>
      <c r="F57" s="223">
        <f t="shared" ref="F57:P62" si="10">F9+F15+F21+F27+F33+F39+F45+F51</f>
        <v>6250.380000000001</v>
      </c>
      <c r="G57" s="223">
        <f t="shared" si="10"/>
        <v>3460.0503999999996</v>
      </c>
      <c r="H57" s="224">
        <f t="shared" si="10"/>
        <v>77727.960000000006</v>
      </c>
      <c r="I57" s="223">
        <f t="shared" si="10"/>
        <v>61986.960000000006</v>
      </c>
      <c r="J57" s="222">
        <f t="shared" si="10"/>
        <v>596.29999999999995</v>
      </c>
      <c r="K57" s="223">
        <f t="shared" si="10"/>
        <v>596.29999999999995</v>
      </c>
      <c r="L57" s="223">
        <f t="shared" si="10"/>
        <v>358.54</v>
      </c>
      <c r="M57" s="223">
        <f t="shared" si="10"/>
        <v>0</v>
      </c>
      <c r="N57" s="223">
        <f t="shared" si="10"/>
        <v>0</v>
      </c>
      <c r="O57" s="222">
        <f t="shared" si="10"/>
        <v>3818.5903999999996</v>
      </c>
      <c r="P57" s="260">
        <f t="shared" si="10"/>
        <v>61986.960000000006</v>
      </c>
      <c r="Q57" s="175"/>
    </row>
    <row r="58" spans="1:17" s="171" customFormat="1" ht="24.95" customHeight="1">
      <c r="A58" s="416"/>
      <c r="B58" s="417"/>
      <c r="C58" s="421"/>
      <c r="D58" s="137" t="s">
        <v>72</v>
      </c>
      <c r="E58" s="225">
        <f t="shared" ref="E58:K62" si="11">E10+E16+E22+E28+E34+E40+E46+E52</f>
        <v>461.48</v>
      </c>
      <c r="F58" s="226">
        <f t="shared" si="11"/>
        <v>461.48</v>
      </c>
      <c r="G58" s="226">
        <f t="shared" si="11"/>
        <v>255.34789999999998</v>
      </c>
      <c r="H58" s="226">
        <f t="shared" si="11"/>
        <v>7973.2</v>
      </c>
      <c r="I58" s="226">
        <f t="shared" si="11"/>
        <v>6140.32</v>
      </c>
      <c r="J58" s="225">
        <f t="shared" si="11"/>
        <v>0</v>
      </c>
      <c r="K58" s="226">
        <f t="shared" si="11"/>
        <v>0</v>
      </c>
      <c r="L58" s="226">
        <f t="shared" si="10"/>
        <v>0</v>
      </c>
      <c r="M58" s="226">
        <f t="shared" si="10"/>
        <v>0</v>
      </c>
      <c r="N58" s="226">
        <f t="shared" si="10"/>
        <v>0</v>
      </c>
      <c r="O58" s="225">
        <f t="shared" si="10"/>
        <v>255.34789999999998</v>
      </c>
      <c r="P58" s="261">
        <f t="shared" si="10"/>
        <v>6140.32</v>
      </c>
      <c r="Q58" s="175"/>
    </row>
    <row r="59" spans="1:17" s="171" customFormat="1" ht="24.95" customHeight="1">
      <c r="A59" s="416"/>
      <c r="B59" s="417"/>
      <c r="C59" s="421"/>
      <c r="D59" s="137" t="s">
        <v>15</v>
      </c>
      <c r="E59" s="225">
        <f t="shared" si="11"/>
        <v>21.39</v>
      </c>
      <c r="F59" s="226">
        <f t="shared" si="11"/>
        <v>21.39</v>
      </c>
      <c r="G59" s="226">
        <f t="shared" si="11"/>
        <v>0</v>
      </c>
      <c r="H59" s="226">
        <f t="shared" si="11"/>
        <v>0</v>
      </c>
      <c r="I59" s="226">
        <f t="shared" si="11"/>
        <v>0</v>
      </c>
      <c r="J59" s="225">
        <f t="shared" si="11"/>
        <v>126.03</v>
      </c>
      <c r="K59" s="226">
        <f t="shared" si="11"/>
        <v>126.03</v>
      </c>
      <c r="L59" s="226">
        <f t="shared" si="10"/>
        <v>126.03</v>
      </c>
      <c r="M59" s="226">
        <f t="shared" si="10"/>
        <v>0</v>
      </c>
      <c r="N59" s="226">
        <f t="shared" si="10"/>
        <v>0</v>
      </c>
      <c r="O59" s="225">
        <f t="shared" si="10"/>
        <v>126.03</v>
      </c>
      <c r="P59" s="261">
        <f t="shared" si="10"/>
        <v>0</v>
      </c>
      <c r="Q59" s="175"/>
    </row>
    <row r="60" spans="1:17" s="171" customFormat="1" ht="24.95" customHeight="1">
      <c r="A60" s="416"/>
      <c r="B60" s="417"/>
      <c r="C60" s="421"/>
      <c r="D60" s="137" t="s">
        <v>16</v>
      </c>
      <c r="E60" s="225">
        <f t="shared" si="11"/>
        <v>5193.34</v>
      </c>
      <c r="F60" s="226">
        <f t="shared" si="11"/>
        <v>5193.34</v>
      </c>
      <c r="G60" s="226">
        <f t="shared" si="11"/>
        <v>809.36</v>
      </c>
      <c r="H60" s="226">
        <f t="shared" si="11"/>
        <v>4037.7</v>
      </c>
      <c r="I60" s="226">
        <f t="shared" si="11"/>
        <v>4142.8</v>
      </c>
      <c r="J60" s="225">
        <f t="shared" si="11"/>
        <v>677.54</v>
      </c>
      <c r="K60" s="226">
        <f t="shared" si="11"/>
        <v>677.54</v>
      </c>
      <c r="L60" s="226">
        <f t="shared" si="10"/>
        <v>0</v>
      </c>
      <c r="M60" s="226">
        <f t="shared" si="10"/>
        <v>0</v>
      </c>
      <c r="N60" s="226">
        <f t="shared" si="10"/>
        <v>0</v>
      </c>
      <c r="O60" s="225">
        <f t="shared" si="10"/>
        <v>809.36</v>
      </c>
      <c r="P60" s="261">
        <f t="shared" si="10"/>
        <v>4142.8</v>
      </c>
      <c r="Q60" s="175"/>
    </row>
    <row r="61" spans="1:17" s="171" customFormat="1" ht="24.95" customHeight="1" thickBot="1">
      <c r="A61" s="418"/>
      <c r="B61" s="419"/>
      <c r="C61" s="422"/>
      <c r="D61" s="215" t="s">
        <v>17</v>
      </c>
      <c r="E61" s="227">
        <f t="shared" si="11"/>
        <v>11082.759999999998</v>
      </c>
      <c r="F61" s="228">
        <f t="shared" si="11"/>
        <v>11082.759999999998</v>
      </c>
      <c r="G61" s="228">
        <f t="shared" si="11"/>
        <v>823.14929999999993</v>
      </c>
      <c r="H61" s="228">
        <f t="shared" si="11"/>
        <v>35178.54</v>
      </c>
      <c r="I61" s="228">
        <f t="shared" si="11"/>
        <v>34880.239999999998</v>
      </c>
      <c r="J61" s="227">
        <f t="shared" si="11"/>
        <v>958.31</v>
      </c>
      <c r="K61" s="228">
        <f t="shared" si="11"/>
        <v>958.31</v>
      </c>
      <c r="L61" s="228">
        <f t="shared" si="10"/>
        <v>7.21</v>
      </c>
      <c r="M61" s="228">
        <f t="shared" si="10"/>
        <v>1145</v>
      </c>
      <c r="N61" s="228">
        <f t="shared" si="10"/>
        <v>1145</v>
      </c>
      <c r="O61" s="227">
        <f t="shared" si="10"/>
        <v>830.35929999999996</v>
      </c>
      <c r="P61" s="262">
        <f t="shared" si="10"/>
        <v>36025.24</v>
      </c>
      <c r="Q61" s="175"/>
    </row>
    <row r="62" spans="1:17" s="213" customFormat="1" ht="24.95" customHeight="1" thickBot="1">
      <c r="A62" s="408" t="s">
        <v>20</v>
      </c>
      <c r="B62" s="409"/>
      <c r="C62" s="410"/>
      <c r="D62" s="191"/>
      <c r="E62" s="229">
        <f t="shared" si="11"/>
        <v>23009.350000000002</v>
      </c>
      <c r="F62" s="230">
        <f t="shared" si="11"/>
        <v>23009.350000000002</v>
      </c>
      <c r="G62" s="230">
        <f t="shared" si="11"/>
        <v>5347.9076000000005</v>
      </c>
      <c r="H62" s="230">
        <f t="shared" si="11"/>
        <v>124917.4</v>
      </c>
      <c r="I62" s="230">
        <f t="shared" si="11"/>
        <v>107150.31999999999</v>
      </c>
      <c r="J62" s="229">
        <f t="shared" si="11"/>
        <v>2358.1799999999998</v>
      </c>
      <c r="K62" s="230">
        <f t="shared" si="11"/>
        <v>2358.1799999999998</v>
      </c>
      <c r="L62" s="230">
        <f t="shared" si="10"/>
        <v>491.78000000000003</v>
      </c>
      <c r="M62" s="230">
        <f t="shared" si="10"/>
        <v>1145</v>
      </c>
      <c r="N62" s="230">
        <f t="shared" si="10"/>
        <v>1145</v>
      </c>
      <c r="O62" s="229">
        <f t="shared" si="10"/>
        <v>5839.6876000000011</v>
      </c>
      <c r="P62" s="263">
        <f t="shared" si="10"/>
        <v>108295.31999999999</v>
      </c>
      <c r="Q62" s="214"/>
    </row>
    <row r="63" spans="1:17">
      <c r="J63" s="174"/>
    </row>
    <row r="65" spans="3:10">
      <c r="E65" s="176"/>
      <c r="F65" s="176"/>
    </row>
    <row r="68" spans="3:10">
      <c r="C68" s="176"/>
      <c r="J68" s="174"/>
    </row>
  </sheetData>
  <mergeCells count="53"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  <mergeCell ref="O6:O7"/>
    <mergeCell ref="P6:P7"/>
    <mergeCell ref="K6:L6"/>
    <mergeCell ref="M6:N6"/>
    <mergeCell ref="A14:C14"/>
    <mergeCell ref="E6:E7"/>
    <mergeCell ref="F6:G6"/>
    <mergeCell ref="H6:I6"/>
    <mergeCell ref="J6:J7"/>
    <mergeCell ref="A9:A13"/>
    <mergeCell ref="B9:B13"/>
    <mergeCell ref="C9:C13"/>
    <mergeCell ref="A15:A19"/>
    <mergeCell ref="B15:B19"/>
    <mergeCell ref="C15:C19"/>
    <mergeCell ref="A20:C20"/>
    <mergeCell ref="A21:A25"/>
    <mergeCell ref="B21:B25"/>
    <mergeCell ref="C21:C25"/>
    <mergeCell ref="A45:A49"/>
    <mergeCell ref="B45:B49"/>
    <mergeCell ref="C45:C49"/>
    <mergeCell ref="A26:C26"/>
    <mergeCell ref="A27:A31"/>
    <mergeCell ref="B27:B31"/>
    <mergeCell ref="C27:C31"/>
    <mergeCell ref="A32:C32"/>
    <mergeCell ref="A33:A37"/>
    <mergeCell ref="B33:B37"/>
    <mergeCell ref="C33:C37"/>
    <mergeCell ref="A38:C38"/>
    <mergeCell ref="A39:A43"/>
    <mergeCell ref="B39:B43"/>
    <mergeCell ref="C39:C43"/>
    <mergeCell ref="A44:C44"/>
    <mergeCell ref="A62:C62"/>
    <mergeCell ref="A50:C50"/>
    <mergeCell ref="A51:A55"/>
    <mergeCell ref="B51:B55"/>
    <mergeCell ref="C51:C55"/>
    <mergeCell ref="A56:C56"/>
    <mergeCell ref="A57:B61"/>
    <mergeCell ref="C57:C61"/>
  </mergeCells>
  <pageMargins left="0.23" right="0.2" top="0.2" bottom="0.28000000000000003" header="0.2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ED60-AB54-469A-8FDB-E1BF66C8EBA0}">
  <sheetPr>
    <tabColor rgb="FFFFFF00"/>
  </sheetPr>
  <dimension ref="A1:S46"/>
  <sheetViews>
    <sheetView topLeftCell="A34" zoomScaleNormal="100" zoomScaleSheetLayoutView="80" workbookViewId="0">
      <selection activeCell="C39" sqref="C39:C43"/>
    </sheetView>
  </sheetViews>
  <sheetFormatPr defaultRowHeight="13.5"/>
  <cols>
    <col min="1" max="1" width="4.7109375" style="171" customWidth="1"/>
    <col min="2" max="2" width="16.85546875" style="171" customWidth="1"/>
    <col min="3" max="3" width="14.85546875" style="171" customWidth="1"/>
    <col min="4" max="4" width="14.140625" style="171" customWidth="1"/>
    <col min="5" max="5" width="18" style="171" customWidth="1"/>
    <col min="6" max="6" width="15.42578125" style="171" customWidth="1"/>
    <col min="7" max="7" width="14.85546875" style="171" customWidth="1"/>
    <col min="8" max="8" width="16.28515625" style="171" customWidth="1"/>
    <col min="9" max="10" width="14.7109375" style="171" customWidth="1"/>
    <col min="11" max="11" width="13.85546875" style="171" customWidth="1"/>
    <col min="12" max="12" width="12.28515625" style="171" customWidth="1"/>
    <col min="13" max="13" width="13.28515625" style="171" customWidth="1"/>
    <col min="14" max="14" width="13.42578125" style="171" customWidth="1"/>
    <col min="15" max="15" width="13.85546875" style="171" customWidth="1"/>
    <col min="16" max="16" width="15.28515625" style="171" customWidth="1"/>
    <col min="17" max="17" width="9.140625" style="171"/>
    <col min="18" max="18" width="13.28515625" style="171" customWidth="1"/>
    <col min="19" max="19" width="13.140625" style="171" customWidth="1"/>
    <col min="20" max="20" width="11" style="171" customWidth="1"/>
    <col min="21" max="256" width="9.140625" style="171"/>
    <col min="257" max="257" width="4.7109375" style="171" customWidth="1"/>
    <col min="258" max="258" width="16.85546875" style="171" customWidth="1"/>
    <col min="259" max="259" width="14.85546875" style="171" customWidth="1"/>
    <col min="260" max="260" width="14.140625" style="171" customWidth="1"/>
    <col min="261" max="261" width="18" style="171" customWidth="1"/>
    <col min="262" max="262" width="15.42578125" style="171" customWidth="1"/>
    <col min="263" max="263" width="14.85546875" style="171" customWidth="1"/>
    <col min="264" max="264" width="16.28515625" style="171" customWidth="1"/>
    <col min="265" max="266" width="14.7109375" style="171" customWidth="1"/>
    <col min="267" max="267" width="13.85546875" style="171" customWidth="1"/>
    <col min="268" max="268" width="12.28515625" style="171" customWidth="1"/>
    <col min="269" max="269" width="13.28515625" style="171" customWidth="1"/>
    <col min="270" max="270" width="13.42578125" style="171" customWidth="1"/>
    <col min="271" max="271" width="13.85546875" style="171" customWidth="1"/>
    <col min="272" max="272" width="15.28515625" style="171" customWidth="1"/>
    <col min="273" max="273" width="9.140625" style="171"/>
    <col min="274" max="274" width="13.28515625" style="171" customWidth="1"/>
    <col min="275" max="275" width="13.140625" style="171" customWidth="1"/>
    <col min="276" max="276" width="11" style="171" customWidth="1"/>
    <col min="277" max="512" width="9.140625" style="171"/>
    <col min="513" max="513" width="4.7109375" style="171" customWidth="1"/>
    <col min="514" max="514" width="16.85546875" style="171" customWidth="1"/>
    <col min="515" max="515" width="14.85546875" style="171" customWidth="1"/>
    <col min="516" max="516" width="14.140625" style="171" customWidth="1"/>
    <col min="517" max="517" width="18" style="171" customWidth="1"/>
    <col min="518" max="518" width="15.42578125" style="171" customWidth="1"/>
    <col min="519" max="519" width="14.85546875" style="171" customWidth="1"/>
    <col min="520" max="520" width="16.28515625" style="171" customWidth="1"/>
    <col min="521" max="522" width="14.7109375" style="171" customWidth="1"/>
    <col min="523" max="523" width="13.85546875" style="171" customWidth="1"/>
    <col min="524" max="524" width="12.28515625" style="171" customWidth="1"/>
    <col min="525" max="525" width="13.28515625" style="171" customWidth="1"/>
    <col min="526" max="526" width="13.42578125" style="171" customWidth="1"/>
    <col min="527" max="527" width="13.85546875" style="171" customWidth="1"/>
    <col min="528" max="528" width="15.28515625" style="171" customWidth="1"/>
    <col min="529" max="529" width="9.140625" style="171"/>
    <col min="530" max="530" width="13.28515625" style="171" customWidth="1"/>
    <col min="531" max="531" width="13.140625" style="171" customWidth="1"/>
    <col min="532" max="532" width="11" style="171" customWidth="1"/>
    <col min="533" max="768" width="9.140625" style="171"/>
    <col min="769" max="769" width="4.7109375" style="171" customWidth="1"/>
    <col min="770" max="770" width="16.85546875" style="171" customWidth="1"/>
    <col min="771" max="771" width="14.85546875" style="171" customWidth="1"/>
    <col min="772" max="772" width="14.140625" style="171" customWidth="1"/>
    <col min="773" max="773" width="18" style="171" customWidth="1"/>
    <col min="774" max="774" width="15.42578125" style="171" customWidth="1"/>
    <col min="775" max="775" width="14.85546875" style="171" customWidth="1"/>
    <col min="776" max="776" width="16.28515625" style="171" customWidth="1"/>
    <col min="777" max="778" width="14.7109375" style="171" customWidth="1"/>
    <col min="779" max="779" width="13.85546875" style="171" customWidth="1"/>
    <col min="780" max="780" width="12.28515625" style="171" customWidth="1"/>
    <col min="781" max="781" width="13.28515625" style="171" customWidth="1"/>
    <col min="782" max="782" width="13.42578125" style="171" customWidth="1"/>
    <col min="783" max="783" width="13.85546875" style="171" customWidth="1"/>
    <col min="784" max="784" width="15.28515625" style="171" customWidth="1"/>
    <col min="785" max="785" width="9.140625" style="171"/>
    <col min="786" max="786" width="13.28515625" style="171" customWidth="1"/>
    <col min="787" max="787" width="13.140625" style="171" customWidth="1"/>
    <col min="788" max="788" width="11" style="171" customWidth="1"/>
    <col min="789" max="1024" width="9.140625" style="171"/>
    <col min="1025" max="1025" width="4.7109375" style="171" customWidth="1"/>
    <col min="1026" max="1026" width="16.85546875" style="171" customWidth="1"/>
    <col min="1027" max="1027" width="14.85546875" style="171" customWidth="1"/>
    <col min="1028" max="1028" width="14.140625" style="171" customWidth="1"/>
    <col min="1029" max="1029" width="18" style="171" customWidth="1"/>
    <col min="1030" max="1030" width="15.42578125" style="171" customWidth="1"/>
    <col min="1031" max="1031" width="14.85546875" style="171" customWidth="1"/>
    <col min="1032" max="1032" width="16.28515625" style="171" customWidth="1"/>
    <col min="1033" max="1034" width="14.7109375" style="171" customWidth="1"/>
    <col min="1035" max="1035" width="13.85546875" style="171" customWidth="1"/>
    <col min="1036" max="1036" width="12.28515625" style="171" customWidth="1"/>
    <col min="1037" max="1037" width="13.28515625" style="171" customWidth="1"/>
    <col min="1038" max="1038" width="13.42578125" style="171" customWidth="1"/>
    <col min="1039" max="1039" width="13.85546875" style="171" customWidth="1"/>
    <col min="1040" max="1040" width="15.28515625" style="171" customWidth="1"/>
    <col min="1041" max="1041" width="9.140625" style="171"/>
    <col min="1042" max="1042" width="13.28515625" style="171" customWidth="1"/>
    <col min="1043" max="1043" width="13.140625" style="171" customWidth="1"/>
    <col min="1044" max="1044" width="11" style="171" customWidth="1"/>
    <col min="1045" max="1280" width="9.140625" style="171"/>
    <col min="1281" max="1281" width="4.7109375" style="171" customWidth="1"/>
    <col min="1282" max="1282" width="16.85546875" style="171" customWidth="1"/>
    <col min="1283" max="1283" width="14.85546875" style="171" customWidth="1"/>
    <col min="1284" max="1284" width="14.140625" style="171" customWidth="1"/>
    <col min="1285" max="1285" width="18" style="171" customWidth="1"/>
    <col min="1286" max="1286" width="15.42578125" style="171" customWidth="1"/>
    <col min="1287" max="1287" width="14.85546875" style="171" customWidth="1"/>
    <col min="1288" max="1288" width="16.28515625" style="171" customWidth="1"/>
    <col min="1289" max="1290" width="14.7109375" style="171" customWidth="1"/>
    <col min="1291" max="1291" width="13.85546875" style="171" customWidth="1"/>
    <col min="1292" max="1292" width="12.28515625" style="171" customWidth="1"/>
    <col min="1293" max="1293" width="13.28515625" style="171" customWidth="1"/>
    <col min="1294" max="1294" width="13.42578125" style="171" customWidth="1"/>
    <col min="1295" max="1295" width="13.85546875" style="171" customWidth="1"/>
    <col min="1296" max="1296" width="15.28515625" style="171" customWidth="1"/>
    <col min="1297" max="1297" width="9.140625" style="171"/>
    <col min="1298" max="1298" width="13.28515625" style="171" customWidth="1"/>
    <col min="1299" max="1299" width="13.140625" style="171" customWidth="1"/>
    <col min="1300" max="1300" width="11" style="171" customWidth="1"/>
    <col min="1301" max="1536" width="9.140625" style="171"/>
    <col min="1537" max="1537" width="4.7109375" style="171" customWidth="1"/>
    <col min="1538" max="1538" width="16.85546875" style="171" customWidth="1"/>
    <col min="1539" max="1539" width="14.85546875" style="171" customWidth="1"/>
    <col min="1540" max="1540" width="14.140625" style="171" customWidth="1"/>
    <col min="1541" max="1541" width="18" style="171" customWidth="1"/>
    <col min="1542" max="1542" width="15.42578125" style="171" customWidth="1"/>
    <col min="1543" max="1543" width="14.85546875" style="171" customWidth="1"/>
    <col min="1544" max="1544" width="16.28515625" style="171" customWidth="1"/>
    <col min="1545" max="1546" width="14.7109375" style="171" customWidth="1"/>
    <col min="1547" max="1547" width="13.85546875" style="171" customWidth="1"/>
    <col min="1548" max="1548" width="12.28515625" style="171" customWidth="1"/>
    <col min="1549" max="1549" width="13.28515625" style="171" customWidth="1"/>
    <col min="1550" max="1550" width="13.42578125" style="171" customWidth="1"/>
    <col min="1551" max="1551" width="13.85546875" style="171" customWidth="1"/>
    <col min="1552" max="1552" width="15.28515625" style="171" customWidth="1"/>
    <col min="1553" max="1553" width="9.140625" style="171"/>
    <col min="1554" max="1554" width="13.28515625" style="171" customWidth="1"/>
    <col min="1555" max="1555" width="13.140625" style="171" customWidth="1"/>
    <col min="1556" max="1556" width="11" style="171" customWidth="1"/>
    <col min="1557" max="1792" width="9.140625" style="171"/>
    <col min="1793" max="1793" width="4.7109375" style="171" customWidth="1"/>
    <col min="1794" max="1794" width="16.85546875" style="171" customWidth="1"/>
    <col min="1795" max="1795" width="14.85546875" style="171" customWidth="1"/>
    <col min="1796" max="1796" width="14.140625" style="171" customWidth="1"/>
    <col min="1797" max="1797" width="18" style="171" customWidth="1"/>
    <col min="1798" max="1798" width="15.42578125" style="171" customWidth="1"/>
    <col min="1799" max="1799" width="14.85546875" style="171" customWidth="1"/>
    <col min="1800" max="1800" width="16.28515625" style="171" customWidth="1"/>
    <col min="1801" max="1802" width="14.7109375" style="171" customWidth="1"/>
    <col min="1803" max="1803" width="13.85546875" style="171" customWidth="1"/>
    <col min="1804" max="1804" width="12.28515625" style="171" customWidth="1"/>
    <col min="1805" max="1805" width="13.28515625" style="171" customWidth="1"/>
    <col min="1806" max="1806" width="13.42578125" style="171" customWidth="1"/>
    <col min="1807" max="1807" width="13.85546875" style="171" customWidth="1"/>
    <col min="1808" max="1808" width="15.28515625" style="171" customWidth="1"/>
    <col min="1809" max="1809" width="9.140625" style="171"/>
    <col min="1810" max="1810" width="13.28515625" style="171" customWidth="1"/>
    <col min="1811" max="1811" width="13.140625" style="171" customWidth="1"/>
    <col min="1812" max="1812" width="11" style="171" customWidth="1"/>
    <col min="1813" max="2048" width="9.140625" style="171"/>
    <col min="2049" max="2049" width="4.7109375" style="171" customWidth="1"/>
    <col min="2050" max="2050" width="16.85546875" style="171" customWidth="1"/>
    <col min="2051" max="2051" width="14.85546875" style="171" customWidth="1"/>
    <col min="2052" max="2052" width="14.140625" style="171" customWidth="1"/>
    <col min="2053" max="2053" width="18" style="171" customWidth="1"/>
    <col min="2054" max="2054" width="15.42578125" style="171" customWidth="1"/>
    <col min="2055" max="2055" width="14.85546875" style="171" customWidth="1"/>
    <col min="2056" max="2056" width="16.28515625" style="171" customWidth="1"/>
    <col min="2057" max="2058" width="14.7109375" style="171" customWidth="1"/>
    <col min="2059" max="2059" width="13.85546875" style="171" customWidth="1"/>
    <col min="2060" max="2060" width="12.28515625" style="171" customWidth="1"/>
    <col min="2061" max="2061" width="13.28515625" style="171" customWidth="1"/>
    <col min="2062" max="2062" width="13.42578125" style="171" customWidth="1"/>
    <col min="2063" max="2063" width="13.85546875" style="171" customWidth="1"/>
    <col min="2064" max="2064" width="15.28515625" style="171" customWidth="1"/>
    <col min="2065" max="2065" width="9.140625" style="171"/>
    <col min="2066" max="2066" width="13.28515625" style="171" customWidth="1"/>
    <col min="2067" max="2067" width="13.140625" style="171" customWidth="1"/>
    <col min="2068" max="2068" width="11" style="171" customWidth="1"/>
    <col min="2069" max="2304" width="9.140625" style="171"/>
    <col min="2305" max="2305" width="4.7109375" style="171" customWidth="1"/>
    <col min="2306" max="2306" width="16.85546875" style="171" customWidth="1"/>
    <col min="2307" max="2307" width="14.85546875" style="171" customWidth="1"/>
    <col min="2308" max="2308" width="14.140625" style="171" customWidth="1"/>
    <col min="2309" max="2309" width="18" style="171" customWidth="1"/>
    <col min="2310" max="2310" width="15.42578125" style="171" customWidth="1"/>
    <col min="2311" max="2311" width="14.85546875" style="171" customWidth="1"/>
    <col min="2312" max="2312" width="16.28515625" style="171" customWidth="1"/>
    <col min="2313" max="2314" width="14.7109375" style="171" customWidth="1"/>
    <col min="2315" max="2315" width="13.85546875" style="171" customWidth="1"/>
    <col min="2316" max="2316" width="12.28515625" style="171" customWidth="1"/>
    <col min="2317" max="2317" width="13.28515625" style="171" customWidth="1"/>
    <col min="2318" max="2318" width="13.42578125" style="171" customWidth="1"/>
    <col min="2319" max="2319" width="13.85546875" style="171" customWidth="1"/>
    <col min="2320" max="2320" width="15.28515625" style="171" customWidth="1"/>
    <col min="2321" max="2321" width="9.140625" style="171"/>
    <col min="2322" max="2322" width="13.28515625" style="171" customWidth="1"/>
    <col min="2323" max="2323" width="13.140625" style="171" customWidth="1"/>
    <col min="2324" max="2324" width="11" style="171" customWidth="1"/>
    <col min="2325" max="2560" width="9.140625" style="171"/>
    <col min="2561" max="2561" width="4.7109375" style="171" customWidth="1"/>
    <col min="2562" max="2562" width="16.85546875" style="171" customWidth="1"/>
    <col min="2563" max="2563" width="14.85546875" style="171" customWidth="1"/>
    <col min="2564" max="2564" width="14.140625" style="171" customWidth="1"/>
    <col min="2565" max="2565" width="18" style="171" customWidth="1"/>
    <col min="2566" max="2566" width="15.42578125" style="171" customWidth="1"/>
    <col min="2567" max="2567" width="14.85546875" style="171" customWidth="1"/>
    <col min="2568" max="2568" width="16.28515625" style="171" customWidth="1"/>
    <col min="2569" max="2570" width="14.7109375" style="171" customWidth="1"/>
    <col min="2571" max="2571" width="13.85546875" style="171" customWidth="1"/>
    <col min="2572" max="2572" width="12.28515625" style="171" customWidth="1"/>
    <col min="2573" max="2573" width="13.28515625" style="171" customWidth="1"/>
    <col min="2574" max="2574" width="13.42578125" style="171" customWidth="1"/>
    <col min="2575" max="2575" width="13.85546875" style="171" customWidth="1"/>
    <col min="2576" max="2576" width="15.28515625" style="171" customWidth="1"/>
    <col min="2577" max="2577" width="9.140625" style="171"/>
    <col min="2578" max="2578" width="13.28515625" style="171" customWidth="1"/>
    <col min="2579" max="2579" width="13.140625" style="171" customWidth="1"/>
    <col min="2580" max="2580" width="11" style="171" customWidth="1"/>
    <col min="2581" max="2816" width="9.140625" style="171"/>
    <col min="2817" max="2817" width="4.7109375" style="171" customWidth="1"/>
    <col min="2818" max="2818" width="16.85546875" style="171" customWidth="1"/>
    <col min="2819" max="2819" width="14.85546875" style="171" customWidth="1"/>
    <col min="2820" max="2820" width="14.140625" style="171" customWidth="1"/>
    <col min="2821" max="2821" width="18" style="171" customWidth="1"/>
    <col min="2822" max="2822" width="15.42578125" style="171" customWidth="1"/>
    <col min="2823" max="2823" width="14.85546875" style="171" customWidth="1"/>
    <col min="2824" max="2824" width="16.28515625" style="171" customWidth="1"/>
    <col min="2825" max="2826" width="14.7109375" style="171" customWidth="1"/>
    <col min="2827" max="2827" width="13.85546875" style="171" customWidth="1"/>
    <col min="2828" max="2828" width="12.28515625" style="171" customWidth="1"/>
    <col min="2829" max="2829" width="13.28515625" style="171" customWidth="1"/>
    <col min="2830" max="2830" width="13.42578125" style="171" customWidth="1"/>
    <col min="2831" max="2831" width="13.85546875" style="171" customWidth="1"/>
    <col min="2832" max="2832" width="15.28515625" style="171" customWidth="1"/>
    <col min="2833" max="2833" width="9.140625" style="171"/>
    <col min="2834" max="2834" width="13.28515625" style="171" customWidth="1"/>
    <col min="2835" max="2835" width="13.140625" style="171" customWidth="1"/>
    <col min="2836" max="2836" width="11" style="171" customWidth="1"/>
    <col min="2837" max="3072" width="9.140625" style="171"/>
    <col min="3073" max="3073" width="4.7109375" style="171" customWidth="1"/>
    <col min="3074" max="3074" width="16.85546875" style="171" customWidth="1"/>
    <col min="3075" max="3075" width="14.85546875" style="171" customWidth="1"/>
    <col min="3076" max="3076" width="14.140625" style="171" customWidth="1"/>
    <col min="3077" max="3077" width="18" style="171" customWidth="1"/>
    <col min="3078" max="3078" width="15.42578125" style="171" customWidth="1"/>
    <col min="3079" max="3079" width="14.85546875" style="171" customWidth="1"/>
    <col min="3080" max="3080" width="16.28515625" style="171" customWidth="1"/>
    <col min="3081" max="3082" width="14.7109375" style="171" customWidth="1"/>
    <col min="3083" max="3083" width="13.85546875" style="171" customWidth="1"/>
    <col min="3084" max="3084" width="12.28515625" style="171" customWidth="1"/>
    <col min="3085" max="3085" width="13.28515625" style="171" customWidth="1"/>
    <col min="3086" max="3086" width="13.42578125" style="171" customWidth="1"/>
    <col min="3087" max="3087" width="13.85546875" style="171" customWidth="1"/>
    <col min="3088" max="3088" width="15.28515625" style="171" customWidth="1"/>
    <col min="3089" max="3089" width="9.140625" style="171"/>
    <col min="3090" max="3090" width="13.28515625" style="171" customWidth="1"/>
    <col min="3091" max="3091" width="13.140625" style="171" customWidth="1"/>
    <col min="3092" max="3092" width="11" style="171" customWidth="1"/>
    <col min="3093" max="3328" width="9.140625" style="171"/>
    <col min="3329" max="3329" width="4.7109375" style="171" customWidth="1"/>
    <col min="3330" max="3330" width="16.85546875" style="171" customWidth="1"/>
    <col min="3331" max="3331" width="14.85546875" style="171" customWidth="1"/>
    <col min="3332" max="3332" width="14.140625" style="171" customWidth="1"/>
    <col min="3333" max="3333" width="18" style="171" customWidth="1"/>
    <col min="3334" max="3334" width="15.42578125" style="171" customWidth="1"/>
    <col min="3335" max="3335" width="14.85546875" style="171" customWidth="1"/>
    <col min="3336" max="3336" width="16.28515625" style="171" customWidth="1"/>
    <col min="3337" max="3338" width="14.7109375" style="171" customWidth="1"/>
    <col min="3339" max="3339" width="13.85546875" style="171" customWidth="1"/>
    <col min="3340" max="3340" width="12.28515625" style="171" customWidth="1"/>
    <col min="3341" max="3341" width="13.28515625" style="171" customWidth="1"/>
    <col min="3342" max="3342" width="13.42578125" style="171" customWidth="1"/>
    <col min="3343" max="3343" width="13.85546875" style="171" customWidth="1"/>
    <col min="3344" max="3344" width="15.28515625" style="171" customWidth="1"/>
    <col min="3345" max="3345" width="9.140625" style="171"/>
    <col min="3346" max="3346" width="13.28515625" style="171" customWidth="1"/>
    <col min="3347" max="3347" width="13.140625" style="171" customWidth="1"/>
    <col min="3348" max="3348" width="11" style="171" customWidth="1"/>
    <col min="3349" max="3584" width="9.140625" style="171"/>
    <col min="3585" max="3585" width="4.7109375" style="171" customWidth="1"/>
    <col min="3586" max="3586" width="16.85546875" style="171" customWidth="1"/>
    <col min="3587" max="3587" width="14.85546875" style="171" customWidth="1"/>
    <col min="3588" max="3588" width="14.140625" style="171" customWidth="1"/>
    <col min="3589" max="3589" width="18" style="171" customWidth="1"/>
    <col min="3590" max="3590" width="15.42578125" style="171" customWidth="1"/>
    <col min="3591" max="3591" width="14.85546875" style="171" customWidth="1"/>
    <col min="3592" max="3592" width="16.28515625" style="171" customWidth="1"/>
    <col min="3593" max="3594" width="14.7109375" style="171" customWidth="1"/>
    <col min="3595" max="3595" width="13.85546875" style="171" customWidth="1"/>
    <col min="3596" max="3596" width="12.28515625" style="171" customWidth="1"/>
    <col min="3597" max="3597" width="13.28515625" style="171" customWidth="1"/>
    <col min="3598" max="3598" width="13.42578125" style="171" customWidth="1"/>
    <col min="3599" max="3599" width="13.85546875" style="171" customWidth="1"/>
    <col min="3600" max="3600" width="15.28515625" style="171" customWidth="1"/>
    <col min="3601" max="3601" width="9.140625" style="171"/>
    <col min="3602" max="3602" width="13.28515625" style="171" customWidth="1"/>
    <col min="3603" max="3603" width="13.140625" style="171" customWidth="1"/>
    <col min="3604" max="3604" width="11" style="171" customWidth="1"/>
    <col min="3605" max="3840" width="9.140625" style="171"/>
    <col min="3841" max="3841" width="4.7109375" style="171" customWidth="1"/>
    <col min="3842" max="3842" width="16.85546875" style="171" customWidth="1"/>
    <col min="3843" max="3843" width="14.85546875" style="171" customWidth="1"/>
    <col min="3844" max="3844" width="14.140625" style="171" customWidth="1"/>
    <col min="3845" max="3845" width="18" style="171" customWidth="1"/>
    <col min="3846" max="3846" width="15.42578125" style="171" customWidth="1"/>
    <col min="3847" max="3847" width="14.85546875" style="171" customWidth="1"/>
    <col min="3848" max="3848" width="16.28515625" style="171" customWidth="1"/>
    <col min="3849" max="3850" width="14.7109375" style="171" customWidth="1"/>
    <col min="3851" max="3851" width="13.85546875" style="171" customWidth="1"/>
    <col min="3852" max="3852" width="12.28515625" style="171" customWidth="1"/>
    <col min="3853" max="3853" width="13.28515625" style="171" customWidth="1"/>
    <col min="3854" max="3854" width="13.42578125" style="171" customWidth="1"/>
    <col min="3855" max="3855" width="13.85546875" style="171" customWidth="1"/>
    <col min="3856" max="3856" width="15.28515625" style="171" customWidth="1"/>
    <col min="3857" max="3857" width="9.140625" style="171"/>
    <col min="3858" max="3858" width="13.28515625" style="171" customWidth="1"/>
    <col min="3859" max="3859" width="13.140625" style="171" customWidth="1"/>
    <col min="3860" max="3860" width="11" style="171" customWidth="1"/>
    <col min="3861" max="4096" width="9.140625" style="171"/>
    <col min="4097" max="4097" width="4.7109375" style="171" customWidth="1"/>
    <col min="4098" max="4098" width="16.85546875" style="171" customWidth="1"/>
    <col min="4099" max="4099" width="14.85546875" style="171" customWidth="1"/>
    <col min="4100" max="4100" width="14.140625" style="171" customWidth="1"/>
    <col min="4101" max="4101" width="18" style="171" customWidth="1"/>
    <col min="4102" max="4102" width="15.42578125" style="171" customWidth="1"/>
    <col min="4103" max="4103" width="14.85546875" style="171" customWidth="1"/>
    <col min="4104" max="4104" width="16.28515625" style="171" customWidth="1"/>
    <col min="4105" max="4106" width="14.7109375" style="171" customWidth="1"/>
    <col min="4107" max="4107" width="13.85546875" style="171" customWidth="1"/>
    <col min="4108" max="4108" width="12.28515625" style="171" customWidth="1"/>
    <col min="4109" max="4109" width="13.28515625" style="171" customWidth="1"/>
    <col min="4110" max="4110" width="13.42578125" style="171" customWidth="1"/>
    <col min="4111" max="4111" width="13.85546875" style="171" customWidth="1"/>
    <col min="4112" max="4112" width="15.28515625" style="171" customWidth="1"/>
    <col min="4113" max="4113" width="9.140625" style="171"/>
    <col min="4114" max="4114" width="13.28515625" style="171" customWidth="1"/>
    <col min="4115" max="4115" width="13.140625" style="171" customWidth="1"/>
    <col min="4116" max="4116" width="11" style="171" customWidth="1"/>
    <col min="4117" max="4352" width="9.140625" style="171"/>
    <col min="4353" max="4353" width="4.7109375" style="171" customWidth="1"/>
    <col min="4354" max="4354" width="16.85546875" style="171" customWidth="1"/>
    <col min="4355" max="4355" width="14.85546875" style="171" customWidth="1"/>
    <col min="4356" max="4356" width="14.140625" style="171" customWidth="1"/>
    <col min="4357" max="4357" width="18" style="171" customWidth="1"/>
    <col min="4358" max="4358" width="15.42578125" style="171" customWidth="1"/>
    <col min="4359" max="4359" width="14.85546875" style="171" customWidth="1"/>
    <col min="4360" max="4360" width="16.28515625" style="171" customWidth="1"/>
    <col min="4361" max="4362" width="14.7109375" style="171" customWidth="1"/>
    <col min="4363" max="4363" width="13.85546875" style="171" customWidth="1"/>
    <col min="4364" max="4364" width="12.28515625" style="171" customWidth="1"/>
    <col min="4365" max="4365" width="13.28515625" style="171" customWidth="1"/>
    <col min="4366" max="4366" width="13.42578125" style="171" customWidth="1"/>
    <col min="4367" max="4367" width="13.85546875" style="171" customWidth="1"/>
    <col min="4368" max="4368" width="15.28515625" style="171" customWidth="1"/>
    <col min="4369" max="4369" width="9.140625" style="171"/>
    <col min="4370" max="4370" width="13.28515625" style="171" customWidth="1"/>
    <col min="4371" max="4371" width="13.140625" style="171" customWidth="1"/>
    <col min="4372" max="4372" width="11" style="171" customWidth="1"/>
    <col min="4373" max="4608" width="9.140625" style="171"/>
    <col min="4609" max="4609" width="4.7109375" style="171" customWidth="1"/>
    <col min="4610" max="4610" width="16.85546875" style="171" customWidth="1"/>
    <col min="4611" max="4611" width="14.85546875" style="171" customWidth="1"/>
    <col min="4612" max="4612" width="14.140625" style="171" customWidth="1"/>
    <col min="4613" max="4613" width="18" style="171" customWidth="1"/>
    <col min="4614" max="4614" width="15.42578125" style="171" customWidth="1"/>
    <col min="4615" max="4615" width="14.85546875" style="171" customWidth="1"/>
    <col min="4616" max="4616" width="16.28515625" style="171" customWidth="1"/>
    <col min="4617" max="4618" width="14.7109375" style="171" customWidth="1"/>
    <col min="4619" max="4619" width="13.85546875" style="171" customWidth="1"/>
    <col min="4620" max="4620" width="12.28515625" style="171" customWidth="1"/>
    <col min="4621" max="4621" width="13.28515625" style="171" customWidth="1"/>
    <col min="4622" max="4622" width="13.42578125" style="171" customWidth="1"/>
    <col min="4623" max="4623" width="13.85546875" style="171" customWidth="1"/>
    <col min="4624" max="4624" width="15.28515625" style="171" customWidth="1"/>
    <col min="4625" max="4625" width="9.140625" style="171"/>
    <col min="4626" max="4626" width="13.28515625" style="171" customWidth="1"/>
    <col min="4627" max="4627" width="13.140625" style="171" customWidth="1"/>
    <col min="4628" max="4628" width="11" style="171" customWidth="1"/>
    <col min="4629" max="4864" width="9.140625" style="171"/>
    <col min="4865" max="4865" width="4.7109375" style="171" customWidth="1"/>
    <col min="4866" max="4866" width="16.85546875" style="171" customWidth="1"/>
    <col min="4867" max="4867" width="14.85546875" style="171" customWidth="1"/>
    <col min="4868" max="4868" width="14.140625" style="171" customWidth="1"/>
    <col min="4869" max="4869" width="18" style="171" customWidth="1"/>
    <col min="4870" max="4870" width="15.42578125" style="171" customWidth="1"/>
    <col min="4871" max="4871" width="14.85546875" style="171" customWidth="1"/>
    <col min="4872" max="4872" width="16.28515625" style="171" customWidth="1"/>
    <col min="4873" max="4874" width="14.7109375" style="171" customWidth="1"/>
    <col min="4875" max="4875" width="13.85546875" style="171" customWidth="1"/>
    <col min="4876" max="4876" width="12.28515625" style="171" customWidth="1"/>
    <col min="4877" max="4877" width="13.28515625" style="171" customWidth="1"/>
    <col min="4878" max="4878" width="13.42578125" style="171" customWidth="1"/>
    <col min="4879" max="4879" width="13.85546875" style="171" customWidth="1"/>
    <col min="4880" max="4880" width="15.28515625" style="171" customWidth="1"/>
    <col min="4881" max="4881" width="9.140625" style="171"/>
    <col min="4882" max="4882" width="13.28515625" style="171" customWidth="1"/>
    <col min="4883" max="4883" width="13.140625" style="171" customWidth="1"/>
    <col min="4884" max="4884" width="11" style="171" customWidth="1"/>
    <col min="4885" max="5120" width="9.140625" style="171"/>
    <col min="5121" max="5121" width="4.7109375" style="171" customWidth="1"/>
    <col min="5122" max="5122" width="16.85546875" style="171" customWidth="1"/>
    <col min="5123" max="5123" width="14.85546875" style="171" customWidth="1"/>
    <col min="5124" max="5124" width="14.140625" style="171" customWidth="1"/>
    <col min="5125" max="5125" width="18" style="171" customWidth="1"/>
    <col min="5126" max="5126" width="15.42578125" style="171" customWidth="1"/>
    <col min="5127" max="5127" width="14.85546875" style="171" customWidth="1"/>
    <col min="5128" max="5128" width="16.28515625" style="171" customWidth="1"/>
    <col min="5129" max="5130" width="14.7109375" style="171" customWidth="1"/>
    <col min="5131" max="5131" width="13.85546875" style="171" customWidth="1"/>
    <col min="5132" max="5132" width="12.28515625" style="171" customWidth="1"/>
    <col min="5133" max="5133" width="13.28515625" style="171" customWidth="1"/>
    <col min="5134" max="5134" width="13.42578125" style="171" customWidth="1"/>
    <col min="5135" max="5135" width="13.85546875" style="171" customWidth="1"/>
    <col min="5136" max="5136" width="15.28515625" style="171" customWidth="1"/>
    <col min="5137" max="5137" width="9.140625" style="171"/>
    <col min="5138" max="5138" width="13.28515625" style="171" customWidth="1"/>
    <col min="5139" max="5139" width="13.140625" style="171" customWidth="1"/>
    <col min="5140" max="5140" width="11" style="171" customWidth="1"/>
    <col min="5141" max="5376" width="9.140625" style="171"/>
    <col min="5377" max="5377" width="4.7109375" style="171" customWidth="1"/>
    <col min="5378" max="5378" width="16.85546875" style="171" customWidth="1"/>
    <col min="5379" max="5379" width="14.85546875" style="171" customWidth="1"/>
    <col min="5380" max="5380" width="14.140625" style="171" customWidth="1"/>
    <col min="5381" max="5381" width="18" style="171" customWidth="1"/>
    <col min="5382" max="5382" width="15.42578125" style="171" customWidth="1"/>
    <col min="5383" max="5383" width="14.85546875" style="171" customWidth="1"/>
    <col min="5384" max="5384" width="16.28515625" style="171" customWidth="1"/>
    <col min="5385" max="5386" width="14.7109375" style="171" customWidth="1"/>
    <col min="5387" max="5387" width="13.85546875" style="171" customWidth="1"/>
    <col min="5388" max="5388" width="12.28515625" style="171" customWidth="1"/>
    <col min="5389" max="5389" width="13.28515625" style="171" customWidth="1"/>
    <col min="5390" max="5390" width="13.42578125" style="171" customWidth="1"/>
    <col min="5391" max="5391" width="13.85546875" style="171" customWidth="1"/>
    <col min="5392" max="5392" width="15.28515625" style="171" customWidth="1"/>
    <col min="5393" max="5393" width="9.140625" style="171"/>
    <col min="5394" max="5394" width="13.28515625" style="171" customWidth="1"/>
    <col min="5395" max="5395" width="13.140625" style="171" customWidth="1"/>
    <col min="5396" max="5396" width="11" style="171" customWidth="1"/>
    <col min="5397" max="5632" width="9.140625" style="171"/>
    <col min="5633" max="5633" width="4.7109375" style="171" customWidth="1"/>
    <col min="5634" max="5634" width="16.85546875" style="171" customWidth="1"/>
    <col min="5635" max="5635" width="14.85546875" style="171" customWidth="1"/>
    <col min="5636" max="5636" width="14.140625" style="171" customWidth="1"/>
    <col min="5637" max="5637" width="18" style="171" customWidth="1"/>
    <col min="5638" max="5638" width="15.42578125" style="171" customWidth="1"/>
    <col min="5639" max="5639" width="14.85546875" style="171" customWidth="1"/>
    <col min="5640" max="5640" width="16.28515625" style="171" customWidth="1"/>
    <col min="5641" max="5642" width="14.7109375" style="171" customWidth="1"/>
    <col min="5643" max="5643" width="13.85546875" style="171" customWidth="1"/>
    <col min="5644" max="5644" width="12.28515625" style="171" customWidth="1"/>
    <col min="5645" max="5645" width="13.28515625" style="171" customWidth="1"/>
    <col min="5646" max="5646" width="13.42578125" style="171" customWidth="1"/>
    <col min="5647" max="5647" width="13.85546875" style="171" customWidth="1"/>
    <col min="5648" max="5648" width="15.28515625" style="171" customWidth="1"/>
    <col min="5649" max="5649" width="9.140625" style="171"/>
    <col min="5650" max="5650" width="13.28515625" style="171" customWidth="1"/>
    <col min="5651" max="5651" width="13.140625" style="171" customWidth="1"/>
    <col min="5652" max="5652" width="11" style="171" customWidth="1"/>
    <col min="5653" max="5888" width="9.140625" style="171"/>
    <col min="5889" max="5889" width="4.7109375" style="171" customWidth="1"/>
    <col min="5890" max="5890" width="16.85546875" style="171" customWidth="1"/>
    <col min="5891" max="5891" width="14.85546875" style="171" customWidth="1"/>
    <col min="5892" max="5892" width="14.140625" style="171" customWidth="1"/>
    <col min="5893" max="5893" width="18" style="171" customWidth="1"/>
    <col min="5894" max="5894" width="15.42578125" style="171" customWidth="1"/>
    <col min="5895" max="5895" width="14.85546875" style="171" customWidth="1"/>
    <col min="5896" max="5896" width="16.28515625" style="171" customWidth="1"/>
    <col min="5897" max="5898" width="14.7109375" style="171" customWidth="1"/>
    <col min="5899" max="5899" width="13.85546875" style="171" customWidth="1"/>
    <col min="5900" max="5900" width="12.28515625" style="171" customWidth="1"/>
    <col min="5901" max="5901" width="13.28515625" style="171" customWidth="1"/>
    <col min="5902" max="5902" width="13.42578125" style="171" customWidth="1"/>
    <col min="5903" max="5903" width="13.85546875" style="171" customWidth="1"/>
    <col min="5904" max="5904" width="15.28515625" style="171" customWidth="1"/>
    <col min="5905" max="5905" width="9.140625" style="171"/>
    <col min="5906" max="5906" width="13.28515625" style="171" customWidth="1"/>
    <col min="5907" max="5907" width="13.140625" style="171" customWidth="1"/>
    <col min="5908" max="5908" width="11" style="171" customWidth="1"/>
    <col min="5909" max="6144" width="9.140625" style="171"/>
    <col min="6145" max="6145" width="4.7109375" style="171" customWidth="1"/>
    <col min="6146" max="6146" width="16.85546875" style="171" customWidth="1"/>
    <col min="6147" max="6147" width="14.85546875" style="171" customWidth="1"/>
    <col min="6148" max="6148" width="14.140625" style="171" customWidth="1"/>
    <col min="6149" max="6149" width="18" style="171" customWidth="1"/>
    <col min="6150" max="6150" width="15.42578125" style="171" customWidth="1"/>
    <col min="6151" max="6151" width="14.85546875" style="171" customWidth="1"/>
    <col min="6152" max="6152" width="16.28515625" style="171" customWidth="1"/>
    <col min="6153" max="6154" width="14.7109375" style="171" customWidth="1"/>
    <col min="6155" max="6155" width="13.85546875" style="171" customWidth="1"/>
    <col min="6156" max="6156" width="12.28515625" style="171" customWidth="1"/>
    <col min="6157" max="6157" width="13.28515625" style="171" customWidth="1"/>
    <col min="6158" max="6158" width="13.42578125" style="171" customWidth="1"/>
    <col min="6159" max="6159" width="13.85546875" style="171" customWidth="1"/>
    <col min="6160" max="6160" width="15.28515625" style="171" customWidth="1"/>
    <col min="6161" max="6161" width="9.140625" style="171"/>
    <col min="6162" max="6162" width="13.28515625" style="171" customWidth="1"/>
    <col min="6163" max="6163" width="13.140625" style="171" customWidth="1"/>
    <col min="6164" max="6164" width="11" style="171" customWidth="1"/>
    <col min="6165" max="6400" width="9.140625" style="171"/>
    <col min="6401" max="6401" width="4.7109375" style="171" customWidth="1"/>
    <col min="6402" max="6402" width="16.85546875" style="171" customWidth="1"/>
    <col min="6403" max="6403" width="14.85546875" style="171" customWidth="1"/>
    <col min="6404" max="6404" width="14.140625" style="171" customWidth="1"/>
    <col min="6405" max="6405" width="18" style="171" customWidth="1"/>
    <col min="6406" max="6406" width="15.42578125" style="171" customWidth="1"/>
    <col min="6407" max="6407" width="14.85546875" style="171" customWidth="1"/>
    <col min="6408" max="6408" width="16.28515625" style="171" customWidth="1"/>
    <col min="6409" max="6410" width="14.7109375" style="171" customWidth="1"/>
    <col min="6411" max="6411" width="13.85546875" style="171" customWidth="1"/>
    <col min="6412" max="6412" width="12.28515625" style="171" customWidth="1"/>
    <col min="6413" max="6413" width="13.28515625" style="171" customWidth="1"/>
    <col min="6414" max="6414" width="13.42578125" style="171" customWidth="1"/>
    <col min="6415" max="6415" width="13.85546875" style="171" customWidth="1"/>
    <col min="6416" max="6416" width="15.28515625" style="171" customWidth="1"/>
    <col min="6417" max="6417" width="9.140625" style="171"/>
    <col min="6418" max="6418" width="13.28515625" style="171" customWidth="1"/>
    <col min="6419" max="6419" width="13.140625" style="171" customWidth="1"/>
    <col min="6420" max="6420" width="11" style="171" customWidth="1"/>
    <col min="6421" max="6656" width="9.140625" style="171"/>
    <col min="6657" max="6657" width="4.7109375" style="171" customWidth="1"/>
    <col min="6658" max="6658" width="16.85546875" style="171" customWidth="1"/>
    <col min="6659" max="6659" width="14.85546875" style="171" customWidth="1"/>
    <col min="6660" max="6660" width="14.140625" style="171" customWidth="1"/>
    <col min="6661" max="6661" width="18" style="171" customWidth="1"/>
    <col min="6662" max="6662" width="15.42578125" style="171" customWidth="1"/>
    <col min="6663" max="6663" width="14.85546875" style="171" customWidth="1"/>
    <col min="6664" max="6664" width="16.28515625" style="171" customWidth="1"/>
    <col min="6665" max="6666" width="14.7109375" style="171" customWidth="1"/>
    <col min="6667" max="6667" width="13.85546875" style="171" customWidth="1"/>
    <col min="6668" max="6668" width="12.28515625" style="171" customWidth="1"/>
    <col min="6669" max="6669" width="13.28515625" style="171" customWidth="1"/>
    <col min="6670" max="6670" width="13.42578125" style="171" customWidth="1"/>
    <col min="6671" max="6671" width="13.85546875" style="171" customWidth="1"/>
    <col min="6672" max="6672" width="15.28515625" style="171" customWidth="1"/>
    <col min="6673" max="6673" width="9.140625" style="171"/>
    <col min="6674" max="6674" width="13.28515625" style="171" customWidth="1"/>
    <col min="6675" max="6675" width="13.140625" style="171" customWidth="1"/>
    <col min="6676" max="6676" width="11" style="171" customWidth="1"/>
    <col min="6677" max="6912" width="9.140625" style="171"/>
    <col min="6913" max="6913" width="4.7109375" style="171" customWidth="1"/>
    <col min="6914" max="6914" width="16.85546875" style="171" customWidth="1"/>
    <col min="6915" max="6915" width="14.85546875" style="171" customWidth="1"/>
    <col min="6916" max="6916" width="14.140625" style="171" customWidth="1"/>
    <col min="6917" max="6917" width="18" style="171" customWidth="1"/>
    <col min="6918" max="6918" width="15.42578125" style="171" customWidth="1"/>
    <col min="6919" max="6919" width="14.85546875" style="171" customWidth="1"/>
    <col min="6920" max="6920" width="16.28515625" style="171" customWidth="1"/>
    <col min="6921" max="6922" width="14.7109375" style="171" customWidth="1"/>
    <col min="6923" max="6923" width="13.85546875" style="171" customWidth="1"/>
    <col min="6924" max="6924" width="12.28515625" style="171" customWidth="1"/>
    <col min="6925" max="6925" width="13.28515625" style="171" customWidth="1"/>
    <col min="6926" max="6926" width="13.42578125" style="171" customWidth="1"/>
    <col min="6927" max="6927" width="13.85546875" style="171" customWidth="1"/>
    <col min="6928" max="6928" width="15.28515625" style="171" customWidth="1"/>
    <col min="6929" max="6929" width="9.140625" style="171"/>
    <col min="6930" max="6930" width="13.28515625" style="171" customWidth="1"/>
    <col min="6931" max="6931" width="13.140625" style="171" customWidth="1"/>
    <col min="6932" max="6932" width="11" style="171" customWidth="1"/>
    <col min="6933" max="7168" width="9.140625" style="171"/>
    <col min="7169" max="7169" width="4.7109375" style="171" customWidth="1"/>
    <col min="7170" max="7170" width="16.85546875" style="171" customWidth="1"/>
    <col min="7171" max="7171" width="14.85546875" style="171" customWidth="1"/>
    <col min="7172" max="7172" width="14.140625" style="171" customWidth="1"/>
    <col min="7173" max="7173" width="18" style="171" customWidth="1"/>
    <col min="7174" max="7174" width="15.42578125" style="171" customWidth="1"/>
    <col min="7175" max="7175" width="14.85546875" style="171" customWidth="1"/>
    <col min="7176" max="7176" width="16.28515625" style="171" customWidth="1"/>
    <col min="7177" max="7178" width="14.7109375" style="171" customWidth="1"/>
    <col min="7179" max="7179" width="13.85546875" style="171" customWidth="1"/>
    <col min="7180" max="7180" width="12.28515625" style="171" customWidth="1"/>
    <col min="7181" max="7181" width="13.28515625" style="171" customWidth="1"/>
    <col min="7182" max="7182" width="13.42578125" style="171" customWidth="1"/>
    <col min="7183" max="7183" width="13.85546875" style="171" customWidth="1"/>
    <col min="7184" max="7184" width="15.28515625" style="171" customWidth="1"/>
    <col min="7185" max="7185" width="9.140625" style="171"/>
    <col min="7186" max="7186" width="13.28515625" style="171" customWidth="1"/>
    <col min="7187" max="7187" width="13.140625" style="171" customWidth="1"/>
    <col min="7188" max="7188" width="11" style="171" customWidth="1"/>
    <col min="7189" max="7424" width="9.140625" style="171"/>
    <col min="7425" max="7425" width="4.7109375" style="171" customWidth="1"/>
    <col min="7426" max="7426" width="16.85546875" style="171" customWidth="1"/>
    <col min="7427" max="7427" width="14.85546875" style="171" customWidth="1"/>
    <col min="7428" max="7428" width="14.140625" style="171" customWidth="1"/>
    <col min="7429" max="7429" width="18" style="171" customWidth="1"/>
    <col min="7430" max="7430" width="15.42578125" style="171" customWidth="1"/>
    <col min="7431" max="7431" width="14.85546875" style="171" customWidth="1"/>
    <col min="7432" max="7432" width="16.28515625" style="171" customWidth="1"/>
    <col min="7433" max="7434" width="14.7109375" style="171" customWidth="1"/>
    <col min="7435" max="7435" width="13.85546875" style="171" customWidth="1"/>
    <col min="7436" max="7436" width="12.28515625" style="171" customWidth="1"/>
    <col min="7437" max="7437" width="13.28515625" style="171" customWidth="1"/>
    <col min="7438" max="7438" width="13.42578125" style="171" customWidth="1"/>
    <col min="7439" max="7439" width="13.85546875" style="171" customWidth="1"/>
    <col min="7440" max="7440" width="15.28515625" style="171" customWidth="1"/>
    <col min="7441" max="7441" width="9.140625" style="171"/>
    <col min="7442" max="7442" width="13.28515625" style="171" customWidth="1"/>
    <col min="7443" max="7443" width="13.140625" style="171" customWidth="1"/>
    <col min="7444" max="7444" width="11" style="171" customWidth="1"/>
    <col min="7445" max="7680" width="9.140625" style="171"/>
    <col min="7681" max="7681" width="4.7109375" style="171" customWidth="1"/>
    <col min="7682" max="7682" width="16.85546875" style="171" customWidth="1"/>
    <col min="7683" max="7683" width="14.85546875" style="171" customWidth="1"/>
    <col min="7684" max="7684" width="14.140625" style="171" customWidth="1"/>
    <col min="7685" max="7685" width="18" style="171" customWidth="1"/>
    <col min="7686" max="7686" width="15.42578125" style="171" customWidth="1"/>
    <col min="7687" max="7687" width="14.85546875" style="171" customWidth="1"/>
    <col min="7688" max="7688" width="16.28515625" style="171" customWidth="1"/>
    <col min="7689" max="7690" width="14.7109375" style="171" customWidth="1"/>
    <col min="7691" max="7691" width="13.85546875" style="171" customWidth="1"/>
    <col min="7692" max="7692" width="12.28515625" style="171" customWidth="1"/>
    <col min="7693" max="7693" width="13.28515625" style="171" customWidth="1"/>
    <col min="7694" max="7694" width="13.42578125" style="171" customWidth="1"/>
    <col min="7695" max="7695" width="13.85546875" style="171" customWidth="1"/>
    <col min="7696" max="7696" width="15.28515625" style="171" customWidth="1"/>
    <col min="7697" max="7697" width="9.140625" style="171"/>
    <col min="7698" max="7698" width="13.28515625" style="171" customWidth="1"/>
    <col min="7699" max="7699" width="13.140625" style="171" customWidth="1"/>
    <col min="7700" max="7700" width="11" style="171" customWidth="1"/>
    <col min="7701" max="7936" width="9.140625" style="171"/>
    <col min="7937" max="7937" width="4.7109375" style="171" customWidth="1"/>
    <col min="7938" max="7938" width="16.85546875" style="171" customWidth="1"/>
    <col min="7939" max="7939" width="14.85546875" style="171" customWidth="1"/>
    <col min="7940" max="7940" width="14.140625" style="171" customWidth="1"/>
    <col min="7941" max="7941" width="18" style="171" customWidth="1"/>
    <col min="7942" max="7942" width="15.42578125" style="171" customWidth="1"/>
    <col min="7943" max="7943" width="14.85546875" style="171" customWidth="1"/>
    <col min="7944" max="7944" width="16.28515625" style="171" customWidth="1"/>
    <col min="7945" max="7946" width="14.7109375" style="171" customWidth="1"/>
    <col min="7947" max="7947" width="13.85546875" style="171" customWidth="1"/>
    <col min="7948" max="7948" width="12.28515625" style="171" customWidth="1"/>
    <col min="7949" max="7949" width="13.28515625" style="171" customWidth="1"/>
    <col min="7950" max="7950" width="13.42578125" style="171" customWidth="1"/>
    <col min="7951" max="7951" width="13.85546875" style="171" customWidth="1"/>
    <col min="7952" max="7952" width="15.28515625" style="171" customWidth="1"/>
    <col min="7953" max="7953" width="9.140625" style="171"/>
    <col min="7954" max="7954" width="13.28515625" style="171" customWidth="1"/>
    <col min="7955" max="7955" width="13.140625" style="171" customWidth="1"/>
    <col min="7956" max="7956" width="11" style="171" customWidth="1"/>
    <col min="7957" max="8192" width="9.140625" style="171"/>
    <col min="8193" max="8193" width="4.7109375" style="171" customWidth="1"/>
    <col min="8194" max="8194" width="16.85546875" style="171" customWidth="1"/>
    <col min="8195" max="8195" width="14.85546875" style="171" customWidth="1"/>
    <col min="8196" max="8196" width="14.140625" style="171" customWidth="1"/>
    <col min="8197" max="8197" width="18" style="171" customWidth="1"/>
    <col min="8198" max="8198" width="15.42578125" style="171" customWidth="1"/>
    <col min="8199" max="8199" width="14.85546875" style="171" customWidth="1"/>
    <col min="8200" max="8200" width="16.28515625" style="171" customWidth="1"/>
    <col min="8201" max="8202" width="14.7109375" style="171" customWidth="1"/>
    <col min="8203" max="8203" width="13.85546875" style="171" customWidth="1"/>
    <col min="8204" max="8204" width="12.28515625" style="171" customWidth="1"/>
    <col min="8205" max="8205" width="13.28515625" style="171" customWidth="1"/>
    <col min="8206" max="8206" width="13.42578125" style="171" customWidth="1"/>
    <col min="8207" max="8207" width="13.85546875" style="171" customWidth="1"/>
    <col min="8208" max="8208" width="15.28515625" style="171" customWidth="1"/>
    <col min="8209" max="8209" width="9.140625" style="171"/>
    <col min="8210" max="8210" width="13.28515625" style="171" customWidth="1"/>
    <col min="8211" max="8211" width="13.140625" style="171" customWidth="1"/>
    <col min="8212" max="8212" width="11" style="171" customWidth="1"/>
    <col min="8213" max="8448" width="9.140625" style="171"/>
    <col min="8449" max="8449" width="4.7109375" style="171" customWidth="1"/>
    <col min="8450" max="8450" width="16.85546875" style="171" customWidth="1"/>
    <col min="8451" max="8451" width="14.85546875" style="171" customWidth="1"/>
    <col min="8452" max="8452" width="14.140625" style="171" customWidth="1"/>
    <col min="8453" max="8453" width="18" style="171" customWidth="1"/>
    <col min="8454" max="8454" width="15.42578125" style="171" customWidth="1"/>
    <col min="8455" max="8455" width="14.85546875" style="171" customWidth="1"/>
    <col min="8456" max="8456" width="16.28515625" style="171" customWidth="1"/>
    <col min="8457" max="8458" width="14.7109375" style="171" customWidth="1"/>
    <col min="8459" max="8459" width="13.85546875" style="171" customWidth="1"/>
    <col min="8460" max="8460" width="12.28515625" style="171" customWidth="1"/>
    <col min="8461" max="8461" width="13.28515625" style="171" customWidth="1"/>
    <col min="8462" max="8462" width="13.42578125" style="171" customWidth="1"/>
    <col min="8463" max="8463" width="13.85546875" style="171" customWidth="1"/>
    <col min="8464" max="8464" width="15.28515625" style="171" customWidth="1"/>
    <col min="8465" max="8465" width="9.140625" style="171"/>
    <col min="8466" max="8466" width="13.28515625" style="171" customWidth="1"/>
    <col min="8467" max="8467" width="13.140625" style="171" customWidth="1"/>
    <col min="8468" max="8468" width="11" style="171" customWidth="1"/>
    <col min="8469" max="8704" width="9.140625" style="171"/>
    <col min="8705" max="8705" width="4.7109375" style="171" customWidth="1"/>
    <col min="8706" max="8706" width="16.85546875" style="171" customWidth="1"/>
    <col min="8707" max="8707" width="14.85546875" style="171" customWidth="1"/>
    <col min="8708" max="8708" width="14.140625" style="171" customWidth="1"/>
    <col min="8709" max="8709" width="18" style="171" customWidth="1"/>
    <col min="8710" max="8710" width="15.42578125" style="171" customWidth="1"/>
    <col min="8711" max="8711" width="14.85546875" style="171" customWidth="1"/>
    <col min="8712" max="8712" width="16.28515625" style="171" customWidth="1"/>
    <col min="8713" max="8714" width="14.7109375" style="171" customWidth="1"/>
    <col min="8715" max="8715" width="13.85546875" style="171" customWidth="1"/>
    <col min="8716" max="8716" width="12.28515625" style="171" customWidth="1"/>
    <col min="8717" max="8717" width="13.28515625" style="171" customWidth="1"/>
    <col min="8718" max="8718" width="13.42578125" style="171" customWidth="1"/>
    <col min="8719" max="8719" width="13.85546875" style="171" customWidth="1"/>
    <col min="8720" max="8720" width="15.28515625" style="171" customWidth="1"/>
    <col min="8721" max="8721" width="9.140625" style="171"/>
    <col min="8722" max="8722" width="13.28515625" style="171" customWidth="1"/>
    <col min="8723" max="8723" width="13.140625" style="171" customWidth="1"/>
    <col min="8724" max="8724" width="11" style="171" customWidth="1"/>
    <col min="8725" max="8960" width="9.140625" style="171"/>
    <col min="8961" max="8961" width="4.7109375" style="171" customWidth="1"/>
    <col min="8962" max="8962" width="16.85546875" style="171" customWidth="1"/>
    <col min="8963" max="8963" width="14.85546875" style="171" customWidth="1"/>
    <col min="8964" max="8964" width="14.140625" style="171" customWidth="1"/>
    <col min="8965" max="8965" width="18" style="171" customWidth="1"/>
    <col min="8966" max="8966" width="15.42578125" style="171" customWidth="1"/>
    <col min="8967" max="8967" width="14.85546875" style="171" customWidth="1"/>
    <col min="8968" max="8968" width="16.28515625" style="171" customWidth="1"/>
    <col min="8969" max="8970" width="14.7109375" style="171" customWidth="1"/>
    <col min="8971" max="8971" width="13.85546875" style="171" customWidth="1"/>
    <col min="8972" max="8972" width="12.28515625" style="171" customWidth="1"/>
    <col min="8973" max="8973" width="13.28515625" style="171" customWidth="1"/>
    <col min="8974" max="8974" width="13.42578125" style="171" customWidth="1"/>
    <col min="8975" max="8975" width="13.85546875" style="171" customWidth="1"/>
    <col min="8976" max="8976" width="15.28515625" style="171" customWidth="1"/>
    <col min="8977" max="8977" width="9.140625" style="171"/>
    <col min="8978" max="8978" width="13.28515625" style="171" customWidth="1"/>
    <col min="8979" max="8979" width="13.140625" style="171" customWidth="1"/>
    <col min="8980" max="8980" width="11" style="171" customWidth="1"/>
    <col min="8981" max="9216" width="9.140625" style="171"/>
    <col min="9217" max="9217" width="4.7109375" style="171" customWidth="1"/>
    <col min="9218" max="9218" width="16.85546875" style="171" customWidth="1"/>
    <col min="9219" max="9219" width="14.85546875" style="171" customWidth="1"/>
    <col min="9220" max="9220" width="14.140625" style="171" customWidth="1"/>
    <col min="9221" max="9221" width="18" style="171" customWidth="1"/>
    <col min="9222" max="9222" width="15.42578125" style="171" customWidth="1"/>
    <col min="9223" max="9223" width="14.85546875" style="171" customWidth="1"/>
    <col min="9224" max="9224" width="16.28515625" style="171" customWidth="1"/>
    <col min="9225" max="9226" width="14.7109375" style="171" customWidth="1"/>
    <col min="9227" max="9227" width="13.85546875" style="171" customWidth="1"/>
    <col min="9228" max="9228" width="12.28515625" style="171" customWidth="1"/>
    <col min="9229" max="9229" width="13.28515625" style="171" customWidth="1"/>
    <col min="9230" max="9230" width="13.42578125" style="171" customWidth="1"/>
    <col min="9231" max="9231" width="13.85546875" style="171" customWidth="1"/>
    <col min="9232" max="9232" width="15.28515625" style="171" customWidth="1"/>
    <col min="9233" max="9233" width="9.140625" style="171"/>
    <col min="9234" max="9234" width="13.28515625" style="171" customWidth="1"/>
    <col min="9235" max="9235" width="13.140625" style="171" customWidth="1"/>
    <col min="9236" max="9236" width="11" style="171" customWidth="1"/>
    <col min="9237" max="9472" width="9.140625" style="171"/>
    <col min="9473" max="9473" width="4.7109375" style="171" customWidth="1"/>
    <col min="9474" max="9474" width="16.85546875" style="171" customWidth="1"/>
    <col min="9475" max="9475" width="14.85546875" style="171" customWidth="1"/>
    <col min="9476" max="9476" width="14.140625" style="171" customWidth="1"/>
    <col min="9477" max="9477" width="18" style="171" customWidth="1"/>
    <col min="9478" max="9478" width="15.42578125" style="171" customWidth="1"/>
    <col min="9479" max="9479" width="14.85546875" style="171" customWidth="1"/>
    <col min="9480" max="9480" width="16.28515625" style="171" customWidth="1"/>
    <col min="9481" max="9482" width="14.7109375" style="171" customWidth="1"/>
    <col min="9483" max="9483" width="13.85546875" style="171" customWidth="1"/>
    <col min="9484" max="9484" width="12.28515625" style="171" customWidth="1"/>
    <col min="9485" max="9485" width="13.28515625" style="171" customWidth="1"/>
    <col min="9486" max="9486" width="13.42578125" style="171" customWidth="1"/>
    <col min="9487" max="9487" width="13.85546875" style="171" customWidth="1"/>
    <col min="9488" max="9488" width="15.28515625" style="171" customWidth="1"/>
    <col min="9489" max="9489" width="9.140625" style="171"/>
    <col min="9490" max="9490" width="13.28515625" style="171" customWidth="1"/>
    <col min="9491" max="9491" width="13.140625" style="171" customWidth="1"/>
    <col min="9492" max="9492" width="11" style="171" customWidth="1"/>
    <col min="9493" max="9728" width="9.140625" style="171"/>
    <col min="9729" max="9729" width="4.7109375" style="171" customWidth="1"/>
    <col min="9730" max="9730" width="16.85546875" style="171" customWidth="1"/>
    <col min="9731" max="9731" width="14.85546875" style="171" customWidth="1"/>
    <col min="9732" max="9732" width="14.140625" style="171" customWidth="1"/>
    <col min="9733" max="9733" width="18" style="171" customWidth="1"/>
    <col min="9734" max="9734" width="15.42578125" style="171" customWidth="1"/>
    <col min="9735" max="9735" width="14.85546875" style="171" customWidth="1"/>
    <col min="9736" max="9736" width="16.28515625" style="171" customWidth="1"/>
    <col min="9737" max="9738" width="14.7109375" style="171" customWidth="1"/>
    <col min="9739" max="9739" width="13.85546875" style="171" customWidth="1"/>
    <col min="9740" max="9740" width="12.28515625" style="171" customWidth="1"/>
    <col min="9741" max="9741" width="13.28515625" style="171" customWidth="1"/>
    <col min="9742" max="9742" width="13.42578125" style="171" customWidth="1"/>
    <col min="9743" max="9743" width="13.85546875" style="171" customWidth="1"/>
    <col min="9744" max="9744" width="15.28515625" style="171" customWidth="1"/>
    <col min="9745" max="9745" width="9.140625" style="171"/>
    <col min="9746" max="9746" width="13.28515625" style="171" customWidth="1"/>
    <col min="9747" max="9747" width="13.140625" style="171" customWidth="1"/>
    <col min="9748" max="9748" width="11" style="171" customWidth="1"/>
    <col min="9749" max="9984" width="9.140625" style="171"/>
    <col min="9985" max="9985" width="4.7109375" style="171" customWidth="1"/>
    <col min="9986" max="9986" width="16.85546875" style="171" customWidth="1"/>
    <col min="9987" max="9987" width="14.85546875" style="171" customWidth="1"/>
    <col min="9988" max="9988" width="14.140625" style="171" customWidth="1"/>
    <col min="9989" max="9989" width="18" style="171" customWidth="1"/>
    <col min="9990" max="9990" width="15.42578125" style="171" customWidth="1"/>
    <col min="9991" max="9991" width="14.85546875" style="171" customWidth="1"/>
    <col min="9992" max="9992" width="16.28515625" style="171" customWidth="1"/>
    <col min="9993" max="9994" width="14.7109375" style="171" customWidth="1"/>
    <col min="9995" max="9995" width="13.85546875" style="171" customWidth="1"/>
    <col min="9996" max="9996" width="12.28515625" style="171" customWidth="1"/>
    <col min="9997" max="9997" width="13.28515625" style="171" customWidth="1"/>
    <col min="9998" max="9998" width="13.42578125" style="171" customWidth="1"/>
    <col min="9999" max="9999" width="13.85546875" style="171" customWidth="1"/>
    <col min="10000" max="10000" width="15.28515625" style="171" customWidth="1"/>
    <col min="10001" max="10001" width="9.140625" style="171"/>
    <col min="10002" max="10002" width="13.28515625" style="171" customWidth="1"/>
    <col min="10003" max="10003" width="13.140625" style="171" customWidth="1"/>
    <col min="10004" max="10004" width="11" style="171" customWidth="1"/>
    <col min="10005" max="10240" width="9.140625" style="171"/>
    <col min="10241" max="10241" width="4.7109375" style="171" customWidth="1"/>
    <col min="10242" max="10242" width="16.85546875" style="171" customWidth="1"/>
    <col min="10243" max="10243" width="14.85546875" style="171" customWidth="1"/>
    <col min="10244" max="10244" width="14.140625" style="171" customWidth="1"/>
    <col min="10245" max="10245" width="18" style="171" customWidth="1"/>
    <col min="10246" max="10246" width="15.42578125" style="171" customWidth="1"/>
    <col min="10247" max="10247" width="14.85546875" style="171" customWidth="1"/>
    <col min="10248" max="10248" width="16.28515625" style="171" customWidth="1"/>
    <col min="10249" max="10250" width="14.7109375" style="171" customWidth="1"/>
    <col min="10251" max="10251" width="13.85546875" style="171" customWidth="1"/>
    <col min="10252" max="10252" width="12.28515625" style="171" customWidth="1"/>
    <col min="10253" max="10253" width="13.28515625" style="171" customWidth="1"/>
    <col min="10254" max="10254" width="13.42578125" style="171" customWidth="1"/>
    <col min="10255" max="10255" width="13.85546875" style="171" customWidth="1"/>
    <col min="10256" max="10256" width="15.28515625" style="171" customWidth="1"/>
    <col min="10257" max="10257" width="9.140625" style="171"/>
    <col min="10258" max="10258" width="13.28515625" style="171" customWidth="1"/>
    <col min="10259" max="10259" width="13.140625" style="171" customWidth="1"/>
    <col min="10260" max="10260" width="11" style="171" customWidth="1"/>
    <col min="10261" max="10496" width="9.140625" style="171"/>
    <col min="10497" max="10497" width="4.7109375" style="171" customWidth="1"/>
    <col min="10498" max="10498" width="16.85546875" style="171" customWidth="1"/>
    <col min="10499" max="10499" width="14.85546875" style="171" customWidth="1"/>
    <col min="10500" max="10500" width="14.140625" style="171" customWidth="1"/>
    <col min="10501" max="10501" width="18" style="171" customWidth="1"/>
    <col min="10502" max="10502" width="15.42578125" style="171" customWidth="1"/>
    <col min="10503" max="10503" width="14.85546875" style="171" customWidth="1"/>
    <col min="10504" max="10504" width="16.28515625" style="171" customWidth="1"/>
    <col min="10505" max="10506" width="14.7109375" style="171" customWidth="1"/>
    <col min="10507" max="10507" width="13.85546875" style="171" customWidth="1"/>
    <col min="10508" max="10508" width="12.28515625" style="171" customWidth="1"/>
    <col min="10509" max="10509" width="13.28515625" style="171" customWidth="1"/>
    <col min="10510" max="10510" width="13.42578125" style="171" customWidth="1"/>
    <col min="10511" max="10511" width="13.85546875" style="171" customWidth="1"/>
    <col min="10512" max="10512" width="15.28515625" style="171" customWidth="1"/>
    <col min="10513" max="10513" width="9.140625" style="171"/>
    <col min="10514" max="10514" width="13.28515625" style="171" customWidth="1"/>
    <col min="10515" max="10515" width="13.140625" style="171" customWidth="1"/>
    <col min="10516" max="10516" width="11" style="171" customWidth="1"/>
    <col min="10517" max="10752" width="9.140625" style="171"/>
    <col min="10753" max="10753" width="4.7109375" style="171" customWidth="1"/>
    <col min="10754" max="10754" width="16.85546875" style="171" customWidth="1"/>
    <col min="10755" max="10755" width="14.85546875" style="171" customWidth="1"/>
    <col min="10756" max="10756" width="14.140625" style="171" customWidth="1"/>
    <col min="10757" max="10757" width="18" style="171" customWidth="1"/>
    <col min="10758" max="10758" width="15.42578125" style="171" customWidth="1"/>
    <col min="10759" max="10759" width="14.85546875" style="171" customWidth="1"/>
    <col min="10760" max="10760" width="16.28515625" style="171" customWidth="1"/>
    <col min="10761" max="10762" width="14.7109375" style="171" customWidth="1"/>
    <col min="10763" max="10763" width="13.85546875" style="171" customWidth="1"/>
    <col min="10764" max="10764" width="12.28515625" style="171" customWidth="1"/>
    <col min="10765" max="10765" width="13.28515625" style="171" customWidth="1"/>
    <col min="10766" max="10766" width="13.42578125" style="171" customWidth="1"/>
    <col min="10767" max="10767" width="13.85546875" style="171" customWidth="1"/>
    <col min="10768" max="10768" width="15.28515625" style="171" customWidth="1"/>
    <col min="10769" max="10769" width="9.140625" style="171"/>
    <col min="10770" max="10770" width="13.28515625" style="171" customWidth="1"/>
    <col min="10771" max="10771" width="13.140625" style="171" customWidth="1"/>
    <col min="10772" max="10772" width="11" style="171" customWidth="1"/>
    <col min="10773" max="11008" width="9.140625" style="171"/>
    <col min="11009" max="11009" width="4.7109375" style="171" customWidth="1"/>
    <col min="11010" max="11010" width="16.85546875" style="171" customWidth="1"/>
    <col min="11011" max="11011" width="14.85546875" style="171" customWidth="1"/>
    <col min="11012" max="11012" width="14.140625" style="171" customWidth="1"/>
    <col min="11013" max="11013" width="18" style="171" customWidth="1"/>
    <col min="11014" max="11014" width="15.42578125" style="171" customWidth="1"/>
    <col min="11015" max="11015" width="14.85546875" style="171" customWidth="1"/>
    <col min="11016" max="11016" width="16.28515625" style="171" customWidth="1"/>
    <col min="11017" max="11018" width="14.7109375" style="171" customWidth="1"/>
    <col min="11019" max="11019" width="13.85546875" style="171" customWidth="1"/>
    <col min="11020" max="11020" width="12.28515625" style="171" customWidth="1"/>
    <col min="11021" max="11021" width="13.28515625" style="171" customWidth="1"/>
    <col min="11022" max="11022" width="13.42578125" style="171" customWidth="1"/>
    <col min="11023" max="11023" width="13.85546875" style="171" customWidth="1"/>
    <col min="11024" max="11024" width="15.28515625" style="171" customWidth="1"/>
    <col min="11025" max="11025" width="9.140625" style="171"/>
    <col min="11026" max="11026" width="13.28515625" style="171" customWidth="1"/>
    <col min="11027" max="11027" width="13.140625" style="171" customWidth="1"/>
    <col min="11028" max="11028" width="11" style="171" customWidth="1"/>
    <col min="11029" max="11264" width="9.140625" style="171"/>
    <col min="11265" max="11265" width="4.7109375" style="171" customWidth="1"/>
    <col min="11266" max="11266" width="16.85546875" style="171" customWidth="1"/>
    <col min="11267" max="11267" width="14.85546875" style="171" customWidth="1"/>
    <col min="11268" max="11268" width="14.140625" style="171" customWidth="1"/>
    <col min="11269" max="11269" width="18" style="171" customWidth="1"/>
    <col min="11270" max="11270" width="15.42578125" style="171" customWidth="1"/>
    <col min="11271" max="11271" width="14.85546875" style="171" customWidth="1"/>
    <col min="11272" max="11272" width="16.28515625" style="171" customWidth="1"/>
    <col min="11273" max="11274" width="14.7109375" style="171" customWidth="1"/>
    <col min="11275" max="11275" width="13.85546875" style="171" customWidth="1"/>
    <col min="11276" max="11276" width="12.28515625" style="171" customWidth="1"/>
    <col min="11277" max="11277" width="13.28515625" style="171" customWidth="1"/>
    <col min="11278" max="11278" width="13.42578125" style="171" customWidth="1"/>
    <col min="11279" max="11279" width="13.85546875" style="171" customWidth="1"/>
    <col min="11280" max="11280" width="15.28515625" style="171" customWidth="1"/>
    <col min="11281" max="11281" width="9.140625" style="171"/>
    <col min="11282" max="11282" width="13.28515625" style="171" customWidth="1"/>
    <col min="11283" max="11283" width="13.140625" style="171" customWidth="1"/>
    <col min="11284" max="11284" width="11" style="171" customWidth="1"/>
    <col min="11285" max="11520" width="9.140625" style="171"/>
    <col min="11521" max="11521" width="4.7109375" style="171" customWidth="1"/>
    <col min="11522" max="11522" width="16.85546875" style="171" customWidth="1"/>
    <col min="11523" max="11523" width="14.85546875" style="171" customWidth="1"/>
    <col min="11524" max="11524" width="14.140625" style="171" customWidth="1"/>
    <col min="11525" max="11525" width="18" style="171" customWidth="1"/>
    <col min="11526" max="11526" width="15.42578125" style="171" customWidth="1"/>
    <col min="11527" max="11527" width="14.85546875" style="171" customWidth="1"/>
    <col min="11528" max="11528" width="16.28515625" style="171" customWidth="1"/>
    <col min="11529" max="11530" width="14.7109375" style="171" customWidth="1"/>
    <col min="11531" max="11531" width="13.85546875" style="171" customWidth="1"/>
    <col min="11532" max="11532" width="12.28515625" style="171" customWidth="1"/>
    <col min="11533" max="11533" width="13.28515625" style="171" customWidth="1"/>
    <col min="11534" max="11534" width="13.42578125" style="171" customWidth="1"/>
    <col min="11535" max="11535" width="13.85546875" style="171" customWidth="1"/>
    <col min="11536" max="11536" width="15.28515625" style="171" customWidth="1"/>
    <col min="11537" max="11537" width="9.140625" style="171"/>
    <col min="11538" max="11538" width="13.28515625" style="171" customWidth="1"/>
    <col min="11539" max="11539" width="13.140625" style="171" customWidth="1"/>
    <col min="11540" max="11540" width="11" style="171" customWidth="1"/>
    <col min="11541" max="11776" width="9.140625" style="171"/>
    <col min="11777" max="11777" width="4.7109375" style="171" customWidth="1"/>
    <col min="11778" max="11778" width="16.85546875" style="171" customWidth="1"/>
    <col min="11779" max="11779" width="14.85546875" style="171" customWidth="1"/>
    <col min="11780" max="11780" width="14.140625" style="171" customWidth="1"/>
    <col min="11781" max="11781" width="18" style="171" customWidth="1"/>
    <col min="11782" max="11782" width="15.42578125" style="171" customWidth="1"/>
    <col min="11783" max="11783" width="14.85546875" style="171" customWidth="1"/>
    <col min="11784" max="11784" width="16.28515625" style="171" customWidth="1"/>
    <col min="11785" max="11786" width="14.7109375" style="171" customWidth="1"/>
    <col min="11787" max="11787" width="13.85546875" style="171" customWidth="1"/>
    <col min="11788" max="11788" width="12.28515625" style="171" customWidth="1"/>
    <col min="11789" max="11789" width="13.28515625" style="171" customWidth="1"/>
    <col min="11790" max="11790" width="13.42578125" style="171" customWidth="1"/>
    <col min="11791" max="11791" width="13.85546875" style="171" customWidth="1"/>
    <col min="11792" max="11792" width="15.28515625" style="171" customWidth="1"/>
    <col min="11793" max="11793" width="9.140625" style="171"/>
    <col min="11794" max="11794" width="13.28515625" style="171" customWidth="1"/>
    <col min="11795" max="11795" width="13.140625" style="171" customWidth="1"/>
    <col min="11796" max="11796" width="11" style="171" customWidth="1"/>
    <col min="11797" max="12032" width="9.140625" style="171"/>
    <col min="12033" max="12033" width="4.7109375" style="171" customWidth="1"/>
    <col min="12034" max="12034" width="16.85546875" style="171" customWidth="1"/>
    <col min="12035" max="12035" width="14.85546875" style="171" customWidth="1"/>
    <col min="12036" max="12036" width="14.140625" style="171" customWidth="1"/>
    <col min="12037" max="12037" width="18" style="171" customWidth="1"/>
    <col min="12038" max="12038" width="15.42578125" style="171" customWidth="1"/>
    <col min="12039" max="12039" width="14.85546875" style="171" customWidth="1"/>
    <col min="12040" max="12040" width="16.28515625" style="171" customWidth="1"/>
    <col min="12041" max="12042" width="14.7109375" style="171" customWidth="1"/>
    <col min="12043" max="12043" width="13.85546875" style="171" customWidth="1"/>
    <col min="12044" max="12044" width="12.28515625" style="171" customWidth="1"/>
    <col min="12045" max="12045" width="13.28515625" style="171" customWidth="1"/>
    <col min="12046" max="12046" width="13.42578125" style="171" customWidth="1"/>
    <col min="12047" max="12047" width="13.85546875" style="171" customWidth="1"/>
    <col min="12048" max="12048" width="15.28515625" style="171" customWidth="1"/>
    <col min="12049" max="12049" width="9.140625" style="171"/>
    <col min="12050" max="12050" width="13.28515625" style="171" customWidth="1"/>
    <col min="12051" max="12051" width="13.140625" style="171" customWidth="1"/>
    <col min="12052" max="12052" width="11" style="171" customWidth="1"/>
    <col min="12053" max="12288" width="9.140625" style="171"/>
    <col min="12289" max="12289" width="4.7109375" style="171" customWidth="1"/>
    <col min="12290" max="12290" width="16.85546875" style="171" customWidth="1"/>
    <col min="12291" max="12291" width="14.85546875" style="171" customWidth="1"/>
    <col min="12292" max="12292" width="14.140625" style="171" customWidth="1"/>
    <col min="12293" max="12293" width="18" style="171" customWidth="1"/>
    <col min="12294" max="12294" width="15.42578125" style="171" customWidth="1"/>
    <col min="12295" max="12295" width="14.85546875" style="171" customWidth="1"/>
    <col min="12296" max="12296" width="16.28515625" style="171" customWidth="1"/>
    <col min="12297" max="12298" width="14.7109375" style="171" customWidth="1"/>
    <col min="12299" max="12299" width="13.85546875" style="171" customWidth="1"/>
    <col min="12300" max="12300" width="12.28515625" style="171" customWidth="1"/>
    <col min="12301" max="12301" width="13.28515625" style="171" customWidth="1"/>
    <col min="12302" max="12302" width="13.42578125" style="171" customWidth="1"/>
    <col min="12303" max="12303" width="13.85546875" style="171" customWidth="1"/>
    <col min="12304" max="12304" width="15.28515625" style="171" customWidth="1"/>
    <col min="12305" max="12305" width="9.140625" style="171"/>
    <col min="12306" max="12306" width="13.28515625" style="171" customWidth="1"/>
    <col min="12307" max="12307" width="13.140625" style="171" customWidth="1"/>
    <col min="12308" max="12308" width="11" style="171" customWidth="1"/>
    <col min="12309" max="12544" width="9.140625" style="171"/>
    <col min="12545" max="12545" width="4.7109375" style="171" customWidth="1"/>
    <col min="12546" max="12546" width="16.85546875" style="171" customWidth="1"/>
    <col min="12547" max="12547" width="14.85546875" style="171" customWidth="1"/>
    <col min="12548" max="12548" width="14.140625" style="171" customWidth="1"/>
    <col min="12549" max="12549" width="18" style="171" customWidth="1"/>
    <col min="12550" max="12550" width="15.42578125" style="171" customWidth="1"/>
    <col min="12551" max="12551" width="14.85546875" style="171" customWidth="1"/>
    <col min="12552" max="12552" width="16.28515625" style="171" customWidth="1"/>
    <col min="12553" max="12554" width="14.7109375" style="171" customWidth="1"/>
    <col min="12555" max="12555" width="13.85546875" style="171" customWidth="1"/>
    <col min="12556" max="12556" width="12.28515625" style="171" customWidth="1"/>
    <col min="12557" max="12557" width="13.28515625" style="171" customWidth="1"/>
    <col min="12558" max="12558" width="13.42578125" style="171" customWidth="1"/>
    <col min="12559" max="12559" width="13.85546875" style="171" customWidth="1"/>
    <col min="12560" max="12560" width="15.28515625" style="171" customWidth="1"/>
    <col min="12561" max="12561" width="9.140625" style="171"/>
    <col min="12562" max="12562" width="13.28515625" style="171" customWidth="1"/>
    <col min="12563" max="12563" width="13.140625" style="171" customWidth="1"/>
    <col min="12564" max="12564" width="11" style="171" customWidth="1"/>
    <col min="12565" max="12800" width="9.140625" style="171"/>
    <col min="12801" max="12801" width="4.7109375" style="171" customWidth="1"/>
    <col min="12802" max="12802" width="16.85546875" style="171" customWidth="1"/>
    <col min="12803" max="12803" width="14.85546875" style="171" customWidth="1"/>
    <col min="12804" max="12804" width="14.140625" style="171" customWidth="1"/>
    <col min="12805" max="12805" width="18" style="171" customWidth="1"/>
    <col min="12806" max="12806" width="15.42578125" style="171" customWidth="1"/>
    <col min="12807" max="12807" width="14.85546875" style="171" customWidth="1"/>
    <col min="12808" max="12808" width="16.28515625" style="171" customWidth="1"/>
    <col min="12809" max="12810" width="14.7109375" style="171" customWidth="1"/>
    <col min="12811" max="12811" width="13.85546875" style="171" customWidth="1"/>
    <col min="12812" max="12812" width="12.28515625" style="171" customWidth="1"/>
    <col min="12813" max="12813" width="13.28515625" style="171" customWidth="1"/>
    <col min="12814" max="12814" width="13.42578125" style="171" customWidth="1"/>
    <col min="12815" max="12815" width="13.85546875" style="171" customWidth="1"/>
    <col min="12816" max="12816" width="15.28515625" style="171" customWidth="1"/>
    <col min="12817" max="12817" width="9.140625" style="171"/>
    <col min="12818" max="12818" width="13.28515625" style="171" customWidth="1"/>
    <col min="12819" max="12819" width="13.140625" style="171" customWidth="1"/>
    <col min="12820" max="12820" width="11" style="171" customWidth="1"/>
    <col min="12821" max="13056" width="9.140625" style="171"/>
    <col min="13057" max="13057" width="4.7109375" style="171" customWidth="1"/>
    <col min="13058" max="13058" width="16.85546875" style="171" customWidth="1"/>
    <col min="13059" max="13059" width="14.85546875" style="171" customWidth="1"/>
    <col min="13060" max="13060" width="14.140625" style="171" customWidth="1"/>
    <col min="13061" max="13061" width="18" style="171" customWidth="1"/>
    <col min="13062" max="13062" width="15.42578125" style="171" customWidth="1"/>
    <col min="13063" max="13063" width="14.85546875" style="171" customWidth="1"/>
    <col min="13064" max="13064" width="16.28515625" style="171" customWidth="1"/>
    <col min="13065" max="13066" width="14.7109375" style="171" customWidth="1"/>
    <col min="13067" max="13067" width="13.85546875" style="171" customWidth="1"/>
    <col min="13068" max="13068" width="12.28515625" style="171" customWidth="1"/>
    <col min="13069" max="13069" width="13.28515625" style="171" customWidth="1"/>
    <col min="13070" max="13070" width="13.42578125" style="171" customWidth="1"/>
    <col min="13071" max="13071" width="13.85546875" style="171" customWidth="1"/>
    <col min="13072" max="13072" width="15.28515625" style="171" customWidth="1"/>
    <col min="13073" max="13073" width="9.140625" style="171"/>
    <col min="13074" max="13074" width="13.28515625" style="171" customWidth="1"/>
    <col min="13075" max="13075" width="13.140625" style="171" customWidth="1"/>
    <col min="13076" max="13076" width="11" style="171" customWidth="1"/>
    <col min="13077" max="13312" width="9.140625" style="171"/>
    <col min="13313" max="13313" width="4.7109375" style="171" customWidth="1"/>
    <col min="13314" max="13314" width="16.85546875" style="171" customWidth="1"/>
    <col min="13315" max="13315" width="14.85546875" style="171" customWidth="1"/>
    <col min="13316" max="13316" width="14.140625" style="171" customWidth="1"/>
    <col min="13317" max="13317" width="18" style="171" customWidth="1"/>
    <col min="13318" max="13318" width="15.42578125" style="171" customWidth="1"/>
    <col min="13319" max="13319" width="14.85546875" style="171" customWidth="1"/>
    <col min="13320" max="13320" width="16.28515625" style="171" customWidth="1"/>
    <col min="13321" max="13322" width="14.7109375" style="171" customWidth="1"/>
    <col min="13323" max="13323" width="13.85546875" style="171" customWidth="1"/>
    <col min="13324" max="13324" width="12.28515625" style="171" customWidth="1"/>
    <col min="13325" max="13325" width="13.28515625" style="171" customWidth="1"/>
    <col min="13326" max="13326" width="13.42578125" style="171" customWidth="1"/>
    <col min="13327" max="13327" width="13.85546875" style="171" customWidth="1"/>
    <col min="13328" max="13328" width="15.28515625" style="171" customWidth="1"/>
    <col min="13329" max="13329" width="9.140625" style="171"/>
    <col min="13330" max="13330" width="13.28515625" style="171" customWidth="1"/>
    <col min="13331" max="13331" width="13.140625" style="171" customWidth="1"/>
    <col min="13332" max="13332" width="11" style="171" customWidth="1"/>
    <col min="13333" max="13568" width="9.140625" style="171"/>
    <col min="13569" max="13569" width="4.7109375" style="171" customWidth="1"/>
    <col min="13570" max="13570" width="16.85546875" style="171" customWidth="1"/>
    <col min="13571" max="13571" width="14.85546875" style="171" customWidth="1"/>
    <col min="13572" max="13572" width="14.140625" style="171" customWidth="1"/>
    <col min="13573" max="13573" width="18" style="171" customWidth="1"/>
    <col min="13574" max="13574" width="15.42578125" style="171" customWidth="1"/>
    <col min="13575" max="13575" width="14.85546875" style="171" customWidth="1"/>
    <col min="13576" max="13576" width="16.28515625" style="171" customWidth="1"/>
    <col min="13577" max="13578" width="14.7109375" style="171" customWidth="1"/>
    <col min="13579" max="13579" width="13.85546875" style="171" customWidth="1"/>
    <col min="13580" max="13580" width="12.28515625" style="171" customWidth="1"/>
    <col min="13581" max="13581" width="13.28515625" style="171" customWidth="1"/>
    <col min="13582" max="13582" width="13.42578125" style="171" customWidth="1"/>
    <col min="13583" max="13583" width="13.85546875" style="171" customWidth="1"/>
    <col min="13584" max="13584" width="15.28515625" style="171" customWidth="1"/>
    <col min="13585" max="13585" width="9.140625" style="171"/>
    <col min="13586" max="13586" width="13.28515625" style="171" customWidth="1"/>
    <col min="13587" max="13587" width="13.140625" style="171" customWidth="1"/>
    <col min="13588" max="13588" width="11" style="171" customWidth="1"/>
    <col min="13589" max="13824" width="9.140625" style="171"/>
    <col min="13825" max="13825" width="4.7109375" style="171" customWidth="1"/>
    <col min="13826" max="13826" width="16.85546875" style="171" customWidth="1"/>
    <col min="13827" max="13827" width="14.85546875" style="171" customWidth="1"/>
    <col min="13828" max="13828" width="14.140625" style="171" customWidth="1"/>
    <col min="13829" max="13829" width="18" style="171" customWidth="1"/>
    <col min="13830" max="13830" width="15.42578125" style="171" customWidth="1"/>
    <col min="13831" max="13831" width="14.85546875" style="171" customWidth="1"/>
    <col min="13832" max="13832" width="16.28515625" style="171" customWidth="1"/>
    <col min="13833" max="13834" width="14.7109375" style="171" customWidth="1"/>
    <col min="13835" max="13835" width="13.85546875" style="171" customWidth="1"/>
    <col min="13836" max="13836" width="12.28515625" style="171" customWidth="1"/>
    <col min="13837" max="13837" width="13.28515625" style="171" customWidth="1"/>
    <col min="13838" max="13838" width="13.42578125" style="171" customWidth="1"/>
    <col min="13839" max="13839" width="13.85546875" style="171" customWidth="1"/>
    <col min="13840" max="13840" width="15.28515625" style="171" customWidth="1"/>
    <col min="13841" max="13841" width="9.140625" style="171"/>
    <col min="13842" max="13842" width="13.28515625" style="171" customWidth="1"/>
    <col min="13843" max="13843" width="13.140625" style="171" customWidth="1"/>
    <col min="13844" max="13844" width="11" style="171" customWidth="1"/>
    <col min="13845" max="14080" width="9.140625" style="171"/>
    <col min="14081" max="14081" width="4.7109375" style="171" customWidth="1"/>
    <col min="14082" max="14082" width="16.85546875" style="171" customWidth="1"/>
    <col min="14083" max="14083" width="14.85546875" style="171" customWidth="1"/>
    <col min="14084" max="14084" width="14.140625" style="171" customWidth="1"/>
    <col min="14085" max="14085" width="18" style="171" customWidth="1"/>
    <col min="14086" max="14086" width="15.42578125" style="171" customWidth="1"/>
    <col min="14087" max="14087" width="14.85546875" style="171" customWidth="1"/>
    <col min="14088" max="14088" width="16.28515625" style="171" customWidth="1"/>
    <col min="14089" max="14090" width="14.7109375" style="171" customWidth="1"/>
    <col min="14091" max="14091" width="13.85546875" style="171" customWidth="1"/>
    <col min="14092" max="14092" width="12.28515625" style="171" customWidth="1"/>
    <col min="14093" max="14093" width="13.28515625" style="171" customWidth="1"/>
    <col min="14094" max="14094" width="13.42578125" style="171" customWidth="1"/>
    <col min="14095" max="14095" width="13.85546875" style="171" customWidth="1"/>
    <col min="14096" max="14096" width="15.28515625" style="171" customWidth="1"/>
    <col min="14097" max="14097" width="9.140625" style="171"/>
    <col min="14098" max="14098" width="13.28515625" style="171" customWidth="1"/>
    <col min="14099" max="14099" width="13.140625" style="171" customWidth="1"/>
    <col min="14100" max="14100" width="11" style="171" customWidth="1"/>
    <col min="14101" max="14336" width="9.140625" style="171"/>
    <col min="14337" max="14337" width="4.7109375" style="171" customWidth="1"/>
    <col min="14338" max="14338" width="16.85546875" style="171" customWidth="1"/>
    <col min="14339" max="14339" width="14.85546875" style="171" customWidth="1"/>
    <col min="14340" max="14340" width="14.140625" style="171" customWidth="1"/>
    <col min="14341" max="14341" width="18" style="171" customWidth="1"/>
    <col min="14342" max="14342" width="15.42578125" style="171" customWidth="1"/>
    <col min="14343" max="14343" width="14.85546875" style="171" customWidth="1"/>
    <col min="14344" max="14344" width="16.28515625" style="171" customWidth="1"/>
    <col min="14345" max="14346" width="14.7109375" style="171" customWidth="1"/>
    <col min="14347" max="14347" width="13.85546875" style="171" customWidth="1"/>
    <col min="14348" max="14348" width="12.28515625" style="171" customWidth="1"/>
    <col min="14349" max="14349" width="13.28515625" style="171" customWidth="1"/>
    <col min="14350" max="14350" width="13.42578125" style="171" customWidth="1"/>
    <col min="14351" max="14351" width="13.85546875" style="171" customWidth="1"/>
    <col min="14352" max="14352" width="15.28515625" style="171" customWidth="1"/>
    <col min="14353" max="14353" width="9.140625" style="171"/>
    <col min="14354" max="14354" width="13.28515625" style="171" customWidth="1"/>
    <col min="14355" max="14355" width="13.140625" style="171" customWidth="1"/>
    <col min="14356" max="14356" width="11" style="171" customWidth="1"/>
    <col min="14357" max="14592" width="9.140625" style="171"/>
    <col min="14593" max="14593" width="4.7109375" style="171" customWidth="1"/>
    <col min="14594" max="14594" width="16.85546875" style="171" customWidth="1"/>
    <col min="14595" max="14595" width="14.85546875" style="171" customWidth="1"/>
    <col min="14596" max="14596" width="14.140625" style="171" customWidth="1"/>
    <col min="14597" max="14597" width="18" style="171" customWidth="1"/>
    <col min="14598" max="14598" width="15.42578125" style="171" customWidth="1"/>
    <col min="14599" max="14599" width="14.85546875" style="171" customWidth="1"/>
    <col min="14600" max="14600" width="16.28515625" style="171" customWidth="1"/>
    <col min="14601" max="14602" width="14.7109375" style="171" customWidth="1"/>
    <col min="14603" max="14603" width="13.85546875" style="171" customWidth="1"/>
    <col min="14604" max="14604" width="12.28515625" style="171" customWidth="1"/>
    <col min="14605" max="14605" width="13.28515625" style="171" customWidth="1"/>
    <col min="14606" max="14606" width="13.42578125" style="171" customWidth="1"/>
    <col min="14607" max="14607" width="13.85546875" style="171" customWidth="1"/>
    <col min="14608" max="14608" width="15.28515625" style="171" customWidth="1"/>
    <col min="14609" max="14609" width="9.140625" style="171"/>
    <col min="14610" max="14610" width="13.28515625" style="171" customWidth="1"/>
    <col min="14611" max="14611" width="13.140625" style="171" customWidth="1"/>
    <col min="14612" max="14612" width="11" style="171" customWidth="1"/>
    <col min="14613" max="14848" width="9.140625" style="171"/>
    <col min="14849" max="14849" width="4.7109375" style="171" customWidth="1"/>
    <col min="14850" max="14850" width="16.85546875" style="171" customWidth="1"/>
    <col min="14851" max="14851" width="14.85546875" style="171" customWidth="1"/>
    <col min="14852" max="14852" width="14.140625" style="171" customWidth="1"/>
    <col min="14853" max="14853" width="18" style="171" customWidth="1"/>
    <col min="14854" max="14854" width="15.42578125" style="171" customWidth="1"/>
    <col min="14855" max="14855" width="14.85546875" style="171" customWidth="1"/>
    <col min="14856" max="14856" width="16.28515625" style="171" customWidth="1"/>
    <col min="14857" max="14858" width="14.7109375" style="171" customWidth="1"/>
    <col min="14859" max="14859" width="13.85546875" style="171" customWidth="1"/>
    <col min="14860" max="14860" width="12.28515625" style="171" customWidth="1"/>
    <col min="14861" max="14861" width="13.28515625" style="171" customWidth="1"/>
    <col min="14862" max="14862" width="13.42578125" style="171" customWidth="1"/>
    <col min="14863" max="14863" width="13.85546875" style="171" customWidth="1"/>
    <col min="14864" max="14864" width="15.28515625" style="171" customWidth="1"/>
    <col min="14865" max="14865" width="9.140625" style="171"/>
    <col min="14866" max="14866" width="13.28515625" style="171" customWidth="1"/>
    <col min="14867" max="14867" width="13.140625" style="171" customWidth="1"/>
    <col min="14868" max="14868" width="11" style="171" customWidth="1"/>
    <col min="14869" max="15104" width="9.140625" style="171"/>
    <col min="15105" max="15105" width="4.7109375" style="171" customWidth="1"/>
    <col min="15106" max="15106" width="16.85546875" style="171" customWidth="1"/>
    <col min="15107" max="15107" width="14.85546875" style="171" customWidth="1"/>
    <col min="15108" max="15108" width="14.140625" style="171" customWidth="1"/>
    <col min="15109" max="15109" width="18" style="171" customWidth="1"/>
    <col min="15110" max="15110" width="15.42578125" style="171" customWidth="1"/>
    <col min="15111" max="15111" width="14.85546875" style="171" customWidth="1"/>
    <col min="15112" max="15112" width="16.28515625" style="171" customWidth="1"/>
    <col min="15113" max="15114" width="14.7109375" style="171" customWidth="1"/>
    <col min="15115" max="15115" width="13.85546875" style="171" customWidth="1"/>
    <col min="15116" max="15116" width="12.28515625" style="171" customWidth="1"/>
    <col min="15117" max="15117" width="13.28515625" style="171" customWidth="1"/>
    <col min="15118" max="15118" width="13.42578125" style="171" customWidth="1"/>
    <col min="15119" max="15119" width="13.85546875" style="171" customWidth="1"/>
    <col min="15120" max="15120" width="15.28515625" style="171" customWidth="1"/>
    <col min="15121" max="15121" width="9.140625" style="171"/>
    <col min="15122" max="15122" width="13.28515625" style="171" customWidth="1"/>
    <col min="15123" max="15123" width="13.140625" style="171" customWidth="1"/>
    <col min="15124" max="15124" width="11" style="171" customWidth="1"/>
    <col min="15125" max="15360" width="9.140625" style="171"/>
    <col min="15361" max="15361" width="4.7109375" style="171" customWidth="1"/>
    <col min="15362" max="15362" width="16.85546875" style="171" customWidth="1"/>
    <col min="15363" max="15363" width="14.85546875" style="171" customWidth="1"/>
    <col min="15364" max="15364" width="14.140625" style="171" customWidth="1"/>
    <col min="15365" max="15365" width="18" style="171" customWidth="1"/>
    <col min="15366" max="15366" width="15.42578125" style="171" customWidth="1"/>
    <col min="15367" max="15367" width="14.85546875" style="171" customWidth="1"/>
    <col min="15368" max="15368" width="16.28515625" style="171" customWidth="1"/>
    <col min="15369" max="15370" width="14.7109375" style="171" customWidth="1"/>
    <col min="15371" max="15371" width="13.85546875" style="171" customWidth="1"/>
    <col min="15372" max="15372" width="12.28515625" style="171" customWidth="1"/>
    <col min="15373" max="15373" width="13.28515625" style="171" customWidth="1"/>
    <col min="15374" max="15374" width="13.42578125" style="171" customWidth="1"/>
    <col min="15375" max="15375" width="13.85546875" style="171" customWidth="1"/>
    <col min="15376" max="15376" width="15.28515625" style="171" customWidth="1"/>
    <col min="15377" max="15377" width="9.140625" style="171"/>
    <col min="15378" max="15378" width="13.28515625" style="171" customWidth="1"/>
    <col min="15379" max="15379" width="13.140625" style="171" customWidth="1"/>
    <col min="15380" max="15380" width="11" style="171" customWidth="1"/>
    <col min="15381" max="15616" width="9.140625" style="171"/>
    <col min="15617" max="15617" width="4.7109375" style="171" customWidth="1"/>
    <col min="15618" max="15618" width="16.85546875" style="171" customWidth="1"/>
    <col min="15619" max="15619" width="14.85546875" style="171" customWidth="1"/>
    <col min="15620" max="15620" width="14.140625" style="171" customWidth="1"/>
    <col min="15621" max="15621" width="18" style="171" customWidth="1"/>
    <col min="15622" max="15622" width="15.42578125" style="171" customWidth="1"/>
    <col min="15623" max="15623" width="14.85546875" style="171" customWidth="1"/>
    <col min="15624" max="15624" width="16.28515625" style="171" customWidth="1"/>
    <col min="15625" max="15626" width="14.7109375" style="171" customWidth="1"/>
    <col min="15627" max="15627" width="13.85546875" style="171" customWidth="1"/>
    <col min="15628" max="15628" width="12.28515625" style="171" customWidth="1"/>
    <col min="15629" max="15629" width="13.28515625" style="171" customWidth="1"/>
    <col min="15630" max="15630" width="13.42578125" style="171" customWidth="1"/>
    <col min="15631" max="15631" width="13.85546875" style="171" customWidth="1"/>
    <col min="15632" max="15632" width="15.28515625" style="171" customWidth="1"/>
    <col min="15633" max="15633" width="9.140625" style="171"/>
    <col min="15634" max="15634" width="13.28515625" style="171" customWidth="1"/>
    <col min="15635" max="15635" width="13.140625" style="171" customWidth="1"/>
    <col min="15636" max="15636" width="11" style="171" customWidth="1"/>
    <col min="15637" max="15872" width="9.140625" style="171"/>
    <col min="15873" max="15873" width="4.7109375" style="171" customWidth="1"/>
    <col min="15874" max="15874" width="16.85546875" style="171" customWidth="1"/>
    <col min="15875" max="15875" width="14.85546875" style="171" customWidth="1"/>
    <col min="15876" max="15876" width="14.140625" style="171" customWidth="1"/>
    <col min="15877" max="15877" width="18" style="171" customWidth="1"/>
    <col min="15878" max="15878" width="15.42578125" style="171" customWidth="1"/>
    <col min="15879" max="15879" width="14.85546875" style="171" customWidth="1"/>
    <col min="15880" max="15880" width="16.28515625" style="171" customWidth="1"/>
    <col min="15881" max="15882" width="14.7109375" style="171" customWidth="1"/>
    <col min="15883" max="15883" width="13.85546875" style="171" customWidth="1"/>
    <col min="15884" max="15884" width="12.28515625" style="171" customWidth="1"/>
    <col min="15885" max="15885" width="13.28515625" style="171" customWidth="1"/>
    <col min="15886" max="15886" width="13.42578125" style="171" customWidth="1"/>
    <col min="15887" max="15887" width="13.85546875" style="171" customWidth="1"/>
    <col min="15888" max="15888" width="15.28515625" style="171" customWidth="1"/>
    <col min="15889" max="15889" width="9.140625" style="171"/>
    <col min="15890" max="15890" width="13.28515625" style="171" customWidth="1"/>
    <col min="15891" max="15891" width="13.140625" style="171" customWidth="1"/>
    <col min="15892" max="15892" width="11" style="171" customWidth="1"/>
    <col min="15893" max="16128" width="9.140625" style="171"/>
    <col min="16129" max="16129" width="4.7109375" style="171" customWidth="1"/>
    <col min="16130" max="16130" width="16.85546875" style="171" customWidth="1"/>
    <col min="16131" max="16131" width="14.85546875" style="171" customWidth="1"/>
    <col min="16132" max="16132" width="14.140625" style="171" customWidth="1"/>
    <col min="16133" max="16133" width="18" style="171" customWidth="1"/>
    <col min="16134" max="16134" width="15.42578125" style="171" customWidth="1"/>
    <col min="16135" max="16135" width="14.85546875" style="171" customWidth="1"/>
    <col min="16136" max="16136" width="16.28515625" style="171" customWidth="1"/>
    <col min="16137" max="16138" width="14.7109375" style="171" customWidth="1"/>
    <col min="16139" max="16139" width="13.85546875" style="171" customWidth="1"/>
    <col min="16140" max="16140" width="12.28515625" style="171" customWidth="1"/>
    <col min="16141" max="16141" width="13.28515625" style="171" customWidth="1"/>
    <col min="16142" max="16142" width="13.42578125" style="171" customWidth="1"/>
    <col min="16143" max="16143" width="13.85546875" style="171" customWidth="1"/>
    <col min="16144" max="16144" width="15.28515625" style="171" customWidth="1"/>
    <col min="16145" max="16145" width="9.140625" style="171"/>
    <col min="16146" max="16146" width="13.28515625" style="171" customWidth="1"/>
    <col min="16147" max="16147" width="13.140625" style="171" customWidth="1"/>
    <col min="16148" max="16148" width="11" style="171" customWidth="1"/>
    <col min="16149" max="16384" width="9.140625" style="171"/>
  </cols>
  <sheetData>
    <row r="1" spans="1:19" s="166" customFormat="1" ht="15.75" customHeight="1">
      <c r="P1" s="166" t="s">
        <v>66</v>
      </c>
    </row>
    <row r="2" spans="1:19" s="167" customFormat="1" ht="18" customHeight="1">
      <c r="B2" s="456" t="s">
        <v>0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9" s="168" customFormat="1" ht="42" customHeight="1">
      <c r="B3" s="457" t="s">
        <v>86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9" s="166" customFormat="1" ht="22.5" customHeight="1" thickBot="1">
      <c r="B4" s="458" t="s">
        <v>180</v>
      </c>
      <c r="C4" s="458"/>
      <c r="D4" s="458"/>
      <c r="E4" s="458"/>
      <c r="F4" s="458"/>
      <c r="G4" s="458"/>
      <c r="H4" s="458"/>
      <c r="I4" s="458"/>
      <c r="J4" s="458"/>
      <c r="K4" s="458"/>
      <c r="L4" s="458"/>
      <c r="M4" s="458"/>
      <c r="N4" s="458"/>
      <c r="O4" s="458"/>
      <c r="P4" s="458"/>
    </row>
    <row r="5" spans="1:19" s="169" customFormat="1" ht="39" customHeight="1" thickBot="1">
      <c r="A5" s="443" t="s">
        <v>1</v>
      </c>
      <c r="B5" s="446" t="s">
        <v>67</v>
      </c>
      <c r="C5" s="449" t="s">
        <v>181</v>
      </c>
      <c r="D5" s="452" t="s">
        <v>2</v>
      </c>
      <c r="E5" s="438" t="s">
        <v>3</v>
      </c>
      <c r="F5" s="439"/>
      <c r="G5" s="439"/>
      <c r="H5" s="439"/>
      <c r="I5" s="440"/>
      <c r="J5" s="438" t="s">
        <v>4</v>
      </c>
      <c r="K5" s="439"/>
      <c r="L5" s="439"/>
      <c r="M5" s="439"/>
      <c r="N5" s="440"/>
      <c r="O5" s="441" t="s">
        <v>5</v>
      </c>
      <c r="P5" s="442"/>
    </row>
    <row r="6" spans="1:19" s="169" customFormat="1" ht="60" customHeight="1">
      <c r="A6" s="444"/>
      <c r="B6" s="447"/>
      <c r="C6" s="450"/>
      <c r="D6" s="453"/>
      <c r="E6" s="430" t="s">
        <v>182</v>
      </c>
      <c r="F6" s="432" t="s">
        <v>75</v>
      </c>
      <c r="G6" s="432"/>
      <c r="H6" s="432" t="s">
        <v>7</v>
      </c>
      <c r="I6" s="455"/>
      <c r="J6" s="430" t="s">
        <v>183</v>
      </c>
      <c r="K6" s="432" t="s">
        <v>76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9" s="169" customFormat="1" ht="48" customHeight="1" thickBot="1">
      <c r="A7" s="445"/>
      <c r="B7" s="448"/>
      <c r="C7" s="451"/>
      <c r="D7" s="454"/>
      <c r="E7" s="431"/>
      <c r="F7" s="173" t="s">
        <v>12</v>
      </c>
      <c r="G7" s="173" t="s">
        <v>13</v>
      </c>
      <c r="H7" s="173" t="s">
        <v>12</v>
      </c>
      <c r="I7" s="173" t="s">
        <v>13</v>
      </c>
      <c r="J7" s="431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9" s="170" customFormat="1" ht="15.75" customHeight="1" thickBot="1">
      <c r="A8" s="216">
        <v>1</v>
      </c>
      <c r="B8" s="218">
        <v>2</v>
      </c>
      <c r="C8" s="219">
        <v>3</v>
      </c>
      <c r="D8" s="220">
        <v>4</v>
      </c>
      <c r="E8" s="216">
        <v>5</v>
      </c>
      <c r="F8" s="218">
        <v>6</v>
      </c>
      <c r="G8" s="219">
        <v>7</v>
      </c>
      <c r="H8" s="220">
        <v>8</v>
      </c>
      <c r="I8" s="216">
        <v>9</v>
      </c>
      <c r="J8" s="218">
        <v>10</v>
      </c>
      <c r="K8" s="219">
        <v>11</v>
      </c>
      <c r="L8" s="220">
        <v>12</v>
      </c>
      <c r="M8" s="216">
        <v>13</v>
      </c>
      <c r="N8" s="218">
        <v>14</v>
      </c>
      <c r="O8" s="219">
        <v>15</v>
      </c>
      <c r="P8" s="220">
        <v>16</v>
      </c>
    </row>
    <row r="9" spans="1:19" ht="24.95" customHeight="1">
      <c r="A9" s="411">
        <v>1</v>
      </c>
      <c r="B9" s="423" t="s">
        <v>87</v>
      </c>
      <c r="C9" s="420">
        <v>54948.025399999999</v>
      </c>
      <c r="D9" s="190" t="s">
        <v>14</v>
      </c>
      <c r="E9" s="222">
        <v>4127.1522000000004</v>
      </c>
      <c r="F9" s="223">
        <v>3500</v>
      </c>
      <c r="G9" s="223">
        <v>3498</v>
      </c>
      <c r="H9" s="224">
        <v>20210</v>
      </c>
      <c r="I9" s="223">
        <v>19510</v>
      </c>
      <c r="J9" s="222">
        <v>78.2</v>
      </c>
      <c r="K9" s="223">
        <v>61</v>
      </c>
      <c r="L9" s="223">
        <v>60.2</v>
      </c>
      <c r="M9" s="223">
        <v>50</v>
      </c>
      <c r="N9" s="223">
        <v>50</v>
      </c>
      <c r="O9" s="255">
        <f>G9+L9</f>
        <v>3558.2</v>
      </c>
      <c r="P9" s="252">
        <f>I9+N9</f>
        <v>19560</v>
      </c>
      <c r="R9" s="175"/>
      <c r="S9" s="175"/>
    </row>
    <row r="10" spans="1:19" ht="24.95" customHeight="1">
      <c r="A10" s="412"/>
      <c r="B10" s="424"/>
      <c r="C10" s="421"/>
      <c r="D10" s="137" t="s">
        <v>72</v>
      </c>
      <c r="E10" s="225">
        <v>9.73</v>
      </c>
      <c r="F10" s="226"/>
      <c r="G10" s="226"/>
      <c r="H10" s="226"/>
      <c r="I10" s="226"/>
      <c r="J10" s="225"/>
      <c r="K10" s="226"/>
      <c r="L10" s="226"/>
      <c r="M10" s="226"/>
      <c r="N10" s="226"/>
      <c r="O10" s="256">
        <f>G10+L10</f>
        <v>0</v>
      </c>
      <c r="P10" s="253">
        <f>I10+N10</f>
        <v>0</v>
      </c>
      <c r="R10" s="242"/>
      <c r="S10" s="242"/>
    </row>
    <row r="11" spans="1:19" ht="24.95" customHeight="1">
      <c r="A11" s="412"/>
      <c r="B11" s="424"/>
      <c r="C11" s="421"/>
      <c r="D11" s="137" t="s">
        <v>15</v>
      </c>
      <c r="E11" s="225">
        <v>1885.5065</v>
      </c>
      <c r="F11" s="226">
        <v>1885.51</v>
      </c>
      <c r="G11" s="226">
        <v>1870</v>
      </c>
      <c r="H11" s="226">
        <v>7150</v>
      </c>
      <c r="I11" s="226">
        <v>6820</v>
      </c>
      <c r="J11" s="225">
        <v>904.62000000000012</v>
      </c>
      <c r="K11" s="226">
        <v>690</v>
      </c>
      <c r="L11" s="226">
        <v>670</v>
      </c>
      <c r="M11" s="226">
        <v>2050</v>
      </c>
      <c r="N11" s="226">
        <v>1580</v>
      </c>
      <c r="O11" s="256">
        <f>G11+L11</f>
        <v>2540</v>
      </c>
      <c r="P11" s="253">
        <f>I11+N11</f>
        <v>8400</v>
      </c>
      <c r="R11" s="242"/>
      <c r="S11" s="242"/>
    </row>
    <row r="12" spans="1:19" ht="24.95" customHeight="1">
      <c r="A12" s="412"/>
      <c r="B12" s="424"/>
      <c r="C12" s="421"/>
      <c r="D12" s="137" t="s">
        <v>16</v>
      </c>
      <c r="E12" s="225">
        <v>12220.556</v>
      </c>
      <c r="F12" s="226">
        <v>4650</v>
      </c>
      <c r="G12" s="226">
        <v>4605</v>
      </c>
      <c r="H12" s="226">
        <v>7870.9</v>
      </c>
      <c r="I12" s="226">
        <v>7210</v>
      </c>
      <c r="J12" s="225">
        <v>11811.683300000001</v>
      </c>
      <c r="K12" s="226">
        <v>4100</v>
      </c>
      <c r="L12" s="226">
        <v>4080</v>
      </c>
      <c r="M12" s="226">
        <v>5412.4</v>
      </c>
      <c r="N12" s="226">
        <v>4215</v>
      </c>
      <c r="O12" s="256">
        <f>G12+L12</f>
        <v>8685</v>
      </c>
      <c r="P12" s="253">
        <f>I12+N12</f>
        <v>11425</v>
      </c>
      <c r="R12" s="242"/>
      <c r="S12" s="242"/>
    </row>
    <row r="13" spans="1:19" ht="24.95" customHeight="1" thickBot="1">
      <c r="A13" s="413"/>
      <c r="B13" s="425"/>
      <c r="C13" s="422"/>
      <c r="D13" s="215" t="s">
        <v>17</v>
      </c>
      <c r="E13" s="227">
        <v>7793.8548000000001</v>
      </c>
      <c r="F13" s="228">
        <v>2.15</v>
      </c>
      <c r="G13" s="228">
        <v>2.15</v>
      </c>
      <c r="H13" s="228">
        <v>1.6</v>
      </c>
      <c r="I13" s="228">
        <v>1.6</v>
      </c>
      <c r="J13" s="227">
        <v>1682.8867</v>
      </c>
      <c r="K13" s="228">
        <v>100</v>
      </c>
      <c r="L13" s="228">
        <v>72.3</v>
      </c>
      <c r="M13" s="228">
        <v>31</v>
      </c>
      <c r="N13" s="228">
        <v>72.3</v>
      </c>
      <c r="O13" s="257">
        <f>G13+L13</f>
        <v>74.45</v>
      </c>
      <c r="P13" s="254">
        <f>I13+N13</f>
        <v>73.899999999999991</v>
      </c>
      <c r="R13" s="242"/>
      <c r="S13" s="242"/>
    </row>
    <row r="14" spans="1:19" ht="24.95" customHeight="1" thickBot="1">
      <c r="A14" s="408"/>
      <c r="B14" s="409" t="s">
        <v>18</v>
      </c>
      <c r="C14" s="410"/>
      <c r="D14" s="191"/>
      <c r="E14" s="229">
        <f>SUM(E9:E13)</f>
        <v>26036.799500000001</v>
      </c>
      <c r="F14" s="230">
        <f t="shared" ref="F14:P14" si="0">SUM(F9:F13)</f>
        <v>10037.66</v>
      </c>
      <c r="G14" s="230">
        <f t="shared" si="0"/>
        <v>9975.15</v>
      </c>
      <c r="H14" s="230">
        <f t="shared" si="0"/>
        <v>35232.5</v>
      </c>
      <c r="I14" s="230">
        <f t="shared" si="0"/>
        <v>33541.599999999999</v>
      </c>
      <c r="J14" s="229">
        <f t="shared" si="0"/>
        <v>14477.39</v>
      </c>
      <c r="K14" s="230">
        <f t="shared" si="0"/>
        <v>4951</v>
      </c>
      <c r="L14" s="230">
        <f t="shared" si="0"/>
        <v>4882.5</v>
      </c>
      <c r="M14" s="230">
        <f t="shared" si="0"/>
        <v>7543.4</v>
      </c>
      <c r="N14" s="230">
        <f t="shared" si="0"/>
        <v>5917.3</v>
      </c>
      <c r="O14" s="258">
        <f t="shared" si="0"/>
        <v>14857.650000000001</v>
      </c>
      <c r="P14" s="259">
        <f t="shared" si="0"/>
        <v>39458.9</v>
      </c>
      <c r="R14" s="242"/>
      <c r="S14" s="242"/>
    </row>
    <row r="15" spans="1:19" ht="24.95" customHeight="1">
      <c r="A15" s="411">
        <v>2</v>
      </c>
      <c r="B15" s="423" t="s">
        <v>88</v>
      </c>
      <c r="C15" s="420">
        <v>31559.447400000001</v>
      </c>
      <c r="D15" s="190" t="s">
        <v>14</v>
      </c>
      <c r="E15" s="222">
        <v>1119.2858000000001</v>
      </c>
      <c r="F15" s="223">
        <v>550</v>
      </c>
      <c r="G15" s="223">
        <v>534.4</v>
      </c>
      <c r="H15" s="224">
        <v>4620</v>
      </c>
      <c r="I15" s="223">
        <v>4620</v>
      </c>
      <c r="J15" s="222">
        <v>95.47</v>
      </c>
      <c r="K15" s="223">
        <v>61.8</v>
      </c>
      <c r="L15" s="223">
        <v>61.8</v>
      </c>
      <c r="M15" s="223">
        <v>479.9</v>
      </c>
      <c r="N15" s="223">
        <v>479.9</v>
      </c>
      <c r="O15" s="255">
        <f>G15+L15</f>
        <v>596.19999999999993</v>
      </c>
      <c r="P15" s="252">
        <f>I15+N15</f>
        <v>5099.8999999999996</v>
      </c>
      <c r="R15" s="242"/>
      <c r="S15" s="242"/>
    </row>
    <row r="16" spans="1:19" ht="24.95" customHeight="1">
      <c r="A16" s="412"/>
      <c r="B16" s="424"/>
      <c r="C16" s="421"/>
      <c r="D16" s="137" t="s">
        <v>72</v>
      </c>
      <c r="E16" s="225"/>
      <c r="F16" s="226"/>
      <c r="G16" s="226"/>
      <c r="H16" s="226"/>
      <c r="I16" s="226"/>
      <c r="J16" s="225"/>
      <c r="K16" s="226"/>
      <c r="L16" s="226"/>
      <c r="M16" s="226"/>
      <c r="N16" s="226"/>
      <c r="O16" s="256">
        <f>G16+L16</f>
        <v>0</v>
      </c>
      <c r="P16" s="253">
        <f>I16+N16</f>
        <v>0</v>
      </c>
      <c r="R16" s="242"/>
      <c r="S16" s="242"/>
    </row>
    <row r="17" spans="1:19" ht="24.95" customHeight="1">
      <c r="A17" s="412"/>
      <c r="B17" s="424"/>
      <c r="C17" s="421"/>
      <c r="D17" s="137" t="s">
        <v>15</v>
      </c>
      <c r="E17" s="225">
        <v>1070.5163</v>
      </c>
      <c r="F17" s="226">
        <v>350</v>
      </c>
      <c r="G17" s="226">
        <v>314.7</v>
      </c>
      <c r="H17" s="226">
        <v>1258.8</v>
      </c>
      <c r="I17" s="226">
        <v>1244</v>
      </c>
      <c r="J17" s="225">
        <v>458.42</v>
      </c>
      <c r="K17" s="226">
        <v>80</v>
      </c>
      <c r="L17" s="226">
        <v>65</v>
      </c>
      <c r="M17" s="226">
        <v>204</v>
      </c>
      <c r="N17" s="226">
        <v>167.3</v>
      </c>
      <c r="O17" s="256">
        <f>G17+L17</f>
        <v>379.7</v>
      </c>
      <c r="P17" s="253">
        <f>I17+N17</f>
        <v>1411.3</v>
      </c>
      <c r="R17" s="242"/>
      <c r="S17" s="242"/>
    </row>
    <row r="18" spans="1:19" ht="24.95" customHeight="1">
      <c r="A18" s="412"/>
      <c r="B18" s="424"/>
      <c r="C18" s="421"/>
      <c r="D18" s="137" t="s">
        <v>16</v>
      </c>
      <c r="E18" s="225">
        <v>13329.6662</v>
      </c>
      <c r="F18" s="226">
        <v>3800</v>
      </c>
      <c r="G18" s="226">
        <v>3750</v>
      </c>
      <c r="H18" s="226">
        <v>4293.5</v>
      </c>
      <c r="I18" s="226">
        <v>4246</v>
      </c>
      <c r="J18" s="225">
        <v>1377.79</v>
      </c>
      <c r="K18" s="226">
        <v>300</v>
      </c>
      <c r="L18" s="226">
        <v>250</v>
      </c>
      <c r="M18" s="226">
        <v>325</v>
      </c>
      <c r="N18" s="226">
        <v>325</v>
      </c>
      <c r="O18" s="256">
        <f>G18+L18</f>
        <v>4000</v>
      </c>
      <c r="P18" s="253">
        <f>I18+N18</f>
        <v>4571</v>
      </c>
      <c r="R18" s="242"/>
      <c r="S18" s="242"/>
    </row>
    <row r="19" spans="1:19" ht="24.95" customHeight="1" thickBot="1">
      <c r="A19" s="413"/>
      <c r="B19" s="425"/>
      <c r="C19" s="422"/>
      <c r="D19" s="215" t="s">
        <v>17</v>
      </c>
      <c r="E19" s="227">
        <v>3747.3532</v>
      </c>
      <c r="F19" s="228">
        <v>42</v>
      </c>
      <c r="G19" s="228">
        <v>41.28</v>
      </c>
      <c r="H19" s="228">
        <v>123.8</v>
      </c>
      <c r="I19" s="228">
        <v>123.8</v>
      </c>
      <c r="J19" s="227">
        <v>272.95</v>
      </c>
      <c r="K19" s="228"/>
      <c r="L19" s="228"/>
      <c r="M19" s="228"/>
      <c r="N19" s="228"/>
      <c r="O19" s="257">
        <f>G19+L19</f>
        <v>41.28</v>
      </c>
      <c r="P19" s="254">
        <f>I19+N19</f>
        <v>123.8</v>
      </c>
      <c r="R19" s="242"/>
      <c r="S19" s="242"/>
    </row>
    <row r="20" spans="1:19" ht="24.95" customHeight="1" thickBot="1">
      <c r="A20" s="408"/>
      <c r="B20" s="409" t="s">
        <v>18</v>
      </c>
      <c r="C20" s="410"/>
      <c r="D20" s="191"/>
      <c r="E20" s="229">
        <v>19266.821500000002</v>
      </c>
      <c r="F20" s="230">
        <f t="shared" ref="F20:N20" si="1">SUM(F15:F19)</f>
        <v>4742</v>
      </c>
      <c r="G20" s="230">
        <f t="shared" si="1"/>
        <v>4640.38</v>
      </c>
      <c r="H20" s="230">
        <f t="shared" si="1"/>
        <v>10296.099999999999</v>
      </c>
      <c r="I20" s="230">
        <f t="shared" si="1"/>
        <v>10233.799999999999</v>
      </c>
      <c r="J20" s="229">
        <f t="shared" si="1"/>
        <v>2204.6299999999997</v>
      </c>
      <c r="K20" s="230">
        <f t="shared" si="1"/>
        <v>441.8</v>
      </c>
      <c r="L20" s="230">
        <f t="shared" si="1"/>
        <v>376.8</v>
      </c>
      <c r="M20" s="230">
        <f t="shared" si="1"/>
        <v>1008.9</v>
      </c>
      <c r="N20" s="230">
        <f t="shared" si="1"/>
        <v>972.2</v>
      </c>
      <c r="O20" s="258">
        <f>SUM(O15:O19)</f>
        <v>5017.1799999999994</v>
      </c>
      <c r="P20" s="259">
        <f>SUM(P15:P19)</f>
        <v>11206</v>
      </c>
      <c r="R20" s="242"/>
      <c r="S20" s="242"/>
    </row>
    <row r="21" spans="1:19" ht="24.95" customHeight="1">
      <c r="A21" s="411">
        <v>3</v>
      </c>
      <c r="B21" s="423" t="s">
        <v>89</v>
      </c>
      <c r="C21" s="420">
        <v>103429.37240000001</v>
      </c>
      <c r="D21" s="190" t="s">
        <v>14</v>
      </c>
      <c r="E21" s="222">
        <v>2507.1561000000002</v>
      </c>
      <c r="F21" s="223">
        <v>750</v>
      </c>
      <c r="G21" s="223">
        <v>569.25</v>
      </c>
      <c r="H21" s="224">
        <v>7420</v>
      </c>
      <c r="I21" s="223">
        <v>7800</v>
      </c>
      <c r="J21" s="222">
        <v>516.23400000000004</v>
      </c>
      <c r="K21" s="223">
        <v>15</v>
      </c>
      <c r="L21" s="223">
        <v>12.4</v>
      </c>
      <c r="M21" s="223">
        <v>70</v>
      </c>
      <c r="N21" s="223">
        <v>80</v>
      </c>
      <c r="O21" s="255">
        <f>G21+L21</f>
        <v>581.65</v>
      </c>
      <c r="P21" s="252">
        <f>I21+N21</f>
        <v>7880</v>
      </c>
      <c r="R21" s="242"/>
      <c r="S21" s="242"/>
    </row>
    <row r="22" spans="1:19" ht="24.95" customHeight="1">
      <c r="A22" s="412"/>
      <c r="B22" s="424"/>
      <c r="C22" s="421"/>
      <c r="D22" s="137" t="s">
        <v>72</v>
      </c>
      <c r="E22" s="225">
        <v>15.47</v>
      </c>
      <c r="F22" s="226"/>
      <c r="G22" s="226"/>
      <c r="H22" s="226"/>
      <c r="I22" s="226"/>
      <c r="J22" s="225"/>
      <c r="K22" s="226"/>
      <c r="L22" s="226"/>
      <c r="M22" s="226"/>
      <c r="N22" s="226"/>
      <c r="O22" s="256">
        <f>G22+L22</f>
        <v>0</v>
      </c>
      <c r="P22" s="253">
        <f>I22+N22</f>
        <v>0</v>
      </c>
      <c r="R22" s="242"/>
      <c r="S22" s="242"/>
    </row>
    <row r="23" spans="1:19" ht="24.95" customHeight="1">
      <c r="A23" s="412"/>
      <c r="B23" s="424"/>
      <c r="C23" s="421"/>
      <c r="D23" s="137" t="s">
        <v>15</v>
      </c>
      <c r="E23" s="225">
        <v>201.89999999999998</v>
      </c>
      <c r="F23" s="226">
        <v>30</v>
      </c>
      <c r="G23" s="226">
        <v>25.8</v>
      </c>
      <c r="H23" s="226">
        <v>150</v>
      </c>
      <c r="I23" s="226">
        <v>150</v>
      </c>
      <c r="J23" s="225">
        <v>7047.32</v>
      </c>
      <c r="K23" s="226">
        <v>4005</v>
      </c>
      <c r="L23" s="226">
        <v>3700</v>
      </c>
      <c r="M23" s="226">
        <v>9200</v>
      </c>
      <c r="N23" s="226">
        <v>12005</v>
      </c>
      <c r="O23" s="256">
        <f>G23+L23</f>
        <v>3725.8</v>
      </c>
      <c r="P23" s="253">
        <f>I23+N23</f>
        <v>12155</v>
      </c>
      <c r="R23" s="242"/>
      <c r="S23" s="242"/>
    </row>
    <row r="24" spans="1:19" ht="24.95" customHeight="1">
      <c r="A24" s="412"/>
      <c r="B24" s="424"/>
      <c r="C24" s="421"/>
      <c r="D24" s="137" t="s">
        <v>16</v>
      </c>
      <c r="E24" s="225">
        <v>18302.684600000001</v>
      </c>
      <c r="F24" s="226">
        <v>3500</v>
      </c>
      <c r="G24" s="226">
        <v>3160</v>
      </c>
      <c r="H24" s="226">
        <v>10450</v>
      </c>
      <c r="I24" s="226">
        <v>11040</v>
      </c>
      <c r="J24" s="225">
        <v>41598.572</v>
      </c>
      <c r="K24" s="226">
        <v>13400</v>
      </c>
      <c r="L24" s="226">
        <v>13120</v>
      </c>
      <c r="M24" s="226">
        <v>14865</v>
      </c>
      <c r="N24" s="226">
        <v>15788.16</v>
      </c>
      <c r="O24" s="256">
        <f>G24+L24</f>
        <v>16280</v>
      </c>
      <c r="P24" s="253">
        <f>I24+N24</f>
        <v>26828.16</v>
      </c>
      <c r="R24" s="242"/>
      <c r="S24" s="242"/>
    </row>
    <row r="25" spans="1:19" ht="24.95" customHeight="1" thickBot="1">
      <c r="A25" s="413"/>
      <c r="B25" s="425"/>
      <c r="C25" s="422"/>
      <c r="D25" s="215" t="s">
        <v>17</v>
      </c>
      <c r="E25" s="227">
        <v>9399.4699999999993</v>
      </c>
      <c r="F25" s="228">
        <v>15</v>
      </c>
      <c r="G25" s="228">
        <v>10.74</v>
      </c>
      <c r="H25" s="228">
        <v>10</v>
      </c>
      <c r="I25" s="228">
        <v>12</v>
      </c>
      <c r="J25" s="227">
        <v>5780.05</v>
      </c>
      <c r="K25" s="228">
        <v>60</v>
      </c>
      <c r="L25" s="228">
        <v>60</v>
      </c>
      <c r="M25" s="228">
        <v>80</v>
      </c>
      <c r="N25" s="228">
        <v>80</v>
      </c>
      <c r="O25" s="257">
        <f>G25+L25</f>
        <v>70.739999999999995</v>
      </c>
      <c r="P25" s="254">
        <f>I25+N25</f>
        <v>92</v>
      </c>
      <c r="R25" s="242"/>
      <c r="S25" s="242"/>
    </row>
    <row r="26" spans="1:19" ht="24.95" customHeight="1" thickBot="1">
      <c r="A26" s="408"/>
      <c r="B26" s="409" t="s">
        <v>18</v>
      </c>
      <c r="C26" s="410"/>
      <c r="D26" s="191"/>
      <c r="E26" s="229">
        <v>30426.681700000001</v>
      </c>
      <c r="F26" s="230">
        <f>SUM(F21:F25)</f>
        <v>4295</v>
      </c>
      <c r="G26" s="230">
        <f>SUM(G21:G25)</f>
        <v>3765.79</v>
      </c>
      <c r="H26" s="230">
        <f>SUM(H21:H25)</f>
        <v>18030</v>
      </c>
      <c r="I26" s="230">
        <f>SUM(I21:I25)</f>
        <v>19002</v>
      </c>
      <c r="J26" s="229">
        <f>SUM(J21:J25)</f>
        <v>54942.176000000007</v>
      </c>
      <c r="K26" s="230">
        <f t="shared" ref="K26:P26" si="2">SUM(K21:K25)</f>
        <v>17480</v>
      </c>
      <c r="L26" s="230">
        <f t="shared" si="2"/>
        <v>16892.400000000001</v>
      </c>
      <c r="M26" s="230">
        <f t="shared" si="2"/>
        <v>24215</v>
      </c>
      <c r="N26" s="230">
        <f t="shared" si="2"/>
        <v>27953.16</v>
      </c>
      <c r="O26" s="258">
        <f t="shared" si="2"/>
        <v>20658.190000000002</v>
      </c>
      <c r="P26" s="259">
        <f t="shared" si="2"/>
        <v>46955.16</v>
      </c>
      <c r="R26" s="242"/>
      <c r="S26" s="242"/>
    </row>
    <row r="27" spans="1:19" ht="24.95" customHeight="1">
      <c r="A27" s="411">
        <v>4</v>
      </c>
      <c r="B27" s="423" t="s">
        <v>90</v>
      </c>
      <c r="C27" s="420">
        <v>99094.203099999999</v>
      </c>
      <c r="D27" s="190" t="s">
        <v>14</v>
      </c>
      <c r="E27" s="222">
        <v>14627.1294</v>
      </c>
      <c r="F27" s="223">
        <v>12300</v>
      </c>
      <c r="G27" s="223">
        <v>12263</v>
      </c>
      <c r="H27" s="224">
        <v>95485</v>
      </c>
      <c r="I27" s="223">
        <v>93450.2</v>
      </c>
      <c r="J27" s="222">
        <v>2948.67</v>
      </c>
      <c r="K27" s="223">
        <v>2100</v>
      </c>
      <c r="L27" s="223">
        <v>2002.2</v>
      </c>
      <c r="M27" s="223">
        <v>6632</v>
      </c>
      <c r="N27" s="223">
        <v>6420</v>
      </c>
      <c r="O27" s="255">
        <f>G27+L27</f>
        <v>14265.2</v>
      </c>
      <c r="P27" s="252">
        <f>I27+N27</f>
        <v>99870.2</v>
      </c>
      <c r="R27" s="242"/>
      <c r="S27" s="242"/>
    </row>
    <row r="28" spans="1:19" ht="24.95" customHeight="1">
      <c r="A28" s="412"/>
      <c r="B28" s="424"/>
      <c r="C28" s="421"/>
      <c r="D28" s="137" t="s">
        <v>72</v>
      </c>
      <c r="E28" s="225"/>
      <c r="F28" s="226"/>
      <c r="G28" s="226"/>
      <c r="H28" s="226"/>
      <c r="I28" s="226"/>
      <c r="J28" s="225"/>
      <c r="K28" s="226"/>
      <c r="L28" s="226"/>
      <c r="M28" s="226"/>
      <c r="N28" s="226"/>
      <c r="O28" s="256">
        <f>G28+L28</f>
        <v>0</v>
      </c>
      <c r="P28" s="253">
        <f>I28+N28</f>
        <v>0</v>
      </c>
      <c r="R28" s="242"/>
      <c r="S28" s="242"/>
    </row>
    <row r="29" spans="1:19" ht="24.95" customHeight="1">
      <c r="A29" s="412"/>
      <c r="B29" s="424"/>
      <c r="C29" s="421"/>
      <c r="D29" s="137" t="s">
        <v>15</v>
      </c>
      <c r="E29" s="225">
        <v>1109.0371</v>
      </c>
      <c r="F29" s="226">
        <v>600</v>
      </c>
      <c r="G29" s="226">
        <v>500</v>
      </c>
      <c r="H29" s="226">
        <v>3540</v>
      </c>
      <c r="I29" s="226">
        <v>2530</v>
      </c>
      <c r="J29" s="225">
        <v>2554.56</v>
      </c>
      <c r="K29" s="226">
        <v>1020</v>
      </c>
      <c r="L29" s="226">
        <v>962</v>
      </c>
      <c r="M29" s="226">
        <v>1975</v>
      </c>
      <c r="N29" s="226">
        <v>1820</v>
      </c>
      <c r="O29" s="256">
        <f>G29+L29</f>
        <v>1462</v>
      </c>
      <c r="P29" s="253">
        <f>I29+N29</f>
        <v>4350</v>
      </c>
      <c r="R29" s="242"/>
      <c r="S29" s="242"/>
    </row>
    <row r="30" spans="1:19" ht="24.95" customHeight="1">
      <c r="A30" s="412"/>
      <c r="B30" s="424"/>
      <c r="C30" s="421"/>
      <c r="D30" s="137" t="s">
        <v>16</v>
      </c>
      <c r="E30" s="225">
        <v>17859.419000000002</v>
      </c>
      <c r="F30" s="226">
        <v>4950</v>
      </c>
      <c r="G30" s="226">
        <v>4800</v>
      </c>
      <c r="H30" s="226">
        <v>9131.5</v>
      </c>
      <c r="I30" s="226">
        <v>7875.8</v>
      </c>
      <c r="J30" s="225">
        <v>30520.98</v>
      </c>
      <c r="K30" s="226">
        <v>4050</v>
      </c>
      <c r="L30" s="226">
        <v>4100</v>
      </c>
      <c r="M30" s="226">
        <v>25879.4</v>
      </c>
      <c r="N30" s="226">
        <v>23250</v>
      </c>
      <c r="O30" s="256">
        <f>G30+L30</f>
        <v>8900</v>
      </c>
      <c r="P30" s="253">
        <f>I30+N30</f>
        <v>31125.8</v>
      </c>
      <c r="R30" s="242"/>
      <c r="S30" s="242"/>
    </row>
    <row r="31" spans="1:19" ht="24.95" customHeight="1" thickBot="1">
      <c r="A31" s="413"/>
      <c r="B31" s="425"/>
      <c r="C31" s="422"/>
      <c r="D31" s="215" t="s">
        <v>17</v>
      </c>
      <c r="E31" s="227">
        <v>6654.0075000000006</v>
      </c>
      <c r="F31" s="228"/>
      <c r="G31" s="228"/>
      <c r="H31" s="228"/>
      <c r="I31" s="228"/>
      <c r="J31" s="227">
        <v>7019.31</v>
      </c>
      <c r="K31" s="228"/>
      <c r="L31" s="228"/>
      <c r="M31" s="228"/>
      <c r="N31" s="228"/>
      <c r="O31" s="257">
        <f>G31+L31</f>
        <v>0</v>
      </c>
      <c r="P31" s="254">
        <f>I31+N31</f>
        <v>0</v>
      </c>
      <c r="R31" s="242"/>
      <c r="S31" s="242"/>
    </row>
    <row r="32" spans="1:19" ht="24.95" customHeight="1" thickBot="1">
      <c r="A32" s="408"/>
      <c r="B32" s="409" t="s">
        <v>18</v>
      </c>
      <c r="C32" s="410"/>
      <c r="D32" s="191"/>
      <c r="E32" s="229">
        <v>40249.593000000001</v>
      </c>
      <c r="F32" s="230">
        <f t="shared" ref="F32:N32" si="3">SUM(F27:F31)</f>
        <v>17850</v>
      </c>
      <c r="G32" s="230">
        <f t="shared" si="3"/>
        <v>17563</v>
      </c>
      <c r="H32" s="230">
        <f t="shared" si="3"/>
        <v>108156.5</v>
      </c>
      <c r="I32" s="230">
        <f t="shared" si="3"/>
        <v>103856</v>
      </c>
      <c r="J32" s="229">
        <f>SUM(J27:J31)</f>
        <v>43043.519999999997</v>
      </c>
      <c r="K32" s="230">
        <f t="shared" si="3"/>
        <v>7170</v>
      </c>
      <c r="L32" s="230">
        <f t="shared" si="3"/>
        <v>7064.2</v>
      </c>
      <c r="M32" s="230">
        <f t="shared" si="3"/>
        <v>34486.400000000001</v>
      </c>
      <c r="N32" s="230">
        <f t="shared" si="3"/>
        <v>31490</v>
      </c>
      <c r="O32" s="258">
        <f>SUM(O27:O31)</f>
        <v>24627.200000000001</v>
      </c>
      <c r="P32" s="259">
        <f>SUM(P27:P31)</f>
        <v>135346</v>
      </c>
      <c r="R32" s="242"/>
      <c r="S32" s="242"/>
    </row>
    <row r="33" spans="1:19" ht="24.95" customHeight="1">
      <c r="A33" s="411">
        <v>5</v>
      </c>
      <c r="B33" s="423" t="s">
        <v>91</v>
      </c>
      <c r="C33" s="420">
        <v>55959.7592</v>
      </c>
      <c r="D33" s="190" t="s">
        <v>14</v>
      </c>
      <c r="E33" s="222">
        <v>4929.8901000000005</v>
      </c>
      <c r="F33" s="223">
        <v>2800</v>
      </c>
      <c r="G33" s="223">
        <v>2650</v>
      </c>
      <c r="H33" s="224">
        <v>12560</v>
      </c>
      <c r="I33" s="223">
        <v>15112</v>
      </c>
      <c r="J33" s="222">
        <v>1625.97</v>
      </c>
      <c r="K33" s="223"/>
      <c r="L33" s="223"/>
      <c r="M33" s="223"/>
      <c r="N33" s="223"/>
      <c r="O33" s="255">
        <f>G33+L33</f>
        <v>2650</v>
      </c>
      <c r="P33" s="252">
        <f>I33+N33</f>
        <v>15112</v>
      </c>
      <c r="R33" s="242"/>
      <c r="S33" s="242"/>
    </row>
    <row r="34" spans="1:19" ht="24.95" customHeight="1">
      <c r="A34" s="412"/>
      <c r="B34" s="424"/>
      <c r="C34" s="421"/>
      <c r="D34" s="137" t="s">
        <v>72</v>
      </c>
      <c r="E34" s="225">
        <v>43</v>
      </c>
      <c r="F34" s="226">
        <v>36.5</v>
      </c>
      <c r="G34" s="226">
        <v>36.5</v>
      </c>
      <c r="H34" s="226">
        <v>818</v>
      </c>
      <c r="I34" s="226">
        <v>818</v>
      </c>
      <c r="J34" s="225"/>
      <c r="K34" s="226"/>
      <c r="L34" s="226"/>
      <c r="M34" s="226"/>
      <c r="N34" s="226"/>
      <c r="O34" s="256">
        <f>G34+L34</f>
        <v>36.5</v>
      </c>
      <c r="P34" s="253">
        <f>I34+N34</f>
        <v>818</v>
      </c>
      <c r="R34" s="242"/>
      <c r="S34" s="242"/>
    </row>
    <row r="35" spans="1:19" ht="24.95" customHeight="1">
      <c r="A35" s="412"/>
      <c r="B35" s="424"/>
      <c r="C35" s="421"/>
      <c r="D35" s="137" t="s">
        <v>15</v>
      </c>
      <c r="E35" s="225">
        <v>2184.1329000000001</v>
      </c>
      <c r="F35" s="226">
        <v>1700</v>
      </c>
      <c r="G35" s="226">
        <v>1622.3</v>
      </c>
      <c r="H35" s="226">
        <v>7250</v>
      </c>
      <c r="I35" s="226">
        <v>6420</v>
      </c>
      <c r="J35" s="225">
        <v>3085.63</v>
      </c>
      <c r="K35" s="226"/>
      <c r="L35" s="226"/>
      <c r="M35" s="226"/>
      <c r="N35" s="226"/>
      <c r="O35" s="256">
        <f>G35+L35</f>
        <v>1622.3</v>
      </c>
      <c r="P35" s="253">
        <f>I35+N35</f>
        <v>6420</v>
      </c>
      <c r="R35" s="242"/>
      <c r="S35" s="242"/>
    </row>
    <row r="36" spans="1:19" ht="24.95" customHeight="1">
      <c r="A36" s="412"/>
      <c r="B36" s="424"/>
      <c r="C36" s="421"/>
      <c r="D36" s="137" t="s">
        <v>16</v>
      </c>
      <c r="E36" s="225">
        <v>20008.438299999998</v>
      </c>
      <c r="F36" s="226">
        <v>7050</v>
      </c>
      <c r="G36" s="226">
        <v>7200</v>
      </c>
      <c r="H36" s="226">
        <v>10935.7</v>
      </c>
      <c r="I36" s="226">
        <v>10669</v>
      </c>
      <c r="J36" s="225">
        <v>13825.51</v>
      </c>
      <c r="K36" s="226">
        <v>23</v>
      </c>
      <c r="L36" s="226">
        <v>22.7</v>
      </c>
      <c r="M36" s="226">
        <v>160</v>
      </c>
      <c r="N36" s="226">
        <v>160</v>
      </c>
      <c r="O36" s="256">
        <f>G36+L36</f>
        <v>7222.7</v>
      </c>
      <c r="P36" s="253">
        <f>I36+N36</f>
        <v>10829</v>
      </c>
      <c r="R36" s="242"/>
      <c r="S36" s="242"/>
    </row>
    <row r="37" spans="1:19" ht="24.95" customHeight="1" thickBot="1">
      <c r="A37" s="413"/>
      <c r="B37" s="425"/>
      <c r="C37" s="422"/>
      <c r="D37" s="215" t="s">
        <v>17</v>
      </c>
      <c r="E37" s="227">
        <v>1906.6506999999999</v>
      </c>
      <c r="F37" s="228">
        <v>35</v>
      </c>
      <c r="G37" s="228">
        <v>34.700000000000003</v>
      </c>
      <c r="H37" s="228">
        <v>24.3</v>
      </c>
      <c r="I37" s="228">
        <v>24.7</v>
      </c>
      <c r="J37" s="227">
        <v>1729.08</v>
      </c>
      <c r="K37" s="228"/>
      <c r="L37" s="228"/>
      <c r="M37" s="228"/>
      <c r="N37" s="228"/>
      <c r="O37" s="257">
        <f>G37+L37</f>
        <v>34.700000000000003</v>
      </c>
      <c r="P37" s="254">
        <f>I37+N37</f>
        <v>24.7</v>
      </c>
      <c r="R37" s="242"/>
      <c r="S37" s="242"/>
    </row>
    <row r="38" spans="1:19" ht="24.95" customHeight="1" thickBot="1">
      <c r="A38" s="408"/>
      <c r="B38" s="409" t="s">
        <v>18</v>
      </c>
      <c r="C38" s="410"/>
      <c r="D38" s="191"/>
      <c r="E38" s="229">
        <f t="shared" ref="E38:P38" si="4">SUM(E33:E37)</f>
        <v>29072.111999999997</v>
      </c>
      <c r="F38" s="230">
        <f t="shared" si="4"/>
        <v>11621.5</v>
      </c>
      <c r="G38" s="230">
        <f t="shared" si="4"/>
        <v>11543.5</v>
      </c>
      <c r="H38" s="230">
        <f t="shared" si="4"/>
        <v>31588</v>
      </c>
      <c r="I38" s="230">
        <f t="shared" si="4"/>
        <v>33043.699999999997</v>
      </c>
      <c r="J38" s="229">
        <f>SUM(J33:J37)</f>
        <v>20266.190000000002</v>
      </c>
      <c r="K38" s="230">
        <f t="shared" si="4"/>
        <v>23</v>
      </c>
      <c r="L38" s="230">
        <f t="shared" si="4"/>
        <v>22.7</v>
      </c>
      <c r="M38" s="230">
        <f t="shared" si="4"/>
        <v>160</v>
      </c>
      <c r="N38" s="230">
        <f t="shared" si="4"/>
        <v>160</v>
      </c>
      <c r="O38" s="258">
        <f t="shared" si="4"/>
        <v>11566.2</v>
      </c>
      <c r="P38" s="259">
        <f t="shared" si="4"/>
        <v>33203.699999999997</v>
      </c>
      <c r="R38" s="242"/>
      <c r="S38" s="242"/>
    </row>
    <row r="39" spans="1:19" ht="24.95" customHeight="1">
      <c r="A39" s="460" t="s">
        <v>73</v>
      </c>
      <c r="B39" s="461"/>
      <c r="C39" s="420">
        <f>C9+C15+C21+C27+C33</f>
        <v>344990.8075</v>
      </c>
      <c r="D39" s="190" t="s">
        <v>14</v>
      </c>
      <c r="E39" s="222">
        <f>E9+E15+E21+E27+E33</f>
        <v>27310.613600000001</v>
      </c>
      <c r="F39" s="223">
        <f t="shared" ref="F39:P39" si="5">F9+F15+F21+F27+F33</f>
        <v>19900</v>
      </c>
      <c r="G39" s="223">
        <f t="shared" si="5"/>
        <v>19514.650000000001</v>
      </c>
      <c r="H39" s="224">
        <f t="shared" si="5"/>
        <v>140295</v>
      </c>
      <c r="I39" s="223">
        <f t="shared" si="5"/>
        <v>140492.20000000001</v>
      </c>
      <c r="J39" s="222">
        <f t="shared" si="5"/>
        <v>5264.5439999999999</v>
      </c>
      <c r="K39" s="223">
        <f t="shared" si="5"/>
        <v>2237.8000000000002</v>
      </c>
      <c r="L39" s="223">
        <f t="shared" si="5"/>
        <v>2136.6</v>
      </c>
      <c r="M39" s="223">
        <f t="shared" si="5"/>
        <v>7231.9</v>
      </c>
      <c r="N39" s="223">
        <f t="shared" si="5"/>
        <v>7029.9</v>
      </c>
      <c r="O39" s="255">
        <f t="shared" si="5"/>
        <v>21651.25</v>
      </c>
      <c r="P39" s="252">
        <f t="shared" si="5"/>
        <v>147522.1</v>
      </c>
      <c r="R39" s="242"/>
      <c r="S39" s="242"/>
    </row>
    <row r="40" spans="1:19" ht="24.95" customHeight="1">
      <c r="A40" s="462"/>
      <c r="B40" s="463"/>
      <c r="C40" s="421"/>
      <c r="D40" s="137" t="s">
        <v>72</v>
      </c>
      <c r="E40" s="225">
        <f t="shared" ref="E40:P44" si="6">E10+E16+E22+E28+E34</f>
        <v>68.2</v>
      </c>
      <c r="F40" s="226">
        <f t="shared" si="6"/>
        <v>36.5</v>
      </c>
      <c r="G40" s="226">
        <f t="shared" si="6"/>
        <v>36.5</v>
      </c>
      <c r="H40" s="226">
        <f t="shared" si="6"/>
        <v>818</v>
      </c>
      <c r="I40" s="226">
        <f t="shared" si="6"/>
        <v>818</v>
      </c>
      <c r="J40" s="225">
        <f t="shared" si="6"/>
        <v>0</v>
      </c>
      <c r="K40" s="226">
        <f t="shared" si="6"/>
        <v>0</v>
      </c>
      <c r="L40" s="226">
        <f t="shared" si="6"/>
        <v>0</v>
      </c>
      <c r="M40" s="226">
        <f t="shared" si="6"/>
        <v>0</v>
      </c>
      <c r="N40" s="226">
        <f t="shared" si="6"/>
        <v>0</v>
      </c>
      <c r="O40" s="256">
        <f t="shared" si="6"/>
        <v>36.5</v>
      </c>
      <c r="P40" s="253">
        <f t="shared" si="6"/>
        <v>818</v>
      </c>
      <c r="R40" s="242"/>
      <c r="S40" s="242"/>
    </row>
    <row r="41" spans="1:19" ht="24.95" customHeight="1">
      <c r="A41" s="462"/>
      <c r="B41" s="463"/>
      <c r="C41" s="421"/>
      <c r="D41" s="137" t="s">
        <v>15</v>
      </c>
      <c r="E41" s="225">
        <f t="shared" si="6"/>
        <v>6451.0928000000004</v>
      </c>
      <c r="F41" s="226">
        <f t="shared" si="6"/>
        <v>4565.51</v>
      </c>
      <c r="G41" s="226">
        <f t="shared" si="6"/>
        <v>4332.8</v>
      </c>
      <c r="H41" s="226">
        <f t="shared" si="6"/>
        <v>19348.8</v>
      </c>
      <c r="I41" s="226">
        <f t="shared" si="6"/>
        <v>17164</v>
      </c>
      <c r="J41" s="225">
        <f t="shared" si="6"/>
        <v>14050.55</v>
      </c>
      <c r="K41" s="226">
        <f t="shared" si="6"/>
        <v>5795</v>
      </c>
      <c r="L41" s="226">
        <f t="shared" si="6"/>
        <v>5397</v>
      </c>
      <c r="M41" s="226">
        <f t="shared" si="6"/>
        <v>13429</v>
      </c>
      <c r="N41" s="226">
        <f t="shared" si="6"/>
        <v>15572.3</v>
      </c>
      <c r="O41" s="256">
        <f t="shared" si="6"/>
        <v>9729.7999999999993</v>
      </c>
      <c r="P41" s="253">
        <f t="shared" si="6"/>
        <v>32736.3</v>
      </c>
      <c r="R41" s="242"/>
      <c r="S41" s="242"/>
    </row>
    <row r="42" spans="1:19" ht="24.95" customHeight="1">
      <c r="A42" s="462"/>
      <c r="B42" s="463"/>
      <c r="C42" s="421"/>
      <c r="D42" s="137" t="s">
        <v>16</v>
      </c>
      <c r="E42" s="225">
        <f t="shared" si="6"/>
        <v>81720.7641</v>
      </c>
      <c r="F42" s="226">
        <f t="shared" si="6"/>
        <v>23950</v>
      </c>
      <c r="G42" s="226">
        <f t="shared" si="6"/>
        <v>23515</v>
      </c>
      <c r="H42" s="226">
        <f t="shared" si="6"/>
        <v>42681.600000000006</v>
      </c>
      <c r="I42" s="226">
        <f t="shared" si="6"/>
        <v>41040.800000000003</v>
      </c>
      <c r="J42" s="225">
        <f t="shared" si="6"/>
        <v>99134.535299999989</v>
      </c>
      <c r="K42" s="226">
        <f t="shared" si="6"/>
        <v>21873</v>
      </c>
      <c r="L42" s="226">
        <f t="shared" si="6"/>
        <v>21572.7</v>
      </c>
      <c r="M42" s="226">
        <f t="shared" si="6"/>
        <v>46641.8</v>
      </c>
      <c r="N42" s="226">
        <f t="shared" si="6"/>
        <v>43738.16</v>
      </c>
      <c r="O42" s="256">
        <f t="shared" si="6"/>
        <v>45087.7</v>
      </c>
      <c r="P42" s="253">
        <f t="shared" si="6"/>
        <v>84778.96</v>
      </c>
      <c r="R42" s="242"/>
      <c r="S42" s="242"/>
    </row>
    <row r="43" spans="1:19" ht="24.95" customHeight="1" thickBot="1">
      <c r="A43" s="464"/>
      <c r="B43" s="465"/>
      <c r="C43" s="422"/>
      <c r="D43" s="215" t="s">
        <v>17</v>
      </c>
      <c r="E43" s="227">
        <f t="shared" si="6"/>
        <v>29501.336199999998</v>
      </c>
      <c r="F43" s="228">
        <f t="shared" si="6"/>
        <v>94.15</v>
      </c>
      <c r="G43" s="228">
        <f t="shared" si="6"/>
        <v>88.87</v>
      </c>
      <c r="H43" s="228">
        <f t="shared" si="6"/>
        <v>159.69999999999999</v>
      </c>
      <c r="I43" s="228">
        <f t="shared" si="6"/>
        <v>162.09999999999997</v>
      </c>
      <c r="J43" s="227">
        <f t="shared" si="6"/>
        <v>16484.276700000002</v>
      </c>
      <c r="K43" s="228">
        <f t="shared" si="6"/>
        <v>160</v>
      </c>
      <c r="L43" s="228">
        <f t="shared" si="6"/>
        <v>132.30000000000001</v>
      </c>
      <c r="M43" s="228">
        <f t="shared" si="6"/>
        <v>111</v>
      </c>
      <c r="N43" s="228">
        <f t="shared" si="6"/>
        <v>152.30000000000001</v>
      </c>
      <c r="O43" s="257">
        <f t="shared" si="6"/>
        <v>221.17000000000002</v>
      </c>
      <c r="P43" s="254">
        <f t="shared" si="6"/>
        <v>314.39999999999998</v>
      </c>
      <c r="R43" s="242"/>
      <c r="S43" s="242"/>
    </row>
    <row r="44" spans="1:19" ht="24.95" customHeight="1" thickBot="1">
      <c r="A44" s="408" t="s">
        <v>20</v>
      </c>
      <c r="B44" s="409"/>
      <c r="C44" s="410"/>
      <c r="D44" s="191"/>
      <c r="E44" s="229">
        <f t="shared" si="6"/>
        <v>145052.00769999999</v>
      </c>
      <c r="F44" s="230">
        <f t="shared" si="6"/>
        <v>48546.16</v>
      </c>
      <c r="G44" s="230">
        <f t="shared" si="6"/>
        <v>47487.82</v>
      </c>
      <c r="H44" s="230">
        <f t="shared" si="6"/>
        <v>203303.1</v>
      </c>
      <c r="I44" s="230">
        <f t="shared" si="6"/>
        <v>199677.09999999998</v>
      </c>
      <c r="J44" s="229">
        <f t="shared" si="6"/>
        <v>134933.90600000002</v>
      </c>
      <c r="K44" s="230">
        <f t="shared" si="6"/>
        <v>30065.8</v>
      </c>
      <c r="L44" s="230">
        <f t="shared" si="6"/>
        <v>29238.600000000002</v>
      </c>
      <c r="M44" s="230">
        <f t="shared" si="6"/>
        <v>67413.7</v>
      </c>
      <c r="N44" s="230">
        <f t="shared" si="6"/>
        <v>66492.66</v>
      </c>
      <c r="O44" s="258">
        <f t="shared" si="6"/>
        <v>76726.42</v>
      </c>
      <c r="P44" s="259">
        <f t="shared" si="6"/>
        <v>266169.76</v>
      </c>
      <c r="R44" s="242"/>
      <c r="S44" s="242"/>
    </row>
    <row r="46" spans="1:19">
      <c r="C46" s="175">
        <f>E44+J44</f>
        <v>279985.91370000003</v>
      </c>
    </row>
  </sheetData>
  <autoFilter ref="Q1:Q13" xr:uid="{5F33DF98-2D3B-4966-9611-8CC4B74F6C71}"/>
  <mergeCells count="41">
    <mergeCell ref="A44:C44"/>
    <mergeCell ref="A15:A19"/>
    <mergeCell ref="A20:C20"/>
    <mergeCell ref="A21:A25"/>
    <mergeCell ref="A26:C26"/>
    <mergeCell ref="A27:A31"/>
    <mergeCell ref="A32:C32"/>
    <mergeCell ref="B33:B37"/>
    <mergeCell ref="C33:C37"/>
    <mergeCell ref="A39:B43"/>
    <mergeCell ref="C39:C43"/>
    <mergeCell ref="A33:A37"/>
    <mergeCell ref="A38:C38"/>
    <mergeCell ref="B21:B25"/>
    <mergeCell ref="C21:C25"/>
    <mergeCell ref="B27:B31"/>
    <mergeCell ref="C27:C31"/>
    <mergeCell ref="P6:P7"/>
    <mergeCell ref="B9:B13"/>
    <mergeCell ref="C9:C13"/>
    <mergeCell ref="B15:B19"/>
    <mergeCell ref="C15:C19"/>
    <mergeCell ref="M6:N6"/>
    <mergeCell ref="J6:J7"/>
    <mergeCell ref="K6:L6"/>
    <mergeCell ref="O6:O7"/>
    <mergeCell ref="A9:A13"/>
    <mergeCell ref="A14:C14"/>
    <mergeCell ref="E6:E7"/>
    <mergeCell ref="F6:G6"/>
    <mergeCell ref="H6:I6"/>
    <mergeCell ref="B2:P2"/>
    <mergeCell ref="B3:P3"/>
    <mergeCell ref="B4:P4"/>
    <mergeCell ref="A5:A7"/>
    <mergeCell ref="B5:B7"/>
    <mergeCell ref="C5:C7"/>
    <mergeCell ref="D5:D7"/>
    <mergeCell ref="E5:I5"/>
    <mergeCell ref="J5:N5"/>
    <mergeCell ref="O5:P5"/>
  </mergeCells>
  <printOptions horizontalCentered="1"/>
  <pageMargins left="0" right="0" top="0.5" bottom="0.3" header="0.25" footer="0.25"/>
  <pageSetup paperSize="9" scale="59" orientation="landscape" r:id="rId1"/>
  <headerFooter alignWithMargins="0"/>
  <colBreaks count="1" manualBreakCount="1">
    <brk id="16" max="1048575" man="1"/>
  </colBreaks>
  <ignoredErrors>
    <ignoredError sqref="E14:N14 E38" formulaRange="1"/>
    <ignoredError sqref="O26:P38 O15:P20" formula="1"/>
    <ignoredError sqref="O14:P14" formula="1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839D-F4BF-4F7A-A1B4-235075A55CB0}">
  <sheetPr>
    <tabColor rgb="FF00B0F0"/>
  </sheetPr>
  <dimension ref="A1:P86"/>
  <sheetViews>
    <sheetView topLeftCell="A31" workbookViewId="0">
      <selection activeCell="C75" sqref="C75:C79"/>
    </sheetView>
  </sheetViews>
  <sheetFormatPr defaultRowHeight="15"/>
  <cols>
    <col min="1" max="1" width="3.140625" customWidth="1"/>
    <col min="2" max="5" width="13.7109375" customWidth="1"/>
    <col min="6" max="9" width="10.7109375" customWidth="1"/>
    <col min="10" max="10" width="13.7109375" customWidth="1"/>
    <col min="11" max="15" width="10.7109375" customWidth="1"/>
    <col min="16" max="16" width="11.7109375" customWidth="1"/>
  </cols>
  <sheetData>
    <row r="1" spans="1:16" ht="16.5">
      <c r="A1" s="474" t="s">
        <v>66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  <c r="N1" s="474"/>
      <c r="O1" s="474"/>
      <c r="P1" s="474"/>
    </row>
    <row r="2" spans="1:16" ht="16.5" customHeight="1">
      <c r="A2" s="475" t="s">
        <v>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475"/>
      <c r="O2" s="475"/>
      <c r="P2" s="475"/>
    </row>
    <row r="3" spans="1:16" ht="16.5" customHeight="1">
      <c r="A3" s="476" t="s">
        <v>141</v>
      </c>
      <c r="B3" s="476"/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</row>
    <row r="4" spans="1:16" ht="17.25" thickBot="1">
      <c r="A4" s="477" t="s">
        <v>133</v>
      </c>
      <c r="B4" s="477"/>
      <c r="C4" s="477"/>
      <c r="D4" s="477"/>
      <c r="E4" s="477"/>
      <c r="F4" s="477"/>
      <c r="G4" s="477"/>
      <c r="H4" s="477"/>
      <c r="I4" s="477"/>
      <c r="J4" s="477"/>
      <c r="K4" s="477"/>
      <c r="L4" s="477"/>
      <c r="M4" s="477"/>
      <c r="N4" s="477"/>
      <c r="O4" s="477"/>
    </row>
    <row r="5" spans="1:16" ht="28.5" customHeight="1" thickBot="1">
      <c r="A5" s="443" t="s">
        <v>1</v>
      </c>
      <c r="B5" s="480" t="s">
        <v>67</v>
      </c>
      <c r="C5" s="480" t="s">
        <v>61</v>
      </c>
      <c r="D5" s="466" t="s">
        <v>2</v>
      </c>
      <c r="E5" s="469" t="s">
        <v>3</v>
      </c>
      <c r="F5" s="470"/>
      <c r="G5" s="470"/>
      <c r="H5" s="470"/>
      <c r="I5" s="471"/>
      <c r="J5" s="469" t="s">
        <v>4</v>
      </c>
      <c r="K5" s="470"/>
      <c r="L5" s="470"/>
      <c r="M5" s="470"/>
      <c r="N5" s="471"/>
      <c r="O5" s="478" t="s">
        <v>5</v>
      </c>
      <c r="P5" s="479"/>
    </row>
    <row r="6" spans="1:16" ht="39.75" customHeight="1">
      <c r="A6" s="444"/>
      <c r="B6" s="481"/>
      <c r="C6" s="481"/>
      <c r="D6" s="467"/>
      <c r="E6" s="472" t="s">
        <v>106</v>
      </c>
      <c r="F6" s="432" t="s">
        <v>6</v>
      </c>
      <c r="G6" s="432"/>
      <c r="H6" s="432" t="s">
        <v>7</v>
      </c>
      <c r="I6" s="455"/>
      <c r="J6" s="472" t="s">
        <v>107</v>
      </c>
      <c r="K6" s="432" t="s">
        <v>71</v>
      </c>
      <c r="L6" s="432"/>
      <c r="M6" s="433" t="s">
        <v>9</v>
      </c>
      <c r="N6" s="434"/>
      <c r="O6" s="426" t="s">
        <v>10</v>
      </c>
      <c r="P6" s="428" t="s">
        <v>11</v>
      </c>
    </row>
    <row r="7" spans="1:16" ht="69" customHeight="1" thickBot="1">
      <c r="A7" s="445"/>
      <c r="B7" s="482"/>
      <c r="C7" s="482"/>
      <c r="D7" s="468"/>
      <c r="E7" s="473"/>
      <c r="F7" s="173" t="s">
        <v>12</v>
      </c>
      <c r="G7" s="173" t="s">
        <v>13</v>
      </c>
      <c r="H7" s="173" t="s">
        <v>12</v>
      </c>
      <c r="I7" s="173" t="s">
        <v>13</v>
      </c>
      <c r="J7" s="473"/>
      <c r="K7" s="173" t="s">
        <v>12</v>
      </c>
      <c r="L7" s="173" t="s">
        <v>13</v>
      </c>
      <c r="M7" s="173" t="s">
        <v>12</v>
      </c>
      <c r="N7" s="173" t="s">
        <v>13</v>
      </c>
      <c r="O7" s="427"/>
      <c r="P7" s="429"/>
    </row>
    <row r="8" spans="1:16" ht="18" thickBot="1">
      <c r="A8" s="216">
        <v>1</v>
      </c>
      <c r="B8" s="218">
        <v>2</v>
      </c>
      <c r="C8" s="219">
        <v>3</v>
      </c>
      <c r="D8" s="220">
        <v>4</v>
      </c>
      <c r="E8" s="218">
        <v>5</v>
      </c>
      <c r="F8" s="219">
        <v>6</v>
      </c>
      <c r="G8" s="220">
        <v>7</v>
      </c>
      <c r="H8" s="218">
        <v>8</v>
      </c>
      <c r="I8" s="219">
        <v>9</v>
      </c>
      <c r="J8" s="220">
        <v>10</v>
      </c>
      <c r="K8" s="218">
        <v>11</v>
      </c>
      <c r="L8" s="219">
        <v>12</v>
      </c>
      <c r="M8" s="220">
        <v>13</v>
      </c>
      <c r="N8" s="218">
        <v>14</v>
      </c>
      <c r="O8" s="219">
        <v>15</v>
      </c>
      <c r="P8" s="221">
        <v>16</v>
      </c>
    </row>
    <row r="9" spans="1:16" ht="24.95" customHeight="1">
      <c r="A9" s="411">
        <v>1</v>
      </c>
      <c r="B9" s="423" t="s">
        <v>142</v>
      </c>
      <c r="C9" s="420">
        <f>E14+J14</f>
        <v>9534.0985000000001</v>
      </c>
      <c r="D9" s="190" t="s">
        <v>14</v>
      </c>
      <c r="E9" s="222">
        <v>159.79500000000002</v>
      </c>
      <c r="F9" s="223">
        <v>35.6</v>
      </c>
      <c r="G9" s="223">
        <v>0</v>
      </c>
      <c r="H9" s="224">
        <v>0</v>
      </c>
      <c r="I9" s="223">
        <v>0</v>
      </c>
      <c r="J9" s="222">
        <v>2.2200000000000002</v>
      </c>
      <c r="K9" s="223">
        <v>0</v>
      </c>
      <c r="L9" s="223">
        <v>0</v>
      </c>
      <c r="M9" s="223">
        <v>0</v>
      </c>
      <c r="N9" s="223">
        <v>0</v>
      </c>
      <c r="O9" s="222">
        <f>G9+L9</f>
        <v>0</v>
      </c>
      <c r="P9" s="260">
        <f>I9+N9</f>
        <v>0</v>
      </c>
    </row>
    <row r="10" spans="1:16" ht="24.95" customHeight="1">
      <c r="A10" s="412"/>
      <c r="B10" s="424"/>
      <c r="C10" s="421"/>
      <c r="D10" s="137" t="s">
        <v>72</v>
      </c>
      <c r="E10" s="225">
        <v>3.33</v>
      </c>
      <c r="F10" s="226">
        <v>0</v>
      </c>
      <c r="G10" s="226">
        <v>0</v>
      </c>
      <c r="H10" s="226">
        <v>0</v>
      </c>
      <c r="I10" s="226">
        <v>0</v>
      </c>
      <c r="J10" s="225">
        <v>0</v>
      </c>
      <c r="K10" s="226">
        <v>0</v>
      </c>
      <c r="L10" s="226">
        <v>0</v>
      </c>
      <c r="M10" s="226">
        <v>0</v>
      </c>
      <c r="N10" s="226">
        <v>0</v>
      </c>
      <c r="O10" s="225">
        <f>G10+L10</f>
        <v>0</v>
      </c>
      <c r="P10" s="261">
        <f>I10+N10</f>
        <v>0</v>
      </c>
    </row>
    <row r="11" spans="1:16" ht="24.95" customHeight="1">
      <c r="A11" s="412"/>
      <c r="B11" s="424"/>
      <c r="C11" s="421"/>
      <c r="D11" s="137" t="s">
        <v>15</v>
      </c>
      <c r="E11" s="225">
        <v>982.96299999999997</v>
      </c>
      <c r="F11" s="226">
        <v>54.4</v>
      </c>
      <c r="G11" s="226">
        <v>0</v>
      </c>
      <c r="H11" s="226">
        <v>0</v>
      </c>
      <c r="I11" s="226">
        <v>0</v>
      </c>
      <c r="J11" s="225">
        <v>490.17</v>
      </c>
      <c r="K11" s="226">
        <v>0</v>
      </c>
      <c r="L11" s="226">
        <v>0</v>
      </c>
      <c r="M11" s="226">
        <v>0</v>
      </c>
      <c r="N11" s="226">
        <v>0</v>
      </c>
      <c r="O11" s="225">
        <f>G11+L11</f>
        <v>0</v>
      </c>
      <c r="P11" s="261">
        <f>I11+N11</f>
        <v>0</v>
      </c>
    </row>
    <row r="12" spans="1:16" ht="24.95" customHeight="1">
      <c r="A12" s="412"/>
      <c r="B12" s="424"/>
      <c r="C12" s="421"/>
      <c r="D12" s="137" t="s">
        <v>16</v>
      </c>
      <c r="E12" s="225">
        <v>3862.1120999999998</v>
      </c>
      <c r="F12" s="226">
        <v>63.04</v>
      </c>
      <c r="G12" s="226">
        <v>0</v>
      </c>
      <c r="H12" s="226">
        <v>0</v>
      </c>
      <c r="I12" s="226">
        <v>0</v>
      </c>
      <c r="J12" s="225">
        <v>2677.04</v>
      </c>
      <c r="K12" s="226">
        <v>0</v>
      </c>
      <c r="L12" s="226">
        <v>0</v>
      </c>
      <c r="M12" s="226">
        <v>0</v>
      </c>
      <c r="N12" s="226">
        <v>0</v>
      </c>
      <c r="O12" s="225">
        <f>G12+L12</f>
        <v>0</v>
      </c>
      <c r="P12" s="261">
        <f>I12+N12</f>
        <v>0</v>
      </c>
    </row>
    <row r="13" spans="1:16" ht="24.95" customHeight="1" thickBot="1">
      <c r="A13" s="413"/>
      <c r="B13" s="425"/>
      <c r="C13" s="422"/>
      <c r="D13" s="215" t="s">
        <v>17</v>
      </c>
      <c r="E13" s="227">
        <v>490.60839999999996</v>
      </c>
      <c r="F13" s="228">
        <v>0</v>
      </c>
      <c r="G13" s="228">
        <v>0</v>
      </c>
      <c r="H13" s="228">
        <v>0</v>
      </c>
      <c r="I13" s="228">
        <v>0</v>
      </c>
      <c r="J13" s="227">
        <v>865.86</v>
      </c>
      <c r="K13" s="228">
        <v>0</v>
      </c>
      <c r="L13" s="228">
        <v>0</v>
      </c>
      <c r="M13" s="228">
        <v>0</v>
      </c>
      <c r="N13" s="228">
        <v>0</v>
      </c>
      <c r="O13" s="227">
        <f>G13+L13</f>
        <v>0</v>
      </c>
      <c r="P13" s="262">
        <f>I13+N13</f>
        <v>0</v>
      </c>
    </row>
    <row r="14" spans="1:16" ht="24.95" customHeight="1" thickBot="1">
      <c r="A14" s="408"/>
      <c r="B14" s="409" t="s">
        <v>18</v>
      </c>
      <c r="C14" s="410"/>
      <c r="D14" s="191"/>
      <c r="E14" s="229">
        <f>E9+E10+E11+E12+E13</f>
        <v>5498.8085000000001</v>
      </c>
      <c r="F14" s="230">
        <f t="shared" ref="F14:P14" si="0">F9+F10+F11+F12+F13</f>
        <v>153.04</v>
      </c>
      <c r="G14" s="230">
        <f t="shared" si="0"/>
        <v>0</v>
      </c>
      <c r="H14" s="230">
        <f t="shared" si="0"/>
        <v>0</v>
      </c>
      <c r="I14" s="230">
        <f t="shared" si="0"/>
        <v>0</v>
      </c>
      <c r="J14" s="229">
        <f>J9+J10+J11+J12+J13</f>
        <v>4035.29</v>
      </c>
      <c r="K14" s="230">
        <f t="shared" si="0"/>
        <v>0</v>
      </c>
      <c r="L14" s="230">
        <f t="shared" si="0"/>
        <v>0</v>
      </c>
      <c r="M14" s="230">
        <f t="shared" si="0"/>
        <v>0</v>
      </c>
      <c r="N14" s="230">
        <f t="shared" si="0"/>
        <v>0</v>
      </c>
      <c r="O14" s="229">
        <f t="shared" si="0"/>
        <v>0</v>
      </c>
      <c r="P14" s="263">
        <f t="shared" si="0"/>
        <v>0</v>
      </c>
    </row>
    <row r="15" spans="1:16" ht="24.95" customHeight="1">
      <c r="A15" s="411">
        <v>2</v>
      </c>
      <c r="B15" s="423" t="s">
        <v>143</v>
      </c>
      <c r="C15" s="420">
        <f>E20+J20</f>
        <v>28366.309999999998</v>
      </c>
      <c r="D15" s="190" t="s">
        <v>14</v>
      </c>
      <c r="E15" s="222">
        <v>620.30999999999995</v>
      </c>
      <c r="F15" s="223">
        <v>427.5</v>
      </c>
      <c r="G15" s="223">
        <v>455.2</v>
      </c>
      <c r="H15" s="224">
        <v>3750</v>
      </c>
      <c r="I15" s="223">
        <v>3860</v>
      </c>
      <c r="J15" s="222">
        <v>41.36</v>
      </c>
      <c r="K15" s="223">
        <v>39.799999999999997</v>
      </c>
      <c r="L15" s="223">
        <v>38.5</v>
      </c>
      <c r="M15" s="223">
        <v>180</v>
      </c>
      <c r="N15" s="223">
        <v>150</v>
      </c>
      <c r="O15" s="222">
        <f>G15+L15</f>
        <v>493.7</v>
      </c>
      <c r="P15" s="260">
        <f>I15+N15</f>
        <v>4010</v>
      </c>
    </row>
    <row r="16" spans="1:16" ht="24.95" customHeight="1">
      <c r="A16" s="412"/>
      <c r="B16" s="424"/>
      <c r="C16" s="421"/>
      <c r="D16" s="137" t="s">
        <v>72</v>
      </c>
      <c r="E16" s="225">
        <v>13.85</v>
      </c>
      <c r="F16" s="226">
        <v>11</v>
      </c>
      <c r="G16" s="226">
        <v>9.6</v>
      </c>
      <c r="H16" s="226">
        <v>160</v>
      </c>
      <c r="I16" s="226">
        <v>160</v>
      </c>
      <c r="J16" s="225">
        <v>0</v>
      </c>
      <c r="K16" s="226">
        <v>0</v>
      </c>
      <c r="L16" s="226">
        <v>0</v>
      </c>
      <c r="M16" s="226">
        <v>0</v>
      </c>
      <c r="N16" s="226">
        <v>0</v>
      </c>
      <c r="O16" s="225">
        <f>G16+L16</f>
        <v>9.6</v>
      </c>
      <c r="P16" s="261">
        <f>I16+N16</f>
        <v>160</v>
      </c>
    </row>
    <row r="17" spans="1:16" ht="24.95" customHeight="1">
      <c r="A17" s="412"/>
      <c r="B17" s="424"/>
      <c r="C17" s="421"/>
      <c r="D17" s="137" t="s">
        <v>15</v>
      </c>
      <c r="E17" s="225">
        <v>2465.0500000000002</v>
      </c>
      <c r="F17" s="226">
        <v>1610</v>
      </c>
      <c r="G17" s="226">
        <v>774.8</v>
      </c>
      <c r="H17" s="226">
        <v>4150</v>
      </c>
      <c r="I17" s="226">
        <v>4227</v>
      </c>
      <c r="J17" s="225">
        <v>440.3</v>
      </c>
      <c r="K17" s="226">
        <v>61</v>
      </c>
      <c r="L17" s="226">
        <v>41.3</v>
      </c>
      <c r="M17" s="226">
        <v>48</v>
      </c>
      <c r="N17" s="226">
        <v>70.3</v>
      </c>
      <c r="O17" s="225">
        <f>G17+L17</f>
        <v>816.09999999999991</v>
      </c>
      <c r="P17" s="261">
        <f>I17+N17</f>
        <v>4297.3</v>
      </c>
    </row>
    <row r="18" spans="1:16" ht="24.95" customHeight="1">
      <c r="A18" s="412"/>
      <c r="B18" s="424"/>
      <c r="C18" s="421"/>
      <c r="D18" s="137" t="s">
        <v>16</v>
      </c>
      <c r="E18" s="225">
        <v>11693.48</v>
      </c>
      <c r="F18" s="226">
        <v>5930</v>
      </c>
      <c r="G18" s="226">
        <v>3082.6</v>
      </c>
      <c r="H18" s="226">
        <v>2775</v>
      </c>
      <c r="I18" s="226">
        <v>2396</v>
      </c>
      <c r="J18" s="225">
        <v>7174.18</v>
      </c>
      <c r="K18" s="226">
        <v>185</v>
      </c>
      <c r="L18" s="226">
        <v>166</v>
      </c>
      <c r="M18" s="226">
        <v>351</v>
      </c>
      <c r="N18" s="226">
        <v>404</v>
      </c>
      <c r="O18" s="225">
        <f>G18+L18</f>
        <v>3248.6</v>
      </c>
      <c r="P18" s="261">
        <f>I18+N18</f>
        <v>2800</v>
      </c>
    </row>
    <row r="19" spans="1:16" ht="24.95" customHeight="1" thickBot="1">
      <c r="A19" s="413"/>
      <c r="B19" s="425"/>
      <c r="C19" s="422"/>
      <c r="D19" s="215" t="s">
        <v>17</v>
      </c>
      <c r="E19" s="227">
        <v>2316.59</v>
      </c>
      <c r="F19" s="228">
        <v>600</v>
      </c>
      <c r="G19" s="228">
        <v>65.37</v>
      </c>
      <c r="H19" s="228">
        <v>6.5</v>
      </c>
      <c r="I19" s="228">
        <v>110</v>
      </c>
      <c r="J19" s="227">
        <v>3601.19</v>
      </c>
      <c r="K19" s="228">
        <v>0</v>
      </c>
      <c r="L19" s="228">
        <v>0</v>
      </c>
      <c r="M19" s="228">
        <v>0</v>
      </c>
      <c r="N19" s="228">
        <v>0</v>
      </c>
      <c r="O19" s="227">
        <f>G19+L19</f>
        <v>65.37</v>
      </c>
      <c r="P19" s="262">
        <f>I19+N19</f>
        <v>110</v>
      </c>
    </row>
    <row r="20" spans="1:16" ht="24.95" customHeight="1" thickBot="1">
      <c r="A20" s="408"/>
      <c r="B20" s="409" t="s">
        <v>18</v>
      </c>
      <c r="C20" s="410"/>
      <c r="D20" s="191"/>
      <c r="E20" s="229">
        <f>E15+E16+E17+E18+E19</f>
        <v>17109.28</v>
      </c>
      <c r="F20" s="230">
        <f t="shared" ref="F20:P20" si="1">F15+F16+F17+F18+F19</f>
        <v>8578.5</v>
      </c>
      <c r="G20" s="230">
        <f t="shared" si="1"/>
        <v>4387.57</v>
      </c>
      <c r="H20" s="230">
        <f t="shared" si="1"/>
        <v>10841.5</v>
      </c>
      <c r="I20" s="230">
        <f t="shared" si="1"/>
        <v>10753</v>
      </c>
      <c r="J20" s="229">
        <f t="shared" si="1"/>
        <v>11257.03</v>
      </c>
      <c r="K20" s="230">
        <f t="shared" si="1"/>
        <v>285.8</v>
      </c>
      <c r="L20" s="230">
        <f t="shared" si="1"/>
        <v>245.8</v>
      </c>
      <c r="M20" s="230">
        <f t="shared" si="1"/>
        <v>579</v>
      </c>
      <c r="N20" s="230">
        <f t="shared" si="1"/>
        <v>624.29999999999995</v>
      </c>
      <c r="O20" s="229">
        <f t="shared" si="1"/>
        <v>4633.37</v>
      </c>
      <c r="P20" s="263">
        <f t="shared" si="1"/>
        <v>11377.3</v>
      </c>
    </row>
    <row r="21" spans="1:16" ht="24.95" customHeight="1">
      <c r="A21" s="411">
        <v>3</v>
      </c>
      <c r="B21" s="423" t="s">
        <v>144</v>
      </c>
      <c r="C21" s="420">
        <f>E26+J26</f>
        <v>2197.09</v>
      </c>
      <c r="D21" s="190" t="s">
        <v>14</v>
      </c>
      <c r="E21" s="222">
        <v>97.62</v>
      </c>
      <c r="F21" s="223">
        <v>97.25</v>
      </c>
      <c r="G21" s="223">
        <v>62.26</v>
      </c>
      <c r="H21" s="224">
        <v>449.1</v>
      </c>
      <c r="I21" s="223">
        <v>375.2</v>
      </c>
      <c r="J21" s="222">
        <v>2.71</v>
      </c>
      <c r="K21" s="223">
        <v>0</v>
      </c>
      <c r="L21" s="223">
        <v>0</v>
      </c>
      <c r="M21" s="223">
        <v>0</v>
      </c>
      <c r="N21" s="223">
        <v>0</v>
      </c>
      <c r="O21" s="222">
        <f>G21+L21</f>
        <v>62.26</v>
      </c>
      <c r="P21" s="260">
        <f>I21+N21</f>
        <v>375.2</v>
      </c>
    </row>
    <row r="22" spans="1:16" ht="24.95" customHeight="1">
      <c r="A22" s="412"/>
      <c r="B22" s="424"/>
      <c r="C22" s="421"/>
      <c r="D22" s="137" t="s">
        <v>72</v>
      </c>
      <c r="E22" s="225">
        <v>0</v>
      </c>
      <c r="F22" s="226">
        <v>0</v>
      </c>
      <c r="G22" s="226">
        <v>0</v>
      </c>
      <c r="H22" s="226">
        <v>0</v>
      </c>
      <c r="I22" s="226">
        <v>0</v>
      </c>
      <c r="J22" s="225">
        <v>0</v>
      </c>
      <c r="K22" s="226">
        <v>0</v>
      </c>
      <c r="L22" s="226">
        <v>0</v>
      </c>
      <c r="M22" s="226">
        <v>0</v>
      </c>
      <c r="N22" s="226">
        <v>0</v>
      </c>
      <c r="O22" s="225">
        <f>G22+L22</f>
        <v>0</v>
      </c>
      <c r="P22" s="261">
        <f>I22+N22</f>
        <v>0</v>
      </c>
    </row>
    <row r="23" spans="1:16" ht="24.95" customHeight="1">
      <c r="A23" s="412"/>
      <c r="B23" s="424"/>
      <c r="C23" s="421"/>
      <c r="D23" s="137" t="s">
        <v>15</v>
      </c>
      <c r="E23" s="225">
        <v>214.96</v>
      </c>
      <c r="F23" s="226">
        <v>217.75</v>
      </c>
      <c r="G23" s="226">
        <v>182.27</v>
      </c>
      <c r="H23" s="226">
        <v>1298.1300000000001</v>
      </c>
      <c r="I23" s="226">
        <v>1169.0999999999999</v>
      </c>
      <c r="J23" s="225">
        <v>3</v>
      </c>
      <c r="K23" s="226">
        <v>0</v>
      </c>
      <c r="L23" s="226">
        <v>0</v>
      </c>
      <c r="M23" s="226">
        <v>0</v>
      </c>
      <c r="N23" s="226">
        <v>0</v>
      </c>
      <c r="O23" s="225">
        <f>G23+L23</f>
        <v>182.27</v>
      </c>
      <c r="P23" s="261">
        <f>I23+N23</f>
        <v>1169.0999999999999</v>
      </c>
    </row>
    <row r="24" spans="1:16" ht="24.95" customHeight="1">
      <c r="A24" s="412"/>
      <c r="B24" s="424"/>
      <c r="C24" s="421"/>
      <c r="D24" s="137" t="s">
        <v>16</v>
      </c>
      <c r="E24" s="225">
        <v>1056.1099999999999</v>
      </c>
      <c r="F24" s="226">
        <v>881.7</v>
      </c>
      <c r="G24" s="226">
        <v>596.1</v>
      </c>
      <c r="H24" s="226">
        <v>1688.7</v>
      </c>
      <c r="I24" s="226">
        <v>868.8</v>
      </c>
      <c r="J24" s="225">
        <v>579.25</v>
      </c>
      <c r="K24" s="226">
        <v>0</v>
      </c>
      <c r="L24" s="226">
        <v>0</v>
      </c>
      <c r="M24" s="226">
        <v>0</v>
      </c>
      <c r="N24" s="226">
        <v>0</v>
      </c>
      <c r="O24" s="225">
        <f>G24+L24</f>
        <v>596.1</v>
      </c>
      <c r="P24" s="261">
        <f>I24+N24</f>
        <v>868.8</v>
      </c>
    </row>
    <row r="25" spans="1:16" ht="24.95" customHeight="1" thickBot="1">
      <c r="A25" s="413"/>
      <c r="B25" s="425"/>
      <c r="C25" s="422"/>
      <c r="D25" s="215" t="s">
        <v>17</v>
      </c>
      <c r="E25" s="227">
        <v>109.66</v>
      </c>
      <c r="F25" s="228">
        <v>0.5</v>
      </c>
      <c r="G25" s="228">
        <v>0.63</v>
      </c>
      <c r="H25" s="228">
        <v>1110</v>
      </c>
      <c r="I25" s="228">
        <v>710</v>
      </c>
      <c r="J25" s="227">
        <v>133.78</v>
      </c>
      <c r="K25" s="228">
        <v>0</v>
      </c>
      <c r="L25" s="228">
        <v>0</v>
      </c>
      <c r="M25" s="228">
        <v>0</v>
      </c>
      <c r="N25" s="228">
        <v>0</v>
      </c>
      <c r="O25" s="227">
        <f>G25+L25</f>
        <v>0.63</v>
      </c>
      <c r="P25" s="262">
        <f>I25+N25</f>
        <v>710</v>
      </c>
    </row>
    <row r="26" spans="1:16" ht="24.95" customHeight="1" thickBot="1">
      <c r="A26" s="408"/>
      <c r="B26" s="409" t="s">
        <v>18</v>
      </c>
      <c r="C26" s="410"/>
      <c r="D26" s="191"/>
      <c r="E26" s="229">
        <f>E21+E22+E23+E24+E25</f>
        <v>1478.3500000000001</v>
      </c>
      <c r="F26" s="230">
        <f t="shared" ref="F26:P26" si="2">F21+F22+F23+F24+F25</f>
        <v>1197.2</v>
      </c>
      <c r="G26" s="230">
        <f t="shared" si="2"/>
        <v>841.26</v>
      </c>
      <c r="H26" s="230">
        <f t="shared" si="2"/>
        <v>4545.93</v>
      </c>
      <c r="I26" s="230">
        <f t="shared" si="2"/>
        <v>3123.1</v>
      </c>
      <c r="J26" s="229">
        <f t="shared" si="2"/>
        <v>718.74</v>
      </c>
      <c r="K26" s="230">
        <f t="shared" si="2"/>
        <v>0</v>
      </c>
      <c r="L26" s="230">
        <f t="shared" si="2"/>
        <v>0</v>
      </c>
      <c r="M26" s="230">
        <f t="shared" si="2"/>
        <v>0</v>
      </c>
      <c r="N26" s="230">
        <f t="shared" si="2"/>
        <v>0</v>
      </c>
      <c r="O26" s="229">
        <f t="shared" si="2"/>
        <v>841.26</v>
      </c>
      <c r="P26" s="263">
        <f t="shared" si="2"/>
        <v>3123.1</v>
      </c>
    </row>
    <row r="27" spans="1:16" ht="24.95" customHeight="1">
      <c r="A27" s="411">
        <v>4</v>
      </c>
      <c r="B27" s="423" t="s">
        <v>145</v>
      </c>
      <c r="C27" s="420">
        <f>E32+J32</f>
        <v>1495.82</v>
      </c>
      <c r="D27" s="190" t="s">
        <v>14</v>
      </c>
      <c r="E27" s="222">
        <v>24.73</v>
      </c>
      <c r="F27" s="223">
        <v>17.66</v>
      </c>
      <c r="G27" s="223">
        <v>17.66</v>
      </c>
      <c r="H27" s="224">
        <v>1145</v>
      </c>
      <c r="I27" s="223">
        <v>1108</v>
      </c>
      <c r="J27" s="222">
        <v>34.33</v>
      </c>
      <c r="K27" s="223">
        <v>0</v>
      </c>
      <c r="L27" s="223">
        <v>0</v>
      </c>
      <c r="M27" s="223">
        <v>0</v>
      </c>
      <c r="N27" s="223">
        <v>0</v>
      </c>
      <c r="O27" s="222">
        <f>G27+L27</f>
        <v>17.66</v>
      </c>
      <c r="P27" s="260">
        <f>I27+N27</f>
        <v>1108</v>
      </c>
    </row>
    <row r="28" spans="1:16" ht="24.95" customHeight="1">
      <c r="A28" s="412"/>
      <c r="B28" s="424"/>
      <c r="C28" s="421"/>
      <c r="D28" s="137" t="s">
        <v>72</v>
      </c>
      <c r="E28" s="225">
        <v>0</v>
      </c>
      <c r="F28" s="226">
        <v>0</v>
      </c>
      <c r="G28" s="226">
        <v>0</v>
      </c>
      <c r="H28" s="226">
        <v>0</v>
      </c>
      <c r="I28" s="226">
        <v>0</v>
      </c>
      <c r="J28" s="225">
        <v>0</v>
      </c>
      <c r="K28" s="226">
        <v>0</v>
      </c>
      <c r="L28" s="226">
        <v>0</v>
      </c>
      <c r="M28" s="226">
        <v>0</v>
      </c>
      <c r="N28" s="226">
        <v>0</v>
      </c>
      <c r="O28" s="225">
        <f>G28+L28</f>
        <v>0</v>
      </c>
      <c r="P28" s="261">
        <f>I28+N28</f>
        <v>0</v>
      </c>
    </row>
    <row r="29" spans="1:16" ht="24.95" customHeight="1">
      <c r="A29" s="412"/>
      <c r="B29" s="424"/>
      <c r="C29" s="421"/>
      <c r="D29" s="137" t="s">
        <v>15</v>
      </c>
      <c r="E29" s="225">
        <v>55.16</v>
      </c>
      <c r="F29" s="226">
        <v>23.95</v>
      </c>
      <c r="G29" s="226">
        <v>23.95</v>
      </c>
      <c r="H29" s="226">
        <v>240</v>
      </c>
      <c r="I29" s="226">
        <v>312</v>
      </c>
      <c r="J29" s="225">
        <v>26.79</v>
      </c>
      <c r="K29" s="226">
        <v>0</v>
      </c>
      <c r="L29" s="226">
        <v>0</v>
      </c>
      <c r="M29" s="226">
        <v>0</v>
      </c>
      <c r="N29" s="226">
        <v>0</v>
      </c>
      <c r="O29" s="225">
        <f>G29+L29</f>
        <v>23.95</v>
      </c>
      <c r="P29" s="261">
        <f>I29+N29</f>
        <v>312</v>
      </c>
    </row>
    <row r="30" spans="1:16" ht="24.95" customHeight="1">
      <c r="A30" s="412"/>
      <c r="B30" s="424"/>
      <c r="C30" s="421"/>
      <c r="D30" s="137" t="s">
        <v>16</v>
      </c>
      <c r="E30" s="225">
        <v>134.52000000000001</v>
      </c>
      <c r="F30" s="226">
        <v>18.7</v>
      </c>
      <c r="G30" s="226">
        <v>18.7</v>
      </c>
      <c r="H30" s="226">
        <v>187</v>
      </c>
      <c r="I30" s="226">
        <v>169</v>
      </c>
      <c r="J30" s="225">
        <v>1008.85</v>
      </c>
      <c r="K30" s="226">
        <v>0</v>
      </c>
      <c r="L30" s="226">
        <v>0</v>
      </c>
      <c r="M30" s="226">
        <v>0</v>
      </c>
      <c r="N30" s="226">
        <v>0</v>
      </c>
      <c r="O30" s="225">
        <f>G30+L30</f>
        <v>18.7</v>
      </c>
      <c r="P30" s="261">
        <f>I30+N30</f>
        <v>169</v>
      </c>
    </row>
    <row r="31" spans="1:16" ht="24.95" customHeight="1" thickBot="1">
      <c r="A31" s="413"/>
      <c r="B31" s="425"/>
      <c r="C31" s="422"/>
      <c r="D31" s="215" t="s">
        <v>17</v>
      </c>
      <c r="E31" s="227">
        <v>129.59</v>
      </c>
      <c r="F31" s="228">
        <v>0.32</v>
      </c>
      <c r="G31" s="228">
        <v>0.32</v>
      </c>
      <c r="H31" s="228">
        <v>3</v>
      </c>
      <c r="I31" s="228">
        <v>3</v>
      </c>
      <c r="J31" s="227">
        <v>81.849999999999994</v>
      </c>
      <c r="K31" s="228">
        <v>0</v>
      </c>
      <c r="L31" s="228">
        <v>0</v>
      </c>
      <c r="M31" s="228">
        <v>0</v>
      </c>
      <c r="N31" s="228">
        <v>0</v>
      </c>
      <c r="O31" s="227">
        <f>G31+L31</f>
        <v>0.32</v>
      </c>
      <c r="P31" s="262">
        <f>I31+N31</f>
        <v>3</v>
      </c>
    </row>
    <row r="32" spans="1:16" ht="24.95" customHeight="1" thickBot="1">
      <c r="A32" s="408"/>
      <c r="B32" s="409" t="s">
        <v>18</v>
      </c>
      <c r="C32" s="410"/>
      <c r="D32" s="191"/>
      <c r="E32" s="229">
        <f>E27+E28+E29+E30+E31</f>
        <v>344</v>
      </c>
      <c r="F32" s="230">
        <f t="shared" ref="F32:O32" si="3">F27+F28+F29+F30+F31</f>
        <v>60.63</v>
      </c>
      <c r="G32" s="230">
        <f t="shared" si="3"/>
        <v>60.63</v>
      </c>
      <c r="H32" s="230">
        <f t="shared" si="3"/>
        <v>1575</v>
      </c>
      <c r="I32" s="230">
        <f t="shared" si="3"/>
        <v>1592</v>
      </c>
      <c r="J32" s="229">
        <f t="shared" si="3"/>
        <v>1151.82</v>
      </c>
      <c r="K32" s="230">
        <f>N27+K28+K29+K30+K31</f>
        <v>0</v>
      </c>
      <c r="L32" s="230">
        <f t="shared" si="3"/>
        <v>0</v>
      </c>
      <c r="M32" s="230">
        <f t="shared" si="3"/>
        <v>0</v>
      </c>
      <c r="N32" s="230">
        <f>N28+N29+N30+N31+N27</f>
        <v>0</v>
      </c>
      <c r="O32" s="229">
        <f t="shared" si="3"/>
        <v>60.63</v>
      </c>
      <c r="P32" s="263">
        <f>P27+P28+P29+P30+P31</f>
        <v>1592</v>
      </c>
    </row>
    <row r="33" spans="1:16" ht="24.95" customHeight="1">
      <c r="A33" s="411">
        <v>5</v>
      </c>
      <c r="B33" s="423" t="s">
        <v>146</v>
      </c>
      <c r="C33" s="420">
        <f>E38+J38</f>
        <v>15862.98</v>
      </c>
      <c r="D33" s="190" t="s">
        <v>14</v>
      </c>
      <c r="E33" s="222">
        <v>521.48</v>
      </c>
      <c r="F33" s="223">
        <v>290</v>
      </c>
      <c r="G33" s="223">
        <v>234.87819999999999</v>
      </c>
      <c r="H33" s="224">
        <v>756.9</v>
      </c>
      <c r="I33" s="223">
        <v>638.94000000000005</v>
      </c>
      <c r="J33" s="222">
        <v>0</v>
      </c>
      <c r="K33" s="223">
        <v>0</v>
      </c>
      <c r="L33" s="223">
        <v>0</v>
      </c>
      <c r="M33" s="223">
        <v>0</v>
      </c>
      <c r="N33" s="223">
        <v>0</v>
      </c>
      <c r="O33" s="222">
        <f>G33+L33</f>
        <v>234.87819999999999</v>
      </c>
      <c r="P33" s="260">
        <f>I33+N33</f>
        <v>638.94000000000005</v>
      </c>
    </row>
    <row r="34" spans="1:16" ht="24.95" customHeight="1">
      <c r="A34" s="412"/>
      <c r="B34" s="424"/>
      <c r="C34" s="421"/>
      <c r="D34" s="137" t="s">
        <v>72</v>
      </c>
      <c r="E34" s="225">
        <v>0</v>
      </c>
      <c r="F34" s="226">
        <v>0</v>
      </c>
      <c r="G34" s="226">
        <v>0</v>
      </c>
      <c r="H34" s="226">
        <v>0</v>
      </c>
      <c r="I34" s="226">
        <v>0</v>
      </c>
      <c r="J34" s="225">
        <v>0</v>
      </c>
      <c r="K34" s="226">
        <v>0</v>
      </c>
      <c r="L34" s="226">
        <v>0</v>
      </c>
      <c r="M34" s="226">
        <v>0</v>
      </c>
      <c r="N34" s="226">
        <v>0</v>
      </c>
      <c r="O34" s="225">
        <f>G34+L34</f>
        <v>0</v>
      </c>
      <c r="P34" s="261">
        <f>I34+N34</f>
        <v>0</v>
      </c>
    </row>
    <row r="35" spans="1:16" ht="24.95" customHeight="1">
      <c r="A35" s="412"/>
      <c r="B35" s="424"/>
      <c r="C35" s="421"/>
      <c r="D35" s="137" t="s">
        <v>15</v>
      </c>
      <c r="E35" s="225">
        <v>1814.46</v>
      </c>
      <c r="F35" s="226">
        <v>20</v>
      </c>
      <c r="G35" s="226">
        <v>400.36115000000001</v>
      </c>
      <c r="H35" s="226">
        <v>234.14</v>
      </c>
      <c r="I35" s="226">
        <v>3155.1</v>
      </c>
      <c r="J35" s="225">
        <v>16.059999999999999</v>
      </c>
      <c r="K35" s="226">
        <v>0</v>
      </c>
      <c r="L35" s="226">
        <v>0</v>
      </c>
      <c r="M35" s="226">
        <v>0</v>
      </c>
      <c r="N35" s="226">
        <v>0</v>
      </c>
      <c r="O35" s="225">
        <f>G35+L35</f>
        <v>400.36115000000001</v>
      </c>
      <c r="P35" s="261">
        <f>I35+N35</f>
        <v>3155.1</v>
      </c>
    </row>
    <row r="36" spans="1:16" ht="24.95" customHeight="1">
      <c r="A36" s="412"/>
      <c r="B36" s="424"/>
      <c r="C36" s="421"/>
      <c r="D36" s="137" t="s">
        <v>16</v>
      </c>
      <c r="E36" s="225">
        <v>3020.24</v>
      </c>
      <c r="F36" s="226">
        <v>10</v>
      </c>
      <c r="G36" s="226">
        <v>1240.4169999999999</v>
      </c>
      <c r="H36" s="226">
        <v>550.02700000000004</v>
      </c>
      <c r="I36" s="226">
        <v>1186.7860000000001</v>
      </c>
      <c r="J36" s="225">
        <v>8843.76</v>
      </c>
      <c r="K36" s="226">
        <v>0</v>
      </c>
      <c r="L36" s="226">
        <v>0</v>
      </c>
      <c r="M36" s="226">
        <v>0</v>
      </c>
      <c r="N36" s="226">
        <v>0</v>
      </c>
      <c r="O36" s="225">
        <f>G36+L36</f>
        <v>1240.4169999999999</v>
      </c>
      <c r="P36" s="261">
        <f>I36+N36</f>
        <v>1186.7860000000001</v>
      </c>
    </row>
    <row r="37" spans="1:16" ht="24.95" customHeight="1" thickBot="1">
      <c r="A37" s="413"/>
      <c r="B37" s="425"/>
      <c r="C37" s="422"/>
      <c r="D37" s="215" t="s">
        <v>17</v>
      </c>
      <c r="E37" s="227">
        <v>322.14</v>
      </c>
      <c r="F37" s="228">
        <v>0</v>
      </c>
      <c r="G37" s="228">
        <v>1012.67</v>
      </c>
      <c r="H37" s="228">
        <v>0</v>
      </c>
      <c r="I37" s="228">
        <v>377.779</v>
      </c>
      <c r="J37" s="227">
        <v>1324.84</v>
      </c>
      <c r="K37" s="228">
        <v>0</v>
      </c>
      <c r="L37" s="228">
        <v>920</v>
      </c>
      <c r="M37" s="228">
        <v>0</v>
      </c>
      <c r="N37" s="228">
        <v>1500</v>
      </c>
      <c r="O37" s="227">
        <f>G37+L37</f>
        <v>1932.67</v>
      </c>
      <c r="P37" s="262">
        <f>I37+N37</f>
        <v>1877.779</v>
      </c>
    </row>
    <row r="38" spans="1:16" ht="24.95" customHeight="1" thickBot="1">
      <c r="A38" s="408"/>
      <c r="B38" s="409" t="s">
        <v>18</v>
      </c>
      <c r="C38" s="410"/>
      <c r="D38" s="191"/>
      <c r="E38" s="229">
        <f>E33+E34+E35+E36+E37</f>
        <v>5678.3200000000006</v>
      </c>
      <c r="F38" s="230">
        <f t="shared" ref="F38:P38" si="4">F33+F34+F35+F36+F37</f>
        <v>320</v>
      </c>
      <c r="G38" s="230">
        <f t="shared" si="4"/>
        <v>2888.3263499999998</v>
      </c>
      <c r="H38" s="230">
        <f t="shared" si="4"/>
        <v>1541.067</v>
      </c>
      <c r="I38" s="230">
        <f t="shared" si="4"/>
        <v>5358.6049999999996</v>
      </c>
      <c r="J38" s="229">
        <f t="shared" si="4"/>
        <v>10184.66</v>
      </c>
      <c r="K38" s="230">
        <f t="shared" si="4"/>
        <v>0</v>
      </c>
      <c r="L38" s="230">
        <f t="shared" si="4"/>
        <v>920</v>
      </c>
      <c r="M38" s="230">
        <f t="shared" si="4"/>
        <v>0</v>
      </c>
      <c r="N38" s="230">
        <f t="shared" si="4"/>
        <v>1500</v>
      </c>
      <c r="O38" s="229">
        <f t="shared" si="4"/>
        <v>3808.3263500000003</v>
      </c>
      <c r="P38" s="263">
        <f t="shared" si="4"/>
        <v>6858.6049999999996</v>
      </c>
    </row>
    <row r="39" spans="1:16" ht="24.95" customHeight="1">
      <c r="A39" s="411">
        <v>6</v>
      </c>
      <c r="B39" s="423" t="s">
        <v>147</v>
      </c>
      <c r="C39" s="420">
        <f>E44+J44</f>
        <v>9434.7824000000001</v>
      </c>
      <c r="D39" s="190" t="s">
        <v>14</v>
      </c>
      <c r="E39" s="222">
        <v>617.27</v>
      </c>
      <c r="F39" s="223">
        <v>221.46119999999999</v>
      </c>
      <c r="G39" s="223">
        <v>147.91</v>
      </c>
      <c r="H39" s="224">
        <v>356.93</v>
      </c>
      <c r="I39" s="223">
        <v>254.36</v>
      </c>
      <c r="J39" s="222">
        <v>3.41</v>
      </c>
      <c r="K39" s="223">
        <v>3.41</v>
      </c>
      <c r="L39" s="223">
        <v>0</v>
      </c>
      <c r="M39" s="223">
        <v>0</v>
      </c>
      <c r="N39" s="223">
        <v>0</v>
      </c>
      <c r="O39" s="222">
        <f>G39+L39</f>
        <v>147.91</v>
      </c>
      <c r="P39" s="260">
        <f>I39+N39</f>
        <v>254.36</v>
      </c>
    </row>
    <row r="40" spans="1:16" ht="24.95" customHeight="1">
      <c r="A40" s="412"/>
      <c r="B40" s="424"/>
      <c r="C40" s="421"/>
      <c r="D40" s="137" t="s">
        <v>72</v>
      </c>
      <c r="E40" s="225">
        <v>30.66</v>
      </c>
      <c r="F40" s="226">
        <v>12.93</v>
      </c>
      <c r="G40" s="226">
        <v>17.73</v>
      </c>
      <c r="H40" s="226">
        <v>0</v>
      </c>
      <c r="I40" s="226">
        <v>0</v>
      </c>
      <c r="J40" s="225">
        <v>0</v>
      </c>
      <c r="K40" s="226">
        <v>0</v>
      </c>
      <c r="L40" s="226">
        <v>0</v>
      </c>
      <c r="M40" s="226">
        <v>0</v>
      </c>
      <c r="N40" s="226">
        <v>0</v>
      </c>
      <c r="O40" s="225">
        <f>G40+L40</f>
        <v>17.73</v>
      </c>
      <c r="P40" s="261">
        <f>I40+N40</f>
        <v>0</v>
      </c>
    </row>
    <row r="41" spans="1:16" ht="24.95" customHeight="1">
      <c r="A41" s="412"/>
      <c r="B41" s="424"/>
      <c r="C41" s="421"/>
      <c r="D41" s="137" t="s">
        <v>15</v>
      </c>
      <c r="E41" s="225">
        <v>376.36</v>
      </c>
      <c r="F41" s="226">
        <v>302.02319999999997</v>
      </c>
      <c r="G41" s="226">
        <v>103.9</v>
      </c>
      <c r="H41" s="226">
        <v>0</v>
      </c>
      <c r="I41" s="226">
        <v>0</v>
      </c>
      <c r="J41" s="225">
        <v>39.96</v>
      </c>
      <c r="K41" s="226">
        <v>39.96</v>
      </c>
      <c r="L41" s="226">
        <v>0</v>
      </c>
      <c r="M41" s="226">
        <v>0</v>
      </c>
      <c r="N41" s="226">
        <v>0</v>
      </c>
      <c r="O41" s="225">
        <f>G41+L41</f>
        <v>103.9</v>
      </c>
      <c r="P41" s="261">
        <f>I41+N41</f>
        <v>0</v>
      </c>
    </row>
    <row r="42" spans="1:16" ht="24.95" customHeight="1">
      <c r="A42" s="412"/>
      <c r="B42" s="424"/>
      <c r="C42" s="421"/>
      <c r="D42" s="137" t="s">
        <v>16</v>
      </c>
      <c r="E42" s="225">
        <v>1689.4524000000001</v>
      </c>
      <c r="F42" s="226">
        <v>937.28200000000004</v>
      </c>
      <c r="G42" s="226">
        <v>752.17039999999997</v>
      </c>
      <c r="H42" s="226">
        <v>0</v>
      </c>
      <c r="I42" s="226">
        <v>0</v>
      </c>
      <c r="J42" s="225">
        <v>5280.83</v>
      </c>
      <c r="K42" s="226">
        <v>5225.83</v>
      </c>
      <c r="L42" s="226">
        <v>55</v>
      </c>
      <c r="M42" s="226">
        <v>0</v>
      </c>
      <c r="N42" s="226">
        <v>0</v>
      </c>
      <c r="O42" s="225">
        <f>G42+L42</f>
        <v>807.17039999999997</v>
      </c>
      <c r="P42" s="261">
        <f>I42+N42</f>
        <v>0</v>
      </c>
    </row>
    <row r="43" spans="1:16" ht="24.95" customHeight="1" thickBot="1">
      <c r="A43" s="413"/>
      <c r="B43" s="425"/>
      <c r="C43" s="422"/>
      <c r="D43" s="215" t="s">
        <v>17</v>
      </c>
      <c r="E43" s="227">
        <v>816.13</v>
      </c>
      <c r="F43" s="228">
        <v>732.43809999999996</v>
      </c>
      <c r="G43" s="228">
        <v>89.22</v>
      </c>
      <c r="H43" s="228">
        <v>0</v>
      </c>
      <c r="I43" s="228">
        <v>0</v>
      </c>
      <c r="J43" s="227">
        <v>580.71</v>
      </c>
      <c r="K43" s="228">
        <v>580.71</v>
      </c>
      <c r="L43" s="228">
        <v>0</v>
      </c>
      <c r="M43" s="228">
        <v>0</v>
      </c>
      <c r="N43" s="228">
        <v>0</v>
      </c>
      <c r="O43" s="227">
        <f>G43+L43</f>
        <v>89.22</v>
      </c>
      <c r="P43" s="262">
        <f>I43+N43</f>
        <v>0</v>
      </c>
    </row>
    <row r="44" spans="1:16" ht="24.95" customHeight="1" thickBot="1">
      <c r="A44" s="408"/>
      <c r="B44" s="409" t="s">
        <v>18</v>
      </c>
      <c r="C44" s="410"/>
      <c r="D44" s="191"/>
      <c r="E44" s="229">
        <f>E39+E40+E41+E42+E43</f>
        <v>3529.8724000000002</v>
      </c>
      <c r="F44" s="230">
        <f t="shared" ref="F44:P44" si="5">F39+F40+F41+F42+F43</f>
        <v>2206.1345000000001</v>
      </c>
      <c r="G44" s="230">
        <f t="shared" si="5"/>
        <v>1110.9304</v>
      </c>
      <c r="H44" s="230">
        <f t="shared" si="5"/>
        <v>356.93</v>
      </c>
      <c r="I44" s="230">
        <f t="shared" si="5"/>
        <v>254.36</v>
      </c>
      <c r="J44" s="229">
        <f t="shared" si="5"/>
        <v>5904.91</v>
      </c>
      <c r="K44" s="230">
        <f t="shared" si="5"/>
        <v>5849.91</v>
      </c>
      <c r="L44" s="230">
        <f t="shared" si="5"/>
        <v>55</v>
      </c>
      <c r="M44" s="230">
        <f t="shared" si="5"/>
        <v>0</v>
      </c>
      <c r="N44" s="230">
        <f t="shared" si="5"/>
        <v>0</v>
      </c>
      <c r="O44" s="229">
        <f t="shared" si="5"/>
        <v>1165.9304</v>
      </c>
      <c r="P44" s="263">
        <f t="shared" si="5"/>
        <v>254.36</v>
      </c>
    </row>
    <row r="45" spans="1:16" ht="24.95" customHeight="1">
      <c r="A45" s="411">
        <v>7</v>
      </c>
      <c r="B45" s="423" t="s">
        <v>148</v>
      </c>
      <c r="C45" s="420">
        <f>E50+J50</f>
        <v>10225.529999999999</v>
      </c>
      <c r="D45" s="190" t="s">
        <v>14</v>
      </c>
      <c r="E45" s="222">
        <v>592.5</v>
      </c>
      <c r="F45" s="223">
        <v>234.49</v>
      </c>
      <c r="G45" s="223">
        <v>134.25</v>
      </c>
      <c r="H45" s="224">
        <v>541.20000000000005</v>
      </c>
      <c r="I45" s="223">
        <v>365.2</v>
      </c>
      <c r="J45" s="222">
        <v>0</v>
      </c>
      <c r="K45" s="223">
        <v>0</v>
      </c>
      <c r="L45" s="223">
        <v>0</v>
      </c>
      <c r="M45" s="223">
        <v>0</v>
      </c>
      <c r="N45" s="223">
        <v>0</v>
      </c>
      <c r="O45" s="222">
        <f>G45+L45</f>
        <v>134.25</v>
      </c>
      <c r="P45" s="260">
        <f>I45+N45</f>
        <v>365.2</v>
      </c>
    </row>
    <row r="46" spans="1:16" ht="24.95" customHeight="1">
      <c r="A46" s="412"/>
      <c r="B46" s="424"/>
      <c r="C46" s="421"/>
      <c r="D46" s="137" t="s">
        <v>72</v>
      </c>
      <c r="E46" s="225">
        <v>1.04</v>
      </c>
      <c r="F46" s="226">
        <v>7.76</v>
      </c>
      <c r="G46" s="226">
        <v>7.66</v>
      </c>
      <c r="H46" s="226">
        <v>0</v>
      </c>
      <c r="I46" s="226">
        <v>0</v>
      </c>
      <c r="J46" s="225">
        <v>0</v>
      </c>
      <c r="K46" s="226">
        <v>0</v>
      </c>
      <c r="L46" s="226">
        <v>0</v>
      </c>
      <c r="M46" s="226">
        <v>0</v>
      </c>
      <c r="N46" s="226">
        <v>0</v>
      </c>
      <c r="O46" s="225">
        <f>G46+L46</f>
        <v>7.66</v>
      </c>
      <c r="P46" s="261">
        <f>I46+N46</f>
        <v>0</v>
      </c>
    </row>
    <row r="47" spans="1:16" ht="24.95" customHeight="1">
      <c r="A47" s="412"/>
      <c r="B47" s="424"/>
      <c r="C47" s="421"/>
      <c r="D47" s="137" t="s">
        <v>15</v>
      </c>
      <c r="E47" s="225">
        <v>515.12</v>
      </c>
      <c r="F47" s="226">
        <v>149.02000000000001</v>
      </c>
      <c r="G47" s="226">
        <v>149.02000000000001</v>
      </c>
      <c r="H47" s="226">
        <v>6587.3</v>
      </c>
      <c r="I47" s="226">
        <v>3987</v>
      </c>
      <c r="J47" s="225">
        <v>23.35</v>
      </c>
      <c r="K47" s="226">
        <v>0</v>
      </c>
      <c r="L47" s="226">
        <v>0</v>
      </c>
      <c r="M47" s="226">
        <v>0</v>
      </c>
      <c r="N47" s="226">
        <v>0</v>
      </c>
      <c r="O47" s="225">
        <f>G47+L47</f>
        <v>149.02000000000001</v>
      </c>
      <c r="P47" s="261">
        <f>I47+N47</f>
        <v>3987</v>
      </c>
    </row>
    <row r="48" spans="1:16" ht="24.95" customHeight="1">
      <c r="A48" s="412"/>
      <c r="B48" s="424"/>
      <c r="C48" s="421"/>
      <c r="D48" s="137" t="s">
        <v>16</v>
      </c>
      <c r="E48" s="225">
        <v>5041.41</v>
      </c>
      <c r="F48" s="226">
        <v>2197.27</v>
      </c>
      <c r="G48" s="226">
        <v>2138.08</v>
      </c>
      <c r="H48" s="226">
        <v>11563</v>
      </c>
      <c r="I48" s="226">
        <v>9563</v>
      </c>
      <c r="J48" s="225">
        <v>2567.61</v>
      </c>
      <c r="K48" s="226">
        <v>0</v>
      </c>
      <c r="L48" s="226">
        <v>0</v>
      </c>
      <c r="M48" s="226">
        <v>0</v>
      </c>
      <c r="N48" s="226">
        <v>0</v>
      </c>
      <c r="O48" s="225">
        <f>G48+L48</f>
        <v>2138.08</v>
      </c>
      <c r="P48" s="261">
        <f>I48+N48</f>
        <v>9563</v>
      </c>
    </row>
    <row r="49" spans="1:16" ht="24.95" customHeight="1" thickBot="1">
      <c r="A49" s="413"/>
      <c r="B49" s="425"/>
      <c r="C49" s="422"/>
      <c r="D49" s="215" t="s">
        <v>17</v>
      </c>
      <c r="E49" s="227">
        <v>1192.1199999999999</v>
      </c>
      <c r="F49" s="228">
        <v>41.65</v>
      </c>
      <c r="G49" s="228">
        <v>41.65</v>
      </c>
      <c r="H49" s="228">
        <v>0</v>
      </c>
      <c r="I49" s="228">
        <v>0</v>
      </c>
      <c r="J49" s="227">
        <v>292.38</v>
      </c>
      <c r="K49" s="228">
        <v>0</v>
      </c>
      <c r="L49" s="228">
        <v>0</v>
      </c>
      <c r="M49" s="228">
        <v>0</v>
      </c>
      <c r="N49" s="228">
        <v>0</v>
      </c>
      <c r="O49" s="227">
        <f>G49+L49</f>
        <v>41.65</v>
      </c>
      <c r="P49" s="262">
        <f>I49+N49</f>
        <v>0</v>
      </c>
    </row>
    <row r="50" spans="1:16" ht="24.95" customHeight="1" thickBot="1">
      <c r="A50" s="408"/>
      <c r="B50" s="409" t="s">
        <v>18</v>
      </c>
      <c r="C50" s="410"/>
      <c r="D50" s="191"/>
      <c r="E50" s="229">
        <f>E45+E46+E47+E48+E49</f>
        <v>7342.19</v>
      </c>
      <c r="F50" s="230">
        <f t="shared" ref="F50:P50" si="6">F45+F46+F47+F48+F49</f>
        <v>2630.19</v>
      </c>
      <c r="G50" s="230">
        <f t="shared" si="6"/>
        <v>2470.66</v>
      </c>
      <c r="H50" s="230">
        <f t="shared" si="6"/>
        <v>18691.5</v>
      </c>
      <c r="I50" s="230">
        <f t="shared" si="6"/>
        <v>13915.2</v>
      </c>
      <c r="J50" s="229">
        <f t="shared" si="6"/>
        <v>2883.34</v>
      </c>
      <c r="K50" s="230">
        <f t="shared" si="6"/>
        <v>0</v>
      </c>
      <c r="L50" s="230">
        <f t="shared" si="6"/>
        <v>0</v>
      </c>
      <c r="M50" s="230">
        <f t="shared" si="6"/>
        <v>0</v>
      </c>
      <c r="N50" s="230">
        <f t="shared" si="6"/>
        <v>0</v>
      </c>
      <c r="O50" s="229">
        <f t="shared" si="6"/>
        <v>2470.66</v>
      </c>
      <c r="P50" s="263">
        <f t="shared" si="6"/>
        <v>13915.2</v>
      </c>
    </row>
    <row r="51" spans="1:16" ht="24.95" customHeight="1">
      <c r="A51" s="411">
        <v>8</v>
      </c>
      <c r="B51" s="423" t="s">
        <v>149</v>
      </c>
      <c r="C51" s="420">
        <f>E56+J56</f>
        <v>20244.199999999997</v>
      </c>
      <c r="D51" s="190" t="s">
        <v>14</v>
      </c>
      <c r="E51" s="222">
        <v>1152.9000000000001</v>
      </c>
      <c r="F51" s="223">
        <v>334.49</v>
      </c>
      <c r="G51" s="223">
        <v>236.1</v>
      </c>
      <c r="H51" s="224">
        <v>1236</v>
      </c>
      <c r="I51" s="223">
        <v>853.2</v>
      </c>
      <c r="J51" s="222">
        <v>76.66</v>
      </c>
      <c r="K51" s="223">
        <v>0</v>
      </c>
      <c r="L51" s="223">
        <v>0</v>
      </c>
      <c r="M51" s="223">
        <v>0</v>
      </c>
      <c r="N51" s="223">
        <v>0</v>
      </c>
      <c r="O51" s="222">
        <f>G51+L51</f>
        <v>236.1</v>
      </c>
      <c r="P51" s="260">
        <f>I51+N51</f>
        <v>853.2</v>
      </c>
    </row>
    <row r="52" spans="1:16" ht="24.95" customHeight="1">
      <c r="A52" s="412"/>
      <c r="B52" s="424"/>
      <c r="C52" s="421"/>
      <c r="D52" s="137" t="s">
        <v>72</v>
      </c>
      <c r="E52" s="225">
        <v>31.54</v>
      </c>
      <c r="F52" s="226">
        <v>7.76</v>
      </c>
      <c r="G52" s="226">
        <v>0</v>
      </c>
      <c r="H52" s="226">
        <v>0</v>
      </c>
      <c r="I52" s="226">
        <v>0</v>
      </c>
      <c r="J52" s="225">
        <v>0.01</v>
      </c>
      <c r="K52" s="226">
        <v>0</v>
      </c>
      <c r="L52" s="226">
        <v>0</v>
      </c>
      <c r="M52" s="226">
        <v>0</v>
      </c>
      <c r="N52" s="226">
        <v>0</v>
      </c>
      <c r="O52" s="225">
        <f>G52+L52</f>
        <v>0</v>
      </c>
      <c r="P52" s="261">
        <f>I52+N52</f>
        <v>0</v>
      </c>
    </row>
    <row r="53" spans="1:16" ht="24.95" customHeight="1">
      <c r="A53" s="412"/>
      <c r="B53" s="424"/>
      <c r="C53" s="421"/>
      <c r="D53" s="137" t="s">
        <v>15</v>
      </c>
      <c r="E53" s="225">
        <v>702.02</v>
      </c>
      <c r="F53" s="226">
        <v>149.02000000000001</v>
      </c>
      <c r="G53" s="226">
        <v>82.3</v>
      </c>
      <c r="H53" s="226">
        <v>1532</v>
      </c>
      <c r="I53" s="226">
        <v>782.9</v>
      </c>
      <c r="J53" s="225">
        <v>656.59</v>
      </c>
      <c r="K53" s="226">
        <v>0</v>
      </c>
      <c r="L53" s="226">
        <v>0</v>
      </c>
      <c r="M53" s="226">
        <v>0</v>
      </c>
      <c r="N53" s="226">
        <v>0</v>
      </c>
      <c r="O53" s="225">
        <f>G53+L53</f>
        <v>82.3</v>
      </c>
      <c r="P53" s="261">
        <f>I53+N53</f>
        <v>782.9</v>
      </c>
    </row>
    <row r="54" spans="1:16" ht="24.95" customHeight="1">
      <c r="A54" s="412"/>
      <c r="B54" s="424"/>
      <c r="C54" s="421"/>
      <c r="D54" s="137" t="s">
        <v>16</v>
      </c>
      <c r="E54" s="225">
        <v>9577.27</v>
      </c>
      <c r="F54" s="226">
        <v>2007.27</v>
      </c>
      <c r="G54" s="226">
        <v>1453.9</v>
      </c>
      <c r="H54" s="226">
        <v>4369.2</v>
      </c>
      <c r="I54" s="226">
        <v>2687.5</v>
      </c>
      <c r="J54" s="225">
        <v>4932.21</v>
      </c>
      <c r="K54" s="226">
        <v>0</v>
      </c>
      <c r="L54" s="226">
        <v>0</v>
      </c>
      <c r="M54" s="226">
        <v>0</v>
      </c>
      <c r="N54" s="226">
        <v>0</v>
      </c>
      <c r="O54" s="225">
        <f>G54+L54</f>
        <v>1453.9</v>
      </c>
      <c r="P54" s="261">
        <f>I54+N54</f>
        <v>2687.5</v>
      </c>
    </row>
    <row r="55" spans="1:16" ht="24.95" customHeight="1" thickBot="1">
      <c r="A55" s="413"/>
      <c r="B55" s="425"/>
      <c r="C55" s="422"/>
      <c r="D55" s="215" t="s">
        <v>17</v>
      </c>
      <c r="E55" s="227">
        <v>1737.23</v>
      </c>
      <c r="F55" s="228">
        <v>41.65</v>
      </c>
      <c r="G55" s="228">
        <v>0</v>
      </c>
      <c r="H55" s="228">
        <v>0</v>
      </c>
      <c r="I55" s="228">
        <v>0</v>
      </c>
      <c r="J55" s="227">
        <v>1377.77</v>
      </c>
      <c r="K55" s="228">
        <v>0</v>
      </c>
      <c r="L55" s="228">
        <v>0</v>
      </c>
      <c r="M55" s="228">
        <v>0</v>
      </c>
      <c r="N55" s="228">
        <v>0</v>
      </c>
      <c r="O55" s="227">
        <f>G55+L55</f>
        <v>0</v>
      </c>
      <c r="P55" s="262">
        <f>I55+N55</f>
        <v>0</v>
      </c>
    </row>
    <row r="56" spans="1:16" ht="24.95" customHeight="1" thickBot="1">
      <c r="A56" s="408"/>
      <c r="B56" s="409" t="s">
        <v>18</v>
      </c>
      <c r="C56" s="410"/>
      <c r="D56" s="191"/>
      <c r="E56" s="229">
        <f>E51+E52+E53+E54+E55</f>
        <v>13200.96</v>
      </c>
      <c r="F56" s="230">
        <f t="shared" ref="F56:P56" si="7">F51+F52+F53+F54+F55</f>
        <v>2540.19</v>
      </c>
      <c r="G56" s="230">
        <f>SUM(G51:G55)</f>
        <v>1772.3000000000002</v>
      </c>
      <c r="H56" s="230">
        <f t="shared" si="7"/>
        <v>7137.2</v>
      </c>
      <c r="I56" s="230">
        <f t="shared" si="7"/>
        <v>4323.6000000000004</v>
      </c>
      <c r="J56" s="229">
        <f t="shared" si="7"/>
        <v>7043.24</v>
      </c>
      <c r="K56" s="230">
        <f t="shared" si="7"/>
        <v>0</v>
      </c>
      <c r="L56" s="230">
        <f t="shared" si="7"/>
        <v>0</v>
      </c>
      <c r="M56" s="230">
        <f t="shared" si="7"/>
        <v>0</v>
      </c>
      <c r="N56" s="230">
        <f t="shared" si="7"/>
        <v>0</v>
      </c>
      <c r="O56" s="229">
        <f t="shared" si="7"/>
        <v>1772.3000000000002</v>
      </c>
      <c r="P56" s="263">
        <f t="shared" si="7"/>
        <v>4323.6000000000004</v>
      </c>
    </row>
    <row r="57" spans="1:16" ht="24.95" customHeight="1">
      <c r="A57" s="411">
        <v>9</v>
      </c>
      <c r="B57" s="423" t="s">
        <v>150</v>
      </c>
      <c r="C57" s="420">
        <f>E62+J62</f>
        <v>15408.47</v>
      </c>
      <c r="D57" s="190" t="s">
        <v>14</v>
      </c>
      <c r="E57" s="222">
        <v>388.03</v>
      </c>
      <c r="F57" s="223">
        <v>128.22999999999999</v>
      </c>
      <c r="G57" s="223" t="s">
        <v>151</v>
      </c>
      <c r="H57" s="224">
        <v>1650</v>
      </c>
      <c r="I57" s="223">
        <v>112.5</v>
      </c>
      <c r="J57" s="222">
        <v>0</v>
      </c>
      <c r="K57" s="223">
        <v>0</v>
      </c>
      <c r="L57" s="223">
        <v>0</v>
      </c>
      <c r="M57" s="223">
        <v>0</v>
      </c>
      <c r="N57" s="223">
        <v>0</v>
      </c>
      <c r="O57" s="222">
        <f>G57+L57</f>
        <v>148.41999999999999</v>
      </c>
      <c r="P57" s="260">
        <f>I57+N57</f>
        <v>112.5</v>
      </c>
    </row>
    <row r="58" spans="1:16" ht="24.95" customHeight="1">
      <c r="A58" s="412"/>
      <c r="B58" s="424"/>
      <c r="C58" s="421"/>
      <c r="D58" s="137" t="s">
        <v>72</v>
      </c>
      <c r="E58" s="225">
        <v>0</v>
      </c>
      <c r="F58" s="226">
        <v>0</v>
      </c>
      <c r="G58" s="226">
        <v>0</v>
      </c>
      <c r="H58" s="226">
        <v>0</v>
      </c>
      <c r="I58" s="226">
        <v>0</v>
      </c>
      <c r="J58" s="225">
        <v>0</v>
      </c>
      <c r="K58" s="226">
        <v>0</v>
      </c>
      <c r="L58" s="226">
        <v>0</v>
      </c>
      <c r="M58" s="226">
        <v>0</v>
      </c>
      <c r="N58" s="226">
        <v>0</v>
      </c>
      <c r="O58" s="225">
        <f>G58+L58</f>
        <v>0</v>
      </c>
      <c r="P58" s="261">
        <f>I58+N58</f>
        <v>0</v>
      </c>
    </row>
    <row r="59" spans="1:16" ht="24.95" customHeight="1">
      <c r="A59" s="412"/>
      <c r="B59" s="424"/>
      <c r="C59" s="421"/>
      <c r="D59" s="137" t="s">
        <v>15</v>
      </c>
      <c r="E59" s="225">
        <v>738.99</v>
      </c>
      <c r="F59" s="226">
        <v>413.42</v>
      </c>
      <c r="G59" s="226" t="s">
        <v>152</v>
      </c>
      <c r="H59" s="226" t="s">
        <v>153</v>
      </c>
      <c r="I59" s="226">
        <v>2854</v>
      </c>
      <c r="J59" s="225" t="s">
        <v>154</v>
      </c>
      <c r="K59" s="226">
        <v>0</v>
      </c>
      <c r="L59" s="226">
        <v>0</v>
      </c>
      <c r="M59" s="226">
        <v>0</v>
      </c>
      <c r="N59" s="226">
        <v>0</v>
      </c>
      <c r="O59" s="225">
        <f>G59+L59</f>
        <v>391.7</v>
      </c>
      <c r="P59" s="261">
        <f>I59+N59</f>
        <v>2854</v>
      </c>
    </row>
    <row r="60" spans="1:16" ht="24.95" customHeight="1">
      <c r="A60" s="412"/>
      <c r="B60" s="424"/>
      <c r="C60" s="421"/>
      <c r="D60" s="137" t="s">
        <v>16</v>
      </c>
      <c r="E60" s="225" t="s">
        <v>155</v>
      </c>
      <c r="F60" s="226" t="s">
        <v>156</v>
      </c>
      <c r="G60" s="226" t="s">
        <v>157</v>
      </c>
      <c r="H60" s="226" t="s">
        <v>158</v>
      </c>
      <c r="I60" s="226" t="s">
        <v>159</v>
      </c>
      <c r="J60" s="225" t="s">
        <v>160</v>
      </c>
      <c r="K60" s="226" t="s">
        <v>161</v>
      </c>
      <c r="L60" s="226">
        <v>0</v>
      </c>
      <c r="M60" s="226">
        <v>0</v>
      </c>
      <c r="N60" s="226">
        <v>0</v>
      </c>
      <c r="O60" s="225">
        <f>G60+L60</f>
        <v>1657.05</v>
      </c>
      <c r="P60" s="261">
        <f>I60+N60</f>
        <v>1697</v>
      </c>
    </row>
    <row r="61" spans="1:16" ht="24.95" customHeight="1" thickBot="1">
      <c r="A61" s="413"/>
      <c r="B61" s="425"/>
      <c r="C61" s="422"/>
      <c r="D61" s="215" t="s">
        <v>17</v>
      </c>
      <c r="E61" s="227">
        <v>1240.83</v>
      </c>
      <c r="F61" s="228">
        <v>358.3</v>
      </c>
      <c r="G61" s="228" t="s">
        <v>162</v>
      </c>
      <c r="H61" s="228" t="s">
        <v>163</v>
      </c>
      <c r="I61" s="228" t="s">
        <v>164</v>
      </c>
      <c r="J61" s="227" t="s">
        <v>165</v>
      </c>
      <c r="K61" s="228" t="s">
        <v>166</v>
      </c>
      <c r="L61" s="228">
        <v>0</v>
      </c>
      <c r="M61" s="228">
        <v>0</v>
      </c>
      <c r="N61" s="228">
        <v>0</v>
      </c>
      <c r="O61" s="227">
        <f>G61+L61</f>
        <v>2.2909999999999999</v>
      </c>
      <c r="P61" s="262">
        <f>I61+N61</f>
        <v>183</v>
      </c>
    </row>
    <row r="62" spans="1:16" ht="24.95" customHeight="1" thickBot="1">
      <c r="A62" s="408"/>
      <c r="B62" s="409" t="s">
        <v>18</v>
      </c>
      <c r="C62" s="410"/>
      <c r="D62" s="191"/>
      <c r="E62" s="229">
        <f>E57+E58+E59+E60+E61</f>
        <v>7059.17</v>
      </c>
      <c r="F62" s="230">
        <f>F57+F58+F59+F60+F61</f>
        <v>2946.65</v>
      </c>
      <c r="G62" s="230">
        <f>G57+G58+G59+G58+G60+G61</f>
        <v>2199.4610000000002</v>
      </c>
      <c r="H62" s="230">
        <f>H57+H58+H59+H60+H61</f>
        <v>5700</v>
      </c>
      <c r="I62" s="230">
        <f>I57+I58+I59+I60+I61</f>
        <v>4846.5</v>
      </c>
      <c r="J62" s="229">
        <f t="shared" ref="J62:P62" si="8">J57+J58+J59+J60+J61</f>
        <v>8349.2999999999993</v>
      </c>
      <c r="K62" s="230">
        <f>K57+K58+K59+K60+K61</f>
        <v>4159.5999999999995</v>
      </c>
      <c r="L62" s="230">
        <f>L57+L58+L59+L60+L61</f>
        <v>0</v>
      </c>
      <c r="M62" s="230">
        <f t="shared" si="8"/>
        <v>0</v>
      </c>
      <c r="N62" s="230">
        <f t="shared" si="8"/>
        <v>0</v>
      </c>
      <c r="O62" s="229">
        <f>O57+O58+O59+O60+O61</f>
        <v>2199.4610000000002</v>
      </c>
      <c r="P62" s="263">
        <f t="shared" si="8"/>
        <v>4846.5</v>
      </c>
    </row>
    <row r="63" spans="1:16" ht="24.95" customHeight="1">
      <c r="A63" s="411">
        <v>10</v>
      </c>
      <c r="B63" s="423" t="s">
        <v>167</v>
      </c>
      <c r="C63" s="420">
        <f>E68+J68</f>
        <v>52588.979999999996</v>
      </c>
      <c r="D63" s="190" t="s">
        <v>14</v>
      </c>
      <c r="E63" s="222">
        <v>7020.13</v>
      </c>
      <c r="F63" s="223">
        <v>399.22</v>
      </c>
      <c r="G63" s="223">
        <v>352.6</v>
      </c>
      <c r="H63" s="224">
        <v>22409.75</v>
      </c>
      <c r="I63" s="223">
        <v>13499.75</v>
      </c>
      <c r="J63" s="222">
        <v>19.899999999999999</v>
      </c>
      <c r="K63" s="223">
        <v>19.899999999999999</v>
      </c>
      <c r="L63" s="223">
        <v>0</v>
      </c>
      <c r="M63" s="223">
        <v>0</v>
      </c>
      <c r="N63" s="223">
        <v>0</v>
      </c>
      <c r="O63" s="222">
        <f>G63+L63</f>
        <v>352.6</v>
      </c>
      <c r="P63" s="260">
        <f>I63+N63</f>
        <v>13499.75</v>
      </c>
    </row>
    <row r="64" spans="1:16" ht="24.95" customHeight="1">
      <c r="A64" s="412"/>
      <c r="B64" s="424"/>
      <c r="C64" s="421"/>
      <c r="D64" s="137" t="s">
        <v>72</v>
      </c>
      <c r="E64" s="225">
        <v>16.100000000000001</v>
      </c>
      <c r="F64" s="226">
        <v>16.100000000000001</v>
      </c>
      <c r="G64" s="226">
        <v>0</v>
      </c>
      <c r="H64" s="226">
        <v>0</v>
      </c>
      <c r="I64" s="226">
        <v>0</v>
      </c>
      <c r="J64" s="225">
        <v>0</v>
      </c>
      <c r="K64" s="226">
        <v>0</v>
      </c>
      <c r="L64" s="226">
        <v>0</v>
      </c>
      <c r="M64" s="226">
        <v>0</v>
      </c>
      <c r="N64" s="226">
        <v>0</v>
      </c>
      <c r="O64" s="225">
        <f>G64+L64</f>
        <v>0</v>
      </c>
      <c r="P64" s="261">
        <f>I64+N64</f>
        <v>0</v>
      </c>
    </row>
    <row r="65" spans="1:16" ht="24.95" customHeight="1">
      <c r="A65" s="412"/>
      <c r="B65" s="424"/>
      <c r="C65" s="421"/>
      <c r="D65" s="137" t="s">
        <v>15</v>
      </c>
      <c r="E65" s="225">
        <v>8667.14</v>
      </c>
      <c r="F65" s="226">
        <v>6139.674</v>
      </c>
      <c r="G65" s="226">
        <v>4833.8459999999995</v>
      </c>
      <c r="H65" s="226">
        <v>11356.296</v>
      </c>
      <c r="I65" s="226">
        <v>11265.619000000001</v>
      </c>
      <c r="J65" s="225">
        <v>1410.14</v>
      </c>
      <c r="K65" s="226">
        <v>2078.52</v>
      </c>
      <c r="L65" s="226">
        <v>439.58</v>
      </c>
      <c r="M65" s="226">
        <v>599.35199999999998</v>
      </c>
      <c r="N65" s="226">
        <v>599.35199999999998</v>
      </c>
      <c r="O65" s="225">
        <f>G65+L65</f>
        <v>5273.4259999999995</v>
      </c>
      <c r="P65" s="261">
        <f>I65+N65</f>
        <v>11864.971000000001</v>
      </c>
    </row>
    <row r="66" spans="1:16" ht="24.95" customHeight="1">
      <c r="A66" s="412"/>
      <c r="B66" s="424"/>
      <c r="C66" s="421"/>
      <c r="D66" s="137" t="s">
        <v>16</v>
      </c>
      <c r="E66" s="225">
        <v>12600.29</v>
      </c>
      <c r="F66" s="226">
        <v>13983.577300000001</v>
      </c>
      <c r="G66" s="226">
        <v>205.6327</v>
      </c>
      <c r="H66" s="226">
        <v>857.74300000000005</v>
      </c>
      <c r="I66" s="226">
        <v>857.74300000000005</v>
      </c>
      <c r="J66" s="225">
        <v>15907.33</v>
      </c>
      <c r="K66" s="226">
        <v>13851</v>
      </c>
      <c r="L66" s="226">
        <v>2037.06</v>
      </c>
      <c r="M66" s="226">
        <v>48391.904999999999</v>
      </c>
      <c r="N66" s="226">
        <v>31807.295999999998</v>
      </c>
      <c r="O66" s="225">
        <f>G66+L66</f>
        <v>2242.6927000000001</v>
      </c>
      <c r="P66" s="261">
        <f>I66+N66</f>
        <v>32665.038999999997</v>
      </c>
    </row>
    <row r="67" spans="1:16" ht="24.95" customHeight="1" thickBot="1">
      <c r="A67" s="413"/>
      <c r="B67" s="425"/>
      <c r="C67" s="422"/>
      <c r="D67" s="215" t="s">
        <v>17</v>
      </c>
      <c r="E67" s="227">
        <v>1743.31</v>
      </c>
      <c r="F67" s="228">
        <v>2644.8031000000001</v>
      </c>
      <c r="G67" s="228">
        <v>470.67689999999999</v>
      </c>
      <c r="H67" s="228">
        <v>1284.95</v>
      </c>
      <c r="I67" s="228">
        <v>884.95</v>
      </c>
      <c r="J67" s="227">
        <v>5204.6400000000003</v>
      </c>
      <c r="K67" s="228">
        <v>1423.21</v>
      </c>
      <c r="L67" s="228"/>
      <c r="M67" s="228"/>
      <c r="N67" s="228"/>
      <c r="O67" s="227">
        <f>G67+L67</f>
        <v>470.67689999999999</v>
      </c>
      <c r="P67" s="262">
        <f>I67+N67</f>
        <v>884.95</v>
      </c>
    </row>
    <row r="68" spans="1:16" ht="24.95" customHeight="1" thickBot="1">
      <c r="A68" s="408"/>
      <c r="B68" s="409" t="s">
        <v>18</v>
      </c>
      <c r="C68" s="410"/>
      <c r="D68" s="191"/>
      <c r="E68" s="229">
        <f>E63+E64+E65+E66+E67</f>
        <v>30046.97</v>
      </c>
      <c r="F68" s="230">
        <f t="shared" ref="F68:P68" si="9">F63+F64+F65+F66+F67</f>
        <v>23183.374400000001</v>
      </c>
      <c r="G68" s="230">
        <f t="shared" si="9"/>
        <v>5862.7556000000004</v>
      </c>
      <c r="H68" s="230">
        <f t="shared" si="9"/>
        <v>35908.739000000001</v>
      </c>
      <c r="I68" s="230">
        <f t="shared" si="9"/>
        <v>26508.061999999998</v>
      </c>
      <c r="J68" s="229">
        <f t="shared" si="9"/>
        <v>22542.01</v>
      </c>
      <c r="K68" s="230">
        <f t="shared" si="9"/>
        <v>17372.63</v>
      </c>
      <c r="L68" s="230">
        <f t="shared" si="9"/>
        <v>2476.64</v>
      </c>
      <c r="M68" s="230">
        <f t="shared" si="9"/>
        <v>48991.256999999998</v>
      </c>
      <c r="N68" s="230">
        <f t="shared" si="9"/>
        <v>32406.647999999997</v>
      </c>
      <c r="O68" s="229">
        <f t="shared" si="9"/>
        <v>8339.3955999999998</v>
      </c>
      <c r="P68" s="263">
        <f t="shared" si="9"/>
        <v>58914.709999999992</v>
      </c>
    </row>
    <row r="69" spans="1:16" ht="24.95" customHeight="1">
      <c r="A69" s="411">
        <v>11</v>
      </c>
      <c r="B69" s="423" t="s">
        <v>168</v>
      </c>
      <c r="C69" s="420">
        <f>E74+J74</f>
        <v>39261.97</v>
      </c>
      <c r="D69" s="190" t="s">
        <v>14</v>
      </c>
      <c r="E69" s="222">
        <v>2478.2600000000002</v>
      </c>
      <c r="F69" s="223">
        <v>123.38</v>
      </c>
      <c r="G69" s="223">
        <v>589.03</v>
      </c>
      <c r="H69" s="224">
        <v>192.25</v>
      </c>
      <c r="I69" s="223">
        <v>171.3</v>
      </c>
      <c r="J69" s="222">
        <v>18.489999999999998</v>
      </c>
      <c r="K69" s="223">
        <v>1549</v>
      </c>
      <c r="L69" s="223">
        <v>0</v>
      </c>
      <c r="M69" s="223">
        <v>0</v>
      </c>
      <c r="N69" s="223">
        <v>0</v>
      </c>
      <c r="O69" s="222">
        <f>G69+L69</f>
        <v>589.03</v>
      </c>
      <c r="P69" s="260">
        <f>I69+N69</f>
        <v>171.3</v>
      </c>
    </row>
    <row r="70" spans="1:16" ht="24.95" customHeight="1">
      <c r="A70" s="412"/>
      <c r="B70" s="424"/>
      <c r="C70" s="421"/>
      <c r="D70" s="137" t="s">
        <v>72</v>
      </c>
      <c r="E70" s="225">
        <v>23.79</v>
      </c>
      <c r="F70" s="226">
        <v>23.79</v>
      </c>
      <c r="G70" s="226">
        <v>0</v>
      </c>
      <c r="H70" s="226">
        <v>0</v>
      </c>
      <c r="I70" s="226">
        <v>0</v>
      </c>
      <c r="J70" s="225">
        <v>0</v>
      </c>
      <c r="K70" s="226">
        <v>0</v>
      </c>
      <c r="L70" s="226">
        <v>0</v>
      </c>
      <c r="M70" s="226">
        <v>0</v>
      </c>
      <c r="N70" s="226">
        <v>0</v>
      </c>
      <c r="O70" s="225">
        <f t="shared" ref="O70:O73" si="10">G70+L70</f>
        <v>0</v>
      </c>
      <c r="P70" s="261">
        <f t="shared" ref="P70:P73" si="11">I70+N70</f>
        <v>0</v>
      </c>
    </row>
    <row r="71" spans="1:16" ht="24.95" customHeight="1">
      <c r="A71" s="412"/>
      <c r="B71" s="424"/>
      <c r="C71" s="421"/>
      <c r="D71" s="137" t="s">
        <v>15</v>
      </c>
      <c r="E71" s="225">
        <v>788.04</v>
      </c>
      <c r="F71" s="226">
        <v>57</v>
      </c>
      <c r="G71" s="226">
        <v>0</v>
      </c>
      <c r="H71" s="226">
        <v>0</v>
      </c>
      <c r="I71" s="226">
        <v>0</v>
      </c>
      <c r="J71" s="225">
        <v>0</v>
      </c>
      <c r="K71" s="226">
        <v>0</v>
      </c>
      <c r="L71" s="226">
        <v>0</v>
      </c>
      <c r="M71" s="226">
        <v>0</v>
      </c>
      <c r="N71" s="226">
        <v>0</v>
      </c>
      <c r="O71" s="225">
        <f t="shared" si="10"/>
        <v>0</v>
      </c>
      <c r="P71" s="261">
        <f t="shared" si="11"/>
        <v>0</v>
      </c>
    </row>
    <row r="72" spans="1:16" ht="24.95" customHeight="1">
      <c r="A72" s="412"/>
      <c r="B72" s="424"/>
      <c r="C72" s="421"/>
      <c r="D72" s="137" t="s">
        <v>16</v>
      </c>
      <c r="E72" s="225">
        <v>25353.78</v>
      </c>
      <c r="F72" s="226">
        <v>163.15</v>
      </c>
      <c r="G72" s="226">
        <v>8.41</v>
      </c>
      <c r="H72" s="226">
        <v>96.52</v>
      </c>
      <c r="I72" s="226">
        <v>87.97</v>
      </c>
      <c r="J72" s="225">
        <v>7172.26</v>
      </c>
      <c r="K72" s="226">
        <v>7022.26</v>
      </c>
      <c r="L72" s="226">
        <v>0</v>
      </c>
      <c r="M72" s="226">
        <v>0</v>
      </c>
      <c r="N72" s="226">
        <v>0</v>
      </c>
      <c r="O72" s="225">
        <f t="shared" si="10"/>
        <v>8.41</v>
      </c>
      <c r="P72" s="261">
        <f t="shared" si="11"/>
        <v>87.97</v>
      </c>
    </row>
    <row r="73" spans="1:16" ht="24.95" customHeight="1" thickBot="1">
      <c r="A73" s="413"/>
      <c r="B73" s="425"/>
      <c r="C73" s="422"/>
      <c r="D73" s="215" t="s">
        <v>17</v>
      </c>
      <c r="E73" s="227">
        <v>2286.13</v>
      </c>
      <c r="F73" s="228">
        <v>22.3</v>
      </c>
      <c r="G73" s="228"/>
      <c r="H73" s="228"/>
      <c r="I73" s="228"/>
      <c r="J73" s="227">
        <v>1141.22</v>
      </c>
      <c r="K73" s="228">
        <v>1141.22</v>
      </c>
      <c r="L73" s="228">
        <v>0</v>
      </c>
      <c r="M73" s="228">
        <v>0</v>
      </c>
      <c r="N73" s="228">
        <v>0</v>
      </c>
      <c r="O73" s="227">
        <f t="shared" si="10"/>
        <v>0</v>
      </c>
      <c r="P73" s="262">
        <f t="shared" si="11"/>
        <v>0</v>
      </c>
    </row>
    <row r="74" spans="1:16" ht="24.95" customHeight="1" thickBot="1">
      <c r="A74" s="408"/>
      <c r="B74" s="409" t="s">
        <v>18</v>
      </c>
      <c r="C74" s="410"/>
      <c r="D74" s="191"/>
      <c r="E74" s="229">
        <f>E69+E70+E71+E72+E73</f>
        <v>30930</v>
      </c>
      <c r="F74" s="230">
        <f t="shared" ref="F74:P74" si="12">F69+F70+F71+F72+F73</f>
        <v>389.62</v>
      </c>
      <c r="G74" s="230">
        <f t="shared" si="12"/>
        <v>597.43999999999994</v>
      </c>
      <c r="H74" s="230">
        <f t="shared" si="12"/>
        <v>288.77</v>
      </c>
      <c r="I74" s="230">
        <f t="shared" si="12"/>
        <v>259.27</v>
      </c>
      <c r="J74" s="229">
        <f t="shared" si="12"/>
        <v>8331.9699999999993</v>
      </c>
      <c r="K74" s="230">
        <f t="shared" si="12"/>
        <v>9712.48</v>
      </c>
      <c r="L74" s="230">
        <f t="shared" si="12"/>
        <v>0</v>
      </c>
      <c r="M74" s="230">
        <f t="shared" si="12"/>
        <v>0</v>
      </c>
      <c r="N74" s="230">
        <f t="shared" si="12"/>
        <v>0</v>
      </c>
      <c r="O74" s="229">
        <f t="shared" si="12"/>
        <v>597.43999999999994</v>
      </c>
      <c r="P74" s="263">
        <f t="shared" si="12"/>
        <v>259.27</v>
      </c>
    </row>
    <row r="75" spans="1:16" ht="24.95" customHeight="1">
      <c r="A75" s="414" t="s">
        <v>73</v>
      </c>
      <c r="B75" s="415"/>
      <c r="C75" s="420">
        <f>C69+C63+C57+C51+C45+C39+C33+C27+C21+C15+C9</f>
        <v>204620.2309</v>
      </c>
      <c r="D75" s="190" t="s">
        <v>14</v>
      </c>
      <c r="E75" s="222">
        <f>E69+E63+E57+E51+E45+E39+E33+E27+E21+E15+E9</f>
        <v>13673.025</v>
      </c>
      <c r="F75" s="223">
        <f t="shared" ref="F75:P75" si="13">F69+F63+F57+F51+F45+F39+F33+F27+F21+F15+F9</f>
        <v>2309.2811999999999</v>
      </c>
      <c r="G75" s="223">
        <f t="shared" si="13"/>
        <v>2378.3081999999999</v>
      </c>
      <c r="H75" s="224">
        <f t="shared" si="13"/>
        <v>32487.13</v>
      </c>
      <c r="I75" s="223">
        <f t="shared" si="13"/>
        <v>21238.45</v>
      </c>
      <c r="J75" s="222">
        <f t="shared" si="13"/>
        <v>199.08</v>
      </c>
      <c r="K75" s="223">
        <f t="shared" si="13"/>
        <v>1612.1100000000001</v>
      </c>
      <c r="L75" s="223">
        <f t="shared" si="13"/>
        <v>38.5</v>
      </c>
      <c r="M75" s="223">
        <f t="shared" si="13"/>
        <v>180</v>
      </c>
      <c r="N75" s="223">
        <f t="shared" si="13"/>
        <v>150</v>
      </c>
      <c r="O75" s="222">
        <f t="shared" si="13"/>
        <v>2416.8081999999999</v>
      </c>
      <c r="P75" s="260">
        <f t="shared" si="13"/>
        <v>21388.45</v>
      </c>
    </row>
    <row r="76" spans="1:16" ht="24.95" customHeight="1">
      <c r="A76" s="416"/>
      <c r="B76" s="417"/>
      <c r="C76" s="421"/>
      <c r="D76" s="137" t="s">
        <v>72</v>
      </c>
      <c r="E76" s="225">
        <f t="shared" ref="E76:P80" si="14">E70+E64+E58+E52+E46+E40+E34+E28+E22+E16+E10</f>
        <v>120.31</v>
      </c>
      <c r="F76" s="226">
        <f t="shared" si="14"/>
        <v>79.34</v>
      </c>
      <c r="G76" s="226">
        <f t="shared" si="14"/>
        <v>34.99</v>
      </c>
      <c r="H76" s="226">
        <f t="shared" si="14"/>
        <v>160</v>
      </c>
      <c r="I76" s="226">
        <f t="shared" si="14"/>
        <v>160</v>
      </c>
      <c r="J76" s="225">
        <f t="shared" si="14"/>
        <v>0.01</v>
      </c>
      <c r="K76" s="226">
        <f t="shared" si="14"/>
        <v>0</v>
      </c>
      <c r="L76" s="226">
        <f t="shared" si="14"/>
        <v>0</v>
      </c>
      <c r="M76" s="226">
        <f t="shared" si="14"/>
        <v>0</v>
      </c>
      <c r="N76" s="226">
        <f t="shared" si="14"/>
        <v>0</v>
      </c>
      <c r="O76" s="225">
        <f t="shared" si="14"/>
        <v>34.99</v>
      </c>
      <c r="P76" s="261">
        <f t="shared" si="14"/>
        <v>160</v>
      </c>
    </row>
    <row r="77" spans="1:16" ht="24.95" customHeight="1">
      <c r="A77" s="416"/>
      <c r="B77" s="417"/>
      <c r="C77" s="421"/>
      <c r="D77" s="137" t="s">
        <v>15</v>
      </c>
      <c r="E77" s="225">
        <f t="shared" si="14"/>
        <v>17320.262999999999</v>
      </c>
      <c r="F77" s="226">
        <f t="shared" si="14"/>
        <v>9136.2572</v>
      </c>
      <c r="G77" s="226">
        <f t="shared" si="14"/>
        <v>6942.1471499999998</v>
      </c>
      <c r="H77" s="226">
        <f t="shared" si="14"/>
        <v>27747.866000000002</v>
      </c>
      <c r="I77" s="226">
        <f t="shared" si="14"/>
        <v>27752.718999999997</v>
      </c>
      <c r="J77" s="225">
        <f t="shared" si="14"/>
        <v>3449.1000000000004</v>
      </c>
      <c r="K77" s="226">
        <f t="shared" si="14"/>
        <v>2179.48</v>
      </c>
      <c r="L77" s="226">
        <f t="shared" si="14"/>
        <v>480.88</v>
      </c>
      <c r="M77" s="226">
        <f t="shared" si="14"/>
        <v>647.35199999999998</v>
      </c>
      <c r="N77" s="226">
        <f t="shared" si="14"/>
        <v>669.65199999999993</v>
      </c>
      <c r="O77" s="225">
        <f t="shared" si="14"/>
        <v>7423.0271499999999</v>
      </c>
      <c r="P77" s="261">
        <f t="shared" si="14"/>
        <v>28422.370999999996</v>
      </c>
    </row>
    <row r="78" spans="1:16" ht="24.95" customHeight="1">
      <c r="A78" s="416"/>
      <c r="B78" s="417"/>
      <c r="C78" s="421"/>
      <c r="D78" s="137" t="s">
        <v>16</v>
      </c>
      <c r="E78" s="225">
        <f t="shared" si="14"/>
        <v>78719.984500000006</v>
      </c>
      <c r="F78" s="226">
        <f t="shared" si="14"/>
        <v>28238.689300000002</v>
      </c>
      <c r="G78" s="226">
        <f t="shared" si="14"/>
        <v>11153.060099999999</v>
      </c>
      <c r="H78" s="226">
        <f t="shared" si="14"/>
        <v>23687.19</v>
      </c>
      <c r="I78" s="226">
        <f t="shared" si="14"/>
        <v>19513.798999999999</v>
      </c>
      <c r="J78" s="225">
        <f t="shared" si="14"/>
        <v>63536.94</v>
      </c>
      <c r="K78" s="226">
        <f t="shared" si="14"/>
        <v>30131.29</v>
      </c>
      <c r="L78" s="226">
        <f t="shared" si="14"/>
        <v>2258.06</v>
      </c>
      <c r="M78" s="226">
        <f t="shared" si="14"/>
        <v>48742.904999999999</v>
      </c>
      <c r="N78" s="226">
        <f t="shared" si="14"/>
        <v>32211.295999999998</v>
      </c>
      <c r="O78" s="225">
        <f t="shared" si="14"/>
        <v>13411.120100000002</v>
      </c>
      <c r="P78" s="261">
        <f t="shared" si="14"/>
        <v>51725.095000000001</v>
      </c>
    </row>
    <row r="79" spans="1:16" ht="24.95" customHeight="1" thickBot="1">
      <c r="A79" s="418"/>
      <c r="B79" s="419"/>
      <c r="C79" s="422"/>
      <c r="D79" s="215" t="s">
        <v>17</v>
      </c>
      <c r="E79" s="227">
        <f t="shared" si="14"/>
        <v>12384.338399999997</v>
      </c>
      <c r="F79" s="228">
        <f t="shared" si="14"/>
        <v>4441.9612000000006</v>
      </c>
      <c r="G79" s="228">
        <f t="shared" si="14"/>
        <v>1682.8279000000002</v>
      </c>
      <c r="H79" s="228">
        <f t="shared" si="14"/>
        <v>2504.4499999999998</v>
      </c>
      <c r="I79" s="228">
        <f t="shared" si="14"/>
        <v>2268.7290000000003</v>
      </c>
      <c r="J79" s="227">
        <f t="shared" si="14"/>
        <v>15217.180000000002</v>
      </c>
      <c r="K79" s="228">
        <f t="shared" si="14"/>
        <v>3457.5400000000004</v>
      </c>
      <c r="L79" s="228">
        <f t="shared" si="14"/>
        <v>920</v>
      </c>
      <c r="M79" s="228">
        <f t="shared" si="14"/>
        <v>0</v>
      </c>
      <c r="N79" s="228">
        <f t="shared" si="14"/>
        <v>1500</v>
      </c>
      <c r="O79" s="227">
        <f t="shared" si="14"/>
        <v>2602.8279000000002</v>
      </c>
      <c r="P79" s="262">
        <f t="shared" si="14"/>
        <v>3768.7290000000003</v>
      </c>
    </row>
    <row r="80" spans="1:16" ht="24.95" customHeight="1" thickBot="1">
      <c r="A80" s="408" t="s">
        <v>20</v>
      </c>
      <c r="B80" s="409"/>
      <c r="C80" s="410"/>
      <c r="D80" s="191"/>
      <c r="E80" s="229">
        <f t="shared" si="14"/>
        <v>122217.92090000001</v>
      </c>
      <c r="F80" s="230">
        <f t="shared" si="14"/>
        <v>44205.52889999999</v>
      </c>
      <c r="G80" s="230">
        <f t="shared" si="14"/>
        <v>22191.333350000001</v>
      </c>
      <c r="H80" s="230">
        <f t="shared" si="14"/>
        <v>86586.635999999999</v>
      </c>
      <c r="I80" s="230">
        <f t="shared" si="14"/>
        <v>70933.696999999986</v>
      </c>
      <c r="J80" s="229">
        <f t="shared" si="14"/>
        <v>82402.310000000012</v>
      </c>
      <c r="K80" s="230">
        <f t="shared" si="14"/>
        <v>37380.42</v>
      </c>
      <c r="L80" s="230">
        <f t="shared" si="14"/>
        <v>3697.44</v>
      </c>
      <c r="M80" s="230">
        <f t="shared" si="14"/>
        <v>49570.256999999998</v>
      </c>
      <c r="N80" s="230">
        <f t="shared" si="14"/>
        <v>34530.948000000004</v>
      </c>
      <c r="O80" s="229">
        <f t="shared" si="14"/>
        <v>25888.773349999999</v>
      </c>
      <c r="P80" s="263">
        <f t="shared" si="14"/>
        <v>105464.64499999999</v>
      </c>
    </row>
    <row r="82" spans="3:16">
      <c r="C82" s="141"/>
    </row>
    <row r="84" spans="3:16"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</row>
    <row r="85" spans="3:16">
      <c r="C85" s="141"/>
    </row>
    <row r="86" spans="3:16"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</row>
  </sheetData>
  <mergeCells count="66">
    <mergeCell ref="A80:C80"/>
    <mergeCell ref="A62:C62"/>
    <mergeCell ref="A63:A67"/>
    <mergeCell ref="A68:C68"/>
    <mergeCell ref="A69:A73"/>
    <mergeCell ref="A74:C74"/>
    <mergeCell ref="A75:B79"/>
    <mergeCell ref="C75:C79"/>
    <mergeCell ref="B63:B67"/>
    <mergeCell ref="C63:C67"/>
    <mergeCell ref="B69:B73"/>
    <mergeCell ref="C69:C73"/>
    <mergeCell ref="A38:C38"/>
    <mergeCell ref="A39:A43"/>
    <mergeCell ref="A44:C44"/>
    <mergeCell ref="A45:A49"/>
    <mergeCell ref="A50:C50"/>
    <mergeCell ref="A1:P1"/>
    <mergeCell ref="A2:P2"/>
    <mergeCell ref="A3:P3"/>
    <mergeCell ref="A9:A13"/>
    <mergeCell ref="A14:C14"/>
    <mergeCell ref="A4:O4"/>
    <mergeCell ref="B9:B13"/>
    <mergeCell ref="C9:C13"/>
    <mergeCell ref="E6:E7"/>
    <mergeCell ref="F6:G6"/>
    <mergeCell ref="H6:I6"/>
    <mergeCell ref="J5:N5"/>
    <mergeCell ref="O5:P5"/>
    <mergeCell ref="A5:A7"/>
    <mergeCell ref="B5:B7"/>
    <mergeCell ref="C5:C7"/>
    <mergeCell ref="B57:B61"/>
    <mergeCell ref="C57:C61"/>
    <mergeCell ref="A56:C56"/>
    <mergeCell ref="A57:A61"/>
    <mergeCell ref="B39:B43"/>
    <mergeCell ref="C39:C43"/>
    <mergeCell ref="B45:B49"/>
    <mergeCell ref="C45:C49"/>
    <mergeCell ref="A51:A55"/>
    <mergeCell ref="B51:B55"/>
    <mergeCell ref="C51:C55"/>
    <mergeCell ref="B33:B37"/>
    <mergeCell ref="C33:C37"/>
    <mergeCell ref="A32:C32"/>
    <mergeCell ref="A33:A37"/>
    <mergeCell ref="B15:B19"/>
    <mergeCell ref="C15:C19"/>
    <mergeCell ref="B21:B25"/>
    <mergeCell ref="C21:C25"/>
    <mergeCell ref="A15:A19"/>
    <mergeCell ref="A20:C20"/>
    <mergeCell ref="A21:A25"/>
    <mergeCell ref="A26:C26"/>
    <mergeCell ref="A27:A31"/>
    <mergeCell ref="B27:B31"/>
    <mergeCell ref="C27:C31"/>
    <mergeCell ref="D5:D7"/>
    <mergeCell ref="E5:I5"/>
    <mergeCell ref="O6:O7"/>
    <mergeCell ref="P6:P7"/>
    <mergeCell ref="J6:J7"/>
    <mergeCell ref="K6:L6"/>
    <mergeCell ref="M6:N6"/>
  </mergeCells>
  <pageMargins left="0" right="0" top="0" bottom="0" header="0" footer="0"/>
  <pageSetup scale="70" orientation="landscape" r:id="rId1"/>
  <ignoredErrors>
    <ignoredError sqref="H59 G59 I59:J59 E60 F60:J61 F62 K60:K61 H62:K62" numberStoredAsText="1"/>
    <ignoredError sqref="O14:P80 G56 K32:N32" formula="1"/>
    <ignoredError sqref="G62 G57" numberStoredAsText="1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EB362-A42E-402A-8158-FDCE060052FD}">
  <sheetPr>
    <tabColor rgb="FFFFFF00"/>
  </sheetPr>
  <dimension ref="A1:IR83"/>
  <sheetViews>
    <sheetView topLeftCell="A55" workbookViewId="0">
      <selection activeCell="F89" sqref="F89"/>
    </sheetView>
  </sheetViews>
  <sheetFormatPr defaultRowHeight="13.5"/>
  <cols>
    <col min="1" max="1" width="4.7109375" style="274" customWidth="1"/>
    <col min="2" max="2" width="14" style="274" customWidth="1"/>
    <col min="3" max="3" width="19.5703125" style="274" customWidth="1"/>
    <col min="4" max="4" width="16.28515625" style="274" customWidth="1"/>
    <col min="5" max="5" width="16.85546875" style="274" customWidth="1"/>
    <col min="6" max="6" width="14.28515625" style="274" customWidth="1"/>
    <col min="7" max="7" width="8.5703125" style="274" customWidth="1"/>
    <col min="8" max="8" width="10.5703125" style="274" customWidth="1"/>
    <col min="9" max="9" width="10.7109375" style="274" customWidth="1"/>
    <col min="10" max="10" width="11.28515625" style="274" customWidth="1"/>
    <col min="11" max="11" width="14.7109375" style="274" customWidth="1"/>
    <col min="12" max="13" width="9.7109375" style="274" customWidth="1"/>
    <col min="14" max="14" width="12.42578125" style="274" customWidth="1"/>
    <col min="15" max="15" width="11.85546875" style="274" customWidth="1"/>
    <col min="16" max="16" width="11.7109375" style="274" customWidth="1"/>
    <col min="17" max="17" width="15.28515625" style="274" customWidth="1"/>
    <col min="18" max="252" width="9.140625" style="274"/>
    <col min="253" max="253" width="4.7109375" style="274" customWidth="1"/>
    <col min="254" max="254" width="16.85546875" style="274" customWidth="1"/>
    <col min="255" max="256" width="14.85546875" style="274" customWidth="1"/>
    <col min="257" max="257" width="11.7109375" style="274" customWidth="1"/>
    <col min="258" max="258" width="16.42578125" style="274" customWidth="1"/>
    <col min="259" max="259" width="13" style="274" customWidth="1"/>
    <col min="260" max="260" width="10.5703125" style="274" customWidth="1"/>
    <col min="261" max="261" width="12.7109375" style="274" customWidth="1"/>
    <col min="262" max="262" width="13.28515625" style="274" customWidth="1"/>
    <col min="263" max="263" width="14.7109375" style="274" customWidth="1"/>
    <col min="264" max="265" width="9.7109375" style="274" customWidth="1"/>
    <col min="266" max="266" width="12.42578125" style="274" customWidth="1"/>
    <col min="267" max="267" width="11.85546875" style="274" customWidth="1"/>
    <col min="268" max="268" width="11.7109375" style="274" customWidth="1"/>
    <col min="269" max="269" width="15.28515625" style="274" customWidth="1"/>
    <col min="270" max="272" width="9.140625" style="274"/>
    <col min="273" max="273" width="11" style="274" customWidth="1"/>
    <col min="274" max="508" width="9.140625" style="274"/>
    <col min="509" max="509" width="4.7109375" style="274" customWidth="1"/>
    <col min="510" max="510" width="16.85546875" style="274" customWidth="1"/>
    <col min="511" max="512" width="14.85546875" style="274" customWidth="1"/>
    <col min="513" max="513" width="11.7109375" style="274" customWidth="1"/>
    <col min="514" max="514" width="16.42578125" style="274" customWidth="1"/>
    <col min="515" max="515" width="13" style="274" customWidth="1"/>
    <col min="516" max="516" width="10.5703125" style="274" customWidth="1"/>
    <col min="517" max="517" width="12.7109375" style="274" customWidth="1"/>
    <col min="518" max="518" width="13.28515625" style="274" customWidth="1"/>
    <col min="519" max="519" width="14.7109375" style="274" customWidth="1"/>
    <col min="520" max="521" width="9.7109375" style="274" customWidth="1"/>
    <col min="522" max="522" width="12.42578125" style="274" customWidth="1"/>
    <col min="523" max="523" width="11.85546875" style="274" customWidth="1"/>
    <col min="524" max="524" width="11.7109375" style="274" customWidth="1"/>
    <col min="525" max="525" width="15.28515625" style="274" customWidth="1"/>
    <col min="526" max="528" width="9.140625" style="274"/>
    <col min="529" max="529" width="11" style="274" customWidth="1"/>
    <col min="530" max="764" width="9.140625" style="274"/>
    <col min="765" max="765" width="4.7109375" style="274" customWidth="1"/>
    <col min="766" max="766" width="16.85546875" style="274" customWidth="1"/>
    <col min="767" max="768" width="14.85546875" style="274" customWidth="1"/>
    <col min="769" max="769" width="11.7109375" style="274" customWidth="1"/>
    <col min="770" max="770" width="16.42578125" style="274" customWidth="1"/>
    <col min="771" max="771" width="13" style="274" customWidth="1"/>
    <col min="772" max="772" width="10.5703125" style="274" customWidth="1"/>
    <col min="773" max="773" width="12.7109375" style="274" customWidth="1"/>
    <col min="774" max="774" width="13.28515625" style="274" customWidth="1"/>
    <col min="775" max="775" width="14.7109375" style="274" customWidth="1"/>
    <col min="776" max="777" width="9.7109375" style="274" customWidth="1"/>
    <col min="778" max="778" width="12.42578125" style="274" customWidth="1"/>
    <col min="779" max="779" width="11.85546875" style="274" customWidth="1"/>
    <col min="780" max="780" width="11.7109375" style="274" customWidth="1"/>
    <col min="781" max="781" width="15.28515625" style="274" customWidth="1"/>
    <col min="782" max="784" width="9.140625" style="274"/>
    <col min="785" max="785" width="11" style="274" customWidth="1"/>
    <col min="786" max="1020" width="9.140625" style="274"/>
    <col min="1021" max="1021" width="4.7109375" style="274" customWidth="1"/>
    <col min="1022" max="1022" width="16.85546875" style="274" customWidth="1"/>
    <col min="1023" max="1024" width="14.85546875" style="274" customWidth="1"/>
    <col min="1025" max="1025" width="11.7109375" style="274" customWidth="1"/>
    <col min="1026" max="1026" width="16.42578125" style="274" customWidth="1"/>
    <col min="1027" max="1027" width="13" style="274" customWidth="1"/>
    <col min="1028" max="1028" width="10.5703125" style="274" customWidth="1"/>
    <col min="1029" max="1029" width="12.7109375" style="274" customWidth="1"/>
    <col min="1030" max="1030" width="13.28515625" style="274" customWidth="1"/>
    <col min="1031" max="1031" width="14.7109375" style="274" customWidth="1"/>
    <col min="1032" max="1033" width="9.7109375" style="274" customWidth="1"/>
    <col min="1034" max="1034" width="12.42578125" style="274" customWidth="1"/>
    <col min="1035" max="1035" width="11.85546875" style="274" customWidth="1"/>
    <col min="1036" max="1036" width="11.7109375" style="274" customWidth="1"/>
    <col min="1037" max="1037" width="15.28515625" style="274" customWidth="1"/>
    <col min="1038" max="1040" width="9.140625" style="274"/>
    <col min="1041" max="1041" width="11" style="274" customWidth="1"/>
    <col min="1042" max="1276" width="9.140625" style="274"/>
    <col min="1277" max="1277" width="4.7109375" style="274" customWidth="1"/>
    <col min="1278" max="1278" width="16.85546875" style="274" customWidth="1"/>
    <col min="1279" max="1280" width="14.85546875" style="274" customWidth="1"/>
    <col min="1281" max="1281" width="11.7109375" style="274" customWidth="1"/>
    <col min="1282" max="1282" width="16.42578125" style="274" customWidth="1"/>
    <col min="1283" max="1283" width="13" style="274" customWidth="1"/>
    <col min="1284" max="1284" width="10.5703125" style="274" customWidth="1"/>
    <col min="1285" max="1285" width="12.7109375" style="274" customWidth="1"/>
    <col min="1286" max="1286" width="13.28515625" style="274" customWidth="1"/>
    <col min="1287" max="1287" width="14.7109375" style="274" customWidth="1"/>
    <col min="1288" max="1289" width="9.7109375" style="274" customWidth="1"/>
    <col min="1290" max="1290" width="12.42578125" style="274" customWidth="1"/>
    <col min="1291" max="1291" width="11.85546875" style="274" customWidth="1"/>
    <col min="1292" max="1292" width="11.7109375" style="274" customWidth="1"/>
    <col min="1293" max="1293" width="15.28515625" style="274" customWidth="1"/>
    <col min="1294" max="1296" width="9.140625" style="274"/>
    <col min="1297" max="1297" width="11" style="274" customWidth="1"/>
    <col min="1298" max="1532" width="9.140625" style="274"/>
    <col min="1533" max="1533" width="4.7109375" style="274" customWidth="1"/>
    <col min="1534" max="1534" width="16.85546875" style="274" customWidth="1"/>
    <col min="1535" max="1536" width="14.85546875" style="274" customWidth="1"/>
    <col min="1537" max="1537" width="11.7109375" style="274" customWidth="1"/>
    <col min="1538" max="1538" width="16.42578125" style="274" customWidth="1"/>
    <col min="1539" max="1539" width="13" style="274" customWidth="1"/>
    <col min="1540" max="1540" width="10.5703125" style="274" customWidth="1"/>
    <col min="1541" max="1541" width="12.7109375" style="274" customWidth="1"/>
    <col min="1542" max="1542" width="13.28515625" style="274" customWidth="1"/>
    <col min="1543" max="1543" width="14.7109375" style="274" customWidth="1"/>
    <col min="1544" max="1545" width="9.7109375" style="274" customWidth="1"/>
    <col min="1546" max="1546" width="12.42578125" style="274" customWidth="1"/>
    <col min="1547" max="1547" width="11.85546875" style="274" customWidth="1"/>
    <col min="1548" max="1548" width="11.7109375" style="274" customWidth="1"/>
    <col min="1549" max="1549" width="15.28515625" style="274" customWidth="1"/>
    <col min="1550" max="1552" width="9.140625" style="274"/>
    <col min="1553" max="1553" width="11" style="274" customWidth="1"/>
    <col min="1554" max="1788" width="9.140625" style="274"/>
    <col min="1789" max="1789" width="4.7109375" style="274" customWidth="1"/>
    <col min="1790" max="1790" width="16.85546875" style="274" customWidth="1"/>
    <col min="1791" max="1792" width="14.85546875" style="274" customWidth="1"/>
    <col min="1793" max="1793" width="11.7109375" style="274" customWidth="1"/>
    <col min="1794" max="1794" width="16.42578125" style="274" customWidth="1"/>
    <col min="1795" max="1795" width="13" style="274" customWidth="1"/>
    <col min="1796" max="1796" width="10.5703125" style="274" customWidth="1"/>
    <col min="1797" max="1797" width="12.7109375" style="274" customWidth="1"/>
    <col min="1798" max="1798" width="13.28515625" style="274" customWidth="1"/>
    <col min="1799" max="1799" width="14.7109375" style="274" customWidth="1"/>
    <col min="1800" max="1801" width="9.7109375" style="274" customWidth="1"/>
    <col min="1802" max="1802" width="12.42578125" style="274" customWidth="1"/>
    <col min="1803" max="1803" width="11.85546875" style="274" customWidth="1"/>
    <col min="1804" max="1804" width="11.7109375" style="274" customWidth="1"/>
    <col min="1805" max="1805" width="15.28515625" style="274" customWidth="1"/>
    <col min="1806" max="1808" width="9.140625" style="274"/>
    <col min="1809" max="1809" width="11" style="274" customWidth="1"/>
    <col min="1810" max="2044" width="9.140625" style="274"/>
    <col min="2045" max="2045" width="4.7109375" style="274" customWidth="1"/>
    <col min="2046" max="2046" width="16.85546875" style="274" customWidth="1"/>
    <col min="2047" max="2048" width="14.85546875" style="274" customWidth="1"/>
    <col min="2049" max="2049" width="11.7109375" style="274" customWidth="1"/>
    <col min="2050" max="2050" width="16.42578125" style="274" customWidth="1"/>
    <col min="2051" max="2051" width="13" style="274" customWidth="1"/>
    <col min="2052" max="2052" width="10.5703125" style="274" customWidth="1"/>
    <col min="2053" max="2053" width="12.7109375" style="274" customWidth="1"/>
    <col min="2054" max="2054" width="13.28515625" style="274" customWidth="1"/>
    <col min="2055" max="2055" width="14.7109375" style="274" customWidth="1"/>
    <col min="2056" max="2057" width="9.7109375" style="274" customWidth="1"/>
    <col min="2058" max="2058" width="12.42578125" style="274" customWidth="1"/>
    <col min="2059" max="2059" width="11.85546875" style="274" customWidth="1"/>
    <col min="2060" max="2060" width="11.7109375" style="274" customWidth="1"/>
    <col min="2061" max="2061" width="15.28515625" style="274" customWidth="1"/>
    <col min="2062" max="2064" width="9.140625" style="274"/>
    <col min="2065" max="2065" width="11" style="274" customWidth="1"/>
    <col min="2066" max="2300" width="9.140625" style="274"/>
    <col min="2301" max="2301" width="4.7109375" style="274" customWidth="1"/>
    <col min="2302" max="2302" width="16.85546875" style="274" customWidth="1"/>
    <col min="2303" max="2304" width="14.85546875" style="274" customWidth="1"/>
    <col min="2305" max="2305" width="11.7109375" style="274" customWidth="1"/>
    <col min="2306" max="2306" width="16.42578125" style="274" customWidth="1"/>
    <col min="2307" max="2307" width="13" style="274" customWidth="1"/>
    <col min="2308" max="2308" width="10.5703125" style="274" customWidth="1"/>
    <col min="2309" max="2309" width="12.7109375" style="274" customWidth="1"/>
    <col min="2310" max="2310" width="13.28515625" style="274" customWidth="1"/>
    <col min="2311" max="2311" width="14.7109375" style="274" customWidth="1"/>
    <col min="2312" max="2313" width="9.7109375" style="274" customWidth="1"/>
    <col min="2314" max="2314" width="12.42578125" style="274" customWidth="1"/>
    <col min="2315" max="2315" width="11.85546875" style="274" customWidth="1"/>
    <col min="2316" max="2316" width="11.7109375" style="274" customWidth="1"/>
    <col min="2317" max="2317" width="15.28515625" style="274" customWidth="1"/>
    <col min="2318" max="2320" width="9.140625" style="274"/>
    <col min="2321" max="2321" width="11" style="274" customWidth="1"/>
    <col min="2322" max="2556" width="9.140625" style="274"/>
    <col min="2557" max="2557" width="4.7109375" style="274" customWidth="1"/>
    <col min="2558" max="2558" width="16.85546875" style="274" customWidth="1"/>
    <col min="2559" max="2560" width="14.85546875" style="274" customWidth="1"/>
    <col min="2561" max="2561" width="11.7109375" style="274" customWidth="1"/>
    <col min="2562" max="2562" width="16.42578125" style="274" customWidth="1"/>
    <col min="2563" max="2563" width="13" style="274" customWidth="1"/>
    <col min="2564" max="2564" width="10.5703125" style="274" customWidth="1"/>
    <col min="2565" max="2565" width="12.7109375" style="274" customWidth="1"/>
    <col min="2566" max="2566" width="13.28515625" style="274" customWidth="1"/>
    <col min="2567" max="2567" width="14.7109375" style="274" customWidth="1"/>
    <col min="2568" max="2569" width="9.7109375" style="274" customWidth="1"/>
    <col min="2570" max="2570" width="12.42578125" style="274" customWidth="1"/>
    <col min="2571" max="2571" width="11.85546875" style="274" customWidth="1"/>
    <col min="2572" max="2572" width="11.7109375" style="274" customWidth="1"/>
    <col min="2573" max="2573" width="15.28515625" style="274" customWidth="1"/>
    <col min="2574" max="2576" width="9.140625" style="274"/>
    <col min="2577" max="2577" width="11" style="274" customWidth="1"/>
    <col min="2578" max="2812" width="9.140625" style="274"/>
    <col min="2813" max="2813" width="4.7109375" style="274" customWidth="1"/>
    <col min="2814" max="2814" width="16.85546875" style="274" customWidth="1"/>
    <col min="2815" max="2816" width="14.85546875" style="274" customWidth="1"/>
    <col min="2817" max="2817" width="11.7109375" style="274" customWidth="1"/>
    <col min="2818" max="2818" width="16.42578125" style="274" customWidth="1"/>
    <col min="2819" max="2819" width="13" style="274" customWidth="1"/>
    <col min="2820" max="2820" width="10.5703125" style="274" customWidth="1"/>
    <col min="2821" max="2821" width="12.7109375" style="274" customWidth="1"/>
    <col min="2822" max="2822" width="13.28515625" style="274" customWidth="1"/>
    <col min="2823" max="2823" width="14.7109375" style="274" customWidth="1"/>
    <col min="2824" max="2825" width="9.7109375" style="274" customWidth="1"/>
    <col min="2826" max="2826" width="12.42578125" style="274" customWidth="1"/>
    <col min="2827" max="2827" width="11.85546875" style="274" customWidth="1"/>
    <col min="2828" max="2828" width="11.7109375" style="274" customWidth="1"/>
    <col min="2829" max="2829" width="15.28515625" style="274" customWidth="1"/>
    <col min="2830" max="2832" width="9.140625" style="274"/>
    <col min="2833" max="2833" width="11" style="274" customWidth="1"/>
    <col min="2834" max="3068" width="9.140625" style="274"/>
    <col min="3069" max="3069" width="4.7109375" style="274" customWidth="1"/>
    <col min="3070" max="3070" width="16.85546875" style="274" customWidth="1"/>
    <col min="3071" max="3072" width="14.85546875" style="274" customWidth="1"/>
    <col min="3073" max="3073" width="11.7109375" style="274" customWidth="1"/>
    <col min="3074" max="3074" width="16.42578125" style="274" customWidth="1"/>
    <col min="3075" max="3075" width="13" style="274" customWidth="1"/>
    <col min="3076" max="3076" width="10.5703125" style="274" customWidth="1"/>
    <col min="3077" max="3077" width="12.7109375" style="274" customWidth="1"/>
    <col min="3078" max="3078" width="13.28515625" style="274" customWidth="1"/>
    <col min="3079" max="3079" width="14.7109375" style="274" customWidth="1"/>
    <col min="3080" max="3081" width="9.7109375" style="274" customWidth="1"/>
    <col min="3082" max="3082" width="12.42578125" style="274" customWidth="1"/>
    <col min="3083" max="3083" width="11.85546875" style="274" customWidth="1"/>
    <col min="3084" max="3084" width="11.7109375" style="274" customWidth="1"/>
    <col min="3085" max="3085" width="15.28515625" style="274" customWidth="1"/>
    <col min="3086" max="3088" width="9.140625" style="274"/>
    <col min="3089" max="3089" width="11" style="274" customWidth="1"/>
    <col min="3090" max="3324" width="9.140625" style="274"/>
    <col min="3325" max="3325" width="4.7109375" style="274" customWidth="1"/>
    <col min="3326" max="3326" width="16.85546875" style="274" customWidth="1"/>
    <col min="3327" max="3328" width="14.85546875" style="274" customWidth="1"/>
    <col min="3329" max="3329" width="11.7109375" style="274" customWidth="1"/>
    <col min="3330" max="3330" width="16.42578125" style="274" customWidth="1"/>
    <col min="3331" max="3331" width="13" style="274" customWidth="1"/>
    <col min="3332" max="3332" width="10.5703125" style="274" customWidth="1"/>
    <col min="3333" max="3333" width="12.7109375" style="274" customWidth="1"/>
    <col min="3334" max="3334" width="13.28515625" style="274" customWidth="1"/>
    <col min="3335" max="3335" width="14.7109375" style="274" customWidth="1"/>
    <col min="3336" max="3337" width="9.7109375" style="274" customWidth="1"/>
    <col min="3338" max="3338" width="12.42578125" style="274" customWidth="1"/>
    <col min="3339" max="3339" width="11.85546875" style="274" customWidth="1"/>
    <col min="3340" max="3340" width="11.7109375" style="274" customWidth="1"/>
    <col min="3341" max="3341" width="15.28515625" style="274" customWidth="1"/>
    <col min="3342" max="3344" width="9.140625" style="274"/>
    <col min="3345" max="3345" width="11" style="274" customWidth="1"/>
    <col min="3346" max="3580" width="9.140625" style="274"/>
    <col min="3581" max="3581" width="4.7109375" style="274" customWidth="1"/>
    <col min="3582" max="3582" width="16.85546875" style="274" customWidth="1"/>
    <col min="3583" max="3584" width="14.85546875" style="274" customWidth="1"/>
    <col min="3585" max="3585" width="11.7109375" style="274" customWidth="1"/>
    <col min="3586" max="3586" width="16.42578125" style="274" customWidth="1"/>
    <col min="3587" max="3587" width="13" style="274" customWidth="1"/>
    <col min="3588" max="3588" width="10.5703125" style="274" customWidth="1"/>
    <col min="3589" max="3589" width="12.7109375" style="274" customWidth="1"/>
    <col min="3590" max="3590" width="13.28515625" style="274" customWidth="1"/>
    <col min="3591" max="3591" width="14.7109375" style="274" customWidth="1"/>
    <col min="3592" max="3593" width="9.7109375" style="274" customWidth="1"/>
    <col min="3594" max="3594" width="12.42578125" style="274" customWidth="1"/>
    <col min="3595" max="3595" width="11.85546875" style="274" customWidth="1"/>
    <col min="3596" max="3596" width="11.7109375" style="274" customWidth="1"/>
    <col min="3597" max="3597" width="15.28515625" style="274" customWidth="1"/>
    <col min="3598" max="3600" width="9.140625" style="274"/>
    <col min="3601" max="3601" width="11" style="274" customWidth="1"/>
    <col min="3602" max="3836" width="9.140625" style="274"/>
    <col min="3837" max="3837" width="4.7109375" style="274" customWidth="1"/>
    <col min="3838" max="3838" width="16.85546875" style="274" customWidth="1"/>
    <col min="3839" max="3840" width="14.85546875" style="274" customWidth="1"/>
    <col min="3841" max="3841" width="11.7109375" style="274" customWidth="1"/>
    <col min="3842" max="3842" width="16.42578125" style="274" customWidth="1"/>
    <col min="3843" max="3843" width="13" style="274" customWidth="1"/>
    <col min="3844" max="3844" width="10.5703125" style="274" customWidth="1"/>
    <col min="3845" max="3845" width="12.7109375" style="274" customWidth="1"/>
    <col min="3846" max="3846" width="13.28515625" style="274" customWidth="1"/>
    <col min="3847" max="3847" width="14.7109375" style="274" customWidth="1"/>
    <col min="3848" max="3849" width="9.7109375" style="274" customWidth="1"/>
    <col min="3850" max="3850" width="12.42578125" style="274" customWidth="1"/>
    <col min="3851" max="3851" width="11.85546875" style="274" customWidth="1"/>
    <col min="3852" max="3852" width="11.7109375" style="274" customWidth="1"/>
    <col min="3853" max="3853" width="15.28515625" style="274" customWidth="1"/>
    <col min="3854" max="3856" width="9.140625" style="274"/>
    <col min="3857" max="3857" width="11" style="274" customWidth="1"/>
    <col min="3858" max="4092" width="9.140625" style="274"/>
    <col min="4093" max="4093" width="4.7109375" style="274" customWidth="1"/>
    <col min="4094" max="4094" width="16.85546875" style="274" customWidth="1"/>
    <col min="4095" max="4096" width="14.85546875" style="274" customWidth="1"/>
    <col min="4097" max="4097" width="11.7109375" style="274" customWidth="1"/>
    <col min="4098" max="4098" width="16.42578125" style="274" customWidth="1"/>
    <col min="4099" max="4099" width="13" style="274" customWidth="1"/>
    <col min="4100" max="4100" width="10.5703125" style="274" customWidth="1"/>
    <col min="4101" max="4101" width="12.7109375" style="274" customWidth="1"/>
    <col min="4102" max="4102" width="13.28515625" style="274" customWidth="1"/>
    <col min="4103" max="4103" width="14.7109375" style="274" customWidth="1"/>
    <col min="4104" max="4105" width="9.7109375" style="274" customWidth="1"/>
    <col min="4106" max="4106" width="12.42578125" style="274" customWidth="1"/>
    <col min="4107" max="4107" width="11.85546875" style="274" customWidth="1"/>
    <col min="4108" max="4108" width="11.7109375" style="274" customWidth="1"/>
    <col min="4109" max="4109" width="15.28515625" style="274" customWidth="1"/>
    <col min="4110" max="4112" width="9.140625" style="274"/>
    <col min="4113" max="4113" width="11" style="274" customWidth="1"/>
    <col min="4114" max="4348" width="9.140625" style="274"/>
    <col min="4349" max="4349" width="4.7109375" style="274" customWidth="1"/>
    <col min="4350" max="4350" width="16.85546875" style="274" customWidth="1"/>
    <col min="4351" max="4352" width="14.85546875" style="274" customWidth="1"/>
    <col min="4353" max="4353" width="11.7109375" style="274" customWidth="1"/>
    <col min="4354" max="4354" width="16.42578125" style="274" customWidth="1"/>
    <col min="4355" max="4355" width="13" style="274" customWidth="1"/>
    <col min="4356" max="4356" width="10.5703125" style="274" customWidth="1"/>
    <col min="4357" max="4357" width="12.7109375" style="274" customWidth="1"/>
    <col min="4358" max="4358" width="13.28515625" style="274" customWidth="1"/>
    <col min="4359" max="4359" width="14.7109375" style="274" customWidth="1"/>
    <col min="4360" max="4361" width="9.7109375" style="274" customWidth="1"/>
    <col min="4362" max="4362" width="12.42578125" style="274" customWidth="1"/>
    <col min="4363" max="4363" width="11.85546875" style="274" customWidth="1"/>
    <col min="4364" max="4364" width="11.7109375" style="274" customWidth="1"/>
    <col min="4365" max="4365" width="15.28515625" style="274" customWidth="1"/>
    <col min="4366" max="4368" width="9.140625" style="274"/>
    <col min="4369" max="4369" width="11" style="274" customWidth="1"/>
    <col min="4370" max="4604" width="9.140625" style="274"/>
    <col min="4605" max="4605" width="4.7109375" style="274" customWidth="1"/>
    <col min="4606" max="4606" width="16.85546875" style="274" customWidth="1"/>
    <col min="4607" max="4608" width="14.85546875" style="274" customWidth="1"/>
    <col min="4609" max="4609" width="11.7109375" style="274" customWidth="1"/>
    <col min="4610" max="4610" width="16.42578125" style="274" customWidth="1"/>
    <col min="4611" max="4611" width="13" style="274" customWidth="1"/>
    <col min="4612" max="4612" width="10.5703125" style="274" customWidth="1"/>
    <col min="4613" max="4613" width="12.7109375" style="274" customWidth="1"/>
    <col min="4614" max="4614" width="13.28515625" style="274" customWidth="1"/>
    <col min="4615" max="4615" width="14.7109375" style="274" customWidth="1"/>
    <col min="4616" max="4617" width="9.7109375" style="274" customWidth="1"/>
    <col min="4618" max="4618" width="12.42578125" style="274" customWidth="1"/>
    <col min="4619" max="4619" width="11.85546875" style="274" customWidth="1"/>
    <col min="4620" max="4620" width="11.7109375" style="274" customWidth="1"/>
    <col min="4621" max="4621" width="15.28515625" style="274" customWidth="1"/>
    <col min="4622" max="4624" width="9.140625" style="274"/>
    <col min="4625" max="4625" width="11" style="274" customWidth="1"/>
    <col min="4626" max="4860" width="9.140625" style="274"/>
    <col min="4861" max="4861" width="4.7109375" style="274" customWidth="1"/>
    <col min="4862" max="4862" width="16.85546875" style="274" customWidth="1"/>
    <col min="4863" max="4864" width="14.85546875" style="274" customWidth="1"/>
    <col min="4865" max="4865" width="11.7109375" style="274" customWidth="1"/>
    <col min="4866" max="4866" width="16.42578125" style="274" customWidth="1"/>
    <col min="4867" max="4867" width="13" style="274" customWidth="1"/>
    <col min="4868" max="4868" width="10.5703125" style="274" customWidth="1"/>
    <col min="4869" max="4869" width="12.7109375" style="274" customWidth="1"/>
    <col min="4870" max="4870" width="13.28515625" style="274" customWidth="1"/>
    <col min="4871" max="4871" width="14.7109375" style="274" customWidth="1"/>
    <col min="4872" max="4873" width="9.7109375" style="274" customWidth="1"/>
    <col min="4874" max="4874" width="12.42578125" style="274" customWidth="1"/>
    <col min="4875" max="4875" width="11.85546875" style="274" customWidth="1"/>
    <col min="4876" max="4876" width="11.7109375" style="274" customWidth="1"/>
    <col min="4877" max="4877" width="15.28515625" style="274" customWidth="1"/>
    <col min="4878" max="4880" width="9.140625" style="274"/>
    <col min="4881" max="4881" width="11" style="274" customWidth="1"/>
    <col min="4882" max="5116" width="9.140625" style="274"/>
    <col min="5117" max="5117" width="4.7109375" style="274" customWidth="1"/>
    <col min="5118" max="5118" width="16.85546875" style="274" customWidth="1"/>
    <col min="5119" max="5120" width="14.85546875" style="274" customWidth="1"/>
    <col min="5121" max="5121" width="11.7109375" style="274" customWidth="1"/>
    <col min="5122" max="5122" width="16.42578125" style="274" customWidth="1"/>
    <col min="5123" max="5123" width="13" style="274" customWidth="1"/>
    <col min="5124" max="5124" width="10.5703125" style="274" customWidth="1"/>
    <col min="5125" max="5125" width="12.7109375" style="274" customWidth="1"/>
    <col min="5126" max="5126" width="13.28515625" style="274" customWidth="1"/>
    <col min="5127" max="5127" width="14.7109375" style="274" customWidth="1"/>
    <col min="5128" max="5129" width="9.7109375" style="274" customWidth="1"/>
    <col min="5130" max="5130" width="12.42578125" style="274" customWidth="1"/>
    <col min="5131" max="5131" width="11.85546875" style="274" customWidth="1"/>
    <col min="5132" max="5132" width="11.7109375" style="274" customWidth="1"/>
    <col min="5133" max="5133" width="15.28515625" style="274" customWidth="1"/>
    <col min="5134" max="5136" width="9.140625" style="274"/>
    <col min="5137" max="5137" width="11" style="274" customWidth="1"/>
    <col min="5138" max="5372" width="9.140625" style="274"/>
    <col min="5373" max="5373" width="4.7109375" style="274" customWidth="1"/>
    <col min="5374" max="5374" width="16.85546875" style="274" customWidth="1"/>
    <col min="5375" max="5376" width="14.85546875" style="274" customWidth="1"/>
    <col min="5377" max="5377" width="11.7109375" style="274" customWidth="1"/>
    <col min="5378" max="5378" width="16.42578125" style="274" customWidth="1"/>
    <col min="5379" max="5379" width="13" style="274" customWidth="1"/>
    <col min="5380" max="5380" width="10.5703125" style="274" customWidth="1"/>
    <col min="5381" max="5381" width="12.7109375" style="274" customWidth="1"/>
    <col min="5382" max="5382" width="13.28515625" style="274" customWidth="1"/>
    <col min="5383" max="5383" width="14.7109375" style="274" customWidth="1"/>
    <col min="5384" max="5385" width="9.7109375" style="274" customWidth="1"/>
    <col min="5386" max="5386" width="12.42578125" style="274" customWidth="1"/>
    <col min="5387" max="5387" width="11.85546875" style="274" customWidth="1"/>
    <col min="5388" max="5388" width="11.7109375" style="274" customWidth="1"/>
    <col min="5389" max="5389" width="15.28515625" style="274" customWidth="1"/>
    <col min="5390" max="5392" width="9.140625" style="274"/>
    <col min="5393" max="5393" width="11" style="274" customWidth="1"/>
    <col min="5394" max="5628" width="9.140625" style="274"/>
    <col min="5629" max="5629" width="4.7109375" style="274" customWidth="1"/>
    <col min="5630" max="5630" width="16.85546875" style="274" customWidth="1"/>
    <col min="5631" max="5632" width="14.85546875" style="274" customWidth="1"/>
    <col min="5633" max="5633" width="11.7109375" style="274" customWidth="1"/>
    <col min="5634" max="5634" width="16.42578125" style="274" customWidth="1"/>
    <col min="5635" max="5635" width="13" style="274" customWidth="1"/>
    <col min="5636" max="5636" width="10.5703125" style="274" customWidth="1"/>
    <col min="5637" max="5637" width="12.7109375" style="274" customWidth="1"/>
    <col min="5638" max="5638" width="13.28515625" style="274" customWidth="1"/>
    <col min="5639" max="5639" width="14.7109375" style="274" customWidth="1"/>
    <col min="5640" max="5641" width="9.7109375" style="274" customWidth="1"/>
    <col min="5642" max="5642" width="12.42578125" style="274" customWidth="1"/>
    <col min="5643" max="5643" width="11.85546875" style="274" customWidth="1"/>
    <col min="5644" max="5644" width="11.7109375" style="274" customWidth="1"/>
    <col min="5645" max="5645" width="15.28515625" style="274" customWidth="1"/>
    <col min="5646" max="5648" width="9.140625" style="274"/>
    <col min="5649" max="5649" width="11" style="274" customWidth="1"/>
    <col min="5650" max="5884" width="9.140625" style="274"/>
    <col min="5885" max="5885" width="4.7109375" style="274" customWidth="1"/>
    <col min="5886" max="5886" width="16.85546875" style="274" customWidth="1"/>
    <col min="5887" max="5888" width="14.85546875" style="274" customWidth="1"/>
    <col min="5889" max="5889" width="11.7109375" style="274" customWidth="1"/>
    <col min="5890" max="5890" width="16.42578125" style="274" customWidth="1"/>
    <col min="5891" max="5891" width="13" style="274" customWidth="1"/>
    <col min="5892" max="5892" width="10.5703125" style="274" customWidth="1"/>
    <col min="5893" max="5893" width="12.7109375" style="274" customWidth="1"/>
    <col min="5894" max="5894" width="13.28515625" style="274" customWidth="1"/>
    <col min="5895" max="5895" width="14.7109375" style="274" customWidth="1"/>
    <col min="5896" max="5897" width="9.7109375" style="274" customWidth="1"/>
    <col min="5898" max="5898" width="12.42578125" style="274" customWidth="1"/>
    <col min="5899" max="5899" width="11.85546875" style="274" customWidth="1"/>
    <col min="5900" max="5900" width="11.7109375" style="274" customWidth="1"/>
    <col min="5901" max="5901" width="15.28515625" style="274" customWidth="1"/>
    <col min="5902" max="5904" width="9.140625" style="274"/>
    <col min="5905" max="5905" width="11" style="274" customWidth="1"/>
    <col min="5906" max="6140" width="9.140625" style="274"/>
    <col min="6141" max="6141" width="4.7109375" style="274" customWidth="1"/>
    <col min="6142" max="6142" width="16.85546875" style="274" customWidth="1"/>
    <col min="6143" max="6144" width="14.85546875" style="274" customWidth="1"/>
    <col min="6145" max="6145" width="11.7109375" style="274" customWidth="1"/>
    <col min="6146" max="6146" width="16.42578125" style="274" customWidth="1"/>
    <col min="6147" max="6147" width="13" style="274" customWidth="1"/>
    <col min="6148" max="6148" width="10.5703125" style="274" customWidth="1"/>
    <col min="6149" max="6149" width="12.7109375" style="274" customWidth="1"/>
    <col min="6150" max="6150" width="13.28515625" style="274" customWidth="1"/>
    <col min="6151" max="6151" width="14.7109375" style="274" customWidth="1"/>
    <col min="6152" max="6153" width="9.7109375" style="274" customWidth="1"/>
    <col min="6154" max="6154" width="12.42578125" style="274" customWidth="1"/>
    <col min="6155" max="6155" width="11.85546875" style="274" customWidth="1"/>
    <col min="6156" max="6156" width="11.7109375" style="274" customWidth="1"/>
    <col min="6157" max="6157" width="15.28515625" style="274" customWidth="1"/>
    <col min="6158" max="6160" width="9.140625" style="274"/>
    <col min="6161" max="6161" width="11" style="274" customWidth="1"/>
    <col min="6162" max="6396" width="9.140625" style="274"/>
    <col min="6397" max="6397" width="4.7109375" style="274" customWidth="1"/>
    <col min="6398" max="6398" width="16.85546875" style="274" customWidth="1"/>
    <col min="6399" max="6400" width="14.85546875" style="274" customWidth="1"/>
    <col min="6401" max="6401" width="11.7109375" style="274" customWidth="1"/>
    <col min="6402" max="6402" width="16.42578125" style="274" customWidth="1"/>
    <col min="6403" max="6403" width="13" style="274" customWidth="1"/>
    <col min="6404" max="6404" width="10.5703125" style="274" customWidth="1"/>
    <col min="6405" max="6405" width="12.7109375" style="274" customWidth="1"/>
    <col min="6406" max="6406" width="13.28515625" style="274" customWidth="1"/>
    <col min="6407" max="6407" width="14.7109375" style="274" customWidth="1"/>
    <col min="6408" max="6409" width="9.7109375" style="274" customWidth="1"/>
    <col min="6410" max="6410" width="12.42578125" style="274" customWidth="1"/>
    <col min="6411" max="6411" width="11.85546875" style="274" customWidth="1"/>
    <col min="6412" max="6412" width="11.7109375" style="274" customWidth="1"/>
    <col min="6413" max="6413" width="15.28515625" style="274" customWidth="1"/>
    <col min="6414" max="6416" width="9.140625" style="274"/>
    <col min="6417" max="6417" width="11" style="274" customWidth="1"/>
    <col min="6418" max="6652" width="9.140625" style="274"/>
    <col min="6653" max="6653" width="4.7109375" style="274" customWidth="1"/>
    <col min="6654" max="6654" width="16.85546875" style="274" customWidth="1"/>
    <col min="6655" max="6656" width="14.85546875" style="274" customWidth="1"/>
    <col min="6657" max="6657" width="11.7109375" style="274" customWidth="1"/>
    <col min="6658" max="6658" width="16.42578125" style="274" customWidth="1"/>
    <col min="6659" max="6659" width="13" style="274" customWidth="1"/>
    <col min="6660" max="6660" width="10.5703125" style="274" customWidth="1"/>
    <col min="6661" max="6661" width="12.7109375" style="274" customWidth="1"/>
    <col min="6662" max="6662" width="13.28515625" style="274" customWidth="1"/>
    <col min="6663" max="6663" width="14.7109375" style="274" customWidth="1"/>
    <col min="6664" max="6665" width="9.7109375" style="274" customWidth="1"/>
    <col min="6666" max="6666" width="12.42578125" style="274" customWidth="1"/>
    <col min="6667" max="6667" width="11.85546875" style="274" customWidth="1"/>
    <col min="6668" max="6668" width="11.7109375" style="274" customWidth="1"/>
    <col min="6669" max="6669" width="15.28515625" style="274" customWidth="1"/>
    <col min="6670" max="6672" width="9.140625" style="274"/>
    <col min="6673" max="6673" width="11" style="274" customWidth="1"/>
    <col min="6674" max="6908" width="9.140625" style="274"/>
    <col min="6909" max="6909" width="4.7109375" style="274" customWidth="1"/>
    <col min="6910" max="6910" width="16.85546875" style="274" customWidth="1"/>
    <col min="6911" max="6912" width="14.85546875" style="274" customWidth="1"/>
    <col min="6913" max="6913" width="11.7109375" style="274" customWidth="1"/>
    <col min="6914" max="6914" width="16.42578125" style="274" customWidth="1"/>
    <col min="6915" max="6915" width="13" style="274" customWidth="1"/>
    <col min="6916" max="6916" width="10.5703125" style="274" customWidth="1"/>
    <col min="6917" max="6917" width="12.7109375" style="274" customWidth="1"/>
    <col min="6918" max="6918" width="13.28515625" style="274" customWidth="1"/>
    <col min="6919" max="6919" width="14.7109375" style="274" customWidth="1"/>
    <col min="6920" max="6921" width="9.7109375" style="274" customWidth="1"/>
    <col min="6922" max="6922" width="12.42578125" style="274" customWidth="1"/>
    <col min="6923" max="6923" width="11.85546875" style="274" customWidth="1"/>
    <col min="6924" max="6924" width="11.7109375" style="274" customWidth="1"/>
    <col min="6925" max="6925" width="15.28515625" style="274" customWidth="1"/>
    <col min="6926" max="6928" width="9.140625" style="274"/>
    <col min="6929" max="6929" width="11" style="274" customWidth="1"/>
    <col min="6930" max="7164" width="9.140625" style="274"/>
    <col min="7165" max="7165" width="4.7109375" style="274" customWidth="1"/>
    <col min="7166" max="7166" width="16.85546875" style="274" customWidth="1"/>
    <col min="7167" max="7168" width="14.85546875" style="274" customWidth="1"/>
    <col min="7169" max="7169" width="11.7109375" style="274" customWidth="1"/>
    <col min="7170" max="7170" width="16.42578125" style="274" customWidth="1"/>
    <col min="7171" max="7171" width="13" style="274" customWidth="1"/>
    <col min="7172" max="7172" width="10.5703125" style="274" customWidth="1"/>
    <col min="7173" max="7173" width="12.7109375" style="274" customWidth="1"/>
    <col min="7174" max="7174" width="13.28515625" style="274" customWidth="1"/>
    <col min="7175" max="7175" width="14.7109375" style="274" customWidth="1"/>
    <col min="7176" max="7177" width="9.7109375" style="274" customWidth="1"/>
    <col min="7178" max="7178" width="12.42578125" style="274" customWidth="1"/>
    <col min="7179" max="7179" width="11.85546875" style="274" customWidth="1"/>
    <col min="7180" max="7180" width="11.7109375" style="274" customWidth="1"/>
    <col min="7181" max="7181" width="15.28515625" style="274" customWidth="1"/>
    <col min="7182" max="7184" width="9.140625" style="274"/>
    <col min="7185" max="7185" width="11" style="274" customWidth="1"/>
    <col min="7186" max="7420" width="9.140625" style="274"/>
    <col min="7421" max="7421" width="4.7109375" style="274" customWidth="1"/>
    <col min="7422" max="7422" width="16.85546875" style="274" customWidth="1"/>
    <col min="7423" max="7424" width="14.85546875" style="274" customWidth="1"/>
    <col min="7425" max="7425" width="11.7109375" style="274" customWidth="1"/>
    <col min="7426" max="7426" width="16.42578125" style="274" customWidth="1"/>
    <col min="7427" max="7427" width="13" style="274" customWidth="1"/>
    <col min="7428" max="7428" width="10.5703125" style="274" customWidth="1"/>
    <col min="7429" max="7429" width="12.7109375" style="274" customWidth="1"/>
    <col min="7430" max="7430" width="13.28515625" style="274" customWidth="1"/>
    <col min="7431" max="7431" width="14.7109375" style="274" customWidth="1"/>
    <col min="7432" max="7433" width="9.7109375" style="274" customWidth="1"/>
    <col min="7434" max="7434" width="12.42578125" style="274" customWidth="1"/>
    <col min="7435" max="7435" width="11.85546875" style="274" customWidth="1"/>
    <col min="7436" max="7436" width="11.7109375" style="274" customWidth="1"/>
    <col min="7437" max="7437" width="15.28515625" style="274" customWidth="1"/>
    <col min="7438" max="7440" width="9.140625" style="274"/>
    <col min="7441" max="7441" width="11" style="274" customWidth="1"/>
    <col min="7442" max="7676" width="9.140625" style="274"/>
    <col min="7677" max="7677" width="4.7109375" style="274" customWidth="1"/>
    <col min="7678" max="7678" width="16.85546875" style="274" customWidth="1"/>
    <col min="7679" max="7680" width="14.85546875" style="274" customWidth="1"/>
    <col min="7681" max="7681" width="11.7109375" style="274" customWidth="1"/>
    <col min="7682" max="7682" width="16.42578125" style="274" customWidth="1"/>
    <col min="7683" max="7683" width="13" style="274" customWidth="1"/>
    <col min="7684" max="7684" width="10.5703125" style="274" customWidth="1"/>
    <col min="7685" max="7685" width="12.7109375" style="274" customWidth="1"/>
    <col min="7686" max="7686" width="13.28515625" style="274" customWidth="1"/>
    <col min="7687" max="7687" width="14.7109375" style="274" customWidth="1"/>
    <col min="7688" max="7689" width="9.7109375" style="274" customWidth="1"/>
    <col min="7690" max="7690" width="12.42578125" style="274" customWidth="1"/>
    <col min="7691" max="7691" width="11.85546875" style="274" customWidth="1"/>
    <col min="7692" max="7692" width="11.7109375" style="274" customWidth="1"/>
    <col min="7693" max="7693" width="15.28515625" style="274" customWidth="1"/>
    <col min="7694" max="7696" width="9.140625" style="274"/>
    <col min="7697" max="7697" width="11" style="274" customWidth="1"/>
    <col min="7698" max="7932" width="9.140625" style="274"/>
    <col min="7933" max="7933" width="4.7109375" style="274" customWidth="1"/>
    <col min="7934" max="7934" width="16.85546875" style="274" customWidth="1"/>
    <col min="7935" max="7936" width="14.85546875" style="274" customWidth="1"/>
    <col min="7937" max="7937" width="11.7109375" style="274" customWidth="1"/>
    <col min="7938" max="7938" width="16.42578125" style="274" customWidth="1"/>
    <col min="7939" max="7939" width="13" style="274" customWidth="1"/>
    <col min="7940" max="7940" width="10.5703125" style="274" customWidth="1"/>
    <col min="7941" max="7941" width="12.7109375" style="274" customWidth="1"/>
    <col min="7942" max="7942" width="13.28515625" style="274" customWidth="1"/>
    <col min="7943" max="7943" width="14.7109375" style="274" customWidth="1"/>
    <col min="7944" max="7945" width="9.7109375" style="274" customWidth="1"/>
    <col min="7946" max="7946" width="12.42578125" style="274" customWidth="1"/>
    <col min="7947" max="7947" width="11.85546875" style="274" customWidth="1"/>
    <col min="7948" max="7948" width="11.7109375" style="274" customWidth="1"/>
    <col min="7949" max="7949" width="15.28515625" style="274" customWidth="1"/>
    <col min="7950" max="7952" width="9.140625" style="274"/>
    <col min="7953" max="7953" width="11" style="274" customWidth="1"/>
    <col min="7954" max="8188" width="9.140625" style="274"/>
    <col min="8189" max="8189" width="4.7109375" style="274" customWidth="1"/>
    <col min="8190" max="8190" width="16.85546875" style="274" customWidth="1"/>
    <col min="8191" max="8192" width="14.85546875" style="274" customWidth="1"/>
    <col min="8193" max="8193" width="11.7109375" style="274" customWidth="1"/>
    <col min="8194" max="8194" width="16.42578125" style="274" customWidth="1"/>
    <col min="8195" max="8195" width="13" style="274" customWidth="1"/>
    <col min="8196" max="8196" width="10.5703125" style="274" customWidth="1"/>
    <col min="8197" max="8197" width="12.7109375" style="274" customWidth="1"/>
    <col min="8198" max="8198" width="13.28515625" style="274" customWidth="1"/>
    <col min="8199" max="8199" width="14.7109375" style="274" customWidth="1"/>
    <col min="8200" max="8201" width="9.7109375" style="274" customWidth="1"/>
    <col min="8202" max="8202" width="12.42578125" style="274" customWidth="1"/>
    <col min="8203" max="8203" width="11.85546875" style="274" customWidth="1"/>
    <col min="8204" max="8204" width="11.7109375" style="274" customWidth="1"/>
    <col min="8205" max="8205" width="15.28515625" style="274" customWidth="1"/>
    <col min="8206" max="8208" width="9.140625" style="274"/>
    <col min="8209" max="8209" width="11" style="274" customWidth="1"/>
    <col min="8210" max="8444" width="9.140625" style="274"/>
    <col min="8445" max="8445" width="4.7109375" style="274" customWidth="1"/>
    <col min="8446" max="8446" width="16.85546875" style="274" customWidth="1"/>
    <col min="8447" max="8448" width="14.85546875" style="274" customWidth="1"/>
    <col min="8449" max="8449" width="11.7109375" style="274" customWidth="1"/>
    <col min="8450" max="8450" width="16.42578125" style="274" customWidth="1"/>
    <col min="8451" max="8451" width="13" style="274" customWidth="1"/>
    <col min="8452" max="8452" width="10.5703125" style="274" customWidth="1"/>
    <col min="8453" max="8453" width="12.7109375" style="274" customWidth="1"/>
    <col min="8454" max="8454" width="13.28515625" style="274" customWidth="1"/>
    <col min="8455" max="8455" width="14.7109375" style="274" customWidth="1"/>
    <col min="8456" max="8457" width="9.7109375" style="274" customWidth="1"/>
    <col min="8458" max="8458" width="12.42578125" style="274" customWidth="1"/>
    <col min="8459" max="8459" width="11.85546875" style="274" customWidth="1"/>
    <col min="8460" max="8460" width="11.7109375" style="274" customWidth="1"/>
    <col min="8461" max="8461" width="15.28515625" style="274" customWidth="1"/>
    <col min="8462" max="8464" width="9.140625" style="274"/>
    <col min="8465" max="8465" width="11" style="274" customWidth="1"/>
    <col min="8466" max="8700" width="9.140625" style="274"/>
    <col min="8701" max="8701" width="4.7109375" style="274" customWidth="1"/>
    <col min="8702" max="8702" width="16.85546875" style="274" customWidth="1"/>
    <col min="8703" max="8704" width="14.85546875" style="274" customWidth="1"/>
    <col min="8705" max="8705" width="11.7109375" style="274" customWidth="1"/>
    <col min="8706" max="8706" width="16.42578125" style="274" customWidth="1"/>
    <col min="8707" max="8707" width="13" style="274" customWidth="1"/>
    <col min="8708" max="8708" width="10.5703125" style="274" customWidth="1"/>
    <col min="8709" max="8709" width="12.7109375" style="274" customWidth="1"/>
    <col min="8710" max="8710" width="13.28515625" style="274" customWidth="1"/>
    <col min="8711" max="8711" width="14.7109375" style="274" customWidth="1"/>
    <col min="8712" max="8713" width="9.7109375" style="274" customWidth="1"/>
    <col min="8714" max="8714" width="12.42578125" style="274" customWidth="1"/>
    <col min="8715" max="8715" width="11.85546875" style="274" customWidth="1"/>
    <col min="8716" max="8716" width="11.7109375" style="274" customWidth="1"/>
    <col min="8717" max="8717" width="15.28515625" style="274" customWidth="1"/>
    <col min="8718" max="8720" width="9.140625" style="274"/>
    <col min="8721" max="8721" width="11" style="274" customWidth="1"/>
    <col min="8722" max="8956" width="9.140625" style="274"/>
    <col min="8957" max="8957" width="4.7109375" style="274" customWidth="1"/>
    <col min="8958" max="8958" width="16.85546875" style="274" customWidth="1"/>
    <col min="8959" max="8960" width="14.85546875" style="274" customWidth="1"/>
    <col min="8961" max="8961" width="11.7109375" style="274" customWidth="1"/>
    <col min="8962" max="8962" width="16.42578125" style="274" customWidth="1"/>
    <col min="8963" max="8963" width="13" style="274" customWidth="1"/>
    <col min="8964" max="8964" width="10.5703125" style="274" customWidth="1"/>
    <col min="8965" max="8965" width="12.7109375" style="274" customWidth="1"/>
    <col min="8966" max="8966" width="13.28515625" style="274" customWidth="1"/>
    <col min="8967" max="8967" width="14.7109375" style="274" customWidth="1"/>
    <col min="8968" max="8969" width="9.7109375" style="274" customWidth="1"/>
    <col min="8970" max="8970" width="12.42578125" style="274" customWidth="1"/>
    <col min="8971" max="8971" width="11.85546875" style="274" customWidth="1"/>
    <col min="8972" max="8972" width="11.7109375" style="274" customWidth="1"/>
    <col min="8973" max="8973" width="15.28515625" style="274" customWidth="1"/>
    <col min="8974" max="8976" width="9.140625" style="274"/>
    <col min="8977" max="8977" width="11" style="274" customWidth="1"/>
    <col min="8978" max="9212" width="9.140625" style="274"/>
    <col min="9213" max="9213" width="4.7109375" style="274" customWidth="1"/>
    <col min="9214" max="9214" width="16.85546875" style="274" customWidth="1"/>
    <col min="9215" max="9216" width="14.85546875" style="274" customWidth="1"/>
    <col min="9217" max="9217" width="11.7109375" style="274" customWidth="1"/>
    <col min="9218" max="9218" width="16.42578125" style="274" customWidth="1"/>
    <col min="9219" max="9219" width="13" style="274" customWidth="1"/>
    <col min="9220" max="9220" width="10.5703125" style="274" customWidth="1"/>
    <col min="9221" max="9221" width="12.7109375" style="274" customWidth="1"/>
    <col min="9222" max="9222" width="13.28515625" style="274" customWidth="1"/>
    <col min="9223" max="9223" width="14.7109375" style="274" customWidth="1"/>
    <col min="9224" max="9225" width="9.7109375" style="274" customWidth="1"/>
    <col min="9226" max="9226" width="12.42578125" style="274" customWidth="1"/>
    <col min="9227" max="9227" width="11.85546875" style="274" customWidth="1"/>
    <col min="9228" max="9228" width="11.7109375" style="274" customWidth="1"/>
    <col min="9229" max="9229" width="15.28515625" style="274" customWidth="1"/>
    <col min="9230" max="9232" width="9.140625" style="274"/>
    <col min="9233" max="9233" width="11" style="274" customWidth="1"/>
    <col min="9234" max="9468" width="9.140625" style="274"/>
    <col min="9469" max="9469" width="4.7109375" style="274" customWidth="1"/>
    <col min="9470" max="9470" width="16.85546875" style="274" customWidth="1"/>
    <col min="9471" max="9472" width="14.85546875" style="274" customWidth="1"/>
    <col min="9473" max="9473" width="11.7109375" style="274" customWidth="1"/>
    <col min="9474" max="9474" width="16.42578125" style="274" customWidth="1"/>
    <col min="9475" max="9475" width="13" style="274" customWidth="1"/>
    <col min="9476" max="9476" width="10.5703125" style="274" customWidth="1"/>
    <col min="9477" max="9477" width="12.7109375" style="274" customWidth="1"/>
    <col min="9478" max="9478" width="13.28515625" style="274" customWidth="1"/>
    <col min="9479" max="9479" width="14.7109375" style="274" customWidth="1"/>
    <col min="9480" max="9481" width="9.7109375" style="274" customWidth="1"/>
    <col min="9482" max="9482" width="12.42578125" style="274" customWidth="1"/>
    <col min="9483" max="9483" width="11.85546875" style="274" customWidth="1"/>
    <col min="9484" max="9484" width="11.7109375" style="274" customWidth="1"/>
    <col min="9485" max="9485" width="15.28515625" style="274" customWidth="1"/>
    <col min="9486" max="9488" width="9.140625" style="274"/>
    <col min="9489" max="9489" width="11" style="274" customWidth="1"/>
    <col min="9490" max="9724" width="9.140625" style="274"/>
    <col min="9725" max="9725" width="4.7109375" style="274" customWidth="1"/>
    <col min="9726" max="9726" width="16.85546875" style="274" customWidth="1"/>
    <col min="9727" max="9728" width="14.85546875" style="274" customWidth="1"/>
    <col min="9729" max="9729" width="11.7109375" style="274" customWidth="1"/>
    <col min="9730" max="9730" width="16.42578125" style="274" customWidth="1"/>
    <col min="9731" max="9731" width="13" style="274" customWidth="1"/>
    <col min="9732" max="9732" width="10.5703125" style="274" customWidth="1"/>
    <col min="9733" max="9733" width="12.7109375" style="274" customWidth="1"/>
    <col min="9734" max="9734" width="13.28515625" style="274" customWidth="1"/>
    <col min="9735" max="9735" width="14.7109375" style="274" customWidth="1"/>
    <col min="9736" max="9737" width="9.7109375" style="274" customWidth="1"/>
    <col min="9738" max="9738" width="12.42578125" style="274" customWidth="1"/>
    <col min="9739" max="9739" width="11.85546875" style="274" customWidth="1"/>
    <col min="9740" max="9740" width="11.7109375" style="274" customWidth="1"/>
    <col min="9741" max="9741" width="15.28515625" style="274" customWidth="1"/>
    <col min="9742" max="9744" width="9.140625" style="274"/>
    <col min="9745" max="9745" width="11" style="274" customWidth="1"/>
    <col min="9746" max="9980" width="9.140625" style="274"/>
    <col min="9981" max="9981" width="4.7109375" style="274" customWidth="1"/>
    <col min="9982" max="9982" width="16.85546875" style="274" customWidth="1"/>
    <col min="9983" max="9984" width="14.85546875" style="274" customWidth="1"/>
    <col min="9985" max="9985" width="11.7109375" style="274" customWidth="1"/>
    <col min="9986" max="9986" width="16.42578125" style="274" customWidth="1"/>
    <col min="9987" max="9987" width="13" style="274" customWidth="1"/>
    <col min="9988" max="9988" width="10.5703125" style="274" customWidth="1"/>
    <col min="9989" max="9989" width="12.7109375" style="274" customWidth="1"/>
    <col min="9990" max="9990" width="13.28515625" style="274" customWidth="1"/>
    <col min="9991" max="9991" width="14.7109375" style="274" customWidth="1"/>
    <col min="9992" max="9993" width="9.7109375" style="274" customWidth="1"/>
    <col min="9994" max="9994" width="12.42578125" style="274" customWidth="1"/>
    <col min="9995" max="9995" width="11.85546875" style="274" customWidth="1"/>
    <col min="9996" max="9996" width="11.7109375" style="274" customWidth="1"/>
    <col min="9997" max="9997" width="15.28515625" style="274" customWidth="1"/>
    <col min="9998" max="10000" width="9.140625" style="274"/>
    <col min="10001" max="10001" width="11" style="274" customWidth="1"/>
    <col min="10002" max="10236" width="9.140625" style="274"/>
    <col min="10237" max="10237" width="4.7109375" style="274" customWidth="1"/>
    <col min="10238" max="10238" width="16.85546875" style="274" customWidth="1"/>
    <col min="10239" max="10240" width="14.85546875" style="274" customWidth="1"/>
    <col min="10241" max="10241" width="11.7109375" style="274" customWidth="1"/>
    <col min="10242" max="10242" width="16.42578125" style="274" customWidth="1"/>
    <col min="10243" max="10243" width="13" style="274" customWidth="1"/>
    <col min="10244" max="10244" width="10.5703125" style="274" customWidth="1"/>
    <col min="10245" max="10245" width="12.7109375" style="274" customWidth="1"/>
    <col min="10246" max="10246" width="13.28515625" style="274" customWidth="1"/>
    <col min="10247" max="10247" width="14.7109375" style="274" customWidth="1"/>
    <col min="10248" max="10249" width="9.7109375" style="274" customWidth="1"/>
    <col min="10250" max="10250" width="12.42578125" style="274" customWidth="1"/>
    <col min="10251" max="10251" width="11.85546875" style="274" customWidth="1"/>
    <col min="10252" max="10252" width="11.7109375" style="274" customWidth="1"/>
    <col min="10253" max="10253" width="15.28515625" style="274" customWidth="1"/>
    <col min="10254" max="10256" width="9.140625" style="274"/>
    <col min="10257" max="10257" width="11" style="274" customWidth="1"/>
    <col min="10258" max="10492" width="9.140625" style="274"/>
    <col min="10493" max="10493" width="4.7109375" style="274" customWidth="1"/>
    <col min="10494" max="10494" width="16.85546875" style="274" customWidth="1"/>
    <col min="10495" max="10496" width="14.85546875" style="274" customWidth="1"/>
    <col min="10497" max="10497" width="11.7109375" style="274" customWidth="1"/>
    <col min="10498" max="10498" width="16.42578125" style="274" customWidth="1"/>
    <col min="10499" max="10499" width="13" style="274" customWidth="1"/>
    <col min="10500" max="10500" width="10.5703125" style="274" customWidth="1"/>
    <col min="10501" max="10501" width="12.7109375" style="274" customWidth="1"/>
    <col min="10502" max="10502" width="13.28515625" style="274" customWidth="1"/>
    <col min="10503" max="10503" width="14.7109375" style="274" customWidth="1"/>
    <col min="10504" max="10505" width="9.7109375" style="274" customWidth="1"/>
    <col min="10506" max="10506" width="12.42578125" style="274" customWidth="1"/>
    <col min="10507" max="10507" width="11.85546875" style="274" customWidth="1"/>
    <col min="10508" max="10508" width="11.7109375" style="274" customWidth="1"/>
    <col min="10509" max="10509" width="15.28515625" style="274" customWidth="1"/>
    <col min="10510" max="10512" width="9.140625" style="274"/>
    <col min="10513" max="10513" width="11" style="274" customWidth="1"/>
    <col min="10514" max="10748" width="9.140625" style="274"/>
    <col min="10749" max="10749" width="4.7109375" style="274" customWidth="1"/>
    <col min="10750" max="10750" width="16.85546875" style="274" customWidth="1"/>
    <col min="10751" max="10752" width="14.85546875" style="274" customWidth="1"/>
    <col min="10753" max="10753" width="11.7109375" style="274" customWidth="1"/>
    <col min="10754" max="10754" width="16.42578125" style="274" customWidth="1"/>
    <col min="10755" max="10755" width="13" style="274" customWidth="1"/>
    <col min="10756" max="10756" width="10.5703125" style="274" customWidth="1"/>
    <col min="10757" max="10757" width="12.7109375" style="274" customWidth="1"/>
    <col min="10758" max="10758" width="13.28515625" style="274" customWidth="1"/>
    <col min="10759" max="10759" width="14.7109375" style="274" customWidth="1"/>
    <col min="10760" max="10761" width="9.7109375" style="274" customWidth="1"/>
    <col min="10762" max="10762" width="12.42578125" style="274" customWidth="1"/>
    <col min="10763" max="10763" width="11.85546875" style="274" customWidth="1"/>
    <col min="10764" max="10764" width="11.7109375" style="274" customWidth="1"/>
    <col min="10765" max="10765" width="15.28515625" style="274" customWidth="1"/>
    <col min="10766" max="10768" width="9.140625" style="274"/>
    <col min="10769" max="10769" width="11" style="274" customWidth="1"/>
    <col min="10770" max="11004" width="9.140625" style="274"/>
    <col min="11005" max="11005" width="4.7109375" style="274" customWidth="1"/>
    <col min="11006" max="11006" width="16.85546875" style="274" customWidth="1"/>
    <col min="11007" max="11008" width="14.85546875" style="274" customWidth="1"/>
    <col min="11009" max="11009" width="11.7109375" style="274" customWidth="1"/>
    <col min="11010" max="11010" width="16.42578125" style="274" customWidth="1"/>
    <col min="11011" max="11011" width="13" style="274" customWidth="1"/>
    <col min="11012" max="11012" width="10.5703125" style="274" customWidth="1"/>
    <col min="11013" max="11013" width="12.7109375" style="274" customWidth="1"/>
    <col min="11014" max="11014" width="13.28515625" style="274" customWidth="1"/>
    <col min="11015" max="11015" width="14.7109375" style="274" customWidth="1"/>
    <col min="11016" max="11017" width="9.7109375" style="274" customWidth="1"/>
    <col min="11018" max="11018" width="12.42578125" style="274" customWidth="1"/>
    <col min="11019" max="11019" width="11.85546875" style="274" customWidth="1"/>
    <col min="11020" max="11020" width="11.7109375" style="274" customWidth="1"/>
    <col min="11021" max="11021" width="15.28515625" style="274" customWidth="1"/>
    <col min="11022" max="11024" width="9.140625" style="274"/>
    <col min="11025" max="11025" width="11" style="274" customWidth="1"/>
    <col min="11026" max="11260" width="9.140625" style="274"/>
    <col min="11261" max="11261" width="4.7109375" style="274" customWidth="1"/>
    <col min="11262" max="11262" width="16.85546875" style="274" customWidth="1"/>
    <col min="11263" max="11264" width="14.85546875" style="274" customWidth="1"/>
    <col min="11265" max="11265" width="11.7109375" style="274" customWidth="1"/>
    <col min="11266" max="11266" width="16.42578125" style="274" customWidth="1"/>
    <col min="11267" max="11267" width="13" style="274" customWidth="1"/>
    <col min="11268" max="11268" width="10.5703125" style="274" customWidth="1"/>
    <col min="11269" max="11269" width="12.7109375" style="274" customWidth="1"/>
    <col min="11270" max="11270" width="13.28515625" style="274" customWidth="1"/>
    <col min="11271" max="11271" width="14.7109375" style="274" customWidth="1"/>
    <col min="11272" max="11273" width="9.7109375" style="274" customWidth="1"/>
    <col min="11274" max="11274" width="12.42578125" style="274" customWidth="1"/>
    <col min="11275" max="11275" width="11.85546875" style="274" customWidth="1"/>
    <col min="11276" max="11276" width="11.7109375" style="274" customWidth="1"/>
    <col min="11277" max="11277" width="15.28515625" style="274" customWidth="1"/>
    <col min="11278" max="11280" width="9.140625" style="274"/>
    <col min="11281" max="11281" width="11" style="274" customWidth="1"/>
    <col min="11282" max="11516" width="9.140625" style="274"/>
    <col min="11517" max="11517" width="4.7109375" style="274" customWidth="1"/>
    <col min="11518" max="11518" width="16.85546875" style="274" customWidth="1"/>
    <col min="11519" max="11520" width="14.85546875" style="274" customWidth="1"/>
    <col min="11521" max="11521" width="11.7109375" style="274" customWidth="1"/>
    <col min="11522" max="11522" width="16.42578125" style="274" customWidth="1"/>
    <col min="11523" max="11523" width="13" style="274" customWidth="1"/>
    <col min="11524" max="11524" width="10.5703125" style="274" customWidth="1"/>
    <col min="11525" max="11525" width="12.7109375" style="274" customWidth="1"/>
    <col min="11526" max="11526" width="13.28515625" style="274" customWidth="1"/>
    <col min="11527" max="11527" width="14.7109375" style="274" customWidth="1"/>
    <col min="11528" max="11529" width="9.7109375" style="274" customWidth="1"/>
    <col min="11530" max="11530" width="12.42578125" style="274" customWidth="1"/>
    <col min="11531" max="11531" width="11.85546875" style="274" customWidth="1"/>
    <col min="11532" max="11532" width="11.7109375" style="274" customWidth="1"/>
    <col min="11533" max="11533" width="15.28515625" style="274" customWidth="1"/>
    <col min="11534" max="11536" width="9.140625" style="274"/>
    <col min="11537" max="11537" width="11" style="274" customWidth="1"/>
    <col min="11538" max="11772" width="9.140625" style="274"/>
    <col min="11773" max="11773" width="4.7109375" style="274" customWidth="1"/>
    <col min="11774" max="11774" width="16.85546875" style="274" customWidth="1"/>
    <col min="11775" max="11776" width="14.85546875" style="274" customWidth="1"/>
    <col min="11777" max="11777" width="11.7109375" style="274" customWidth="1"/>
    <col min="11778" max="11778" width="16.42578125" style="274" customWidth="1"/>
    <col min="11779" max="11779" width="13" style="274" customWidth="1"/>
    <col min="11780" max="11780" width="10.5703125" style="274" customWidth="1"/>
    <col min="11781" max="11781" width="12.7109375" style="274" customWidth="1"/>
    <col min="11782" max="11782" width="13.28515625" style="274" customWidth="1"/>
    <col min="11783" max="11783" width="14.7109375" style="274" customWidth="1"/>
    <col min="11784" max="11785" width="9.7109375" style="274" customWidth="1"/>
    <col min="11786" max="11786" width="12.42578125" style="274" customWidth="1"/>
    <col min="11787" max="11787" width="11.85546875" style="274" customWidth="1"/>
    <col min="11788" max="11788" width="11.7109375" style="274" customWidth="1"/>
    <col min="11789" max="11789" width="15.28515625" style="274" customWidth="1"/>
    <col min="11790" max="11792" width="9.140625" style="274"/>
    <col min="11793" max="11793" width="11" style="274" customWidth="1"/>
    <col min="11794" max="12028" width="9.140625" style="274"/>
    <col min="12029" max="12029" width="4.7109375" style="274" customWidth="1"/>
    <col min="12030" max="12030" width="16.85546875" style="274" customWidth="1"/>
    <col min="12031" max="12032" width="14.85546875" style="274" customWidth="1"/>
    <col min="12033" max="12033" width="11.7109375" style="274" customWidth="1"/>
    <col min="12034" max="12034" width="16.42578125" style="274" customWidth="1"/>
    <col min="12035" max="12035" width="13" style="274" customWidth="1"/>
    <col min="12036" max="12036" width="10.5703125" style="274" customWidth="1"/>
    <col min="12037" max="12037" width="12.7109375" style="274" customWidth="1"/>
    <col min="12038" max="12038" width="13.28515625" style="274" customWidth="1"/>
    <col min="12039" max="12039" width="14.7109375" style="274" customWidth="1"/>
    <col min="12040" max="12041" width="9.7109375" style="274" customWidth="1"/>
    <col min="12042" max="12042" width="12.42578125" style="274" customWidth="1"/>
    <col min="12043" max="12043" width="11.85546875" style="274" customWidth="1"/>
    <col min="12044" max="12044" width="11.7109375" style="274" customWidth="1"/>
    <col min="12045" max="12045" width="15.28515625" style="274" customWidth="1"/>
    <col min="12046" max="12048" width="9.140625" style="274"/>
    <col min="12049" max="12049" width="11" style="274" customWidth="1"/>
    <col min="12050" max="12284" width="9.140625" style="274"/>
    <col min="12285" max="12285" width="4.7109375" style="274" customWidth="1"/>
    <col min="12286" max="12286" width="16.85546875" style="274" customWidth="1"/>
    <col min="12287" max="12288" width="14.85546875" style="274" customWidth="1"/>
    <col min="12289" max="12289" width="11.7109375" style="274" customWidth="1"/>
    <col min="12290" max="12290" width="16.42578125" style="274" customWidth="1"/>
    <col min="12291" max="12291" width="13" style="274" customWidth="1"/>
    <col min="12292" max="12292" width="10.5703125" style="274" customWidth="1"/>
    <col min="12293" max="12293" width="12.7109375" style="274" customWidth="1"/>
    <col min="12294" max="12294" width="13.28515625" style="274" customWidth="1"/>
    <col min="12295" max="12295" width="14.7109375" style="274" customWidth="1"/>
    <col min="12296" max="12297" width="9.7109375" style="274" customWidth="1"/>
    <col min="12298" max="12298" width="12.42578125" style="274" customWidth="1"/>
    <col min="12299" max="12299" width="11.85546875" style="274" customWidth="1"/>
    <col min="12300" max="12300" width="11.7109375" style="274" customWidth="1"/>
    <col min="12301" max="12301" width="15.28515625" style="274" customWidth="1"/>
    <col min="12302" max="12304" width="9.140625" style="274"/>
    <col min="12305" max="12305" width="11" style="274" customWidth="1"/>
    <col min="12306" max="12540" width="9.140625" style="274"/>
    <col min="12541" max="12541" width="4.7109375" style="274" customWidth="1"/>
    <col min="12542" max="12542" width="16.85546875" style="274" customWidth="1"/>
    <col min="12543" max="12544" width="14.85546875" style="274" customWidth="1"/>
    <col min="12545" max="12545" width="11.7109375" style="274" customWidth="1"/>
    <col min="12546" max="12546" width="16.42578125" style="274" customWidth="1"/>
    <col min="12547" max="12547" width="13" style="274" customWidth="1"/>
    <col min="12548" max="12548" width="10.5703125" style="274" customWidth="1"/>
    <col min="12549" max="12549" width="12.7109375" style="274" customWidth="1"/>
    <col min="12550" max="12550" width="13.28515625" style="274" customWidth="1"/>
    <col min="12551" max="12551" width="14.7109375" style="274" customWidth="1"/>
    <col min="12552" max="12553" width="9.7109375" style="274" customWidth="1"/>
    <col min="12554" max="12554" width="12.42578125" style="274" customWidth="1"/>
    <col min="12555" max="12555" width="11.85546875" style="274" customWidth="1"/>
    <col min="12556" max="12556" width="11.7109375" style="274" customWidth="1"/>
    <col min="12557" max="12557" width="15.28515625" style="274" customWidth="1"/>
    <col min="12558" max="12560" width="9.140625" style="274"/>
    <col min="12561" max="12561" width="11" style="274" customWidth="1"/>
    <col min="12562" max="12796" width="9.140625" style="274"/>
    <col min="12797" max="12797" width="4.7109375" style="274" customWidth="1"/>
    <col min="12798" max="12798" width="16.85546875" style="274" customWidth="1"/>
    <col min="12799" max="12800" width="14.85546875" style="274" customWidth="1"/>
    <col min="12801" max="12801" width="11.7109375" style="274" customWidth="1"/>
    <col min="12802" max="12802" width="16.42578125" style="274" customWidth="1"/>
    <col min="12803" max="12803" width="13" style="274" customWidth="1"/>
    <col min="12804" max="12804" width="10.5703125" style="274" customWidth="1"/>
    <col min="12805" max="12805" width="12.7109375" style="274" customWidth="1"/>
    <col min="12806" max="12806" width="13.28515625" style="274" customWidth="1"/>
    <col min="12807" max="12807" width="14.7109375" style="274" customWidth="1"/>
    <col min="12808" max="12809" width="9.7109375" style="274" customWidth="1"/>
    <col min="12810" max="12810" width="12.42578125" style="274" customWidth="1"/>
    <col min="12811" max="12811" width="11.85546875" style="274" customWidth="1"/>
    <col min="12812" max="12812" width="11.7109375" style="274" customWidth="1"/>
    <col min="12813" max="12813" width="15.28515625" style="274" customWidth="1"/>
    <col min="12814" max="12816" width="9.140625" style="274"/>
    <col min="12817" max="12817" width="11" style="274" customWidth="1"/>
    <col min="12818" max="13052" width="9.140625" style="274"/>
    <col min="13053" max="13053" width="4.7109375" style="274" customWidth="1"/>
    <col min="13054" max="13054" width="16.85546875" style="274" customWidth="1"/>
    <col min="13055" max="13056" width="14.85546875" style="274" customWidth="1"/>
    <col min="13057" max="13057" width="11.7109375" style="274" customWidth="1"/>
    <col min="13058" max="13058" width="16.42578125" style="274" customWidth="1"/>
    <col min="13059" max="13059" width="13" style="274" customWidth="1"/>
    <col min="13060" max="13060" width="10.5703125" style="274" customWidth="1"/>
    <col min="13061" max="13061" width="12.7109375" style="274" customWidth="1"/>
    <col min="13062" max="13062" width="13.28515625" style="274" customWidth="1"/>
    <col min="13063" max="13063" width="14.7109375" style="274" customWidth="1"/>
    <col min="13064" max="13065" width="9.7109375" style="274" customWidth="1"/>
    <col min="13066" max="13066" width="12.42578125" style="274" customWidth="1"/>
    <col min="13067" max="13067" width="11.85546875" style="274" customWidth="1"/>
    <col min="13068" max="13068" width="11.7109375" style="274" customWidth="1"/>
    <col min="13069" max="13069" width="15.28515625" style="274" customWidth="1"/>
    <col min="13070" max="13072" width="9.140625" style="274"/>
    <col min="13073" max="13073" width="11" style="274" customWidth="1"/>
    <col min="13074" max="13308" width="9.140625" style="274"/>
    <col min="13309" max="13309" width="4.7109375" style="274" customWidth="1"/>
    <col min="13310" max="13310" width="16.85546875" style="274" customWidth="1"/>
    <col min="13311" max="13312" width="14.85546875" style="274" customWidth="1"/>
    <col min="13313" max="13313" width="11.7109375" style="274" customWidth="1"/>
    <col min="13314" max="13314" width="16.42578125" style="274" customWidth="1"/>
    <col min="13315" max="13315" width="13" style="274" customWidth="1"/>
    <col min="13316" max="13316" width="10.5703125" style="274" customWidth="1"/>
    <col min="13317" max="13317" width="12.7109375" style="274" customWidth="1"/>
    <col min="13318" max="13318" width="13.28515625" style="274" customWidth="1"/>
    <col min="13319" max="13319" width="14.7109375" style="274" customWidth="1"/>
    <col min="13320" max="13321" width="9.7109375" style="274" customWidth="1"/>
    <col min="13322" max="13322" width="12.42578125" style="274" customWidth="1"/>
    <col min="13323" max="13323" width="11.85546875" style="274" customWidth="1"/>
    <col min="13324" max="13324" width="11.7109375" style="274" customWidth="1"/>
    <col min="13325" max="13325" width="15.28515625" style="274" customWidth="1"/>
    <col min="13326" max="13328" width="9.140625" style="274"/>
    <col min="13329" max="13329" width="11" style="274" customWidth="1"/>
    <col min="13330" max="13564" width="9.140625" style="274"/>
    <col min="13565" max="13565" width="4.7109375" style="274" customWidth="1"/>
    <col min="13566" max="13566" width="16.85546875" style="274" customWidth="1"/>
    <col min="13567" max="13568" width="14.85546875" style="274" customWidth="1"/>
    <col min="13569" max="13569" width="11.7109375" style="274" customWidth="1"/>
    <col min="13570" max="13570" width="16.42578125" style="274" customWidth="1"/>
    <col min="13571" max="13571" width="13" style="274" customWidth="1"/>
    <col min="13572" max="13572" width="10.5703125" style="274" customWidth="1"/>
    <col min="13573" max="13573" width="12.7109375" style="274" customWidth="1"/>
    <col min="13574" max="13574" width="13.28515625" style="274" customWidth="1"/>
    <col min="13575" max="13575" width="14.7109375" style="274" customWidth="1"/>
    <col min="13576" max="13577" width="9.7109375" style="274" customWidth="1"/>
    <col min="13578" max="13578" width="12.42578125" style="274" customWidth="1"/>
    <col min="13579" max="13579" width="11.85546875" style="274" customWidth="1"/>
    <col min="13580" max="13580" width="11.7109375" style="274" customWidth="1"/>
    <col min="13581" max="13581" width="15.28515625" style="274" customWidth="1"/>
    <col min="13582" max="13584" width="9.140625" style="274"/>
    <col min="13585" max="13585" width="11" style="274" customWidth="1"/>
    <col min="13586" max="13820" width="9.140625" style="274"/>
    <col min="13821" max="13821" width="4.7109375" style="274" customWidth="1"/>
    <col min="13822" max="13822" width="16.85546875" style="274" customWidth="1"/>
    <col min="13823" max="13824" width="14.85546875" style="274" customWidth="1"/>
    <col min="13825" max="13825" width="11.7109375" style="274" customWidth="1"/>
    <col min="13826" max="13826" width="16.42578125" style="274" customWidth="1"/>
    <col min="13827" max="13827" width="13" style="274" customWidth="1"/>
    <col min="13828" max="13828" width="10.5703125" style="274" customWidth="1"/>
    <col min="13829" max="13829" width="12.7109375" style="274" customWidth="1"/>
    <col min="13830" max="13830" width="13.28515625" style="274" customWidth="1"/>
    <col min="13831" max="13831" width="14.7109375" style="274" customWidth="1"/>
    <col min="13832" max="13833" width="9.7109375" style="274" customWidth="1"/>
    <col min="13834" max="13834" width="12.42578125" style="274" customWidth="1"/>
    <col min="13835" max="13835" width="11.85546875" style="274" customWidth="1"/>
    <col min="13836" max="13836" width="11.7109375" style="274" customWidth="1"/>
    <col min="13837" max="13837" width="15.28515625" style="274" customWidth="1"/>
    <col min="13838" max="13840" width="9.140625" style="274"/>
    <col min="13841" max="13841" width="11" style="274" customWidth="1"/>
    <col min="13842" max="14076" width="9.140625" style="274"/>
    <col min="14077" max="14077" width="4.7109375" style="274" customWidth="1"/>
    <col min="14078" max="14078" width="16.85546875" style="274" customWidth="1"/>
    <col min="14079" max="14080" width="14.85546875" style="274" customWidth="1"/>
    <col min="14081" max="14081" width="11.7109375" style="274" customWidth="1"/>
    <col min="14082" max="14082" width="16.42578125" style="274" customWidth="1"/>
    <col min="14083" max="14083" width="13" style="274" customWidth="1"/>
    <col min="14084" max="14084" width="10.5703125" style="274" customWidth="1"/>
    <col min="14085" max="14085" width="12.7109375" style="274" customWidth="1"/>
    <col min="14086" max="14086" width="13.28515625" style="274" customWidth="1"/>
    <col min="14087" max="14087" width="14.7109375" style="274" customWidth="1"/>
    <col min="14088" max="14089" width="9.7109375" style="274" customWidth="1"/>
    <col min="14090" max="14090" width="12.42578125" style="274" customWidth="1"/>
    <col min="14091" max="14091" width="11.85546875" style="274" customWidth="1"/>
    <col min="14092" max="14092" width="11.7109375" style="274" customWidth="1"/>
    <col min="14093" max="14093" width="15.28515625" style="274" customWidth="1"/>
    <col min="14094" max="14096" width="9.140625" style="274"/>
    <col min="14097" max="14097" width="11" style="274" customWidth="1"/>
    <col min="14098" max="14332" width="9.140625" style="274"/>
    <col min="14333" max="14333" width="4.7109375" style="274" customWidth="1"/>
    <col min="14334" max="14334" width="16.85546875" style="274" customWidth="1"/>
    <col min="14335" max="14336" width="14.85546875" style="274" customWidth="1"/>
    <col min="14337" max="14337" width="11.7109375" style="274" customWidth="1"/>
    <col min="14338" max="14338" width="16.42578125" style="274" customWidth="1"/>
    <col min="14339" max="14339" width="13" style="274" customWidth="1"/>
    <col min="14340" max="14340" width="10.5703125" style="274" customWidth="1"/>
    <col min="14341" max="14341" width="12.7109375" style="274" customWidth="1"/>
    <col min="14342" max="14342" width="13.28515625" style="274" customWidth="1"/>
    <col min="14343" max="14343" width="14.7109375" style="274" customWidth="1"/>
    <col min="14344" max="14345" width="9.7109375" style="274" customWidth="1"/>
    <col min="14346" max="14346" width="12.42578125" style="274" customWidth="1"/>
    <col min="14347" max="14347" width="11.85546875" style="274" customWidth="1"/>
    <col min="14348" max="14348" width="11.7109375" style="274" customWidth="1"/>
    <col min="14349" max="14349" width="15.28515625" style="274" customWidth="1"/>
    <col min="14350" max="14352" width="9.140625" style="274"/>
    <col min="14353" max="14353" width="11" style="274" customWidth="1"/>
    <col min="14354" max="14588" width="9.140625" style="274"/>
    <col min="14589" max="14589" width="4.7109375" style="274" customWidth="1"/>
    <col min="14590" max="14590" width="16.85546875" style="274" customWidth="1"/>
    <col min="14591" max="14592" width="14.85546875" style="274" customWidth="1"/>
    <col min="14593" max="14593" width="11.7109375" style="274" customWidth="1"/>
    <col min="14594" max="14594" width="16.42578125" style="274" customWidth="1"/>
    <col min="14595" max="14595" width="13" style="274" customWidth="1"/>
    <col min="14596" max="14596" width="10.5703125" style="274" customWidth="1"/>
    <col min="14597" max="14597" width="12.7109375" style="274" customWidth="1"/>
    <col min="14598" max="14598" width="13.28515625" style="274" customWidth="1"/>
    <col min="14599" max="14599" width="14.7109375" style="274" customWidth="1"/>
    <col min="14600" max="14601" width="9.7109375" style="274" customWidth="1"/>
    <col min="14602" max="14602" width="12.42578125" style="274" customWidth="1"/>
    <col min="14603" max="14603" width="11.85546875" style="274" customWidth="1"/>
    <col min="14604" max="14604" width="11.7109375" style="274" customWidth="1"/>
    <col min="14605" max="14605" width="15.28515625" style="274" customWidth="1"/>
    <col min="14606" max="14608" width="9.140625" style="274"/>
    <col min="14609" max="14609" width="11" style="274" customWidth="1"/>
    <col min="14610" max="14844" width="9.140625" style="274"/>
    <col min="14845" max="14845" width="4.7109375" style="274" customWidth="1"/>
    <col min="14846" max="14846" width="16.85546875" style="274" customWidth="1"/>
    <col min="14847" max="14848" width="14.85546875" style="274" customWidth="1"/>
    <col min="14849" max="14849" width="11.7109375" style="274" customWidth="1"/>
    <col min="14850" max="14850" width="16.42578125" style="274" customWidth="1"/>
    <col min="14851" max="14851" width="13" style="274" customWidth="1"/>
    <col min="14852" max="14852" width="10.5703125" style="274" customWidth="1"/>
    <col min="14853" max="14853" width="12.7109375" style="274" customWidth="1"/>
    <col min="14854" max="14854" width="13.28515625" style="274" customWidth="1"/>
    <col min="14855" max="14855" width="14.7109375" style="274" customWidth="1"/>
    <col min="14856" max="14857" width="9.7109375" style="274" customWidth="1"/>
    <col min="14858" max="14858" width="12.42578125" style="274" customWidth="1"/>
    <col min="14859" max="14859" width="11.85546875" style="274" customWidth="1"/>
    <col min="14860" max="14860" width="11.7109375" style="274" customWidth="1"/>
    <col min="14861" max="14861" width="15.28515625" style="274" customWidth="1"/>
    <col min="14862" max="14864" width="9.140625" style="274"/>
    <col min="14865" max="14865" width="11" style="274" customWidth="1"/>
    <col min="14866" max="15100" width="9.140625" style="274"/>
    <col min="15101" max="15101" width="4.7109375" style="274" customWidth="1"/>
    <col min="15102" max="15102" width="16.85546875" style="274" customWidth="1"/>
    <col min="15103" max="15104" width="14.85546875" style="274" customWidth="1"/>
    <col min="15105" max="15105" width="11.7109375" style="274" customWidth="1"/>
    <col min="15106" max="15106" width="16.42578125" style="274" customWidth="1"/>
    <col min="15107" max="15107" width="13" style="274" customWidth="1"/>
    <col min="15108" max="15108" width="10.5703125" style="274" customWidth="1"/>
    <col min="15109" max="15109" width="12.7109375" style="274" customWidth="1"/>
    <col min="15110" max="15110" width="13.28515625" style="274" customWidth="1"/>
    <col min="15111" max="15111" width="14.7109375" style="274" customWidth="1"/>
    <col min="15112" max="15113" width="9.7109375" style="274" customWidth="1"/>
    <col min="15114" max="15114" width="12.42578125" style="274" customWidth="1"/>
    <col min="15115" max="15115" width="11.85546875" style="274" customWidth="1"/>
    <col min="15116" max="15116" width="11.7109375" style="274" customWidth="1"/>
    <col min="15117" max="15117" width="15.28515625" style="274" customWidth="1"/>
    <col min="15118" max="15120" width="9.140625" style="274"/>
    <col min="15121" max="15121" width="11" style="274" customWidth="1"/>
    <col min="15122" max="15356" width="9.140625" style="274"/>
    <col min="15357" max="15357" width="4.7109375" style="274" customWidth="1"/>
    <col min="15358" max="15358" width="16.85546875" style="274" customWidth="1"/>
    <col min="15359" max="15360" width="14.85546875" style="274" customWidth="1"/>
    <col min="15361" max="15361" width="11.7109375" style="274" customWidth="1"/>
    <col min="15362" max="15362" width="16.42578125" style="274" customWidth="1"/>
    <col min="15363" max="15363" width="13" style="274" customWidth="1"/>
    <col min="15364" max="15364" width="10.5703125" style="274" customWidth="1"/>
    <col min="15365" max="15365" width="12.7109375" style="274" customWidth="1"/>
    <col min="15366" max="15366" width="13.28515625" style="274" customWidth="1"/>
    <col min="15367" max="15367" width="14.7109375" style="274" customWidth="1"/>
    <col min="15368" max="15369" width="9.7109375" style="274" customWidth="1"/>
    <col min="15370" max="15370" width="12.42578125" style="274" customWidth="1"/>
    <col min="15371" max="15371" width="11.85546875" style="274" customWidth="1"/>
    <col min="15372" max="15372" width="11.7109375" style="274" customWidth="1"/>
    <col min="15373" max="15373" width="15.28515625" style="274" customWidth="1"/>
    <col min="15374" max="15376" width="9.140625" style="274"/>
    <col min="15377" max="15377" width="11" style="274" customWidth="1"/>
    <col min="15378" max="15612" width="9.140625" style="274"/>
    <col min="15613" max="15613" width="4.7109375" style="274" customWidth="1"/>
    <col min="15614" max="15614" width="16.85546875" style="274" customWidth="1"/>
    <col min="15615" max="15616" width="14.85546875" style="274" customWidth="1"/>
    <col min="15617" max="15617" width="11.7109375" style="274" customWidth="1"/>
    <col min="15618" max="15618" width="16.42578125" style="274" customWidth="1"/>
    <col min="15619" max="15619" width="13" style="274" customWidth="1"/>
    <col min="15620" max="15620" width="10.5703125" style="274" customWidth="1"/>
    <col min="15621" max="15621" width="12.7109375" style="274" customWidth="1"/>
    <col min="15622" max="15622" width="13.28515625" style="274" customWidth="1"/>
    <col min="15623" max="15623" width="14.7109375" style="274" customWidth="1"/>
    <col min="15624" max="15625" width="9.7109375" style="274" customWidth="1"/>
    <col min="15626" max="15626" width="12.42578125" style="274" customWidth="1"/>
    <col min="15627" max="15627" width="11.85546875" style="274" customWidth="1"/>
    <col min="15628" max="15628" width="11.7109375" style="274" customWidth="1"/>
    <col min="15629" max="15629" width="15.28515625" style="274" customWidth="1"/>
    <col min="15630" max="15632" width="9.140625" style="274"/>
    <col min="15633" max="15633" width="11" style="274" customWidth="1"/>
    <col min="15634" max="15868" width="9.140625" style="274"/>
    <col min="15869" max="15869" width="4.7109375" style="274" customWidth="1"/>
    <col min="15870" max="15870" width="16.85546875" style="274" customWidth="1"/>
    <col min="15871" max="15872" width="14.85546875" style="274" customWidth="1"/>
    <col min="15873" max="15873" width="11.7109375" style="274" customWidth="1"/>
    <col min="15874" max="15874" width="16.42578125" style="274" customWidth="1"/>
    <col min="15875" max="15875" width="13" style="274" customWidth="1"/>
    <col min="15876" max="15876" width="10.5703125" style="274" customWidth="1"/>
    <col min="15877" max="15877" width="12.7109375" style="274" customWidth="1"/>
    <col min="15878" max="15878" width="13.28515625" style="274" customWidth="1"/>
    <col min="15879" max="15879" width="14.7109375" style="274" customWidth="1"/>
    <col min="15880" max="15881" width="9.7109375" style="274" customWidth="1"/>
    <col min="15882" max="15882" width="12.42578125" style="274" customWidth="1"/>
    <col min="15883" max="15883" width="11.85546875" style="274" customWidth="1"/>
    <col min="15884" max="15884" width="11.7109375" style="274" customWidth="1"/>
    <col min="15885" max="15885" width="15.28515625" style="274" customWidth="1"/>
    <col min="15886" max="15888" width="9.140625" style="274"/>
    <col min="15889" max="15889" width="11" style="274" customWidth="1"/>
    <col min="15890" max="16124" width="9.140625" style="274"/>
    <col min="16125" max="16125" width="4.7109375" style="274" customWidth="1"/>
    <col min="16126" max="16126" width="16.85546875" style="274" customWidth="1"/>
    <col min="16127" max="16128" width="14.85546875" style="274" customWidth="1"/>
    <col min="16129" max="16129" width="11.7109375" style="274" customWidth="1"/>
    <col min="16130" max="16130" width="16.42578125" style="274" customWidth="1"/>
    <col min="16131" max="16131" width="13" style="274" customWidth="1"/>
    <col min="16132" max="16132" width="10.5703125" style="274" customWidth="1"/>
    <col min="16133" max="16133" width="12.7109375" style="274" customWidth="1"/>
    <col min="16134" max="16134" width="13.28515625" style="274" customWidth="1"/>
    <col min="16135" max="16135" width="14.7109375" style="274" customWidth="1"/>
    <col min="16136" max="16137" width="9.7109375" style="274" customWidth="1"/>
    <col min="16138" max="16138" width="12.42578125" style="274" customWidth="1"/>
    <col min="16139" max="16139" width="11.85546875" style="274" customWidth="1"/>
    <col min="16140" max="16140" width="11.7109375" style="274" customWidth="1"/>
    <col min="16141" max="16141" width="15.28515625" style="274" customWidth="1"/>
    <col min="16142" max="16144" width="9.140625" style="274"/>
    <col min="16145" max="16145" width="11" style="274" customWidth="1"/>
    <col min="16146" max="16384" width="9.140625" style="274"/>
  </cols>
  <sheetData>
    <row r="1" spans="1:252">
      <c r="A1" s="239"/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 t="s">
        <v>66</v>
      </c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  <c r="AQ1" s="239"/>
      <c r="AR1" s="239"/>
      <c r="AS1" s="239"/>
      <c r="AT1" s="239"/>
      <c r="AU1" s="239"/>
      <c r="AV1" s="239"/>
      <c r="AW1" s="239"/>
      <c r="AX1" s="239"/>
      <c r="AY1" s="239"/>
      <c r="AZ1" s="239"/>
      <c r="BA1" s="239"/>
      <c r="BB1" s="239"/>
      <c r="BC1" s="239"/>
      <c r="BD1" s="239"/>
      <c r="BE1" s="239"/>
      <c r="BF1" s="239"/>
      <c r="BG1" s="239"/>
      <c r="BH1" s="239"/>
      <c r="BI1" s="239"/>
      <c r="BJ1" s="239"/>
      <c r="BK1" s="239"/>
      <c r="BL1" s="239"/>
      <c r="BM1" s="239"/>
      <c r="BN1" s="239"/>
      <c r="BO1" s="239"/>
      <c r="BP1" s="239"/>
      <c r="BQ1" s="239"/>
      <c r="BR1" s="239"/>
      <c r="BS1" s="239"/>
      <c r="BT1" s="239"/>
      <c r="BU1" s="239"/>
      <c r="BV1" s="239"/>
      <c r="BW1" s="239"/>
      <c r="BX1" s="239"/>
      <c r="BY1" s="239"/>
      <c r="BZ1" s="239"/>
      <c r="CA1" s="239"/>
      <c r="CB1" s="239"/>
      <c r="CC1" s="239"/>
      <c r="CD1" s="239"/>
      <c r="CE1" s="239"/>
      <c r="CF1" s="239"/>
      <c r="CG1" s="239"/>
      <c r="CH1" s="239"/>
      <c r="CI1" s="239"/>
      <c r="CJ1" s="239"/>
      <c r="CK1" s="239"/>
      <c r="CL1" s="239"/>
      <c r="CM1" s="239"/>
      <c r="CN1" s="239"/>
      <c r="CO1" s="239"/>
      <c r="CP1" s="239"/>
      <c r="CQ1" s="239"/>
      <c r="CR1" s="239"/>
      <c r="CS1" s="239"/>
      <c r="CT1" s="239"/>
      <c r="CU1" s="239"/>
      <c r="CV1" s="239"/>
      <c r="CW1" s="239"/>
      <c r="CX1" s="239"/>
      <c r="CY1" s="239"/>
      <c r="CZ1" s="239"/>
      <c r="DA1" s="239"/>
      <c r="DB1" s="239"/>
      <c r="DC1" s="239"/>
      <c r="DD1" s="239"/>
      <c r="DE1" s="239"/>
      <c r="DF1" s="239"/>
      <c r="DG1" s="239"/>
      <c r="DH1" s="239"/>
      <c r="DI1" s="239"/>
      <c r="DJ1" s="239"/>
      <c r="DK1" s="239"/>
      <c r="DL1" s="239"/>
      <c r="DM1" s="239"/>
      <c r="DN1" s="239"/>
      <c r="DO1" s="239"/>
      <c r="DP1" s="239"/>
      <c r="DQ1" s="239"/>
      <c r="DR1" s="239"/>
      <c r="DS1" s="239"/>
      <c r="DT1" s="239"/>
      <c r="DU1" s="239"/>
      <c r="DV1" s="239"/>
      <c r="DW1" s="239"/>
      <c r="DX1" s="239"/>
      <c r="DY1" s="239"/>
      <c r="DZ1" s="239"/>
      <c r="EA1" s="239"/>
      <c r="EB1" s="239"/>
      <c r="EC1" s="239"/>
      <c r="ED1" s="239"/>
      <c r="EE1" s="239"/>
      <c r="EF1" s="239"/>
      <c r="EG1" s="239"/>
      <c r="EH1" s="239"/>
      <c r="EI1" s="239"/>
      <c r="EJ1" s="239"/>
      <c r="EK1" s="239"/>
      <c r="EL1" s="239"/>
      <c r="EM1" s="239"/>
      <c r="EN1" s="239"/>
      <c r="EO1" s="239"/>
      <c r="EP1" s="239"/>
      <c r="EQ1" s="239"/>
      <c r="ER1" s="239"/>
      <c r="ES1" s="239"/>
      <c r="ET1" s="239"/>
      <c r="EU1" s="239"/>
      <c r="EV1" s="239"/>
      <c r="EW1" s="239"/>
      <c r="EX1" s="239"/>
      <c r="EY1" s="239"/>
      <c r="EZ1" s="239"/>
      <c r="FA1" s="239"/>
      <c r="FB1" s="239"/>
      <c r="FC1" s="239"/>
      <c r="FD1" s="239"/>
      <c r="FE1" s="239"/>
      <c r="FF1" s="239"/>
      <c r="FG1" s="239"/>
      <c r="FH1" s="239"/>
      <c r="FI1" s="239"/>
      <c r="FJ1" s="239"/>
      <c r="FK1" s="239"/>
      <c r="FL1" s="239"/>
      <c r="FM1" s="239"/>
      <c r="FN1" s="239"/>
      <c r="FO1" s="239"/>
      <c r="FP1" s="239"/>
      <c r="FQ1" s="239"/>
      <c r="FR1" s="239"/>
      <c r="FS1" s="239"/>
      <c r="FT1" s="239"/>
      <c r="FU1" s="239"/>
      <c r="FV1" s="239"/>
      <c r="FW1" s="239"/>
      <c r="FX1" s="239"/>
      <c r="FY1" s="239"/>
      <c r="FZ1" s="239"/>
      <c r="GA1" s="239"/>
      <c r="GB1" s="239"/>
      <c r="GC1" s="239"/>
      <c r="GD1" s="239"/>
      <c r="GE1" s="239"/>
      <c r="GF1" s="239"/>
      <c r="GG1" s="239"/>
      <c r="GH1" s="239"/>
      <c r="GI1" s="239"/>
      <c r="GJ1" s="239"/>
      <c r="GK1" s="239"/>
      <c r="GL1" s="239"/>
      <c r="GM1" s="239"/>
      <c r="GN1" s="239"/>
      <c r="GO1" s="239"/>
      <c r="GP1" s="239"/>
      <c r="GQ1" s="239"/>
      <c r="GR1" s="239"/>
      <c r="GS1" s="239"/>
      <c r="GT1" s="239"/>
      <c r="GU1" s="239"/>
      <c r="GV1" s="239"/>
      <c r="GW1" s="239"/>
      <c r="GX1" s="239"/>
      <c r="GY1" s="239"/>
      <c r="GZ1" s="239"/>
      <c r="HA1" s="239"/>
      <c r="HB1" s="239"/>
      <c r="HC1" s="239"/>
      <c r="HD1" s="239"/>
      <c r="HE1" s="239"/>
      <c r="HF1" s="239"/>
      <c r="HG1" s="239"/>
      <c r="HH1" s="239"/>
      <c r="HI1" s="239"/>
      <c r="HJ1" s="239"/>
      <c r="HK1" s="239"/>
      <c r="HL1" s="239"/>
      <c r="HM1" s="239"/>
      <c r="HN1" s="239"/>
      <c r="HO1" s="239"/>
      <c r="HP1" s="239"/>
      <c r="HQ1" s="239"/>
      <c r="HR1" s="239"/>
      <c r="HS1" s="239"/>
      <c r="HT1" s="239"/>
      <c r="HU1" s="239"/>
      <c r="HV1" s="239"/>
      <c r="HW1" s="239"/>
      <c r="HX1" s="239"/>
      <c r="HY1" s="239"/>
      <c r="HZ1" s="239"/>
      <c r="IA1" s="239"/>
      <c r="IB1" s="239"/>
      <c r="IC1" s="239"/>
      <c r="ID1" s="239"/>
      <c r="IE1" s="239"/>
      <c r="IF1" s="239"/>
      <c r="IG1" s="239"/>
      <c r="IH1" s="239"/>
      <c r="II1" s="239"/>
      <c r="IJ1" s="239"/>
      <c r="IK1" s="239"/>
      <c r="IL1" s="239"/>
      <c r="IM1" s="239"/>
      <c r="IN1" s="239"/>
      <c r="IO1" s="239"/>
      <c r="IP1" s="239"/>
      <c r="IQ1" s="239"/>
      <c r="IR1" s="239"/>
    </row>
    <row r="2" spans="1:252" ht="22.5">
      <c r="A2" s="240"/>
      <c r="B2" s="435" t="s">
        <v>0</v>
      </c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40"/>
      <c r="CO2" s="240"/>
      <c r="CP2" s="240"/>
      <c r="CQ2" s="240"/>
      <c r="CR2" s="240"/>
      <c r="CS2" s="240"/>
      <c r="CT2" s="240"/>
      <c r="CU2" s="240"/>
      <c r="CV2" s="240"/>
      <c r="CW2" s="240"/>
      <c r="CX2" s="240"/>
      <c r="CY2" s="240"/>
      <c r="CZ2" s="240"/>
      <c r="DA2" s="240"/>
      <c r="DB2" s="240"/>
      <c r="DC2" s="240"/>
      <c r="DD2" s="240"/>
      <c r="DE2" s="240"/>
      <c r="DF2" s="240"/>
      <c r="DG2" s="240"/>
      <c r="DH2" s="240"/>
      <c r="DI2" s="240"/>
      <c r="DJ2" s="240"/>
      <c r="DK2" s="240"/>
      <c r="DL2" s="240"/>
      <c r="DM2" s="240"/>
      <c r="DN2" s="240"/>
      <c r="DO2" s="240"/>
      <c r="DP2" s="240"/>
      <c r="DQ2" s="240"/>
      <c r="DR2" s="240"/>
      <c r="DS2" s="240"/>
      <c r="DT2" s="240"/>
      <c r="DU2" s="240"/>
      <c r="DV2" s="240"/>
      <c r="DW2" s="240"/>
      <c r="DX2" s="240"/>
      <c r="DY2" s="240"/>
      <c r="DZ2" s="240"/>
      <c r="EA2" s="240"/>
      <c r="EB2" s="240"/>
      <c r="EC2" s="240"/>
      <c r="ED2" s="240"/>
      <c r="EE2" s="240"/>
      <c r="EF2" s="240"/>
      <c r="EG2" s="240"/>
      <c r="EH2" s="240"/>
      <c r="EI2" s="240"/>
      <c r="EJ2" s="240"/>
      <c r="EK2" s="240"/>
      <c r="EL2" s="240"/>
      <c r="EM2" s="240"/>
      <c r="EN2" s="240"/>
      <c r="EO2" s="240"/>
      <c r="EP2" s="240"/>
      <c r="EQ2" s="240"/>
      <c r="ER2" s="240"/>
      <c r="ES2" s="240"/>
      <c r="ET2" s="240"/>
      <c r="EU2" s="240"/>
      <c r="EV2" s="240"/>
      <c r="EW2" s="240"/>
      <c r="EX2" s="240"/>
      <c r="EY2" s="240"/>
      <c r="EZ2" s="240"/>
      <c r="FA2" s="240"/>
      <c r="FB2" s="240"/>
      <c r="FC2" s="240"/>
      <c r="FD2" s="240"/>
      <c r="FE2" s="240"/>
      <c r="FF2" s="240"/>
      <c r="FG2" s="240"/>
      <c r="FH2" s="240"/>
      <c r="FI2" s="240"/>
      <c r="FJ2" s="240"/>
      <c r="FK2" s="240"/>
      <c r="FL2" s="240"/>
      <c r="FM2" s="240"/>
      <c r="FN2" s="240"/>
      <c r="FO2" s="240"/>
      <c r="FP2" s="240"/>
      <c r="FQ2" s="240"/>
      <c r="FR2" s="240"/>
      <c r="FS2" s="240"/>
      <c r="FT2" s="240"/>
      <c r="FU2" s="240"/>
      <c r="FV2" s="240"/>
      <c r="FW2" s="240"/>
      <c r="FX2" s="240"/>
      <c r="FY2" s="240"/>
      <c r="FZ2" s="240"/>
      <c r="GA2" s="240"/>
      <c r="GB2" s="240"/>
      <c r="GC2" s="240"/>
      <c r="GD2" s="240"/>
      <c r="GE2" s="240"/>
      <c r="GF2" s="240"/>
      <c r="GG2" s="240"/>
      <c r="GH2" s="240"/>
      <c r="GI2" s="240"/>
      <c r="GJ2" s="240"/>
      <c r="GK2" s="240"/>
      <c r="GL2" s="240"/>
      <c r="GM2" s="240"/>
      <c r="GN2" s="240"/>
      <c r="GO2" s="240"/>
      <c r="GP2" s="240"/>
      <c r="GQ2" s="240"/>
      <c r="GR2" s="240"/>
      <c r="GS2" s="240"/>
      <c r="GT2" s="240"/>
      <c r="GU2" s="240"/>
      <c r="GV2" s="240"/>
      <c r="GW2" s="240"/>
      <c r="GX2" s="240"/>
      <c r="GY2" s="240"/>
      <c r="GZ2" s="240"/>
      <c r="HA2" s="240"/>
      <c r="HB2" s="240"/>
      <c r="HC2" s="240"/>
      <c r="HD2" s="240"/>
      <c r="HE2" s="240"/>
      <c r="HF2" s="240"/>
      <c r="HG2" s="240"/>
      <c r="HH2" s="240"/>
      <c r="HI2" s="240"/>
      <c r="HJ2" s="240"/>
      <c r="HK2" s="240"/>
      <c r="HL2" s="240"/>
      <c r="HM2" s="240"/>
      <c r="HN2" s="240"/>
      <c r="HO2" s="240"/>
      <c r="HP2" s="240"/>
      <c r="HQ2" s="240"/>
      <c r="HR2" s="240"/>
      <c r="HS2" s="240"/>
      <c r="HT2" s="240"/>
      <c r="HU2" s="240"/>
      <c r="HV2" s="240"/>
      <c r="HW2" s="240"/>
      <c r="HX2" s="240"/>
      <c r="HY2" s="240"/>
      <c r="HZ2" s="240"/>
      <c r="IA2" s="240"/>
      <c r="IB2" s="240"/>
      <c r="IC2" s="240"/>
      <c r="ID2" s="240"/>
      <c r="IE2" s="240"/>
      <c r="IF2" s="240"/>
      <c r="IG2" s="240"/>
      <c r="IH2" s="240"/>
      <c r="II2" s="240"/>
      <c r="IJ2" s="240"/>
      <c r="IK2" s="240"/>
      <c r="IL2" s="240"/>
      <c r="IM2" s="240"/>
      <c r="IN2" s="240"/>
      <c r="IO2" s="240"/>
      <c r="IP2" s="240"/>
      <c r="IQ2" s="240"/>
      <c r="IR2" s="240"/>
    </row>
    <row r="3" spans="1:252" ht="20.25">
      <c r="A3" s="241"/>
      <c r="B3" s="436" t="s">
        <v>187</v>
      </c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241"/>
      <c r="CA3" s="241"/>
      <c r="CB3" s="241"/>
      <c r="CC3" s="241"/>
      <c r="CD3" s="241"/>
      <c r="CE3" s="241"/>
      <c r="CF3" s="241"/>
      <c r="CG3" s="241"/>
      <c r="CH3" s="241"/>
      <c r="CI3" s="241"/>
      <c r="CJ3" s="241"/>
      <c r="CK3" s="241"/>
      <c r="CL3" s="241"/>
      <c r="CM3" s="241"/>
      <c r="CN3" s="241"/>
      <c r="CO3" s="241"/>
      <c r="CP3" s="241"/>
      <c r="CQ3" s="241"/>
      <c r="CR3" s="241"/>
      <c r="CS3" s="241"/>
      <c r="CT3" s="241"/>
      <c r="CU3" s="241"/>
      <c r="CV3" s="241"/>
      <c r="CW3" s="241"/>
      <c r="CX3" s="241"/>
      <c r="CY3" s="241"/>
      <c r="CZ3" s="241"/>
      <c r="DA3" s="241"/>
      <c r="DB3" s="241"/>
      <c r="DC3" s="241"/>
      <c r="DD3" s="241"/>
      <c r="DE3" s="241"/>
      <c r="DF3" s="241"/>
      <c r="DG3" s="241"/>
      <c r="DH3" s="241"/>
      <c r="DI3" s="241"/>
      <c r="DJ3" s="241"/>
      <c r="DK3" s="241"/>
      <c r="DL3" s="241"/>
      <c r="DM3" s="241"/>
      <c r="DN3" s="241"/>
      <c r="DO3" s="241"/>
      <c r="DP3" s="241"/>
      <c r="DQ3" s="241"/>
      <c r="DR3" s="241"/>
      <c r="DS3" s="241"/>
      <c r="DT3" s="241"/>
      <c r="DU3" s="241"/>
      <c r="DV3" s="241"/>
      <c r="DW3" s="241"/>
      <c r="DX3" s="241"/>
      <c r="DY3" s="241"/>
      <c r="DZ3" s="241"/>
      <c r="EA3" s="241"/>
      <c r="EB3" s="241"/>
      <c r="EC3" s="241"/>
      <c r="ED3" s="241"/>
      <c r="EE3" s="241"/>
      <c r="EF3" s="241"/>
      <c r="EG3" s="241"/>
      <c r="EH3" s="241"/>
      <c r="EI3" s="241"/>
      <c r="EJ3" s="241"/>
      <c r="EK3" s="241"/>
      <c r="EL3" s="241"/>
      <c r="EM3" s="241"/>
      <c r="EN3" s="241"/>
      <c r="EO3" s="241"/>
      <c r="EP3" s="241"/>
      <c r="EQ3" s="241"/>
      <c r="ER3" s="241"/>
      <c r="ES3" s="241"/>
      <c r="ET3" s="241"/>
      <c r="EU3" s="241"/>
      <c r="EV3" s="241"/>
      <c r="EW3" s="241"/>
      <c r="EX3" s="241"/>
      <c r="EY3" s="241"/>
      <c r="EZ3" s="241"/>
      <c r="FA3" s="241"/>
      <c r="FB3" s="241"/>
      <c r="FC3" s="241"/>
      <c r="FD3" s="241"/>
      <c r="FE3" s="241"/>
      <c r="FF3" s="241"/>
      <c r="FG3" s="241"/>
      <c r="FH3" s="241"/>
      <c r="FI3" s="241"/>
      <c r="FJ3" s="241"/>
      <c r="FK3" s="241"/>
      <c r="FL3" s="241"/>
      <c r="FM3" s="241"/>
      <c r="FN3" s="241"/>
      <c r="FO3" s="241"/>
      <c r="FP3" s="241"/>
      <c r="FQ3" s="241"/>
      <c r="FR3" s="241"/>
      <c r="FS3" s="241"/>
      <c r="FT3" s="241"/>
      <c r="FU3" s="241"/>
      <c r="FV3" s="241"/>
      <c r="FW3" s="241"/>
      <c r="FX3" s="241"/>
      <c r="FY3" s="241"/>
      <c r="FZ3" s="241"/>
      <c r="GA3" s="241"/>
      <c r="GB3" s="241"/>
      <c r="GC3" s="241"/>
      <c r="GD3" s="241"/>
      <c r="GE3" s="241"/>
      <c r="GF3" s="241"/>
      <c r="GG3" s="241"/>
      <c r="GH3" s="241"/>
      <c r="GI3" s="241"/>
      <c r="GJ3" s="241"/>
      <c r="GK3" s="241"/>
      <c r="GL3" s="241"/>
      <c r="GM3" s="241"/>
      <c r="GN3" s="241"/>
      <c r="GO3" s="241"/>
      <c r="GP3" s="241"/>
      <c r="GQ3" s="241"/>
      <c r="GR3" s="241"/>
      <c r="GS3" s="241"/>
      <c r="GT3" s="241"/>
      <c r="GU3" s="241"/>
      <c r="GV3" s="241"/>
      <c r="GW3" s="241"/>
      <c r="GX3" s="241"/>
      <c r="GY3" s="241"/>
      <c r="GZ3" s="241"/>
      <c r="HA3" s="241"/>
      <c r="HB3" s="241"/>
      <c r="HC3" s="241"/>
      <c r="HD3" s="241"/>
      <c r="HE3" s="241"/>
      <c r="HF3" s="241"/>
      <c r="HG3" s="241"/>
      <c r="HH3" s="241"/>
      <c r="HI3" s="241"/>
      <c r="HJ3" s="241"/>
      <c r="HK3" s="241"/>
      <c r="HL3" s="241"/>
      <c r="HM3" s="241"/>
      <c r="HN3" s="241"/>
      <c r="HO3" s="241"/>
      <c r="HP3" s="241"/>
      <c r="HQ3" s="241"/>
      <c r="HR3" s="241"/>
      <c r="HS3" s="241"/>
      <c r="HT3" s="241"/>
      <c r="HU3" s="241"/>
      <c r="HV3" s="241"/>
      <c r="HW3" s="241"/>
      <c r="HX3" s="241"/>
      <c r="HY3" s="241"/>
      <c r="HZ3" s="241"/>
      <c r="IA3" s="241"/>
      <c r="IB3" s="241"/>
      <c r="IC3" s="241"/>
      <c r="ID3" s="241"/>
      <c r="IE3" s="241"/>
      <c r="IF3" s="241"/>
      <c r="IG3" s="241"/>
      <c r="IH3" s="241"/>
      <c r="II3" s="241"/>
      <c r="IJ3" s="241"/>
      <c r="IK3" s="241"/>
      <c r="IL3" s="241"/>
      <c r="IM3" s="241"/>
      <c r="IN3" s="241"/>
      <c r="IO3" s="241"/>
      <c r="IP3" s="241"/>
      <c r="IQ3" s="241"/>
      <c r="IR3" s="241"/>
    </row>
    <row r="4" spans="1:252" ht="29.25" customHeight="1" thickBot="1">
      <c r="A4" s="239"/>
      <c r="B4" s="437" t="s">
        <v>133</v>
      </c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9"/>
      <c r="BG4" s="239"/>
      <c r="BH4" s="239"/>
      <c r="BI4" s="239"/>
      <c r="BJ4" s="239"/>
      <c r="BK4" s="239"/>
      <c r="BL4" s="239"/>
      <c r="BM4" s="239"/>
      <c r="BN4" s="239"/>
      <c r="BO4" s="239"/>
      <c r="BP4" s="239"/>
      <c r="BQ4" s="239"/>
      <c r="BR4" s="239"/>
      <c r="BS4" s="239"/>
      <c r="BT4" s="239"/>
      <c r="BU4" s="239"/>
      <c r="BV4" s="239"/>
      <c r="BW4" s="239"/>
      <c r="BX4" s="239"/>
      <c r="BY4" s="239"/>
      <c r="BZ4" s="239"/>
      <c r="CA4" s="239"/>
      <c r="CB4" s="239"/>
      <c r="CC4" s="239"/>
      <c r="CD4" s="239"/>
      <c r="CE4" s="239"/>
      <c r="CF4" s="239"/>
      <c r="CG4" s="239"/>
      <c r="CH4" s="239"/>
      <c r="CI4" s="239"/>
      <c r="CJ4" s="239"/>
      <c r="CK4" s="239"/>
      <c r="CL4" s="239"/>
      <c r="CM4" s="239"/>
      <c r="CN4" s="239"/>
      <c r="CO4" s="239"/>
      <c r="CP4" s="239"/>
      <c r="CQ4" s="239"/>
      <c r="CR4" s="239"/>
      <c r="CS4" s="239"/>
      <c r="CT4" s="239"/>
      <c r="CU4" s="239"/>
      <c r="CV4" s="239"/>
      <c r="CW4" s="239"/>
      <c r="CX4" s="239"/>
      <c r="CY4" s="239"/>
      <c r="CZ4" s="239"/>
      <c r="DA4" s="239"/>
      <c r="DB4" s="239"/>
      <c r="DC4" s="239"/>
      <c r="DD4" s="239"/>
      <c r="DE4" s="239"/>
      <c r="DF4" s="239"/>
      <c r="DG4" s="239"/>
      <c r="DH4" s="239"/>
      <c r="DI4" s="239"/>
      <c r="DJ4" s="239"/>
      <c r="DK4" s="239"/>
      <c r="DL4" s="239"/>
      <c r="DM4" s="239"/>
      <c r="DN4" s="239"/>
      <c r="DO4" s="239"/>
      <c r="DP4" s="239"/>
      <c r="DQ4" s="239"/>
      <c r="DR4" s="239"/>
      <c r="DS4" s="239"/>
      <c r="DT4" s="239"/>
      <c r="DU4" s="239"/>
      <c r="DV4" s="239"/>
      <c r="DW4" s="239"/>
      <c r="DX4" s="239"/>
      <c r="DY4" s="239"/>
      <c r="DZ4" s="239"/>
      <c r="EA4" s="239"/>
      <c r="EB4" s="239"/>
      <c r="EC4" s="239"/>
      <c r="ED4" s="239"/>
      <c r="EE4" s="239"/>
      <c r="EF4" s="239"/>
      <c r="EG4" s="239"/>
      <c r="EH4" s="239"/>
      <c r="EI4" s="239"/>
      <c r="EJ4" s="239"/>
      <c r="EK4" s="239"/>
      <c r="EL4" s="239"/>
      <c r="EM4" s="239"/>
      <c r="EN4" s="239"/>
      <c r="EO4" s="239"/>
      <c r="EP4" s="239"/>
      <c r="EQ4" s="239"/>
      <c r="ER4" s="239"/>
      <c r="ES4" s="239"/>
      <c r="ET4" s="239"/>
      <c r="EU4" s="239"/>
      <c r="EV4" s="239"/>
      <c r="EW4" s="239"/>
      <c r="EX4" s="239"/>
      <c r="EY4" s="239"/>
      <c r="EZ4" s="239"/>
      <c r="FA4" s="239"/>
      <c r="FB4" s="239"/>
      <c r="FC4" s="239"/>
      <c r="FD4" s="239"/>
      <c r="FE4" s="239"/>
      <c r="FF4" s="239"/>
      <c r="FG4" s="239"/>
      <c r="FH4" s="239"/>
      <c r="FI4" s="239"/>
      <c r="FJ4" s="239"/>
      <c r="FK4" s="239"/>
      <c r="FL4" s="239"/>
      <c r="FM4" s="239"/>
      <c r="FN4" s="239"/>
      <c r="FO4" s="239"/>
      <c r="FP4" s="239"/>
      <c r="FQ4" s="239"/>
      <c r="FR4" s="239"/>
      <c r="FS4" s="239"/>
      <c r="FT4" s="239"/>
      <c r="FU4" s="239"/>
      <c r="FV4" s="239"/>
      <c r="FW4" s="239"/>
      <c r="FX4" s="239"/>
      <c r="FY4" s="239"/>
      <c r="FZ4" s="239"/>
      <c r="GA4" s="239"/>
      <c r="GB4" s="239"/>
      <c r="GC4" s="239"/>
      <c r="GD4" s="239"/>
      <c r="GE4" s="239"/>
      <c r="GF4" s="239"/>
      <c r="GG4" s="239"/>
      <c r="GH4" s="239"/>
      <c r="GI4" s="239"/>
      <c r="GJ4" s="239"/>
      <c r="GK4" s="239"/>
      <c r="GL4" s="239"/>
      <c r="GM4" s="239"/>
      <c r="GN4" s="239"/>
      <c r="GO4" s="239"/>
      <c r="GP4" s="239"/>
      <c r="GQ4" s="239"/>
      <c r="GR4" s="239"/>
      <c r="GS4" s="239"/>
      <c r="GT4" s="239"/>
      <c r="GU4" s="239"/>
      <c r="GV4" s="239"/>
      <c r="GW4" s="239"/>
      <c r="GX4" s="239"/>
      <c r="GY4" s="239"/>
      <c r="GZ4" s="239"/>
      <c r="HA4" s="239"/>
      <c r="HB4" s="239"/>
      <c r="HC4" s="239"/>
      <c r="HD4" s="239"/>
      <c r="HE4" s="239"/>
      <c r="HF4" s="239"/>
      <c r="HG4" s="239"/>
      <c r="HH4" s="239"/>
      <c r="HI4" s="239"/>
      <c r="HJ4" s="239"/>
      <c r="HK4" s="239"/>
      <c r="HL4" s="239"/>
      <c r="HM4" s="239"/>
      <c r="HN4" s="239"/>
      <c r="HO4" s="239"/>
      <c r="HP4" s="239"/>
      <c r="HQ4" s="239"/>
      <c r="HR4" s="239"/>
      <c r="HS4" s="239"/>
      <c r="HT4" s="239"/>
      <c r="HU4" s="239"/>
      <c r="HV4" s="239"/>
      <c r="HW4" s="239"/>
      <c r="HX4" s="239"/>
      <c r="HY4" s="239"/>
      <c r="HZ4" s="239"/>
      <c r="IA4" s="239"/>
      <c r="IB4" s="239"/>
      <c r="IC4" s="239"/>
      <c r="ID4" s="239"/>
      <c r="IE4" s="239"/>
      <c r="IF4" s="239"/>
      <c r="IG4" s="239"/>
      <c r="IH4" s="239"/>
      <c r="II4" s="239"/>
      <c r="IJ4" s="239"/>
      <c r="IK4" s="239"/>
      <c r="IL4" s="239"/>
      <c r="IM4" s="239"/>
      <c r="IN4" s="239"/>
      <c r="IO4" s="239"/>
      <c r="IP4" s="239"/>
      <c r="IQ4" s="239"/>
      <c r="IR4" s="239"/>
    </row>
    <row r="5" spans="1:252" ht="45.75" customHeight="1" thickBot="1">
      <c r="A5" s="483" t="s">
        <v>1</v>
      </c>
      <c r="B5" s="486" t="s">
        <v>67</v>
      </c>
      <c r="C5" s="488" t="s">
        <v>26</v>
      </c>
      <c r="D5" s="491" t="s">
        <v>68</v>
      </c>
      <c r="E5" s="493" t="s">
        <v>2</v>
      </c>
      <c r="F5" s="495" t="s">
        <v>3</v>
      </c>
      <c r="G5" s="496"/>
      <c r="H5" s="496"/>
      <c r="I5" s="496"/>
      <c r="J5" s="497"/>
      <c r="K5" s="495" t="s">
        <v>4</v>
      </c>
      <c r="L5" s="496"/>
      <c r="M5" s="496"/>
      <c r="N5" s="496"/>
      <c r="O5" s="497"/>
      <c r="P5" s="498" t="s">
        <v>5</v>
      </c>
      <c r="Q5" s="499"/>
      <c r="R5" s="275"/>
      <c r="S5" s="275"/>
      <c r="T5" s="275"/>
      <c r="U5" s="275"/>
      <c r="V5" s="275"/>
      <c r="W5" s="275"/>
      <c r="X5" s="275"/>
      <c r="Y5" s="275"/>
      <c r="Z5" s="275"/>
      <c r="AA5" s="275"/>
      <c r="AB5" s="275"/>
      <c r="AC5" s="275"/>
      <c r="AD5" s="275"/>
      <c r="AE5" s="275"/>
      <c r="AF5" s="275"/>
      <c r="AG5" s="275"/>
      <c r="AH5" s="275"/>
      <c r="AI5" s="275"/>
      <c r="AJ5" s="275"/>
      <c r="AK5" s="275"/>
      <c r="AL5" s="275"/>
      <c r="AM5" s="275"/>
      <c r="AN5" s="275"/>
      <c r="AO5" s="275"/>
      <c r="AP5" s="275"/>
      <c r="AQ5" s="275"/>
      <c r="AR5" s="275"/>
      <c r="AS5" s="275"/>
      <c r="AT5" s="275"/>
      <c r="AU5" s="275"/>
      <c r="AV5" s="275"/>
      <c r="AW5" s="275"/>
      <c r="AX5" s="275"/>
      <c r="AY5" s="275"/>
      <c r="AZ5" s="275"/>
      <c r="BA5" s="275"/>
      <c r="BB5" s="275"/>
      <c r="BC5" s="275"/>
      <c r="BD5" s="275"/>
      <c r="BE5" s="275"/>
      <c r="BF5" s="275"/>
      <c r="BG5" s="275"/>
      <c r="BH5" s="275"/>
      <c r="BI5" s="275"/>
      <c r="BJ5" s="275"/>
      <c r="BK5" s="275"/>
      <c r="BL5" s="275"/>
      <c r="BM5" s="275"/>
      <c r="BN5" s="275"/>
      <c r="BO5" s="275"/>
      <c r="BP5" s="275"/>
      <c r="BQ5" s="275"/>
      <c r="BR5" s="275"/>
      <c r="BS5" s="275"/>
      <c r="BT5" s="275"/>
      <c r="BU5" s="275"/>
      <c r="BV5" s="275"/>
      <c r="BW5" s="275"/>
      <c r="BX5" s="275"/>
      <c r="BY5" s="275"/>
      <c r="BZ5" s="275"/>
      <c r="CA5" s="275"/>
      <c r="CB5" s="275"/>
      <c r="CC5" s="275"/>
      <c r="CD5" s="275"/>
      <c r="CE5" s="275"/>
      <c r="CF5" s="275"/>
      <c r="CG5" s="275"/>
      <c r="CH5" s="275"/>
      <c r="CI5" s="275"/>
      <c r="CJ5" s="275"/>
      <c r="CK5" s="275"/>
      <c r="CL5" s="275"/>
      <c r="CM5" s="275"/>
      <c r="CN5" s="275"/>
      <c r="CO5" s="275"/>
      <c r="CP5" s="275"/>
      <c r="CQ5" s="275"/>
      <c r="CR5" s="275"/>
      <c r="CS5" s="275"/>
      <c r="CT5" s="275"/>
      <c r="CU5" s="275"/>
      <c r="CV5" s="275"/>
      <c r="CW5" s="275"/>
      <c r="CX5" s="275"/>
      <c r="CY5" s="275"/>
      <c r="CZ5" s="275"/>
      <c r="DA5" s="275"/>
      <c r="DB5" s="275"/>
      <c r="DC5" s="275"/>
      <c r="DD5" s="275"/>
      <c r="DE5" s="275"/>
      <c r="DF5" s="275"/>
      <c r="DG5" s="275"/>
      <c r="DH5" s="275"/>
      <c r="DI5" s="275"/>
      <c r="DJ5" s="275"/>
      <c r="DK5" s="275"/>
      <c r="DL5" s="275"/>
      <c r="DM5" s="275"/>
      <c r="DN5" s="275"/>
      <c r="DO5" s="275"/>
      <c r="DP5" s="275"/>
      <c r="DQ5" s="275"/>
      <c r="DR5" s="275"/>
      <c r="DS5" s="275"/>
      <c r="DT5" s="275"/>
      <c r="DU5" s="275"/>
      <c r="DV5" s="275"/>
      <c r="DW5" s="275"/>
      <c r="DX5" s="275"/>
      <c r="DY5" s="275"/>
      <c r="DZ5" s="275"/>
      <c r="EA5" s="275"/>
      <c r="EB5" s="275"/>
      <c r="EC5" s="275"/>
      <c r="ED5" s="275"/>
      <c r="EE5" s="275"/>
      <c r="EF5" s="275"/>
      <c r="EG5" s="275"/>
      <c r="EH5" s="275"/>
      <c r="EI5" s="275"/>
      <c r="EJ5" s="275"/>
      <c r="EK5" s="275"/>
      <c r="EL5" s="275"/>
      <c r="EM5" s="275"/>
      <c r="EN5" s="275"/>
      <c r="EO5" s="275"/>
      <c r="EP5" s="275"/>
      <c r="EQ5" s="275"/>
      <c r="ER5" s="275"/>
      <c r="ES5" s="275"/>
      <c r="ET5" s="275"/>
      <c r="EU5" s="275"/>
      <c r="EV5" s="275"/>
      <c r="EW5" s="275"/>
      <c r="EX5" s="275"/>
      <c r="EY5" s="275"/>
      <c r="EZ5" s="275"/>
      <c r="FA5" s="275"/>
      <c r="FB5" s="275"/>
      <c r="FC5" s="275"/>
      <c r="FD5" s="275"/>
      <c r="FE5" s="275"/>
      <c r="FF5" s="275"/>
      <c r="FG5" s="275"/>
      <c r="FH5" s="275"/>
      <c r="FI5" s="275"/>
      <c r="FJ5" s="275"/>
      <c r="FK5" s="275"/>
      <c r="FL5" s="275"/>
      <c r="FM5" s="275"/>
      <c r="FN5" s="275"/>
      <c r="FO5" s="275"/>
      <c r="FP5" s="275"/>
      <c r="FQ5" s="275"/>
      <c r="FR5" s="275"/>
      <c r="FS5" s="275"/>
      <c r="FT5" s="275"/>
      <c r="FU5" s="275"/>
      <c r="FV5" s="275"/>
      <c r="FW5" s="275"/>
      <c r="FX5" s="275"/>
      <c r="FY5" s="275"/>
      <c r="FZ5" s="275"/>
      <c r="GA5" s="275"/>
      <c r="GB5" s="275"/>
      <c r="GC5" s="275"/>
      <c r="GD5" s="275"/>
      <c r="GE5" s="275"/>
      <c r="GF5" s="275"/>
      <c r="GG5" s="275"/>
      <c r="GH5" s="275"/>
      <c r="GI5" s="275"/>
      <c r="GJ5" s="275"/>
      <c r="GK5" s="275"/>
      <c r="GL5" s="275"/>
      <c r="GM5" s="275"/>
      <c r="GN5" s="275"/>
      <c r="GO5" s="275"/>
      <c r="GP5" s="275"/>
      <c r="GQ5" s="275"/>
      <c r="GR5" s="275"/>
      <c r="GS5" s="275"/>
      <c r="GT5" s="275"/>
      <c r="GU5" s="275"/>
      <c r="GV5" s="275"/>
      <c r="GW5" s="275"/>
      <c r="GX5" s="275"/>
      <c r="GY5" s="275"/>
      <c r="GZ5" s="275"/>
      <c r="HA5" s="275"/>
      <c r="HB5" s="275"/>
      <c r="HC5" s="275"/>
      <c r="HD5" s="275"/>
      <c r="HE5" s="275"/>
      <c r="HF5" s="275"/>
      <c r="HG5" s="275"/>
      <c r="HH5" s="275"/>
      <c r="HI5" s="275"/>
      <c r="HJ5" s="275"/>
      <c r="HK5" s="275"/>
      <c r="HL5" s="275"/>
      <c r="HM5" s="275"/>
      <c r="HN5" s="275"/>
      <c r="HO5" s="275"/>
      <c r="HP5" s="275"/>
      <c r="HQ5" s="275"/>
      <c r="HR5" s="275"/>
      <c r="HS5" s="275"/>
      <c r="HT5" s="275"/>
      <c r="HU5" s="275"/>
      <c r="HV5" s="275"/>
      <c r="HW5" s="275"/>
      <c r="HX5" s="275"/>
      <c r="HY5" s="275"/>
      <c r="HZ5" s="275"/>
      <c r="IA5" s="275"/>
      <c r="IB5" s="275"/>
      <c r="IC5" s="275"/>
      <c r="ID5" s="275"/>
      <c r="IE5" s="275"/>
      <c r="IF5" s="275"/>
      <c r="IG5" s="275"/>
      <c r="IH5" s="275"/>
      <c r="II5" s="275"/>
      <c r="IJ5" s="275"/>
      <c r="IK5" s="275"/>
      <c r="IL5" s="275"/>
      <c r="IM5" s="275"/>
      <c r="IN5" s="275"/>
      <c r="IO5" s="275"/>
      <c r="IP5" s="275"/>
      <c r="IQ5" s="275"/>
      <c r="IR5" s="275"/>
    </row>
    <row r="6" spans="1:252" ht="45" customHeight="1">
      <c r="A6" s="484"/>
      <c r="B6" s="487"/>
      <c r="C6" s="489"/>
      <c r="D6" s="492"/>
      <c r="E6" s="494"/>
      <c r="F6" s="500" t="s">
        <v>69</v>
      </c>
      <c r="G6" s="501" t="s">
        <v>6</v>
      </c>
      <c r="H6" s="501"/>
      <c r="I6" s="501" t="s">
        <v>7</v>
      </c>
      <c r="J6" s="502"/>
      <c r="K6" s="500" t="s">
        <v>70</v>
      </c>
      <c r="L6" s="501" t="s">
        <v>71</v>
      </c>
      <c r="M6" s="501"/>
      <c r="N6" s="501" t="s">
        <v>9</v>
      </c>
      <c r="O6" s="501"/>
      <c r="P6" s="503" t="s">
        <v>10</v>
      </c>
      <c r="Q6" s="505" t="s">
        <v>11</v>
      </c>
      <c r="R6" s="275"/>
      <c r="S6" s="275"/>
      <c r="T6" s="275"/>
      <c r="U6" s="275"/>
      <c r="V6" s="275"/>
      <c r="W6" s="275"/>
      <c r="X6" s="275"/>
      <c r="Y6" s="275"/>
      <c r="Z6" s="275"/>
      <c r="AA6" s="275"/>
      <c r="AB6" s="275"/>
      <c r="AC6" s="275"/>
      <c r="AD6" s="275"/>
      <c r="AE6" s="275"/>
      <c r="AF6" s="275"/>
      <c r="AG6" s="275"/>
      <c r="AH6" s="275"/>
      <c r="AI6" s="275"/>
      <c r="AJ6" s="275"/>
      <c r="AK6" s="275"/>
      <c r="AL6" s="275"/>
      <c r="AM6" s="275"/>
      <c r="AN6" s="275"/>
      <c r="AO6" s="275"/>
      <c r="AP6" s="275"/>
      <c r="AQ6" s="275"/>
      <c r="AR6" s="275"/>
      <c r="AS6" s="275"/>
      <c r="AT6" s="275"/>
      <c r="AU6" s="275"/>
      <c r="AV6" s="275"/>
      <c r="AW6" s="275"/>
      <c r="AX6" s="275"/>
      <c r="AY6" s="275"/>
      <c r="AZ6" s="275"/>
      <c r="BA6" s="275"/>
      <c r="BB6" s="275"/>
      <c r="BC6" s="275"/>
      <c r="BD6" s="275"/>
      <c r="BE6" s="275"/>
      <c r="BF6" s="275"/>
      <c r="BG6" s="275"/>
      <c r="BH6" s="275"/>
      <c r="BI6" s="275"/>
      <c r="BJ6" s="275"/>
      <c r="BK6" s="275"/>
      <c r="BL6" s="275"/>
      <c r="BM6" s="275"/>
      <c r="BN6" s="275"/>
      <c r="BO6" s="275"/>
      <c r="BP6" s="275"/>
      <c r="BQ6" s="275"/>
      <c r="BR6" s="275"/>
      <c r="BS6" s="275"/>
      <c r="BT6" s="275"/>
      <c r="BU6" s="275"/>
      <c r="BV6" s="275"/>
      <c r="BW6" s="275"/>
      <c r="BX6" s="275"/>
      <c r="BY6" s="275"/>
      <c r="BZ6" s="275"/>
      <c r="CA6" s="275"/>
      <c r="CB6" s="275"/>
      <c r="CC6" s="275"/>
      <c r="CD6" s="275"/>
      <c r="CE6" s="275"/>
      <c r="CF6" s="275"/>
      <c r="CG6" s="275"/>
      <c r="CH6" s="275"/>
      <c r="CI6" s="275"/>
      <c r="CJ6" s="275"/>
      <c r="CK6" s="275"/>
      <c r="CL6" s="275"/>
      <c r="CM6" s="275"/>
      <c r="CN6" s="275"/>
      <c r="CO6" s="275"/>
      <c r="CP6" s="275"/>
      <c r="CQ6" s="275"/>
      <c r="CR6" s="275"/>
      <c r="CS6" s="275"/>
      <c r="CT6" s="275"/>
      <c r="CU6" s="275"/>
      <c r="CV6" s="275"/>
      <c r="CW6" s="275"/>
      <c r="CX6" s="275"/>
      <c r="CY6" s="275"/>
      <c r="CZ6" s="275"/>
      <c r="DA6" s="275"/>
      <c r="DB6" s="275"/>
      <c r="DC6" s="275"/>
      <c r="DD6" s="275"/>
      <c r="DE6" s="275"/>
      <c r="DF6" s="275"/>
      <c r="DG6" s="275"/>
      <c r="DH6" s="275"/>
      <c r="DI6" s="275"/>
      <c r="DJ6" s="275"/>
      <c r="DK6" s="275"/>
      <c r="DL6" s="275"/>
      <c r="DM6" s="275"/>
      <c r="DN6" s="275"/>
      <c r="DO6" s="275"/>
      <c r="DP6" s="275"/>
      <c r="DQ6" s="275"/>
      <c r="DR6" s="275"/>
      <c r="DS6" s="275"/>
      <c r="DT6" s="275"/>
      <c r="DU6" s="275"/>
      <c r="DV6" s="275"/>
      <c r="DW6" s="275"/>
      <c r="DX6" s="275"/>
      <c r="DY6" s="275"/>
      <c r="DZ6" s="275"/>
      <c r="EA6" s="275"/>
      <c r="EB6" s="275"/>
      <c r="EC6" s="275"/>
      <c r="ED6" s="275"/>
      <c r="EE6" s="275"/>
      <c r="EF6" s="275"/>
      <c r="EG6" s="275"/>
      <c r="EH6" s="275"/>
      <c r="EI6" s="275"/>
      <c r="EJ6" s="275"/>
      <c r="EK6" s="275"/>
      <c r="EL6" s="275"/>
      <c r="EM6" s="275"/>
      <c r="EN6" s="275"/>
      <c r="EO6" s="275"/>
      <c r="EP6" s="275"/>
      <c r="EQ6" s="275"/>
      <c r="ER6" s="275"/>
      <c r="ES6" s="275"/>
      <c r="ET6" s="275"/>
      <c r="EU6" s="275"/>
      <c r="EV6" s="275"/>
      <c r="EW6" s="275"/>
      <c r="EX6" s="275"/>
      <c r="EY6" s="275"/>
      <c r="EZ6" s="275"/>
      <c r="FA6" s="275"/>
      <c r="FB6" s="275"/>
      <c r="FC6" s="275"/>
      <c r="FD6" s="275"/>
      <c r="FE6" s="275"/>
      <c r="FF6" s="275"/>
      <c r="FG6" s="275"/>
      <c r="FH6" s="275"/>
      <c r="FI6" s="275"/>
      <c r="FJ6" s="275"/>
      <c r="FK6" s="275"/>
      <c r="FL6" s="275"/>
      <c r="FM6" s="275"/>
      <c r="FN6" s="275"/>
      <c r="FO6" s="275"/>
      <c r="FP6" s="275"/>
      <c r="FQ6" s="275"/>
      <c r="FR6" s="275"/>
      <c r="FS6" s="275"/>
      <c r="FT6" s="275"/>
      <c r="FU6" s="275"/>
      <c r="FV6" s="275"/>
      <c r="FW6" s="275"/>
      <c r="FX6" s="275"/>
      <c r="FY6" s="275"/>
      <c r="FZ6" s="275"/>
      <c r="GA6" s="275"/>
      <c r="GB6" s="275"/>
      <c r="GC6" s="275"/>
      <c r="GD6" s="275"/>
      <c r="GE6" s="275"/>
      <c r="GF6" s="275"/>
      <c r="GG6" s="275"/>
      <c r="GH6" s="275"/>
      <c r="GI6" s="275"/>
      <c r="GJ6" s="275"/>
      <c r="GK6" s="275"/>
      <c r="GL6" s="275"/>
      <c r="GM6" s="275"/>
      <c r="GN6" s="275"/>
      <c r="GO6" s="275"/>
      <c r="GP6" s="275"/>
      <c r="GQ6" s="275"/>
      <c r="GR6" s="275"/>
      <c r="GS6" s="275"/>
      <c r="GT6" s="275"/>
      <c r="GU6" s="275"/>
      <c r="GV6" s="275"/>
      <c r="GW6" s="275"/>
      <c r="GX6" s="275"/>
      <c r="GY6" s="275"/>
      <c r="GZ6" s="275"/>
      <c r="HA6" s="275"/>
      <c r="HB6" s="275"/>
      <c r="HC6" s="275"/>
      <c r="HD6" s="275"/>
      <c r="HE6" s="275"/>
      <c r="HF6" s="275"/>
      <c r="HG6" s="275"/>
      <c r="HH6" s="275"/>
      <c r="HI6" s="275"/>
      <c r="HJ6" s="275"/>
      <c r="HK6" s="275"/>
      <c r="HL6" s="275"/>
      <c r="HM6" s="275"/>
      <c r="HN6" s="275"/>
      <c r="HO6" s="275"/>
      <c r="HP6" s="275"/>
      <c r="HQ6" s="275"/>
      <c r="HR6" s="275"/>
      <c r="HS6" s="275"/>
      <c r="HT6" s="275"/>
      <c r="HU6" s="275"/>
      <c r="HV6" s="275"/>
      <c r="HW6" s="275"/>
      <c r="HX6" s="275"/>
      <c r="HY6" s="275"/>
      <c r="HZ6" s="275"/>
      <c r="IA6" s="275"/>
      <c r="IB6" s="275"/>
      <c r="IC6" s="275"/>
      <c r="ID6" s="275"/>
      <c r="IE6" s="275"/>
      <c r="IF6" s="275"/>
      <c r="IG6" s="275"/>
      <c r="IH6" s="275"/>
      <c r="II6" s="275"/>
      <c r="IJ6" s="275"/>
      <c r="IK6" s="275"/>
      <c r="IL6" s="275"/>
      <c r="IM6" s="275"/>
      <c r="IN6" s="275"/>
      <c r="IO6" s="275"/>
      <c r="IP6" s="275"/>
      <c r="IQ6" s="275"/>
      <c r="IR6" s="275"/>
    </row>
    <row r="7" spans="1:252" ht="68.25" customHeight="1" thickBot="1">
      <c r="A7" s="485"/>
      <c r="B7" s="487"/>
      <c r="C7" s="490"/>
      <c r="D7" s="492"/>
      <c r="E7" s="494"/>
      <c r="F7" s="500"/>
      <c r="G7" s="276" t="s">
        <v>12</v>
      </c>
      <c r="H7" s="276" t="s">
        <v>13</v>
      </c>
      <c r="I7" s="276" t="s">
        <v>12</v>
      </c>
      <c r="J7" s="276" t="s">
        <v>13</v>
      </c>
      <c r="K7" s="500"/>
      <c r="L7" s="276" t="s">
        <v>12</v>
      </c>
      <c r="M7" s="276" t="s">
        <v>13</v>
      </c>
      <c r="N7" s="276" t="s">
        <v>12</v>
      </c>
      <c r="O7" s="276" t="s">
        <v>13</v>
      </c>
      <c r="P7" s="504"/>
      <c r="Q7" s="506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  <c r="DG7" s="275"/>
      <c r="DH7" s="275"/>
      <c r="DI7" s="275"/>
      <c r="DJ7" s="275"/>
      <c r="DK7" s="275"/>
      <c r="DL7" s="275"/>
      <c r="DM7" s="275"/>
      <c r="DN7" s="275"/>
      <c r="DO7" s="275"/>
      <c r="DP7" s="275"/>
      <c r="DQ7" s="275"/>
      <c r="DR7" s="275"/>
      <c r="DS7" s="275"/>
      <c r="DT7" s="275"/>
      <c r="DU7" s="275"/>
      <c r="DV7" s="275"/>
      <c r="DW7" s="275"/>
      <c r="DX7" s="275"/>
      <c r="DY7" s="275"/>
      <c r="DZ7" s="275"/>
      <c r="EA7" s="275"/>
      <c r="EB7" s="275"/>
      <c r="EC7" s="275"/>
      <c r="ED7" s="275"/>
      <c r="EE7" s="275"/>
      <c r="EF7" s="275"/>
      <c r="EG7" s="275"/>
      <c r="EH7" s="275"/>
      <c r="EI7" s="275"/>
      <c r="EJ7" s="275"/>
      <c r="EK7" s="275"/>
      <c r="EL7" s="275"/>
      <c r="EM7" s="275"/>
      <c r="EN7" s="275"/>
      <c r="EO7" s="275"/>
      <c r="EP7" s="275"/>
      <c r="EQ7" s="275"/>
      <c r="ER7" s="275"/>
      <c r="ES7" s="275"/>
      <c r="ET7" s="275"/>
      <c r="EU7" s="275"/>
      <c r="EV7" s="275"/>
      <c r="EW7" s="275"/>
      <c r="EX7" s="275"/>
      <c r="EY7" s="275"/>
      <c r="EZ7" s="275"/>
      <c r="FA7" s="275"/>
      <c r="FB7" s="275"/>
      <c r="FC7" s="275"/>
      <c r="FD7" s="275"/>
      <c r="FE7" s="275"/>
      <c r="FF7" s="275"/>
      <c r="FG7" s="275"/>
      <c r="FH7" s="275"/>
      <c r="FI7" s="275"/>
      <c r="FJ7" s="275"/>
      <c r="FK7" s="275"/>
      <c r="FL7" s="275"/>
      <c r="FM7" s="275"/>
      <c r="FN7" s="275"/>
      <c r="FO7" s="275"/>
      <c r="FP7" s="275"/>
      <c r="FQ7" s="275"/>
      <c r="FR7" s="275"/>
      <c r="FS7" s="275"/>
      <c r="FT7" s="275"/>
      <c r="FU7" s="275"/>
      <c r="FV7" s="275"/>
      <c r="FW7" s="275"/>
      <c r="FX7" s="275"/>
      <c r="FY7" s="275"/>
      <c r="FZ7" s="275"/>
      <c r="GA7" s="275"/>
      <c r="GB7" s="275"/>
      <c r="GC7" s="275"/>
      <c r="GD7" s="275"/>
      <c r="GE7" s="275"/>
      <c r="GF7" s="275"/>
      <c r="GG7" s="275"/>
      <c r="GH7" s="275"/>
      <c r="GI7" s="275"/>
      <c r="GJ7" s="275"/>
      <c r="GK7" s="275"/>
      <c r="GL7" s="275"/>
      <c r="GM7" s="275"/>
      <c r="GN7" s="275"/>
      <c r="GO7" s="275"/>
      <c r="GP7" s="275"/>
      <c r="GQ7" s="275"/>
      <c r="GR7" s="275"/>
      <c r="GS7" s="275"/>
      <c r="GT7" s="275"/>
      <c r="GU7" s="275"/>
      <c r="GV7" s="275"/>
      <c r="GW7" s="275"/>
      <c r="GX7" s="275"/>
      <c r="GY7" s="275"/>
      <c r="GZ7" s="275"/>
      <c r="HA7" s="275"/>
      <c r="HB7" s="275"/>
      <c r="HC7" s="275"/>
      <c r="HD7" s="275"/>
      <c r="HE7" s="275"/>
      <c r="HF7" s="275"/>
      <c r="HG7" s="275"/>
      <c r="HH7" s="275"/>
      <c r="HI7" s="275"/>
      <c r="HJ7" s="275"/>
      <c r="HK7" s="275"/>
      <c r="HL7" s="275"/>
      <c r="HM7" s="275"/>
      <c r="HN7" s="275"/>
      <c r="HO7" s="275"/>
      <c r="HP7" s="275"/>
      <c r="HQ7" s="275"/>
      <c r="HR7" s="275"/>
      <c r="HS7" s="275"/>
      <c r="HT7" s="275"/>
      <c r="HU7" s="275"/>
      <c r="HV7" s="275"/>
      <c r="HW7" s="275"/>
      <c r="HX7" s="275"/>
      <c r="HY7" s="275"/>
      <c r="HZ7" s="275"/>
      <c r="IA7" s="275"/>
      <c r="IB7" s="275"/>
      <c r="IC7" s="275"/>
      <c r="ID7" s="275"/>
      <c r="IE7" s="275"/>
      <c r="IF7" s="275"/>
      <c r="IG7" s="275"/>
      <c r="IH7" s="275"/>
      <c r="II7" s="275"/>
      <c r="IJ7" s="275"/>
      <c r="IK7" s="275"/>
      <c r="IL7" s="275"/>
      <c r="IM7" s="275"/>
      <c r="IN7" s="275"/>
      <c r="IO7" s="275"/>
      <c r="IP7" s="275"/>
      <c r="IQ7" s="275"/>
      <c r="IR7" s="275"/>
    </row>
    <row r="8" spans="1:252" ht="18" customHeight="1" thickBot="1">
      <c r="A8" s="277">
        <v>1</v>
      </c>
      <c r="B8" s="278">
        <v>2</v>
      </c>
      <c r="C8" s="279"/>
      <c r="D8" s="280">
        <v>3</v>
      </c>
      <c r="E8" s="280">
        <v>4</v>
      </c>
      <c r="F8" s="280">
        <v>5</v>
      </c>
      <c r="G8" s="280">
        <v>6</v>
      </c>
      <c r="H8" s="280">
        <v>7</v>
      </c>
      <c r="I8" s="280">
        <v>8</v>
      </c>
      <c r="J8" s="280">
        <v>9</v>
      </c>
      <c r="K8" s="280">
        <v>10</v>
      </c>
      <c r="L8" s="280">
        <v>11</v>
      </c>
      <c r="M8" s="280">
        <v>12</v>
      </c>
      <c r="N8" s="280">
        <v>13</v>
      </c>
      <c r="O8" s="280">
        <v>14</v>
      </c>
      <c r="P8" s="280">
        <v>15</v>
      </c>
      <c r="Q8" s="281">
        <v>16</v>
      </c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82"/>
      <c r="AF8" s="282"/>
      <c r="AG8" s="282"/>
      <c r="AH8" s="282"/>
      <c r="AI8" s="282"/>
      <c r="AJ8" s="282"/>
      <c r="AK8" s="282"/>
      <c r="AL8" s="282"/>
      <c r="AM8" s="282"/>
      <c r="AN8" s="282"/>
      <c r="AO8" s="282"/>
      <c r="AP8" s="282"/>
      <c r="AQ8" s="282"/>
      <c r="AR8" s="282"/>
      <c r="AS8" s="282"/>
      <c r="AT8" s="282"/>
      <c r="AU8" s="282"/>
      <c r="AV8" s="282"/>
      <c r="AW8" s="282"/>
      <c r="AX8" s="282"/>
      <c r="AY8" s="282"/>
      <c r="AZ8" s="282"/>
      <c r="BA8" s="282"/>
      <c r="BB8" s="282"/>
      <c r="BC8" s="282"/>
      <c r="BD8" s="282"/>
      <c r="BE8" s="282"/>
      <c r="BF8" s="282"/>
      <c r="BG8" s="282"/>
      <c r="BH8" s="282"/>
      <c r="BI8" s="282"/>
      <c r="BJ8" s="282"/>
      <c r="BK8" s="282"/>
      <c r="BL8" s="282"/>
      <c r="BM8" s="282"/>
      <c r="BN8" s="282"/>
      <c r="BO8" s="282"/>
      <c r="BP8" s="282"/>
      <c r="BQ8" s="282"/>
      <c r="BR8" s="282"/>
      <c r="BS8" s="282"/>
      <c r="BT8" s="282"/>
      <c r="BU8" s="282"/>
      <c r="BV8" s="282"/>
      <c r="BW8" s="282"/>
      <c r="BX8" s="282"/>
      <c r="BY8" s="282"/>
      <c r="BZ8" s="282"/>
      <c r="CA8" s="282"/>
      <c r="CB8" s="282"/>
      <c r="CC8" s="282"/>
      <c r="CD8" s="282"/>
      <c r="CE8" s="282"/>
      <c r="CF8" s="282"/>
      <c r="CG8" s="282"/>
      <c r="CH8" s="282"/>
      <c r="CI8" s="282"/>
      <c r="CJ8" s="282"/>
      <c r="CK8" s="282"/>
      <c r="CL8" s="282"/>
      <c r="CM8" s="282"/>
      <c r="CN8" s="282"/>
      <c r="CO8" s="282"/>
      <c r="CP8" s="282"/>
      <c r="CQ8" s="282"/>
      <c r="CR8" s="282"/>
      <c r="CS8" s="282"/>
      <c r="CT8" s="282"/>
      <c r="CU8" s="282"/>
      <c r="CV8" s="282"/>
      <c r="CW8" s="282"/>
      <c r="CX8" s="282"/>
      <c r="CY8" s="282"/>
      <c r="CZ8" s="282"/>
      <c r="DA8" s="282"/>
      <c r="DB8" s="282"/>
      <c r="DC8" s="282"/>
      <c r="DD8" s="282"/>
      <c r="DE8" s="282"/>
      <c r="DF8" s="282"/>
      <c r="DG8" s="282"/>
      <c r="DH8" s="282"/>
      <c r="DI8" s="282"/>
      <c r="DJ8" s="282"/>
      <c r="DK8" s="282"/>
      <c r="DL8" s="282"/>
      <c r="DM8" s="282"/>
      <c r="DN8" s="282"/>
      <c r="DO8" s="282"/>
      <c r="DP8" s="282"/>
      <c r="DQ8" s="282"/>
      <c r="DR8" s="282"/>
      <c r="DS8" s="282"/>
      <c r="DT8" s="282"/>
      <c r="DU8" s="282"/>
      <c r="DV8" s="282"/>
      <c r="DW8" s="282"/>
      <c r="DX8" s="282"/>
      <c r="DY8" s="282"/>
      <c r="DZ8" s="282"/>
      <c r="EA8" s="282"/>
      <c r="EB8" s="282"/>
      <c r="EC8" s="282"/>
      <c r="ED8" s="282"/>
      <c r="EE8" s="282"/>
      <c r="EF8" s="282"/>
      <c r="EG8" s="282"/>
      <c r="EH8" s="282"/>
      <c r="EI8" s="282"/>
      <c r="EJ8" s="282"/>
      <c r="EK8" s="282"/>
      <c r="EL8" s="282"/>
      <c r="EM8" s="282"/>
      <c r="EN8" s="282"/>
      <c r="EO8" s="282"/>
      <c r="EP8" s="282"/>
      <c r="EQ8" s="282"/>
      <c r="ER8" s="282"/>
      <c r="ES8" s="282"/>
      <c r="ET8" s="282"/>
      <c r="EU8" s="282"/>
      <c r="EV8" s="282"/>
      <c r="EW8" s="282"/>
      <c r="EX8" s="282"/>
      <c r="EY8" s="282"/>
      <c r="EZ8" s="282"/>
      <c r="FA8" s="282"/>
      <c r="FB8" s="282"/>
      <c r="FC8" s="282"/>
      <c r="FD8" s="282"/>
      <c r="FE8" s="282"/>
      <c r="FF8" s="282"/>
      <c r="FG8" s="282"/>
      <c r="FH8" s="282"/>
      <c r="FI8" s="282"/>
      <c r="FJ8" s="282"/>
      <c r="FK8" s="282"/>
      <c r="FL8" s="282"/>
      <c r="FM8" s="282"/>
      <c r="FN8" s="282"/>
      <c r="FO8" s="282"/>
      <c r="FP8" s="282"/>
      <c r="FQ8" s="282"/>
      <c r="FR8" s="282"/>
      <c r="FS8" s="282"/>
      <c r="FT8" s="282"/>
      <c r="FU8" s="282"/>
      <c r="FV8" s="282"/>
      <c r="FW8" s="282"/>
      <c r="FX8" s="282"/>
      <c r="FY8" s="282"/>
      <c r="FZ8" s="282"/>
      <c r="GA8" s="282"/>
      <c r="GB8" s="282"/>
      <c r="GC8" s="282"/>
      <c r="GD8" s="282"/>
      <c r="GE8" s="282"/>
      <c r="GF8" s="282"/>
      <c r="GG8" s="282"/>
      <c r="GH8" s="282"/>
      <c r="GI8" s="282"/>
      <c r="GJ8" s="282"/>
      <c r="GK8" s="282"/>
      <c r="GL8" s="282"/>
      <c r="GM8" s="282"/>
      <c r="GN8" s="282"/>
      <c r="GO8" s="282"/>
      <c r="GP8" s="282"/>
      <c r="GQ8" s="282"/>
      <c r="GR8" s="282"/>
      <c r="GS8" s="282"/>
      <c r="GT8" s="282"/>
      <c r="GU8" s="282"/>
      <c r="GV8" s="282"/>
      <c r="GW8" s="282"/>
      <c r="GX8" s="282"/>
      <c r="GY8" s="282"/>
      <c r="GZ8" s="282"/>
      <c r="HA8" s="282"/>
      <c r="HB8" s="282"/>
      <c r="HC8" s="282"/>
      <c r="HD8" s="282"/>
      <c r="HE8" s="282"/>
      <c r="HF8" s="282"/>
      <c r="HG8" s="282"/>
      <c r="HH8" s="282"/>
      <c r="HI8" s="282"/>
      <c r="HJ8" s="282"/>
      <c r="HK8" s="282"/>
      <c r="HL8" s="282"/>
      <c r="HM8" s="282"/>
      <c r="HN8" s="282"/>
      <c r="HO8" s="282"/>
      <c r="HP8" s="282"/>
      <c r="HQ8" s="282"/>
      <c r="HR8" s="282"/>
      <c r="HS8" s="282"/>
      <c r="HT8" s="282"/>
      <c r="HU8" s="282"/>
      <c r="HV8" s="282"/>
      <c r="HW8" s="282"/>
      <c r="HX8" s="282"/>
      <c r="HY8" s="282"/>
      <c r="HZ8" s="282"/>
      <c r="IA8" s="282"/>
      <c r="IB8" s="282"/>
      <c r="IC8" s="282"/>
      <c r="ID8" s="282"/>
      <c r="IE8" s="282"/>
      <c r="IF8" s="282"/>
      <c r="IG8" s="282"/>
      <c r="IH8" s="282"/>
      <c r="II8" s="282"/>
      <c r="IJ8" s="282"/>
      <c r="IK8" s="282"/>
      <c r="IL8" s="282"/>
      <c r="IM8" s="282"/>
      <c r="IN8" s="282"/>
      <c r="IO8" s="282"/>
      <c r="IP8" s="282"/>
      <c r="IQ8" s="282"/>
      <c r="IR8" s="282"/>
    </row>
    <row r="9" spans="1:252" ht="14.25" customHeight="1">
      <c r="A9" s="507">
        <v>1</v>
      </c>
      <c r="B9" s="510" t="s">
        <v>92</v>
      </c>
      <c r="C9" s="513">
        <v>22337.33</v>
      </c>
      <c r="D9" s="516">
        <v>13642.26</v>
      </c>
      <c r="E9" s="181" t="s">
        <v>14</v>
      </c>
      <c r="F9" s="285">
        <v>1261.7</v>
      </c>
      <c r="G9" s="286">
        <v>750</v>
      </c>
      <c r="H9" s="286">
        <v>683.49820999999997</v>
      </c>
      <c r="I9" s="286">
        <v>7700</v>
      </c>
      <c r="J9" s="274">
        <v>4121.5</v>
      </c>
      <c r="K9" s="285"/>
      <c r="L9" s="286"/>
      <c r="M9" s="286"/>
      <c r="N9" s="286"/>
      <c r="O9" s="286"/>
      <c r="P9" s="287">
        <f>H9+M9</f>
        <v>683.49820999999997</v>
      </c>
      <c r="Q9" s="288">
        <f>J9+O9</f>
        <v>4121.5</v>
      </c>
    </row>
    <row r="10" spans="1:252" ht="14.25" customHeight="1">
      <c r="A10" s="508"/>
      <c r="B10" s="511"/>
      <c r="C10" s="514"/>
      <c r="D10" s="517"/>
      <c r="E10" s="184" t="s">
        <v>72</v>
      </c>
      <c r="F10" s="289">
        <v>3.42</v>
      </c>
      <c r="G10" s="290"/>
      <c r="H10" s="290"/>
      <c r="I10" s="290"/>
      <c r="J10" s="290"/>
      <c r="K10" s="289"/>
      <c r="L10" s="290"/>
      <c r="M10" s="290"/>
      <c r="N10" s="290"/>
      <c r="O10" s="290"/>
      <c r="P10" s="287">
        <f>H10+M10</f>
        <v>0</v>
      </c>
      <c r="Q10" s="288">
        <f>J10+O10</f>
        <v>0</v>
      </c>
    </row>
    <row r="11" spans="1:252" ht="14.25" customHeight="1">
      <c r="A11" s="508"/>
      <c r="B11" s="511"/>
      <c r="C11" s="514"/>
      <c r="D11" s="517"/>
      <c r="E11" s="184" t="s">
        <v>15</v>
      </c>
      <c r="F11" s="289">
        <v>400.86</v>
      </c>
      <c r="G11" s="290">
        <v>70</v>
      </c>
      <c r="H11" s="290">
        <v>30.2</v>
      </c>
      <c r="I11" s="290">
        <v>245</v>
      </c>
      <c r="J11" s="290">
        <v>25</v>
      </c>
      <c r="K11" s="289">
        <v>23.26</v>
      </c>
      <c r="L11" s="290"/>
      <c r="M11" s="290"/>
      <c r="N11" s="290"/>
      <c r="O11" s="290"/>
      <c r="P11" s="287">
        <f>H11+M11</f>
        <v>30.2</v>
      </c>
      <c r="Q11" s="288">
        <f>J11+O11</f>
        <v>25</v>
      </c>
    </row>
    <row r="12" spans="1:252" ht="14.25" customHeight="1">
      <c r="A12" s="508"/>
      <c r="B12" s="511"/>
      <c r="C12" s="514"/>
      <c r="D12" s="517"/>
      <c r="E12" s="184" t="s">
        <v>16</v>
      </c>
      <c r="F12" s="289">
        <v>8652.76</v>
      </c>
      <c r="G12" s="290">
        <v>800</v>
      </c>
      <c r="H12" s="290">
        <v>742.97</v>
      </c>
      <c r="I12" s="290">
        <v>240</v>
      </c>
      <c r="J12" s="290">
        <v>620</v>
      </c>
      <c r="K12" s="289">
        <v>1255.31</v>
      </c>
      <c r="L12" s="290"/>
      <c r="M12" s="290"/>
      <c r="N12" s="290"/>
      <c r="O12" s="290"/>
      <c r="P12" s="287">
        <f>H12+M12</f>
        <v>742.97</v>
      </c>
      <c r="Q12" s="288">
        <f>J12+O12</f>
        <v>620</v>
      </c>
    </row>
    <row r="13" spans="1:252" ht="15" customHeight="1" thickBot="1">
      <c r="A13" s="508"/>
      <c r="B13" s="512"/>
      <c r="C13" s="515"/>
      <c r="D13" s="518"/>
      <c r="E13" s="186" t="s">
        <v>17</v>
      </c>
      <c r="F13" s="291">
        <v>1798.9</v>
      </c>
      <c r="G13" s="292">
        <v>50</v>
      </c>
      <c r="H13" s="292">
        <v>12.12</v>
      </c>
      <c r="I13" s="292">
        <v>75</v>
      </c>
      <c r="J13" s="292">
        <v>10</v>
      </c>
      <c r="K13" s="291">
        <v>263.01</v>
      </c>
      <c r="L13" s="292"/>
      <c r="M13" s="292"/>
      <c r="N13" s="292"/>
      <c r="O13" s="292"/>
      <c r="P13" s="287">
        <f>H13+M13</f>
        <v>12.12</v>
      </c>
      <c r="Q13" s="288">
        <f>J13+O13</f>
        <v>10</v>
      </c>
    </row>
    <row r="14" spans="1:252" ht="15" thickBot="1">
      <c r="A14" s="509"/>
      <c r="B14" s="519" t="s">
        <v>18</v>
      </c>
      <c r="C14" s="519"/>
      <c r="D14" s="520"/>
      <c r="E14" s="520"/>
      <c r="F14" s="293">
        <f>F9+F10+F11+F12+F13</f>
        <v>12117.64</v>
      </c>
      <c r="G14" s="293">
        <f t="shared" ref="G14:Q14" si="0">G9+G10+G11+G12+G13</f>
        <v>1670</v>
      </c>
      <c r="H14" s="293">
        <f t="shared" si="0"/>
        <v>1468.7882099999999</v>
      </c>
      <c r="I14" s="293">
        <f t="shared" si="0"/>
        <v>8260</v>
      </c>
      <c r="J14" s="293">
        <f t="shared" si="0"/>
        <v>4776.5</v>
      </c>
      <c r="K14" s="293">
        <v>1541.58</v>
      </c>
      <c r="L14" s="293">
        <f t="shared" si="0"/>
        <v>0</v>
      </c>
      <c r="M14" s="293">
        <f t="shared" si="0"/>
        <v>0</v>
      </c>
      <c r="N14" s="293">
        <f t="shared" si="0"/>
        <v>0</v>
      </c>
      <c r="O14" s="293">
        <f t="shared" si="0"/>
        <v>0</v>
      </c>
      <c r="P14" s="293">
        <f t="shared" si="0"/>
        <v>1468.7882099999999</v>
      </c>
      <c r="Q14" s="293">
        <f t="shared" si="0"/>
        <v>4776.5</v>
      </c>
    </row>
    <row r="15" spans="1:252" ht="14.25" customHeight="1">
      <c r="A15" s="507">
        <v>2</v>
      </c>
      <c r="B15" s="510" t="s">
        <v>188</v>
      </c>
      <c r="C15" s="513">
        <v>13117.33</v>
      </c>
      <c r="D15" s="516">
        <f>F20+K20</f>
        <v>9088.41</v>
      </c>
      <c r="E15" s="181" t="s">
        <v>14</v>
      </c>
      <c r="F15" s="285">
        <v>434.2</v>
      </c>
      <c r="G15" s="286">
        <v>35</v>
      </c>
      <c r="H15" s="286">
        <v>21.885359999999999</v>
      </c>
      <c r="I15" s="286">
        <v>337</v>
      </c>
      <c r="J15" s="274">
        <v>209.6</v>
      </c>
      <c r="K15" s="285">
        <v>270.77</v>
      </c>
      <c r="L15" s="286">
        <v>100</v>
      </c>
      <c r="M15" s="286">
        <v>56</v>
      </c>
      <c r="N15" s="286">
        <v>160</v>
      </c>
      <c r="O15" s="286">
        <v>105</v>
      </c>
      <c r="P15" s="287">
        <f>H15+M15</f>
        <v>77.885359999999991</v>
      </c>
      <c r="Q15" s="288">
        <f>J15+O15</f>
        <v>314.60000000000002</v>
      </c>
    </row>
    <row r="16" spans="1:252" ht="14.25" customHeight="1">
      <c r="A16" s="508"/>
      <c r="B16" s="511"/>
      <c r="C16" s="514"/>
      <c r="D16" s="517"/>
      <c r="E16" s="184" t="s">
        <v>72</v>
      </c>
      <c r="F16" s="289">
        <v>8.75</v>
      </c>
      <c r="G16" s="290"/>
      <c r="H16" s="290"/>
      <c r="I16" s="290"/>
      <c r="J16" s="290"/>
      <c r="K16" s="289"/>
      <c r="L16" s="290"/>
      <c r="M16" s="290"/>
      <c r="N16" s="290"/>
      <c r="O16" s="290"/>
      <c r="P16" s="287">
        <f>H16+M16</f>
        <v>0</v>
      </c>
      <c r="Q16" s="288">
        <f>J16+O16</f>
        <v>0</v>
      </c>
    </row>
    <row r="17" spans="1:252" ht="14.25" customHeight="1">
      <c r="A17" s="508"/>
      <c r="B17" s="511"/>
      <c r="C17" s="514"/>
      <c r="D17" s="517"/>
      <c r="E17" s="184" t="s">
        <v>15</v>
      </c>
      <c r="F17" s="289">
        <v>8.75</v>
      </c>
      <c r="G17" s="290"/>
      <c r="H17" s="290"/>
      <c r="I17" s="290"/>
      <c r="J17" s="290"/>
      <c r="K17" s="289">
        <v>185.1</v>
      </c>
      <c r="L17" s="290">
        <v>100</v>
      </c>
      <c r="M17" s="290">
        <v>51</v>
      </c>
      <c r="N17" s="290">
        <v>130</v>
      </c>
      <c r="O17" s="290">
        <v>110</v>
      </c>
      <c r="P17" s="287">
        <f>H17+M17</f>
        <v>51</v>
      </c>
      <c r="Q17" s="288">
        <f>J17+O17</f>
        <v>110</v>
      </c>
    </row>
    <row r="18" spans="1:252" ht="14.25" customHeight="1">
      <c r="A18" s="508"/>
      <c r="B18" s="511"/>
      <c r="C18" s="514"/>
      <c r="D18" s="517"/>
      <c r="E18" s="184" t="s">
        <v>16</v>
      </c>
      <c r="F18" s="289">
        <v>3201.29</v>
      </c>
      <c r="G18" s="290">
        <v>300</v>
      </c>
      <c r="H18" s="290"/>
      <c r="I18" s="290">
        <v>407.9</v>
      </c>
      <c r="J18" s="290" t="s">
        <v>189</v>
      </c>
      <c r="K18" s="289">
        <v>2735.15</v>
      </c>
      <c r="L18" s="290">
        <v>500</v>
      </c>
      <c r="M18" s="290">
        <v>480</v>
      </c>
      <c r="N18" s="290">
        <v>350</v>
      </c>
      <c r="O18" s="290">
        <v>340</v>
      </c>
      <c r="P18" s="287">
        <f>H18+M18</f>
        <v>480</v>
      </c>
      <c r="Q18" s="288">
        <v>731.4</v>
      </c>
    </row>
    <row r="19" spans="1:252" ht="15" customHeight="1" thickBot="1">
      <c r="A19" s="508"/>
      <c r="B19" s="512"/>
      <c r="C19" s="515"/>
      <c r="D19" s="518"/>
      <c r="E19" s="186" t="s">
        <v>17</v>
      </c>
      <c r="F19" s="291">
        <v>1289.72</v>
      </c>
      <c r="G19" s="292">
        <v>150.035</v>
      </c>
      <c r="H19" s="292">
        <v>2.6471300000000002</v>
      </c>
      <c r="I19" s="292">
        <v>779.5</v>
      </c>
      <c r="J19" s="292">
        <v>5.2649999999999997</v>
      </c>
      <c r="K19" s="291">
        <v>954.68</v>
      </c>
      <c r="L19" s="292">
        <v>220</v>
      </c>
      <c r="M19" s="292">
        <v>23</v>
      </c>
      <c r="N19" s="292">
        <v>370</v>
      </c>
      <c r="O19" s="292">
        <v>370</v>
      </c>
      <c r="P19" s="287">
        <f>H19+M19</f>
        <v>25.647130000000001</v>
      </c>
      <c r="Q19" s="288">
        <f>J19+O19</f>
        <v>375.26499999999999</v>
      </c>
    </row>
    <row r="20" spans="1:252" ht="15" customHeight="1" thickBot="1">
      <c r="A20" s="509"/>
      <c r="B20" s="519" t="s">
        <v>18</v>
      </c>
      <c r="C20" s="519"/>
      <c r="D20" s="520"/>
      <c r="E20" s="520"/>
      <c r="F20" s="293">
        <f>F15+F16+F17+F18+F19</f>
        <v>4942.71</v>
      </c>
      <c r="G20" s="293">
        <f t="shared" ref="G20:Q20" si="1">G15+G16+G17+G18+G19</f>
        <v>485.03499999999997</v>
      </c>
      <c r="H20" s="293">
        <f t="shared" si="1"/>
        <v>24.532489999999999</v>
      </c>
      <c r="I20" s="293">
        <f t="shared" si="1"/>
        <v>1524.4</v>
      </c>
      <c r="J20" s="293">
        <f t="shared" si="1"/>
        <v>606.26499999999999</v>
      </c>
      <c r="K20" s="293">
        <v>4145.7</v>
      </c>
      <c r="L20" s="293">
        <f t="shared" si="1"/>
        <v>920</v>
      </c>
      <c r="M20" s="293">
        <f t="shared" si="1"/>
        <v>610</v>
      </c>
      <c r="N20" s="293">
        <f t="shared" si="1"/>
        <v>1010</v>
      </c>
      <c r="O20" s="293">
        <f t="shared" si="1"/>
        <v>925</v>
      </c>
      <c r="P20" s="293">
        <f t="shared" si="1"/>
        <v>634.53248999999994</v>
      </c>
      <c r="Q20" s="293">
        <f t="shared" si="1"/>
        <v>1531.2649999999999</v>
      </c>
    </row>
    <row r="21" spans="1:252" ht="14.25" customHeight="1">
      <c r="A21" s="507">
        <v>3</v>
      </c>
      <c r="B21" s="510" t="s">
        <v>93</v>
      </c>
      <c r="C21" s="513">
        <v>3148.19</v>
      </c>
      <c r="D21" s="516">
        <f>F26</f>
        <v>1257.3499999999999</v>
      </c>
      <c r="E21" s="181" t="s">
        <v>14</v>
      </c>
      <c r="F21" s="285">
        <v>5.55</v>
      </c>
      <c r="G21" s="286"/>
      <c r="H21" s="286"/>
      <c r="I21" s="286"/>
      <c r="K21" s="285"/>
      <c r="L21" s="286"/>
      <c r="M21" s="286"/>
      <c r="N21" s="286"/>
      <c r="O21" s="286"/>
      <c r="P21" s="287">
        <f>H21+M21</f>
        <v>0</v>
      </c>
      <c r="Q21" s="288">
        <f>J21+O21</f>
        <v>0</v>
      </c>
    </row>
    <row r="22" spans="1:252" ht="14.25" customHeight="1">
      <c r="A22" s="508"/>
      <c r="B22" s="511"/>
      <c r="C22" s="514"/>
      <c r="D22" s="517"/>
      <c r="E22" s="184" t="s">
        <v>72</v>
      </c>
      <c r="F22" s="289"/>
      <c r="G22" s="290"/>
      <c r="H22" s="290"/>
      <c r="I22" s="290"/>
      <c r="J22" s="290"/>
      <c r="K22" s="289"/>
      <c r="L22" s="290"/>
      <c r="M22" s="290"/>
      <c r="N22" s="290"/>
      <c r="O22" s="290"/>
      <c r="P22" s="287">
        <f>H22+M22</f>
        <v>0</v>
      </c>
      <c r="Q22" s="288">
        <f>J22+O22</f>
        <v>0</v>
      </c>
    </row>
    <row r="23" spans="1:252" ht="14.25" customHeight="1">
      <c r="A23" s="508"/>
      <c r="B23" s="511"/>
      <c r="C23" s="514"/>
      <c r="D23" s="517"/>
      <c r="E23" s="184" t="s">
        <v>15</v>
      </c>
      <c r="F23" s="289"/>
      <c r="G23" s="290"/>
      <c r="H23" s="290"/>
      <c r="I23" s="290"/>
      <c r="J23" s="290"/>
      <c r="K23" s="289"/>
      <c r="L23" s="290"/>
      <c r="M23" s="290"/>
      <c r="N23" s="290"/>
      <c r="O23" s="290"/>
      <c r="P23" s="287">
        <f>H23+M23</f>
        <v>0</v>
      </c>
      <c r="Q23" s="288">
        <f>J23+O23</f>
        <v>0</v>
      </c>
    </row>
    <row r="24" spans="1:252" ht="14.25" customHeight="1">
      <c r="A24" s="508"/>
      <c r="B24" s="511"/>
      <c r="C24" s="514"/>
      <c r="D24" s="517"/>
      <c r="E24" s="184" t="s">
        <v>16</v>
      </c>
      <c r="F24" s="289">
        <v>377.7</v>
      </c>
      <c r="G24" s="290">
        <v>377.7</v>
      </c>
      <c r="H24" s="290">
        <v>377.7</v>
      </c>
      <c r="I24" s="290">
        <v>152.96799999999999</v>
      </c>
      <c r="J24" s="290">
        <v>131.905</v>
      </c>
      <c r="K24" s="289"/>
      <c r="L24" s="290"/>
      <c r="M24" s="290"/>
      <c r="N24" s="290"/>
      <c r="O24" s="290"/>
      <c r="P24" s="287">
        <f>H24+M24</f>
        <v>377.7</v>
      </c>
      <c r="Q24" s="288">
        <f>J24+O24</f>
        <v>131.905</v>
      </c>
    </row>
    <row r="25" spans="1:252" ht="15" customHeight="1" thickBot="1">
      <c r="A25" s="508"/>
      <c r="B25" s="512"/>
      <c r="C25" s="515"/>
      <c r="D25" s="518"/>
      <c r="E25" s="186" t="s">
        <v>17</v>
      </c>
      <c r="F25" s="291">
        <v>874.1</v>
      </c>
      <c r="G25" s="292"/>
      <c r="H25" s="292"/>
      <c r="I25" s="292"/>
      <c r="J25" s="292"/>
      <c r="K25" s="291"/>
      <c r="L25" s="292"/>
      <c r="M25" s="292"/>
      <c r="N25" s="292"/>
      <c r="O25" s="292"/>
      <c r="P25" s="287">
        <f>H25+M25</f>
        <v>0</v>
      </c>
      <c r="Q25" s="288">
        <f>J25+O25</f>
        <v>0</v>
      </c>
    </row>
    <row r="26" spans="1:252" ht="15" customHeight="1" thickBot="1">
      <c r="A26" s="509"/>
      <c r="B26" s="519" t="s">
        <v>18</v>
      </c>
      <c r="C26" s="519"/>
      <c r="D26" s="520"/>
      <c r="E26" s="520"/>
      <c r="F26" s="293">
        <f>F21+F22+F23+F24+F25</f>
        <v>1257.3499999999999</v>
      </c>
      <c r="G26" s="293">
        <f t="shared" ref="G26:Q26" si="2">G21+G22+G23+G24+G25</f>
        <v>377.7</v>
      </c>
      <c r="H26" s="293">
        <f t="shared" si="2"/>
        <v>377.7</v>
      </c>
      <c r="I26" s="293">
        <f t="shared" si="2"/>
        <v>152.96799999999999</v>
      </c>
      <c r="J26" s="293">
        <f t="shared" si="2"/>
        <v>131.905</v>
      </c>
      <c r="K26" s="293">
        <f t="shared" si="2"/>
        <v>0</v>
      </c>
      <c r="L26" s="293">
        <f t="shared" si="2"/>
        <v>0</v>
      </c>
      <c r="M26" s="293">
        <f t="shared" si="2"/>
        <v>0</v>
      </c>
      <c r="N26" s="293">
        <f t="shared" si="2"/>
        <v>0</v>
      </c>
      <c r="O26" s="293">
        <f t="shared" si="2"/>
        <v>0</v>
      </c>
      <c r="P26" s="293">
        <f t="shared" si="2"/>
        <v>377.7</v>
      </c>
      <c r="Q26" s="293">
        <f t="shared" si="2"/>
        <v>131.905</v>
      </c>
    </row>
    <row r="27" spans="1:252" ht="14.25" customHeight="1">
      <c r="A27" s="507">
        <v>4</v>
      </c>
      <c r="B27" s="510" t="s">
        <v>94</v>
      </c>
      <c r="C27" s="513">
        <v>28679.360000000001</v>
      </c>
      <c r="D27" s="516">
        <v>20936.84</v>
      </c>
      <c r="E27" s="181" t="s">
        <v>14</v>
      </c>
      <c r="F27" s="285">
        <v>670.59</v>
      </c>
      <c r="G27" s="286">
        <v>703.68</v>
      </c>
      <c r="H27" s="286">
        <v>371.99</v>
      </c>
      <c r="I27" s="286">
        <v>2200</v>
      </c>
      <c r="J27" s="274">
        <v>2052.9</v>
      </c>
      <c r="K27" s="285">
        <v>337.5</v>
      </c>
      <c r="L27" s="286">
        <v>0</v>
      </c>
      <c r="M27" s="286"/>
      <c r="N27" s="286"/>
      <c r="O27" s="286"/>
      <c r="P27" s="287">
        <f t="shared" ref="P27:P55" si="3">H27+M27</f>
        <v>371.99</v>
      </c>
      <c r="Q27" s="288">
        <f t="shared" ref="Q27:Q55" si="4">J27+O27</f>
        <v>2052.9</v>
      </c>
    </row>
    <row r="28" spans="1:252" ht="14.25" customHeight="1">
      <c r="A28" s="508"/>
      <c r="B28" s="511"/>
      <c r="C28" s="514"/>
      <c r="D28" s="517"/>
      <c r="E28" s="184" t="s">
        <v>72</v>
      </c>
      <c r="F28" s="289">
        <v>1.6</v>
      </c>
      <c r="G28" s="290">
        <v>0</v>
      </c>
      <c r="H28" s="290">
        <v>0</v>
      </c>
      <c r="I28" s="290">
        <v>0</v>
      </c>
      <c r="J28" s="290">
        <v>0</v>
      </c>
      <c r="K28" s="289">
        <v>0</v>
      </c>
      <c r="L28" s="290">
        <v>0</v>
      </c>
      <c r="M28" s="290">
        <v>0</v>
      </c>
      <c r="N28" s="290">
        <v>0</v>
      </c>
      <c r="O28" s="290">
        <v>0</v>
      </c>
      <c r="P28" s="287">
        <f t="shared" si="3"/>
        <v>0</v>
      </c>
      <c r="Q28" s="288">
        <f t="shared" si="4"/>
        <v>0</v>
      </c>
    </row>
    <row r="29" spans="1:252" ht="14.25" customHeight="1">
      <c r="A29" s="508"/>
      <c r="B29" s="511"/>
      <c r="C29" s="514"/>
      <c r="D29" s="517"/>
      <c r="E29" s="184" t="s">
        <v>15</v>
      </c>
      <c r="F29" s="289">
        <v>56.1</v>
      </c>
      <c r="G29" s="290">
        <v>10</v>
      </c>
      <c r="H29" s="290">
        <v>3.9</v>
      </c>
      <c r="I29" s="290">
        <v>100</v>
      </c>
      <c r="J29" s="290">
        <v>100</v>
      </c>
      <c r="K29" s="289">
        <v>578.23</v>
      </c>
      <c r="L29" s="290">
        <v>150</v>
      </c>
      <c r="M29" s="290">
        <v>0</v>
      </c>
      <c r="N29" s="290">
        <v>0</v>
      </c>
      <c r="O29" s="290">
        <v>0</v>
      </c>
      <c r="P29" s="287">
        <f t="shared" si="3"/>
        <v>3.9</v>
      </c>
      <c r="Q29" s="288">
        <f t="shared" si="4"/>
        <v>100</v>
      </c>
    </row>
    <row r="30" spans="1:252" ht="14.25" customHeight="1">
      <c r="A30" s="508"/>
      <c r="B30" s="511"/>
      <c r="C30" s="514"/>
      <c r="D30" s="517"/>
      <c r="E30" s="184" t="s">
        <v>16</v>
      </c>
      <c r="F30" s="289">
        <v>6740.75</v>
      </c>
      <c r="G30" s="290">
        <v>1000</v>
      </c>
      <c r="H30" s="290">
        <v>925.23</v>
      </c>
      <c r="I30" s="290">
        <v>1000</v>
      </c>
      <c r="J30" s="290">
        <v>1903.2</v>
      </c>
      <c r="K30" s="289">
        <v>8823.61</v>
      </c>
      <c r="L30" s="290">
        <v>6000</v>
      </c>
      <c r="M30" s="290">
        <v>4592.09</v>
      </c>
      <c r="N30" s="290">
        <v>6100</v>
      </c>
      <c r="O30" s="290">
        <v>4668.5</v>
      </c>
      <c r="P30" s="287">
        <f t="shared" si="3"/>
        <v>5517.32</v>
      </c>
      <c r="Q30" s="288">
        <f t="shared" si="4"/>
        <v>6571.7</v>
      </c>
    </row>
    <row r="31" spans="1:252" ht="15" customHeight="1" thickBot="1">
      <c r="A31" s="508"/>
      <c r="B31" s="512"/>
      <c r="C31" s="515"/>
      <c r="D31" s="518"/>
      <c r="E31" s="186" t="s">
        <v>17</v>
      </c>
      <c r="F31" s="291">
        <v>1779.62</v>
      </c>
      <c r="G31" s="292">
        <v>150</v>
      </c>
      <c r="H31" s="292">
        <v>10.46</v>
      </c>
      <c r="I31" s="292">
        <v>800</v>
      </c>
      <c r="J31" s="292">
        <v>1008</v>
      </c>
      <c r="K31" s="291">
        <v>2010.81</v>
      </c>
      <c r="L31" s="292">
        <v>200</v>
      </c>
      <c r="M31" s="292">
        <v>0</v>
      </c>
      <c r="N31" s="292"/>
      <c r="O31" s="292"/>
      <c r="P31" s="287">
        <f t="shared" si="3"/>
        <v>10.46</v>
      </c>
      <c r="Q31" s="288">
        <f t="shared" si="4"/>
        <v>1008</v>
      </c>
    </row>
    <row r="32" spans="1:252" ht="15" customHeight="1" thickBot="1">
      <c r="A32" s="509"/>
      <c r="B32" s="519" t="s">
        <v>18</v>
      </c>
      <c r="C32" s="519"/>
      <c r="D32" s="520"/>
      <c r="E32" s="520"/>
      <c r="F32" s="293">
        <f>F27+F28+F29+F30+F31</f>
        <v>9248.66</v>
      </c>
      <c r="G32" s="293">
        <f t="shared" ref="G32:Q32" si="5">G27+G28+G29+G30+G31</f>
        <v>1863.6799999999998</v>
      </c>
      <c r="H32" s="293">
        <f t="shared" si="5"/>
        <v>1311.58</v>
      </c>
      <c r="I32" s="293">
        <f t="shared" si="5"/>
        <v>4100</v>
      </c>
      <c r="J32" s="293">
        <f t="shared" si="5"/>
        <v>5064.1000000000004</v>
      </c>
      <c r="K32" s="293">
        <f t="shared" si="5"/>
        <v>11750.15</v>
      </c>
      <c r="L32" s="293">
        <f t="shared" si="5"/>
        <v>6350</v>
      </c>
      <c r="M32" s="293">
        <f t="shared" si="5"/>
        <v>4592.09</v>
      </c>
      <c r="N32" s="293">
        <f t="shared" si="5"/>
        <v>6100</v>
      </c>
      <c r="O32" s="293">
        <f t="shared" si="5"/>
        <v>4668.5</v>
      </c>
      <c r="P32" s="293">
        <f t="shared" si="5"/>
        <v>5903.67</v>
      </c>
      <c r="Q32" s="293">
        <f t="shared" si="5"/>
        <v>9732.6</v>
      </c>
      <c r="R32" s="283"/>
      <c r="S32" s="283"/>
      <c r="T32" s="283"/>
      <c r="U32" s="283"/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283"/>
      <c r="AJ32" s="283"/>
      <c r="AK32" s="283"/>
      <c r="AL32" s="283"/>
      <c r="AM32" s="283"/>
      <c r="AN32" s="283"/>
      <c r="AO32" s="283"/>
      <c r="AP32" s="283"/>
      <c r="AQ32" s="283"/>
      <c r="AR32" s="283"/>
      <c r="AS32" s="283"/>
      <c r="AT32" s="283"/>
      <c r="AU32" s="283"/>
      <c r="AV32" s="283"/>
      <c r="AW32" s="283"/>
      <c r="AX32" s="283"/>
      <c r="AY32" s="283"/>
      <c r="AZ32" s="283"/>
      <c r="BA32" s="283"/>
      <c r="BB32" s="283"/>
      <c r="BC32" s="283"/>
      <c r="BD32" s="283"/>
      <c r="BE32" s="283"/>
      <c r="BF32" s="283"/>
      <c r="BG32" s="283"/>
      <c r="BH32" s="283"/>
      <c r="BI32" s="283"/>
      <c r="BJ32" s="283"/>
      <c r="BK32" s="283"/>
      <c r="BL32" s="283"/>
      <c r="BM32" s="283"/>
      <c r="BN32" s="283"/>
      <c r="BO32" s="283"/>
      <c r="BP32" s="283"/>
      <c r="BQ32" s="283"/>
      <c r="BR32" s="283"/>
      <c r="BS32" s="283"/>
      <c r="BT32" s="283"/>
      <c r="BU32" s="283"/>
      <c r="BV32" s="283"/>
      <c r="BW32" s="283"/>
      <c r="BX32" s="283"/>
      <c r="BY32" s="283"/>
      <c r="BZ32" s="283"/>
      <c r="CA32" s="283"/>
      <c r="CB32" s="283"/>
      <c r="CC32" s="283"/>
      <c r="CD32" s="283"/>
      <c r="CE32" s="283"/>
      <c r="CF32" s="283"/>
      <c r="CG32" s="283"/>
      <c r="CH32" s="283"/>
      <c r="CI32" s="283"/>
      <c r="CJ32" s="283"/>
      <c r="CK32" s="283"/>
      <c r="CL32" s="283"/>
      <c r="CM32" s="283"/>
      <c r="CN32" s="283"/>
      <c r="CO32" s="283"/>
      <c r="CP32" s="283"/>
      <c r="CQ32" s="283"/>
      <c r="CR32" s="283"/>
      <c r="CS32" s="283"/>
      <c r="CT32" s="283"/>
      <c r="CU32" s="283"/>
      <c r="CV32" s="283"/>
      <c r="CW32" s="283"/>
      <c r="CX32" s="283"/>
      <c r="CY32" s="283"/>
      <c r="CZ32" s="283"/>
      <c r="DA32" s="283"/>
      <c r="DB32" s="283"/>
      <c r="DC32" s="283"/>
      <c r="DD32" s="283"/>
      <c r="DE32" s="283"/>
      <c r="DF32" s="283"/>
      <c r="DG32" s="283"/>
      <c r="DH32" s="283"/>
      <c r="DI32" s="283"/>
      <c r="DJ32" s="283"/>
      <c r="DK32" s="283"/>
      <c r="DL32" s="283"/>
      <c r="DM32" s="283"/>
      <c r="DN32" s="283"/>
      <c r="DO32" s="283"/>
      <c r="DP32" s="283"/>
      <c r="DQ32" s="283"/>
      <c r="DR32" s="283"/>
      <c r="DS32" s="283"/>
      <c r="DT32" s="283"/>
      <c r="DU32" s="283"/>
      <c r="DV32" s="283"/>
      <c r="DW32" s="283"/>
      <c r="DX32" s="283"/>
      <c r="DY32" s="283"/>
      <c r="DZ32" s="283"/>
      <c r="EA32" s="283"/>
      <c r="EB32" s="283"/>
      <c r="EC32" s="283"/>
      <c r="ED32" s="283"/>
      <c r="EE32" s="283"/>
      <c r="EF32" s="283"/>
      <c r="EG32" s="283"/>
      <c r="EH32" s="283"/>
      <c r="EI32" s="283"/>
      <c r="EJ32" s="283"/>
      <c r="EK32" s="283"/>
      <c r="EL32" s="283"/>
      <c r="EM32" s="283"/>
      <c r="EN32" s="283"/>
      <c r="EO32" s="283"/>
      <c r="EP32" s="283"/>
      <c r="EQ32" s="283"/>
      <c r="ER32" s="283"/>
      <c r="ES32" s="283"/>
      <c r="ET32" s="283"/>
      <c r="EU32" s="283"/>
      <c r="EV32" s="283"/>
      <c r="EW32" s="283"/>
      <c r="EX32" s="283"/>
      <c r="EY32" s="283"/>
      <c r="EZ32" s="283"/>
      <c r="FA32" s="283"/>
      <c r="FB32" s="283"/>
      <c r="FC32" s="283"/>
      <c r="FD32" s="283"/>
      <c r="FE32" s="283"/>
      <c r="FF32" s="283"/>
      <c r="FG32" s="283"/>
      <c r="FH32" s="283"/>
      <c r="FI32" s="283"/>
      <c r="FJ32" s="283"/>
      <c r="FK32" s="283"/>
      <c r="FL32" s="283"/>
      <c r="FM32" s="283"/>
      <c r="FN32" s="283"/>
      <c r="FO32" s="283"/>
      <c r="FP32" s="283"/>
      <c r="FQ32" s="283"/>
      <c r="FR32" s="283"/>
      <c r="FS32" s="283"/>
      <c r="FT32" s="283"/>
      <c r="FU32" s="283"/>
      <c r="FV32" s="283"/>
      <c r="FW32" s="283"/>
      <c r="FX32" s="283"/>
      <c r="FY32" s="283"/>
      <c r="FZ32" s="283"/>
      <c r="GA32" s="283"/>
      <c r="GB32" s="283"/>
      <c r="GC32" s="283"/>
      <c r="GD32" s="283"/>
      <c r="GE32" s="283"/>
      <c r="GF32" s="283"/>
      <c r="GG32" s="283"/>
      <c r="GH32" s="283"/>
      <c r="GI32" s="283"/>
      <c r="GJ32" s="283"/>
      <c r="GK32" s="283"/>
      <c r="GL32" s="283"/>
      <c r="GM32" s="283"/>
      <c r="GN32" s="283"/>
      <c r="GO32" s="283"/>
      <c r="GP32" s="283"/>
      <c r="GQ32" s="283"/>
      <c r="GR32" s="283"/>
      <c r="GS32" s="283"/>
      <c r="GT32" s="283"/>
      <c r="GU32" s="283"/>
      <c r="GV32" s="283"/>
      <c r="GW32" s="283"/>
      <c r="GX32" s="283"/>
      <c r="GY32" s="283"/>
      <c r="GZ32" s="283"/>
      <c r="HA32" s="283"/>
      <c r="HB32" s="283"/>
      <c r="HC32" s="283"/>
      <c r="HD32" s="283"/>
      <c r="HE32" s="283"/>
      <c r="HF32" s="283"/>
      <c r="HG32" s="283"/>
      <c r="HH32" s="283"/>
      <c r="HI32" s="283"/>
      <c r="HJ32" s="283"/>
      <c r="HK32" s="283"/>
      <c r="HL32" s="283"/>
      <c r="HM32" s="283"/>
      <c r="HN32" s="283"/>
      <c r="HO32" s="283"/>
      <c r="HP32" s="283"/>
      <c r="HQ32" s="283"/>
      <c r="HR32" s="283"/>
      <c r="HS32" s="283"/>
      <c r="HT32" s="283"/>
      <c r="HU32" s="283"/>
      <c r="HV32" s="283"/>
      <c r="HW32" s="283"/>
      <c r="HX32" s="283"/>
      <c r="HY32" s="283"/>
      <c r="HZ32" s="283"/>
      <c r="IA32" s="283"/>
      <c r="IB32" s="283"/>
      <c r="IC32" s="283"/>
      <c r="ID32" s="283"/>
      <c r="IE32" s="283"/>
      <c r="IF32" s="283"/>
      <c r="IG32" s="283"/>
      <c r="IH32" s="283"/>
      <c r="II32" s="283"/>
      <c r="IJ32" s="283"/>
      <c r="IK32" s="283"/>
      <c r="IL32" s="283"/>
      <c r="IM32" s="283"/>
      <c r="IN32" s="283"/>
      <c r="IO32" s="283"/>
      <c r="IP32" s="283"/>
      <c r="IQ32" s="283"/>
      <c r="IR32" s="283"/>
    </row>
    <row r="33" spans="1:17" ht="14.25" customHeight="1">
      <c r="A33" s="507">
        <v>5</v>
      </c>
      <c r="B33" s="510" t="s">
        <v>95</v>
      </c>
      <c r="C33" s="513">
        <v>23099.83</v>
      </c>
      <c r="D33" s="516">
        <f>F38+K38</f>
        <v>19577.62</v>
      </c>
      <c r="E33" s="181" t="s">
        <v>14</v>
      </c>
      <c r="F33" s="285">
        <v>166.84</v>
      </c>
      <c r="G33" s="286">
        <v>14.17</v>
      </c>
      <c r="H33" s="286">
        <v>14.17</v>
      </c>
      <c r="I33" s="286">
        <v>130.386</v>
      </c>
      <c r="J33" s="274">
        <v>130.386</v>
      </c>
      <c r="K33" s="285">
        <v>50.4</v>
      </c>
      <c r="L33" s="286"/>
      <c r="M33" s="286"/>
      <c r="N33" s="286"/>
      <c r="O33" s="286"/>
      <c r="P33" s="287">
        <f t="shared" si="3"/>
        <v>14.17</v>
      </c>
      <c r="Q33" s="288">
        <f t="shared" si="4"/>
        <v>130.386</v>
      </c>
    </row>
    <row r="34" spans="1:17" ht="14.25" customHeight="1">
      <c r="A34" s="508"/>
      <c r="B34" s="511"/>
      <c r="C34" s="514"/>
      <c r="D34" s="517"/>
      <c r="E34" s="184" t="s">
        <v>72</v>
      </c>
      <c r="F34" s="289">
        <v>0</v>
      </c>
      <c r="G34" s="290">
        <v>0</v>
      </c>
      <c r="H34" s="290">
        <v>0</v>
      </c>
      <c r="I34" s="290">
        <v>0</v>
      </c>
      <c r="J34" s="290">
        <v>0</v>
      </c>
      <c r="K34" s="289"/>
      <c r="L34" s="290"/>
      <c r="M34" s="290"/>
      <c r="N34" s="290"/>
      <c r="O34" s="290"/>
      <c r="P34" s="287">
        <f t="shared" si="3"/>
        <v>0</v>
      </c>
      <c r="Q34" s="288">
        <f t="shared" si="4"/>
        <v>0</v>
      </c>
    </row>
    <row r="35" spans="1:17" ht="14.25" customHeight="1">
      <c r="A35" s="508"/>
      <c r="B35" s="511"/>
      <c r="C35" s="514"/>
      <c r="D35" s="517"/>
      <c r="E35" s="184" t="s">
        <v>15</v>
      </c>
      <c r="F35" s="289">
        <v>375.64</v>
      </c>
      <c r="G35" s="290">
        <v>210.94</v>
      </c>
      <c r="H35" s="290">
        <v>210.94</v>
      </c>
      <c r="I35" s="290">
        <v>654.005</v>
      </c>
      <c r="J35" s="290">
        <v>554</v>
      </c>
      <c r="K35" s="289">
        <v>96.36</v>
      </c>
      <c r="L35" s="290"/>
      <c r="M35" s="290"/>
      <c r="N35" s="290"/>
      <c r="O35" s="290"/>
      <c r="P35" s="287">
        <f t="shared" si="3"/>
        <v>210.94</v>
      </c>
      <c r="Q35" s="288">
        <f t="shared" si="4"/>
        <v>554</v>
      </c>
    </row>
    <row r="36" spans="1:17" ht="14.25" customHeight="1">
      <c r="A36" s="508"/>
      <c r="B36" s="511"/>
      <c r="C36" s="514"/>
      <c r="D36" s="517"/>
      <c r="E36" s="184" t="s">
        <v>16</v>
      </c>
      <c r="F36" s="289">
        <v>4370.83</v>
      </c>
      <c r="G36" s="290">
        <v>603.79999999999995</v>
      </c>
      <c r="H36" s="290">
        <v>603.79999999999995</v>
      </c>
      <c r="I36" s="290">
        <v>25913.287</v>
      </c>
      <c r="J36" s="290">
        <v>17609.863000000001</v>
      </c>
      <c r="K36" s="289">
        <v>10380.14</v>
      </c>
      <c r="L36" s="290"/>
      <c r="M36" s="290"/>
      <c r="N36" s="290"/>
      <c r="O36" s="290"/>
      <c r="P36" s="287">
        <f t="shared" si="3"/>
        <v>603.79999999999995</v>
      </c>
      <c r="Q36" s="288">
        <f t="shared" si="4"/>
        <v>17609.863000000001</v>
      </c>
    </row>
    <row r="37" spans="1:17" ht="15" customHeight="1" thickBot="1">
      <c r="A37" s="508"/>
      <c r="B37" s="512"/>
      <c r="C37" s="515"/>
      <c r="D37" s="518"/>
      <c r="E37" s="186" t="s">
        <v>17</v>
      </c>
      <c r="F37" s="291">
        <v>2755.64</v>
      </c>
      <c r="G37" s="292">
        <v>10.83</v>
      </c>
      <c r="H37" s="292">
        <v>10.83</v>
      </c>
      <c r="I37" s="292">
        <v>174.85</v>
      </c>
      <c r="J37" s="292">
        <v>154.85</v>
      </c>
      <c r="K37" s="291">
        <v>1381.77</v>
      </c>
      <c r="L37" s="292"/>
      <c r="M37" s="292"/>
      <c r="N37" s="292"/>
      <c r="O37" s="292"/>
      <c r="P37" s="287">
        <f t="shared" si="3"/>
        <v>10.83</v>
      </c>
      <c r="Q37" s="288">
        <f t="shared" si="4"/>
        <v>154.85</v>
      </c>
    </row>
    <row r="38" spans="1:17" ht="15" customHeight="1" thickBot="1">
      <c r="A38" s="509"/>
      <c r="B38" s="519" t="s">
        <v>18</v>
      </c>
      <c r="C38" s="519"/>
      <c r="D38" s="520"/>
      <c r="E38" s="520"/>
      <c r="F38" s="293">
        <f>F33+F34+F35+F36+F37</f>
        <v>7668.9499999999989</v>
      </c>
      <c r="G38" s="293">
        <f t="shared" ref="G38:Q38" si="6">G33+G34+G35+G36+G37</f>
        <v>839.74</v>
      </c>
      <c r="H38" s="293">
        <f t="shared" si="6"/>
        <v>839.74</v>
      </c>
      <c r="I38" s="293">
        <f t="shared" si="6"/>
        <v>26872.527999999998</v>
      </c>
      <c r="J38" s="293">
        <f t="shared" si="6"/>
        <v>18449.098999999998</v>
      </c>
      <c r="K38" s="293">
        <f t="shared" si="6"/>
        <v>11908.67</v>
      </c>
      <c r="L38" s="293">
        <f t="shared" si="6"/>
        <v>0</v>
      </c>
      <c r="M38" s="293">
        <f t="shared" si="6"/>
        <v>0</v>
      </c>
      <c r="N38" s="293">
        <f t="shared" si="6"/>
        <v>0</v>
      </c>
      <c r="O38" s="293">
        <f t="shared" si="6"/>
        <v>0</v>
      </c>
      <c r="P38" s="293">
        <f t="shared" si="6"/>
        <v>839.74</v>
      </c>
      <c r="Q38" s="293">
        <f t="shared" si="6"/>
        <v>18449.098999999998</v>
      </c>
    </row>
    <row r="39" spans="1:17" ht="13.5" customHeight="1">
      <c r="A39" s="507">
        <v>6</v>
      </c>
      <c r="B39" s="510" t="s">
        <v>96</v>
      </c>
      <c r="C39" s="513">
        <v>18925.310000000001</v>
      </c>
      <c r="D39" s="516">
        <f>F44+K44</f>
        <v>10482.82</v>
      </c>
      <c r="E39" s="181" t="s">
        <v>14</v>
      </c>
      <c r="F39" s="285">
        <v>2287.98</v>
      </c>
      <c r="G39" s="286">
        <v>750</v>
      </c>
      <c r="H39" s="286">
        <v>648.04</v>
      </c>
      <c r="I39" s="286">
        <v>3100</v>
      </c>
      <c r="J39" s="274">
        <v>2603.3000000000002</v>
      </c>
      <c r="K39" s="285">
        <v>0</v>
      </c>
      <c r="L39" s="286"/>
      <c r="M39" s="286"/>
      <c r="N39" s="286"/>
      <c r="O39" s="286"/>
      <c r="P39" s="287">
        <f t="shared" si="3"/>
        <v>648.04</v>
      </c>
      <c r="Q39" s="288">
        <f t="shared" si="4"/>
        <v>2603.3000000000002</v>
      </c>
    </row>
    <row r="40" spans="1:17" ht="13.5" customHeight="1">
      <c r="A40" s="508"/>
      <c r="B40" s="511"/>
      <c r="C40" s="514"/>
      <c r="D40" s="517"/>
      <c r="E40" s="184" t="s">
        <v>72</v>
      </c>
      <c r="F40" s="289">
        <v>2.0099999999999998</v>
      </c>
      <c r="G40" s="290"/>
      <c r="H40" s="290"/>
      <c r="I40" s="290"/>
      <c r="J40" s="290"/>
      <c r="K40" s="289">
        <v>0</v>
      </c>
      <c r="L40" s="290"/>
      <c r="M40" s="290"/>
      <c r="N40" s="290"/>
      <c r="O40" s="290"/>
      <c r="P40" s="287">
        <f t="shared" si="3"/>
        <v>0</v>
      </c>
      <c r="Q40" s="288">
        <f t="shared" si="4"/>
        <v>0</v>
      </c>
    </row>
    <row r="41" spans="1:17" ht="13.5" customHeight="1">
      <c r="A41" s="508"/>
      <c r="B41" s="511"/>
      <c r="C41" s="514"/>
      <c r="D41" s="517"/>
      <c r="E41" s="184" t="s">
        <v>15</v>
      </c>
      <c r="F41" s="289">
        <v>220.3</v>
      </c>
      <c r="G41" s="290">
        <v>90</v>
      </c>
      <c r="H41" s="290">
        <v>82.3</v>
      </c>
      <c r="I41" s="290">
        <v>315</v>
      </c>
      <c r="J41" s="290">
        <v>294.60000000000002</v>
      </c>
      <c r="K41" s="289">
        <v>684.89</v>
      </c>
      <c r="L41" s="290"/>
      <c r="M41" s="290"/>
      <c r="N41" s="290"/>
      <c r="O41" s="290"/>
      <c r="P41" s="287">
        <f t="shared" si="3"/>
        <v>82.3</v>
      </c>
      <c r="Q41" s="288">
        <f t="shared" si="4"/>
        <v>294.60000000000002</v>
      </c>
    </row>
    <row r="42" spans="1:17" ht="13.5" customHeight="1">
      <c r="A42" s="508"/>
      <c r="B42" s="511"/>
      <c r="C42" s="514"/>
      <c r="D42" s="517"/>
      <c r="E42" s="184" t="s">
        <v>16</v>
      </c>
      <c r="F42" s="289">
        <v>4548.09</v>
      </c>
      <c r="G42" s="290">
        <v>1440</v>
      </c>
      <c r="H42" s="290">
        <v>1399.46</v>
      </c>
      <c r="I42" s="290">
        <v>3215</v>
      </c>
      <c r="J42" s="290">
        <v>2252.5</v>
      </c>
      <c r="K42" s="289">
        <v>760.14</v>
      </c>
      <c r="L42" s="290">
        <v>260</v>
      </c>
      <c r="M42" s="290">
        <v>260</v>
      </c>
      <c r="N42" s="290">
        <v>616.20000000000005</v>
      </c>
      <c r="O42" s="290">
        <v>616.20000000000005</v>
      </c>
      <c r="P42" s="287">
        <f t="shared" si="3"/>
        <v>1659.46</v>
      </c>
      <c r="Q42" s="288">
        <f t="shared" si="4"/>
        <v>2868.7</v>
      </c>
    </row>
    <row r="43" spans="1:17" ht="14.25" customHeight="1" thickBot="1">
      <c r="A43" s="508"/>
      <c r="B43" s="512"/>
      <c r="C43" s="515"/>
      <c r="D43" s="518"/>
      <c r="E43" s="186" t="s">
        <v>17</v>
      </c>
      <c r="F43" s="291">
        <v>1917.56</v>
      </c>
      <c r="G43" s="292">
        <v>20.82</v>
      </c>
      <c r="H43" s="292">
        <v>10.82</v>
      </c>
      <c r="I43" s="292">
        <v>260</v>
      </c>
      <c r="J43" s="292">
        <v>133.30000000000001</v>
      </c>
      <c r="K43" s="291">
        <v>61.85</v>
      </c>
      <c r="L43" s="292"/>
      <c r="M43" s="292"/>
      <c r="N43" s="292"/>
      <c r="O43" s="292"/>
      <c r="P43" s="287">
        <f t="shared" si="3"/>
        <v>10.82</v>
      </c>
      <c r="Q43" s="288">
        <f t="shared" si="4"/>
        <v>133.30000000000001</v>
      </c>
    </row>
    <row r="44" spans="1:17" ht="15" customHeight="1" thickBot="1">
      <c r="A44" s="509"/>
      <c r="B44" s="519" t="s">
        <v>18</v>
      </c>
      <c r="C44" s="519"/>
      <c r="D44" s="520"/>
      <c r="E44" s="520"/>
      <c r="F44" s="293">
        <f>F39+F40+F41+F42+F43</f>
        <v>8975.94</v>
      </c>
      <c r="G44" s="293">
        <v>2300.8200000000002</v>
      </c>
      <c r="H44" s="293">
        <f t="shared" ref="H44:Q44" si="7">H39+H40+H41+H42+H43</f>
        <v>2140.6200000000003</v>
      </c>
      <c r="I44" s="293">
        <f t="shared" si="7"/>
        <v>6890</v>
      </c>
      <c r="J44" s="293">
        <f t="shared" si="7"/>
        <v>5283.7</v>
      </c>
      <c r="K44" s="293">
        <f t="shared" si="7"/>
        <v>1506.8799999999999</v>
      </c>
      <c r="L44" s="293">
        <f t="shared" si="7"/>
        <v>260</v>
      </c>
      <c r="M44" s="293">
        <f t="shared" si="7"/>
        <v>260</v>
      </c>
      <c r="N44" s="293">
        <f t="shared" si="7"/>
        <v>616.20000000000005</v>
      </c>
      <c r="O44" s="293">
        <f t="shared" si="7"/>
        <v>616.20000000000005</v>
      </c>
      <c r="P44" s="293">
        <f t="shared" si="7"/>
        <v>2400.6200000000003</v>
      </c>
      <c r="Q44" s="293">
        <f t="shared" si="7"/>
        <v>5899.9000000000005</v>
      </c>
    </row>
    <row r="45" spans="1:17" ht="13.5" customHeight="1">
      <c r="A45" s="507">
        <v>7</v>
      </c>
      <c r="B45" s="510" t="s">
        <v>97</v>
      </c>
      <c r="C45" s="513">
        <v>14995.05</v>
      </c>
      <c r="D45" s="516">
        <v>9820.5499999999993</v>
      </c>
      <c r="E45" s="181" t="s">
        <v>14</v>
      </c>
      <c r="F45" s="285">
        <v>487.92</v>
      </c>
      <c r="G45" s="286">
        <v>300</v>
      </c>
      <c r="H45" s="286">
        <v>184.49</v>
      </c>
      <c r="I45" s="286">
        <v>1035</v>
      </c>
      <c r="J45" s="274">
        <v>636.5</v>
      </c>
      <c r="K45" s="285">
        <v>0.56999999999999995</v>
      </c>
      <c r="L45" s="286"/>
      <c r="M45" s="286"/>
      <c r="N45" s="286"/>
      <c r="O45" s="286"/>
      <c r="P45" s="287">
        <v>185.06</v>
      </c>
      <c r="Q45" s="288">
        <f>J45+O45</f>
        <v>636.5</v>
      </c>
    </row>
    <row r="46" spans="1:17" ht="13.5" customHeight="1">
      <c r="A46" s="508"/>
      <c r="B46" s="511"/>
      <c r="C46" s="514"/>
      <c r="D46" s="517"/>
      <c r="E46" s="184" t="s">
        <v>72</v>
      </c>
      <c r="F46" s="289">
        <v>7.61</v>
      </c>
      <c r="G46" s="290">
        <v>7.61</v>
      </c>
      <c r="H46" s="290">
        <v>4.5999999999999996</v>
      </c>
      <c r="I46" s="290">
        <v>103.08</v>
      </c>
      <c r="J46" s="290">
        <v>62.3</v>
      </c>
      <c r="K46" s="289"/>
      <c r="L46" s="290"/>
      <c r="M46" s="290"/>
      <c r="N46" s="290"/>
      <c r="O46" s="290"/>
      <c r="P46" s="287">
        <v>4.5999999999999996</v>
      </c>
      <c r="Q46" s="288">
        <f>J46+O46</f>
        <v>62.3</v>
      </c>
    </row>
    <row r="47" spans="1:17" ht="13.5" customHeight="1">
      <c r="A47" s="508"/>
      <c r="B47" s="511"/>
      <c r="C47" s="514"/>
      <c r="D47" s="517"/>
      <c r="E47" s="184" t="s">
        <v>15</v>
      </c>
      <c r="F47" s="289">
        <v>81.290000000000006</v>
      </c>
      <c r="G47" s="290">
        <v>60</v>
      </c>
      <c r="H47" s="290">
        <v>5.6</v>
      </c>
      <c r="I47" s="290">
        <v>45</v>
      </c>
      <c r="J47" s="290">
        <v>4.2</v>
      </c>
      <c r="K47" s="289">
        <v>194.84</v>
      </c>
      <c r="L47" s="290">
        <v>100</v>
      </c>
      <c r="M47" s="290">
        <v>0</v>
      </c>
      <c r="N47" s="290"/>
      <c r="O47" s="290"/>
      <c r="P47" s="287">
        <v>5.6</v>
      </c>
      <c r="Q47" s="288">
        <f>J47+O47</f>
        <v>4.2</v>
      </c>
    </row>
    <row r="48" spans="1:17" ht="13.5" customHeight="1">
      <c r="A48" s="508"/>
      <c r="B48" s="511"/>
      <c r="C48" s="514"/>
      <c r="D48" s="517"/>
      <c r="E48" s="184" t="s">
        <v>16</v>
      </c>
      <c r="F48" s="289">
        <v>4544.75</v>
      </c>
      <c r="G48" s="290">
        <v>2000</v>
      </c>
      <c r="H48" s="290">
        <v>557.71</v>
      </c>
      <c r="I48" s="290">
        <v>960</v>
      </c>
      <c r="J48" s="290">
        <v>267.7</v>
      </c>
      <c r="K48" s="289">
        <v>3097.77</v>
      </c>
      <c r="L48" s="290">
        <v>2000</v>
      </c>
      <c r="M48" s="290">
        <v>1694</v>
      </c>
      <c r="N48" s="290">
        <v>960</v>
      </c>
      <c r="O48" s="290">
        <v>813.12</v>
      </c>
      <c r="P48" s="287">
        <v>2251.71</v>
      </c>
      <c r="Q48" s="288">
        <f>J48+O48</f>
        <v>1080.82</v>
      </c>
    </row>
    <row r="49" spans="1:17" ht="14.25" customHeight="1" thickBot="1">
      <c r="A49" s="508"/>
      <c r="B49" s="512"/>
      <c r="C49" s="515"/>
      <c r="D49" s="518"/>
      <c r="E49" s="186" t="s">
        <v>17</v>
      </c>
      <c r="F49" s="291">
        <v>1028.8399999999999</v>
      </c>
      <c r="G49" s="292">
        <v>500</v>
      </c>
      <c r="H49" s="292">
        <v>7.96</v>
      </c>
      <c r="I49" s="292">
        <v>240</v>
      </c>
      <c r="J49" s="292">
        <v>3.8210000000000002</v>
      </c>
      <c r="K49" s="291">
        <v>377.67</v>
      </c>
      <c r="L49" s="292">
        <v>150</v>
      </c>
      <c r="M49" s="292">
        <v>0</v>
      </c>
      <c r="N49" s="292"/>
      <c r="O49" s="292"/>
      <c r="P49" s="287">
        <v>7.96</v>
      </c>
      <c r="Q49" s="288">
        <f>J49+O49</f>
        <v>3.8210000000000002</v>
      </c>
    </row>
    <row r="50" spans="1:17" ht="15" customHeight="1" thickBot="1">
      <c r="A50" s="509"/>
      <c r="B50" s="519" t="s">
        <v>18</v>
      </c>
      <c r="C50" s="519"/>
      <c r="D50" s="520"/>
      <c r="E50" s="520"/>
      <c r="F50" s="293">
        <f>F45+F46+F47+F48+F49</f>
        <v>6150.41</v>
      </c>
      <c r="G50" s="293">
        <f t="shared" ref="G50:Q50" si="8">G45+G46+G47+G48+G49</f>
        <v>2867.61</v>
      </c>
      <c r="H50" s="293">
        <f t="shared" si="8"/>
        <v>760.36000000000013</v>
      </c>
      <c r="I50" s="293">
        <f t="shared" si="8"/>
        <v>2383.08</v>
      </c>
      <c r="J50" s="293">
        <f t="shared" si="8"/>
        <v>974.52100000000007</v>
      </c>
      <c r="K50" s="293">
        <f t="shared" si="8"/>
        <v>3670.85</v>
      </c>
      <c r="L50" s="293">
        <f t="shared" si="8"/>
        <v>2250</v>
      </c>
      <c r="M50" s="293">
        <f t="shared" si="8"/>
        <v>1694</v>
      </c>
      <c r="N50" s="293">
        <f t="shared" si="8"/>
        <v>960</v>
      </c>
      <c r="O50" s="293">
        <f t="shared" si="8"/>
        <v>813.12</v>
      </c>
      <c r="P50" s="293">
        <f t="shared" si="8"/>
        <v>2454.9300000000003</v>
      </c>
      <c r="Q50" s="293">
        <f t="shared" si="8"/>
        <v>1787.6409999999998</v>
      </c>
    </row>
    <row r="51" spans="1:17" ht="13.5" customHeight="1">
      <c r="A51" s="507">
        <v>8</v>
      </c>
      <c r="B51" s="510" t="s">
        <v>190</v>
      </c>
      <c r="C51" s="513">
        <v>20791.37</v>
      </c>
      <c r="D51" s="516">
        <f>F56+K56</f>
        <v>17361.870000000003</v>
      </c>
      <c r="E51" s="181" t="s">
        <v>14</v>
      </c>
      <c r="F51" s="285">
        <v>321.32</v>
      </c>
      <c r="G51" s="286">
        <v>102.64</v>
      </c>
      <c r="H51" s="286">
        <v>87.15</v>
      </c>
      <c r="I51" s="286">
        <v>908.18</v>
      </c>
      <c r="J51" s="274">
        <v>1300.67</v>
      </c>
      <c r="K51" s="285">
        <v>63.49</v>
      </c>
      <c r="L51" s="286">
        <v>0</v>
      </c>
      <c r="M51" s="286"/>
      <c r="N51" s="286"/>
      <c r="O51" s="286"/>
      <c r="P51" s="287">
        <f t="shared" si="3"/>
        <v>87.15</v>
      </c>
      <c r="Q51" s="288">
        <f t="shared" si="4"/>
        <v>1300.67</v>
      </c>
    </row>
    <row r="52" spans="1:17" ht="13.5" customHeight="1">
      <c r="A52" s="508"/>
      <c r="B52" s="511"/>
      <c r="C52" s="514"/>
      <c r="D52" s="517"/>
      <c r="E52" s="184" t="s">
        <v>72</v>
      </c>
      <c r="F52" s="289">
        <v>15.46</v>
      </c>
      <c r="G52" s="290">
        <v>0</v>
      </c>
      <c r="H52" s="290">
        <v>0</v>
      </c>
      <c r="I52" s="290">
        <v>0</v>
      </c>
      <c r="J52" s="290">
        <v>0</v>
      </c>
      <c r="K52" s="289">
        <v>0</v>
      </c>
      <c r="L52" s="290">
        <v>0</v>
      </c>
      <c r="M52" s="290"/>
      <c r="N52" s="290"/>
      <c r="O52" s="290"/>
      <c r="P52" s="287">
        <f t="shared" si="3"/>
        <v>0</v>
      </c>
      <c r="Q52" s="288">
        <f t="shared" si="4"/>
        <v>0</v>
      </c>
    </row>
    <row r="53" spans="1:17" ht="13.5" customHeight="1">
      <c r="A53" s="508"/>
      <c r="B53" s="511"/>
      <c r="C53" s="514"/>
      <c r="D53" s="517"/>
      <c r="E53" s="184" t="s">
        <v>15</v>
      </c>
      <c r="F53" s="289">
        <v>17.11</v>
      </c>
      <c r="G53" s="290">
        <v>0</v>
      </c>
      <c r="H53" s="290">
        <v>0</v>
      </c>
      <c r="I53" s="290">
        <v>0</v>
      </c>
      <c r="J53" s="290">
        <v>0</v>
      </c>
      <c r="K53" s="289">
        <v>0</v>
      </c>
      <c r="L53" s="290">
        <v>0</v>
      </c>
      <c r="M53" s="290"/>
      <c r="N53" s="290"/>
      <c r="O53" s="290"/>
      <c r="P53" s="287">
        <f t="shared" si="3"/>
        <v>0</v>
      </c>
      <c r="Q53" s="288">
        <f t="shared" si="4"/>
        <v>0</v>
      </c>
    </row>
    <row r="54" spans="1:17" ht="13.5" customHeight="1">
      <c r="A54" s="508"/>
      <c r="B54" s="511"/>
      <c r="C54" s="514"/>
      <c r="D54" s="517"/>
      <c r="E54" s="184" t="s">
        <v>16</v>
      </c>
      <c r="F54" s="289">
        <v>5425.45</v>
      </c>
      <c r="G54" s="290">
        <v>521.02</v>
      </c>
      <c r="H54" s="290">
        <v>446.02</v>
      </c>
      <c r="I54" s="290">
        <v>385.3</v>
      </c>
      <c r="J54" s="290">
        <v>330</v>
      </c>
      <c r="K54" s="289">
        <v>7799.46</v>
      </c>
      <c r="L54" s="290">
        <v>3200</v>
      </c>
      <c r="M54" s="290">
        <v>2480</v>
      </c>
      <c r="N54" s="290">
        <v>10656</v>
      </c>
      <c r="O54" s="290">
        <v>8258.4</v>
      </c>
      <c r="P54" s="287">
        <f t="shared" si="3"/>
        <v>2926.02</v>
      </c>
      <c r="Q54" s="288">
        <f t="shared" si="4"/>
        <v>8588.4</v>
      </c>
    </row>
    <row r="55" spans="1:17" ht="14.25" customHeight="1" thickBot="1">
      <c r="A55" s="508"/>
      <c r="B55" s="512"/>
      <c r="C55" s="515"/>
      <c r="D55" s="518"/>
      <c r="E55" s="186" t="s">
        <v>17</v>
      </c>
      <c r="F55" s="291">
        <v>2100.92</v>
      </c>
      <c r="G55" s="292">
        <v>0</v>
      </c>
      <c r="H55" s="292">
        <v>0</v>
      </c>
      <c r="I55" s="292">
        <v>0</v>
      </c>
      <c r="J55" s="292">
        <v>0</v>
      </c>
      <c r="K55" s="291">
        <v>1618.66</v>
      </c>
      <c r="L55" s="292">
        <v>0</v>
      </c>
      <c r="M55" s="292"/>
      <c r="N55" s="292"/>
      <c r="O55" s="292"/>
      <c r="P55" s="287">
        <f t="shared" si="3"/>
        <v>0</v>
      </c>
      <c r="Q55" s="288">
        <f t="shared" si="4"/>
        <v>0</v>
      </c>
    </row>
    <row r="56" spans="1:17" ht="15" customHeight="1" thickBot="1">
      <c r="A56" s="509"/>
      <c r="B56" s="519" t="s">
        <v>18</v>
      </c>
      <c r="C56" s="519"/>
      <c r="D56" s="520"/>
      <c r="E56" s="520"/>
      <c r="F56" s="293">
        <f>F51+F52+F53+F54+F55</f>
        <v>7880.26</v>
      </c>
      <c r="G56" s="293">
        <f t="shared" ref="G56:Q56" si="9">G51+G52+G53+G54+G55</f>
        <v>623.66</v>
      </c>
      <c r="H56" s="293">
        <f t="shared" si="9"/>
        <v>533.16999999999996</v>
      </c>
      <c r="I56" s="293">
        <f t="shared" si="9"/>
        <v>1293.48</v>
      </c>
      <c r="J56" s="293">
        <f t="shared" si="9"/>
        <v>1630.67</v>
      </c>
      <c r="K56" s="293">
        <f t="shared" si="9"/>
        <v>9481.61</v>
      </c>
      <c r="L56" s="293">
        <f t="shared" si="9"/>
        <v>3200</v>
      </c>
      <c r="M56" s="293">
        <f t="shared" si="9"/>
        <v>2480</v>
      </c>
      <c r="N56" s="293">
        <f t="shared" si="9"/>
        <v>10656</v>
      </c>
      <c r="O56" s="293">
        <f t="shared" si="9"/>
        <v>8258.4</v>
      </c>
      <c r="P56" s="293">
        <f t="shared" si="9"/>
        <v>3013.17</v>
      </c>
      <c r="Q56" s="293">
        <f t="shared" si="9"/>
        <v>9889.07</v>
      </c>
    </row>
    <row r="57" spans="1:17" ht="13.5" customHeight="1">
      <c r="A57" s="507">
        <v>9</v>
      </c>
      <c r="B57" s="510" t="s">
        <v>98</v>
      </c>
      <c r="C57" s="513">
        <v>1296.17</v>
      </c>
      <c r="D57" s="516">
        <v>770.04899999999998</v>
      </c>
      <c r="E57" s="181" t="s">
        <v>14</v>
      </c>
      <c r="F57" s="285">
        <v>62.51</v>
      </c>
      <c r="G57" s="286"/>
      <c r="H57" s="286"/>
      <c r="I57" s="286"/>
      <c r="K57" s="285"/>
      <c r="L57" s="286"/>
      <c r="M57" s="286"/>
      <c r="N57" s="286"/>
      <c r="O57" s="286"/>
      <c r="P57" s="287">
        <f>H57+M57</f>
        <v>0</v>
      </c>
      <c r="Q57" s="288">
        <f>J57+O57</f>
        <v>0</v>
      </c>
    </row>
    <row r="58" spans="1:17" ht="13.5" customHeight="1">
      <c r="A58" s="508"/>
      <c r="B58" s="511"/>
      <c r="C58" s="514"/>
      <c r="D58" s="517"/>
      <c r="E58" s="184" t="s">
        <v>72</v>
      </c>
      <c r="F58" s="289"/>
      <c r="G58" s="290"/>
      <c r="H58" s="290"/>
      <c r="I58" s="290"/>
      <c r="J58" s="290"/>
      <c r="K58" s="289"/>
      <c r="L58" s="290"/>
      <c r="M58" s="290"/>
      <c r="N58" s="290"/>
      <c r="O58" s="290"/>
      <c r="P58" s="287">
        <f>H58+M58</f>
        <v>0</v>
      </c>
      <c r="Q58" s="288">
        <f>J58+O58</f>
        <v>0</v>
      </c>
    </row>
    <row r="59" spans="1:17" ht="13.5" customHeight="1">
      <c r="A59" s="508"/>
      <c r="B59" s="511"/>
      <c r="C59" s="514"/>
      <c r="D59" s="517"/>
      <c r="E59" s="184" t="s">
        <v>15</v>
      </c>
      <c r="F59" s="289"/>
      <c r="G59" s="290"/>
      <c r="H59" s="290"/>
      <c r="I59" s="290"/>
      <c r="J59" s="290"/>
      <c r="K59" s="289"/>
      <c r="L59" s="290"/>
      <c r="M59" s="290"/>
      <c r="N59" s="290"/>
      <c r="O59" s="290"/>
      <c r="P59" s="287">
        <f>H59+M59</f>
        <v>0</v>
      </c>
      <c r="Q59" s="288">
        <f>J59+O59</f>
        <v>0</v>
      </c>
    </row>
    <row r="60" spans="1:17" ht="13.5" customHeight="1">
      <c r="A60" s="508"/>
      <c r="B60" s="511"/>
      <c r="C60" s="514"/>
      <c r="D60" s="517"/>
      <c r="E60" s="184" t="s">
        <v>16</v>
      </c>
      <c r="F60" s="289">
        <v>433.62</v>
      </c>
      <c r="G60" s="290">
        <v>0</v>
      </c>
      <c r="H60" s="290">
        <v>0</v>
      </c>
      <c r="I60" s="290">
        <v>0</v>
      </c>
      <c r="J60" s="290">
        <v>0</v>
      </c>
      <c r="K60" s="289">
        <v>0.02</v>
      </c>
      <c r="L60" s="290">
        <v>0</v>
      </c>
      <c r="M60" s="290">
        <v>0</v>
      </c>
      <c r="N60" s="290">
        <v>0</v>
      </c>
      <c r="O60" s="290"/>
      <c r="P60" s="287">
        <f>H60+M60</f>
        <v>0</v>
      </c>
      <c r="Q60" s="288">
        <f>J60+O60</f>
        <v>0</v>
      </c>
    </row>
    <row r="61" spans="1:17" ht="14.25" customHeight="1" thickBot="1">
      <c r="A61" s="508"/>
      <c r="B61" s="512"/>
      <c r="C61" s="515"/>
      <c r="D61" s="518"/>
      <c r="E61" s="186" t="s">
        <v>17</v>
      </c>
      <c r="F61" s="291">
        <v>274.33999999999997</v>
      </c>
      <c r="G61" s="292">
        <v>0.05</v>
      </c>
      <c r="H61" s="292">
        <v>0.05</v>
      </c>
      <c r="I61" s="292">
        <v>1260</v>
      </c>
      <c r="J61" s="292">
        <v>1260</v>
      </c>
      <c r="K61" s="291"/>
      <c r="L61" s="292"/>
      <c r="M61" s="292"/>
      <c r="N61" s="292"/>
      <c r="O61" s="292"/>
      <c r="P61" s="287">
        <f>H61+M61</f>
        <v>0.05</v>
      </c>
      <c r="Q61" s="288">
        <f>J61+O61</f>
        <v>1260</v>
      </c>
    </row>
    <row r="62" spans="1:17" ht="15" customHeight="1" thickBot="1">
      <c r="A62" s="509"/>
      <c r="B62" s="519" t="s">
        <v>18</v>
      </c>
      <c r="C62" s="519"/>
      <c r="D62" s="520"/>
      <c r="E62" s="520"/>
      <c r="F62" s="293">
        <f>F57+F58+F59+F60+F61</f>
        <v>770.47</v>
      </c>
      <c r="G62" s="293">
        <f t="shared" ref="G62:Q62" si="10">G57+G58+G59+G60+G61</f>
        <v>0.05</v>
      </c>
      <c r="H62" s="293">
        <f t="shared" si="10"/>
        <v>0.05</v>
      </c>
      <c r="I62" s="293">
        <f t="shared" si="10"/>
        <v>1260</v>
      </c>
      <c r="J62" s="293">
        <f t="shared" si="10"/>
        <v>1260</v>
      </c>
      <c r="K62" s="293">
        <f t="shared" si="10"/>
        <v>0.02</v>
      </c>
      <c r="L62" s="293">
        <f t="shared" si="10"/>
        <v>0</v>
      </c>
      <c r="M62" s="293">
        <f t="shared" si="10"/>
        <v>0</v>
      </c>
      <c r="N62" s="293">
        <f t="shared" si="10"/>
        <v>0</v>
      </c>
      <c r="O62" s="293">
        <f t="shared" si="10"/>
        <v>0</v>
      </c>
      <c r="P62" s="293">
        <f t="shared" si="10"/>
        <v>0.05</v>
      </c>
      <c r="Q62" s="293">
        <f t="shared" si="10"/>
        <v>1260</v>
      </c>
    </row>
    <row r="63" spans="1:17" ht="13.5" customHeight="1">
      <c r="A63" s="507">
        <v>10</v>
      </c>
      <c r="B63" s="510" t="s">
        <v>120</v>
      </c>
      <c r="C63" s="513">
        <v>655.76</v>
      </c>
      <c r="D63" s="516">
        <v>255.25</v>
      </c>
      <c r="E63" s="181" t="s">
        <v>14</v>
      </c>
      <c r="F63" s="285">
        <v>40.92</v>
      </c>
      <c r="G63" s="286"/>
      <c r="H63" s="286"/>
      <c r="I63" s="286"/>
      <c r="K63" s="285"/>
      <c r="L63" s="286"/>
      <c r="M63" s="286"/>
      <c r="N63" s="286"/>
      <c r="O63" s="286"/>
      <c r="P63" s="287"/>
      <c r="Q63" s="288"/>
    </row>
    <row r="64" spans="1:17" ht="13.5" customHeight="1">
      <c r="A64" s="508"/>
      <c r="B64" s="511"/>
      <c r="C64" s="514"/>
      <c r="D64" s="517"/>
      <c r="E64" s="184" t="s">
        <v>72</v>
      </c>
      <c r="F64" s="289">
        <v>39.86</v>
      </c>
      <c r="G64" s="290"/>
      <c r="H64" s="290"/>
      <c r="I64" s="290"/>
      <c r="J64" s="290"/>
      <c r="K64" s="289"/>
      <c r="L64" s="290"/>
      <c r="M64" s="290"/>
      <c r="N64" s="290"/>
      <c r="O64" s="290"/>
      <c r="P64" s="287"/>
      <c r="Q64" s="288"/>
    </row>
    <row r="65" spans="1:17" ht="13.5" customHeight="1">
      <c r="A65" s="508"/>
      <c r="B65" s="511"/>
      <c r="C65" s="514"/>
      <c r="D65" s="517"/>
      <c r="E65" s="184" t="s">
        <v>15</v>
      </c>
      <c r="F65" s="289"/>
      <c r="G65" s="290"/>
      <c r="H65" s="290"/>
      <c r="I65" s="290"/>
      <c r="J65" s="290"/>
      <c r="K65" s="289"/>
      <c r="L65" s="290"/>
      <c r="M65" s="290"/>
      <c r="N65" s="290"/>
      <c r="O65" s="290"/>
      <c r="P65" s="287"/>
      <c r="Q65" s="288"/>
    </row>
    <row r="66" spans="1:17" ht="13.5" customHeight="1">
      <c r="A66" s="508"/>
      <c r="B66" s="511"/>
      <c r="C66" s="514"/>
      <c r="D66" s="517"/>
      <c r="E66" s="184" t="s">
        <v>16</v>
      </c>
      <c r="F66" s="289"/>
      <c r="G66" s="290"/>
      <c r="H66" s="290"/>
      <c r="I66" s="290"/>
      <c r="J66" s="290"/>
      <c r="K66" s="289"/>
      <c r="L66" s="290"/>
      <c r="M66" s="290"/>
      <c r="N66" s="290"/>
      <c r="O66" s="290"/>
      <c r="P66" s="287"/>
      <c r="Q66" s="288"/>
    </row>
    <row r="67" spans="1:17" ht="14.25" customHeight="1" thickBot="1">
      <c r="A67" s="508"/>
      <c r="B67" s="512"/>
      <c r="C67" s="515"/>
      <c r="D67" s="518"/>
      <c r="E67" s="186" t="s">
        <v>17</v>
      </c>
      <c r="F67" s="291">
        <v>174.82</v>
      </c>
      <c r="G67" s="292"/>
      <c r="H67" s="292"/>
      <c r="I67" s="292"/>
      <c r="J67" s="292"/>
      <c r="K67" s="291"/>
      <c r="L67" s="292"/>
      <c r="M67" s="292"/>
      <c r="N67" s="292"/>
      <c r="O67" s="292"/>
      <c r="P67" s="287"/>
      <c r="Q67" s="288"/>
    </row>
    <row r="68" spans="1:17" ht="15" customHeight="1" thickBot="1">
      <c r="A68" s="509"/>
      <c r="B68" s="519" t="s">
        <v>18</v>
      </c>
      <c r="C68" s="519"/>
      <c r="D68" s="520"/>
      <c r="E68" s="520"/>
      <c r="F68" s="293">
        <f>SUM(F63:F67)</f>
        <v>255.6</v>
      </c>
      <c r="G68" s="293">
        <f t="shared" ref="G68:Q68" si="11">SUM(G63:G67)</f>
        <v>0</v>
      </c>
      <c r="H68" s="293">
        <f t="shared" si="11"/>
        <v>0</v>
      </c>
      <c r="I68" s="293">
        <f t="shared" si="11"/>
        <v>0</v>
      </c>
      <c r="J68" s="293">
        <f t="shared" si="11"/>
        <v>0</v>
      </c>
      <c r="K68" s="293">
        <f t="shared" si="11"/>
        <v>0</v>
      </c>
      <c r="L68" s="293">
        <f t="shared" si="11"/>
        <v>0</v>
      </c>
      <c r="M68" s="293">
        <f t="shared" si="11"/>
        <v>0</v>
      </c>
      <c r="N68" s="293">
        <f t="shared" si="11"/>
        <v>0</v>
      </c>
      <c r="O68" s="293">
        <f t="shared" si="11"/>
        <v>0</v>
      </c>
      <c r="P68" s="293">
        <f t="shared" si="11"/>
        <v>0</v>
      </c>
      <c r="Q68" s="293">
        <f t="shared" si="11"/>
        <v>0</v>
      </c>
    </row>
    <row r="69" spans="1:17" ht="13.5" customHeight="1">
      <c r="A69" s="507">
        <v>11</v>
      </c>
      <c r="B69" s="510" t="s">
        <v>119</v>
      </c>
      <c r="C69" s="513">
        <v>6579.81</v>
      </c>
      <c r="D69" s="516">
        <f>F74+K74</f>
        <v>2707.4</v>
      </c>
      <c r="E69" s="181" t="s">
        <v>14</v>
      </c>
      <c r="F69" s="285">
        <v>122.32</v>
      </c>
      <c r="G69" s="286"/>
      <c r="H69" s="286"/>
      <c r="I69" s="286"/>
      <c r="K69" s="285">
        <v>34.54</v>
      </c>
      <c r="L69" s="286"/>
      <c r="M69" s="286"/>
      <c r="N69" s="286"/>
      <c r="O69" s="286"/>
      <c r="P69" s="287"/>
      <c r="Q69" s="288"/>
    </row>
    <row r="70" spans="1:17" ht="13.5" customHeight="1">
      <c r="A70" s="508"/>
      <c r="B70" s="511"/>
      <c r="C70" s="514"/>
      <c r="D70" s="517"/>
      <c r="E70" s="184" t="s">
        <v>72</v>
      </c>
      <c r="F70" s="289">
        <v>4.25</v>
      </c>
      <c r="G70" s="290"/>
      <c r="H70" s="290"/>
      <c r="I70" s="290"/>
      <c r="J70" s="290"/>
      <c r="K70" s="289"/>
      <c r="L70" s="290"/>
      <c r="M70" s="290"/>
      <c r="N70" s="290"/>
      <c r="O70" s="290"/>
      <c r="P70" s="287"/>
      <c r="Q70" s="288"/>
    </row>
    <row r="71" spans="1:17" ht="13.5" customHeight="1">
      <c r="A71" s="508"/>
      <c r="B71" s="511"/>
      <c r="C71" s="514"/>
      <c r="D71" s="517"/>
      <c r="E71" s="184" t="s">
        <v>15</v>
      </c>
      <c r="F71" s="289">
        <v>4.29</v>
      </c>
      <c r="G71" s="290"/>
      <c r="H71" s="290"/>
      <c r="I71" s="290"/>
      <c r="J71" s="290"/>
      <c r="K71" s="289"/>
      <c r="L71" s="290"/>
      <c r="M71" s="290"/>
      <c r="N71" s="290"/>
      <c r="O71" s="290"/>
      <c r="P71" s="287"/>
      <c r="Q71" s="288"/>
    </row>
    <row r="72" spans="1:17" ht="13.5" customHeight="1">
      <c r="A72" s="508"/>
      <c r="B72" s="511"/>
      <c r="C72" s="514"/>
      <c r="D72" s="517"/>
      <c r="E72" s="184" t="s">
        <v>16</v>
      </c>
      <c r="F72" s="289">
        <v>1535.92</v>
      </c>
      <c r="G72" s="290"/>
      <c r="H72" s="290"/>
      <c r="I72" s="290"/>
      <c r="J72" s="290"/>
      <c r="K72" s="289">
        <v>292.88</v>
      </c>
      <c r="L72" s="290"/>
      <c r="M72" s="290"/>
      <c r="N72" s="290"/>
      <c r="O72" s="290"/>
      <c r="P72" s="287"/>
      <c r="Q72" s="288"/>
    </row>
    <row r="73" spans="1:17" ht="14.25" customHeight="1" thickBot="1">
      <c r="A73" s="508"/>
      <c r="B73" s="512"/>
      <c r="C73" s="515"/>
      <c r="D73" s="518"/>
      <c r="E73" s="186" t="s">
        <v>17</v>
      </c>
      <c r="F73" s="291">
        <v>698.68</v>
      </c>
      <c r="G73" s="292"/>
      <c r="H73" s="292"/>
      <c r="I73" s="292"/>
      <c r="J73" s="292"/>
      <c r="K73" s="291">
        <v>14.52</v>
      </c>
      <c r="L73" s="292"/>
      <c r="M73" s="292"/>
      <c r="N73" s="292"/>
      <c r="O73" s="292"/>
      <c r="P73" s="287"/>
      <c r="Q73" s="288"/>
    </row>
    <row r="74" spans="1:17" ht="15" customHeight="1" thickBot="1">
      <c r="A74" s="509"/>
      <c r="B74" s="519" t="s">
        <v>18</v>
      </c>
      <c r="C74" s="519"/>
      <c r="D74" s="520"/>
      <c r="E74" s="520"/>
      <c r="F74" s="293">
        <f>SUM(F69:F73)</f>
        <v>2365.46</v>
      </c>
      <c r="G74" s="293">
        <f t="shared" ref="G74:Q74" si="12">SUM(G69:G73)</f>
        <v>0</v>
      </c>
      <c r="H74" s="293">
        <f t="shared" si="12"/>
        <v>0</v>
      </c>
      <c r="I74" s="293">
        <f t="shared" si="12"/>
        <v>0</v>
      </c>
      <c r="J74" s="293">
        <f t="shared" si="12"/>
        <v>0</v>
      </c>
      <c r="K74" s="293">
        <f t="shared" si="12"/>
        <v>341.94</v>
      </c>
      <c r="L74" s="293">
        <f t="shared" si="12"/>
        <v>0</v>
      </c>
      <c r="M74" s="293">
        <f t="shared" si="12"/>
        <v>0</v>
      </c>
      <c r="N74" s="293">
        <f t="shared" si="12"/>
        <v>0</v>
      </c>
      <c r="O74" s="293">
        <f t="shared" si="12"/>
        <v>0</v>
      </c>
      <c r="P74" s="293">
        <f t="shared" si="12"/>
        <v>0</v>
      </c>
      <c r="Q74" s="293">
        <f t="shared" si="12"/>
        <v>0</v>
      </c>
    </row>
    <row r="75" spans="1:17" ht="13.5" customHeight="1">
      <c r="A75" s="507" t="s">
        <v>73</v>
      </c>
      <c r="B75" s="510"/>
      <c r="C75" s="513">
        <f>C9+C15+C21+C27+C33+C39+C45+C51+C57+C63+C69</f>
        <v>153625.51000000004</v>
      </c>
      <c r="D75" s="516">
        <f>D9+D15+D21+D27+D33+D39+D45+D51+D57+D63+D69</f>
        <v>105900.41899999999</v>
      </c>
      <c r="E75" s="181" t="s">
        <v>14</v>
      </c>
      <c r="F75" s="285">
        <f>F9+F15+F21+F27+F33+F39+F45+F51+F57+F63+F69</f>
        <v>5861.85</v>
      </c>
      <c r="G75" s="286">
        <f t="shared" ref="G75:Q80" si="13">G9+G15+G21+G27+G33+G39+G45+G51+G57+G63+G69</f>
        <v>2655.49</v>
      </c>
      <c r="H75" s="286">
        <f t="shared" si="13"/>
        <v>2011.2235700000001</v>
      </c>
      <c r="I75" s="286">
        <f t="shared" si="13"/>
        <v>15410.566000000001</v>
      </c>
      <c r="J75" s="274">
        <f t="shared" si="13"/>
        <v>11054.856000000002</v>
      </c>
      <c r="K75" s="285">
        <f t="shared" si="13"/>
        <v>757.27</v>
      </c>
      <c r="L75" s="286">
        <f t="shared" si="13"/>
        <v>100</v>
      </c>
      <c r="M75" s="286">
        <f t="shared" si="13"/>
        <v>56</v>
      </c>
      <c r="N75" s="286">
        <f t="shared" si="13"/>
        <v>160</v>
      </c>
      <c r="O75" s="286">
        <f t="shared" si="13"/>
        <v>105</v>
      </c>
      <c r="P75" s="287">
        <f t="shared" si="13"/>
        <v>2067.7935699999998</v>
      </c>
      <c r="Q75" s="288">
        <f t="shared" si="13"/>
        <v>11159.856000000002</v>
      </c>
    </row>
    <row r="76" spans="1:17" ht="13.5" customHeight="1">
      <c r="A76" s="508"/>
      <c r="B76" s="511"/>
      <c r="C76" s="514"/>
      <c r="D76" s="517"/>
      <c r="E76" s="184" t="s">
        <v>72</v>
      </c>
      <c r="F76" s="289">
        <f t="shared" ref="F76:F79" si="14">F10+F16+F22+F28+F34+F40+F46+F52+F58+F64+F70</f>
        <v>82.960000000000008</v>
      </c>
      <c r="G76" s="290">
        <f t="shared" si="13"/>
        <v>7.61</v>
      </c>
      <c r="H76" s="290">
        <f t="shared" si="13"/>
        <v>4.5999999999999996</v>
      </c>
      <c r="I76" s="290">
        <f t="shared" si="13"/>
        <v>103.08</v>
      </c>
      <c r="J76" s="290">
        <f t="shared" si="13"/>
        <v>62.3</v>
      </c>
      <c r="K76" s="289">
        <f t="shared" si="13"/>
        <v>0</v>
      </c>
      <c r="L76" s="290">
        <f t="shared" si="13"/>
        <v>0</v>
      </c>
      <c r="M76" s="290">
        <f t="shared" si="13"/>
        <v>0</v>
      </c>
      <c r="N76" s="290">
        <f t="shared" si="13"/>
        <v>0</v>
      </c>
      <c r="O76" s="290">
        <f t="shared" si="13"/>
        <v>0</v>
      </c>
      <c r="P76" s="287">
        <f t="shared" si="13"/>
        <v>4.5999999999999996</v>
      </c>
      <c r="Q76" s="288">
        <f t="shared" si="13"/>
        <v>62.3</v>
      </c>
    </row>
    <row r="77" spans="1:17" ht="13.5" customHeight="1">
      <c r="A77" s="508"/>
      <c r="B77" s="511"/>
      <c r="C77" s="514"/>
      <c r="D77" s="517"/>
      <c r="E77" s="184" t="s">
        <v>15</v>
      </c>
      <c r="F77" s="289">
        <f t="shared" si="14"/>
        <v>1164.3399999999999</v>
      </c>
      <c r="G77" s="290">
        <f t="shared" si="13"/>
        <v>440.94</v>
      </c>
      <c r="H77" s="290">
        <f t="shared" si="13"/>
        <v>332.94</v>
      </c>
      <c r="I77" s="290">
        <f t="shared" si="13"/>
        <v>1359.0050000000001</v>
      </c>
      <c r="J77" s="290">
        <f t="shared" si="13"/>
        <v>977.80000000000007</v>
      </c>
      <c r="K77" s="289">
        <f t="shared" si="13"/>
        <v>1762.68</v>
      </c>
      <c r="L77" s="290">
        <f t="shared" si="13"/>
        <v>350</v>
      </c>
      <c r="M77" s="290">
        <f t="shared" si="13"/>
        <v>51</v>
      </c>
      <c r="N77" s="290">
        <f t="shared" si="13"/>
        <v>130</v>
      </c>
      <c r="O77" s="290">
        <f t="shared" si="13"/>
        <v>110</v>
      </c>
      <c r="P77" s="287">
        <f t="shared" si="13"/>
        <v>383.94000000000005</v>
      </c>
      <c r="Q77" s="288">
        <f t="shared" si="13"/>
        <v>1087.8</v>
      </c>
    </row>
    <row r="78" spans="1:17" ht="13.5" customHeight="1">
      <c r="A78" s="508"/>
      <c r="B78" s="511"/>
      <c r="C78" s="514"/>
      <c r="D78" s="517"/>
      <c r="E78" s="184" t="s">
        <v>16</v>
      </c>
      <c r="F78" s="289">
        <f t="shared" si="14"/>
        <v>39831.160000000003</v>
      </c>
      <c r="G78" s="290">
        <f t="shared" si="13"/>
        <v>7042.52</v>
      </c>
      <c r="H78" s="290">
        <f t="shared" si="13"/>
        <v>5052.8899999999994</v>
      </c>
      <c r="I78" s="290">
        <f t="shared" si="13"/>
        <v>32274.454999999998</v>
      </c>
      <c r="J78" s="290">
        <f t="shared" si="13"/>
        <v>23506.568000000003</v>
      </c>
      <c r="K78" s="289">
        <f t="shared" si="13"/>
        <v>35144.479999999996</v>
      </c>
      <c r="L78" s="290">
        <f t="shared" si="13"/>
        <v>11960</v>
      </c>
      <c r="M78" s="290">
        <f t="shared" si="13"/>
        <v>9506.09</v>
      </c>
      <c r="N78" s="290">
        <f t="shared" si="13"/>
        <v>18682.2</v>
      </c>
      <c r="O78" s="290">
        <f t="shared" si="13"/>
        <v>14696.22</v>
      </c>
      <c r="P78" s="287">
        <f t="shared" si="13"/>
        <v>14558.98</v>
      </c>
      <c r="Q78" s="288">
        <f t="shared" si="13"/>
        <v>38202.788</v>
      </c>
    </row>
    <row r="79" spans="1:17" ht="14.25" customHeight="1" thickBot="1">
      <c r="A79" s="508"/>
      <c r="B79" s="512"/>
      <c r="C79" s="515"/>
      <c r="D79" s="518"/>
      <c r="E79" s="186" t="s">
        <v>17</v>
      </c>
      <c r="F79" s="291">
        <f t="shared" si="14"/>
        <v>14693.14</v>
      </c>
      <c r="G79" s="292">
        <f t="shared" si="13"/>
        <v>881.7349999999999</v>
      </c>
      <c r="H79" s="292">
        <f t="shared" si="13"/>
        <v>54.887129999999999</v>
      </c>
      <c r="I79" s="292">
        <f t="shared" si="13"/>
        <v>3589.35</v>
      </c>
      <c r="J79" s="292">
        <f t="shared" si="13"/>
        <v>2575.2359999999999</v>
      </c>
      <c r="K79" s="291">
        <f t="shared" si="13"/>
        <v>6682.9700000000012</v>
      </c>
      <c r="L79" s="292">
        <f t="shared" si="13"/>
        <v>570</v>
      </c>
      <c r="M79" s="292">
        <f t="shared" si="13"/>
        <v>23</v>
      </c>
      <c r="N79" s="292">
        <f t="shared" si="13"/>
        <v>370</v>
      </c>
      <c r="O79" s="292">
        <f t="shared" si="13"/>
        <v>370</v>
      </c>
      <c r="P79" s="287">
        <f t="shared" si="13"/>
        <v>77.887129999999985</v>
      </c>
      <c r="Q79" s="288">
        <f t="shared" si="13"/>
        <v>2945.2359999999999</v>
      </c>
    </row>
    <row r="80" spans="1:17" ht="15" thickBot="1">
      <c r="A80" s="509" t="s">
        <v>20</v>
      </c>
      <c r="B80" s="519"/>
      <c r="C80" s="519"/>
      <c r="D80" s="520"/>
      <c r="E80" s="520"/>
      <c r="F80" s="293">
        <f>F14+F20+F26+F32+F38+F44+F50+F56+F62+F68+F74</f>
        <v>61633.450000000004</v>
      </c>
      <c r="G80" s="293">
        <f t="shared" si="13"/>
        <v>11028.294999999998</v>
      </c>
      <c r="H80" s="293">
        <f t="shared" si="13"/>
        <v>7456.5407000000005</v>
      </c>
      <c r="I80" s="293">
        <f t="shared" si="13"/>
        <v>52736.456000000006</v>
      </c>
      <c r="J80" s="293">
        <f t="shared" si="13"/>
        <v>38176.759999999995</v>
      </c>
      <c r="K80" s="293">
        <f t="shared" si="13"/>
        <v>44347.4</v>
      </c>
      <c r="L80" s="293">
        <f t="shared" si="13"/>
        <v>12980</v>
      </c>
      <c r="M80" s="293">
        <f t="shared" si="13"/>
        <v>9636.09</v>
      </c>
      <c r="N80" s="293">
        <f t="shared" si="13"/>
        <v>19342.2</v>
      </c>
      <c r="O80" s="293">
        <f t="shared" si="13"/>
        <v>15281.22</v>
      </c>
      <c r="P80" s="293">
        <f t="shared" si="13"/>
        <v>17093.200699999998</v>
      </c>
      <c r="Q80" s="293">
        <f t="shared" si="13"/>
        <v>53457.98</v>
      </c>
    </row>
    <row r="83" spans="16:17">
      <c r="P83" s="284"/>
      <c r="Q83" s="284"/>
    </row>
  </sheetData>
  <mergeCells count="79">
    <mergeCell ref="A69:A74"/>
    <mergeCell ref="B69:B73"/>
    <mergeCell ref="C69:C73"/>
    <mergeCell ref="D69:D73"/>
    <mergeCell ref="B74:E74"/>
    <mergeCell ref="A75:A80"/>
    <mergeCell ref="B75:B79"/>
    <mergeCell ref="C75:C79"/>
    <mergeCell ref="D75:D79"/>
    <mergeCell ref="B80:E80"/>
    <mergeCell ref="A57:A62"/>
    <mergeCell ref="B57:B61"/>
    <mergeCell ref="C57:C61"/>
    <mergeCell ref="D57:D61"/>
    <mergeCell ref="B62:E62"/>
    <mergeCell ref="A63:A68"/>
    <mergeCell ref="B63:B67"/>
    <mergeCell ref="C63:C67"/>
    <mergeCell ref="D63:D67"/>
    <mergeCell ref="B68:E68"/>
    <mergeCell ref="A45:A50"/>
    <mergeCell ref="B45:B49"/>
    <mergeCell ref="C45:C49"/>
    <mergeCell ref="D45:D49"/>
    <mergeCell ref="B50:E50"/>
    <mergeCell ref="A51:A56"/>
    <mergeCell ref="B51:B55"/>
    <mergeCell ref="C51:C55"/>
    <mergeCell ref="D51:D55"/>
    <mergeCell ref="B56:E56"/>
    <mergeCell ref="A33:A38"/>
    <mergeCell ref="B33:B37"/>
    <mergeCell ref="C33:C37"/>
    <mergeCell ref="D33:D37"/>
    <mergeCell ref="B38:E38"/>
    <mergeCell ref="A39:A44"/>
    <mergeCell ref="B39:B43"/>
    <mergeCell ref="C39:C43"/>
    <mergeCell ref="D39:D43"/>
    <mergeCell ref="B44:E44"/>
    <mergeCell ref="A21:A26"/>
    <mergeCell ref="B21:B25"/>
    <mergeCell ref="C21:C25"/>
    <mergeCell ref="D21:D25"/>
    <mergeCell ref="B26:E26"/>
    <mergeCell ref="A27:A32"/>
    <mergeCell ref="B27:B31"/>
    <mergeCell ref="C27:C31"/>
    <mergeCell ref="D27:D31"/>
    <mergeCell ref="B32:E32"/>
    <mergeCell ref="N6:O6"/>
    <mergeCell ref="P6:P7"/>
    <mergeCell ref="Q6:Q7"/>
    <mergeCell ref="A15:A20"/>
    <mergeCell ref="B15:B19"/>
    <mergeCell ref="C15:C19"/>
    <mergeCell ref="D15:D19"/>
    <mergeCell ref="B20:E20"/>
    <mergeCell ref="A9:A14"/>
    <mergeCell ref="B9:B13"/>
    <mergeCell ref="C9:C13"/>
    <mergeCell ref="D9:D13"/>
    <mergeCell ref="B14:E14"/>
    <mergeCell ref="B2:Q2"/>
    <mergeCell ref="B3:Q3"/>
    <mergeCell ref="B4:Q4"/>
    <mergeCell ref="A5:A7"/>
    <mergeCell ref="B5:B7"/>
    <mergeCell ref="C5:C7"/>
    <mergeCell ref="D5:D7"/>
    <mergeCell ref="E5:E7"/>
    <mergeCell ref="F5:J5"/>
    <mergeCell ref="K5:O5"/>
    <mergeCell ref="P5:Q5"/>
    <mergeCell ref="F6:F7"/>
    <mergeCell ref="G6:H6"/>
    <mergeCell ref="I6:J6"/>
    <mergeCell ref="K6:K7"/>
    <mergeCell ref="L6:M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Ampop2023-2024</vt:lpstr>
      <vt:lpstr>AMPOP_2024</vt:lpstr>
      <vt:lpstr>Yst_marzeri</vt:lpstr>
      <vt:lpstr>Արագածոտն</vt:lpstr>
      <vt:lpstr>Արարատ</vt:lpstr>
      <vt:lpstr>Արմավիր</vt:lpstr>
      <vt:lpstr>Գեղարքունիք</vt:lpstr>
      <vt:lpstr>Լոռի</vt:lpstr>
      <vt:lpstr>Կոտայք</vt:lpstr>
      <vt:lpstr>Շիրակ</vt:lpstr>
      <vt:lpstr>Սյունիք</vt:lpstr>
      <vt:lpstr>Վայոց ձոր</vt:lpstr>
      <vt:lpstr>Տավուշ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2025-03-26T12:39:18Z</dcterms:modified>
</cp:coreProperties>
</file>