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1.03.2022\"/>
    </mc:Choice>
  </mc:AlternateContent>
  <bookViews>
    <workbookView xWindow="0" yWindow="0" windowWidth="20490" windowHeight="7155" tabRatio="535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52511"/>
</workbook>
</file>

<file path=xl/calcChain.xml><?xml version="1.0" encoding="utf-8"?>
<calcChain xmlns="http://schemas.openxmlformats.org/spreadsheetml/2006/main">
  <c r="P7" i="15" l="1"/>
  <c r="AD12" i="15" l="1"/>
  <c r="AE13" i="15" l="1"/>
  <c r="AD13" i="15"/>
  <c r="DL17" i="15" l="1"/>
  <c r="O17" i="15"/>
  <c r="P9" i="15"/>
  <c r="AE15" i="15" l="1"/>
  <c r="AE11" i="15" l="1"/>
  <c r="EE11" i="15"/>
  <c r="BV15" i="15" l="1"/>
  <c r="EE13" i="15" l="1"/>
  <c r="P13" i="15"/>
  <c r="BG15" i="15"/>
  <c r="O15" i="15"/>
  <c r="AE8" i="15" l="1"/>
  <c r="W18" i="15" l="1"/>
  <c r="U18" i="15"/>
  <c r="AE12" i="15"/>
  <c r="BU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DF1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C7" i="15" l="1"/>
  <c r="CB7" i="15"/>
  <c r="AZ7" i="15" l="1"/>
  <c r="AY7" i="15"/>
  <c r="AC7" i="15"/>
  <c r="AB7" i="15"/>
  <c r="X7" i="15"/>
  <c r="U7" i="15"/>
  <c r="W7" i="15"/>
  <c r="N7" i="15"/>
  <c r="M7" i="15"/>
  <c r="I7" i="15"/>
  <c r="H7" i="15"/>
  <c r="EC7" i="15" l="1"/>
  <c r="EB7" i="15"/>
  <c r="DS7" i="15"/>
  <c r="DR7" i="15"/>
  <c r="DJ7" i="15"/>
  <c r="DI7" i="15"/>
  <c r="DE7" i="15"/>
  <c r="DD7" i="15"/>
  <c r="DA6" i="15"/>
  <c r="CS6" i="15"/>
  <c r="CM6" i="15"/>
  <c r="CH7" i="15"/>
  <c r="CG7" i="15"/>
  <c r="CE6" i="15"/>
  <c r="BQ6" i="15"/>
  <c r="BJ6" i="15"/>
  <c r="BA6" i="15"/>
  <c r="BP6" i="15" s="1"/>
  <c r="CD6" i="15" s="1"/>
  <c r="CR6" i="15" s="1"/>
  <c r="BO7" i="15"/>
  <c r="BN7" i="15"/>
  <c r="BG7" i="15"/>
  <c r="BE7" i="15"/>
  <c r="BD7" i="15"/>
  <c r="BB6" i="15"/>
  <c r="AW7" i="15"/>
  <c r="AV6" i="15"/>
  <c r="AN6" i="15"/>
  <c r="AI7" i="15"/>
  <c r="AH6" i="15"/>
  <c r="Y6" i="15"/>
  <c r="AM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N6" i="15" s="1"/>
  <c r="BS6" i="15" s="1"/>
  <c r="CG6" i="15" s="1"/>
  <c r="N6" i="15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Z6" i="15"/>
  <c r="X6" i="15"/>
  <c r="AC6" i="15" s="1"/>
  <c r="AL6" i="15" s="1"/>
  <c r="AQ6" i="15" s="1"/>
  <c r="AZ6" i="15" s="1"/>
  <c r="BE6" i="15" s="1"/>
  <c r="BO6" i="15" s="1"/>
  <c r="BT6" i="15" s="1"/>
  <c r="CH6" i="15" s="1"/>
  <c r="T6" i="15"/>
  <c r="K6" i="15"/>
  <c r="L6" i="15"/>
  <c r="V6" i="15" s="1"/>
  <c r="AA6" i="15" s="1"/>
  <c r="AJ6" i="15" s="1"/>
  <c r="AO6" i="15" s="1"/>
  <c r="AX6" i="15" s="1"/>
  <c r="BC6" i="15" s="1"/>
  <c r="BL6" i="15" s="1"/>
  <c r="BR6" i="15" s="1"/>
  <c r="CF6" i="15" s="1"/>
  <c r="CC6" i="15" l="1"/>
  <c r="CQ6" i="15"/>
  <c r="CV6" i="15" s="1"/>
  <c r="DE6" i="15" s="1"/>
  <c r="DJ6" i="15" s="1"/>
  <c r="CB6" i="15"/>
  <c r="CP6" i="15"/>
  <c r="CU6" i="15" s="1"/>
  <c r="DD6" i="15" s="1"/>
  <c r="DI6" i="15" s="1"/>
  <c r="CA6" i="15"/>
  <c r="CO6" i="15"/>
  <c r="CT6" i="15" s="1"/>
  <c r="DC6" i="15" s="1"/>
  <c r="DH6" i="15" s="1"/>
  <c r="EA18" i="15"/>
  <c r="DZ18" i="15"/>
  <c r="DZ20" i="15" s="1"/>
  <c r="DY18" i="15"/>
  <c r="DY20" i="15" s="1"/>
  <c r="DV18" i="15"/>
  <c r="DU18" i="15"/>
  <c r="DU20" i="15" s="1"/>
  <c r="DT18" i="15"/>
  <c r="ED18" i="15" s="1"/>
  <c r="DQ18" i="15"/>
  <c r="DQ20" i="15" s="1"/>
  <c r="DS20" i="15" s="1"/>
  <c r="DP20" i="15"/>
  <c r="DP18" i="15"/>
  <c r="DM20" i="15"/>
  <c r="DO18" i="15"/>
  <c r="DR18" i="15" s="1"/>
  <c r="DN18" i="15"/>
  <c r="DN20" i="15" s="1"/>
  <c r="DM18" i="15"/>
  <c r="DH18" i="15"/>
  <c r="DH20" i="15" s="1"/>
  <c r="DG18" i="15"/>
  <c r="DG20" i="15" s="1"/>
  <c r="DF20" i="15"/>
  <c r="DK20" i="15" s="1"/>
  <c r="DC20" i="15"/>
  <c r="DE20" i="15" s="1"/>
  <c r="DC18" i="15"/>
  <c r="DE18" i="15" s="1"/>
  <c r="DB20" i="15"/>
  <c r="DB18" i="15"/>
  <c r="CY20" i="15"/>
  <c r="DA18" i="15"/>
  <c r="DA20" i="15" s="1"/>
  <c r="CZ18" i="15"/>
  <c r="CZ20" i="15" s="1"/>
  <c r="CY18" i="15"/>
  <c r="CT18" i="15"/>
  <c r="CS18" i="15"/>
  <c r="CS20" i="15" s="1"/>
  <c r="CR18" i="15"/>
  <c r="CR20" i="15" s="1"/>
  <c r="CN17" i="15"/>
  <c r="CO18" i="15"/>
  <c r="CO20" i="15" s="1"/>
  <c r="CM18" i="15"/>
  <c r="CM20" i="15" s="1"/>
  <c r="CL18" i="15"/>
  <c r="CL20" i="15" s="1"/>
  <c r="CN20" i="15" s="1"/>
  <c r="CK18" i="15"/>
  <c r="CK20" i="15" s="1"/>
  <c r="CQ20" i="15" s="1"/>
  <c r="CH17" i="15"/>
  <c r="CI17" i="15"/>
  <c r="CJ17" i="15"/>
  <c r="CF18" i="15"/>
  <c r="CF20" i="15" s="1"/>
  <c r="CE18" i="15"/>
  <c r="CE20" i="15" s="1"/>
  <c r="CD18" i="15"/>
  <c r="CD20" i="15" s="1"/>
  <c r="CA18" i="15"/>
  <c r="CA20" i="15"/>
  <c r="BX18" i="15"/>
  <c r="BX20" i="15" s="1"/>
  <c r="BY18" i="15"/>
  <c r="BW18" i="15"/>
  <c r="BW20" i="15" s="1"/>
  <c r="BR18" i="15"/>
  <c r="BQ18" i="15"/>
  <c r="BQ20" i="15" s="1"/>
  <c r="BP18" i="15"/>
  <c r="BP20" i="15" s="1"/>
  <c r="BU20" i="15" s="1"/>
  <c r="BL18" i="15"/>
  <c r="BL20" i="15" s="1"/>
  <c r="BK20" i="15"/>
  <c r="BK18" i="15"/>
  <c r="BJ18" i="15"/>
  <c r="BJ20" i="15" s="1"/>
  <c r="BI20" i="15"/>
  <c r="BI18" i="15"/>
  <c r="BH20" i="15"/>
  <c r="BH18" i="15"/>
  <c r="BG17" i="15"/>
  <c r="BB18" i="15"/>
  <c r="BB20" i="15" s="1"/>
  <c r="BC18" i="15"/>
  <c r="BA18" i="15"/>
  <c r="BF18" i="15" s="1"/>
  <c r="AX18" i="15"/>
  <c r="AX20" i="15" s="1"/>
  <c r="AW20" i="15"/>
  <c r="AW17" i="15"/>
  <c r="AW18" i="15"/>
  <c r="AU20" i="15"/>
  <c r="AU18" i="15"/>
  <c r="AV18" i="15"/>
  <c r="AV20" i="15" s="1"/>
  <c r="AT20" i="15"/>
  <c r="AT18" i="15"/>
  <c r="AG16" i="15"/>
  <c r="AJ17" i="15"/>
  <c r="AF17" i="15"/>
  <c r="AD16" i="15"/>
  <c r="Z18" i="15"/>
  <c r="Z20" i="15" s="1"/>
  <c r="AA18" i="15"/>
  <c r="AA20" i="15" s="1"/>
  <c r="Y18" i="15"/>
  <c r="Y20" i="15" s="1"/>
  <c r="AD20" i="15" s="1"/>
  <c r="X17" i="15"/>
  <c r="W17" i="15"/>
  <c r="V18" i="15"/>
  <c r="V20" i="15" s="1"/>
  <c r="X20" i="15" s="1"/>
  <c r="U20" i="15"/>
  <c r="S20" i="15"/>
  <c r="R18" i="15"/>
  <c r="T18" i="15"/>
  <c r="T20" i="15" s="1"/>
  <c r="S18" i="15"/>
  <c r="R20" i="15"/>
  <c r="Q18" i="15"/>
  <c r="Q20" i="15" s="1"/>
  <c r="F20" i="15"/>
  <c r="E20" i="15"/>
  <c r="D20" i="15"/>
  <c r="K18" i="15"/>
  <c r="L18" i="15"/>
  <c r="L20" i="15" s="1"/>
  <c r="J18" i="15"/>
  <c r="O18" i="15" s="1"/>
  <c r="E18" i="15"/>
  <c r="F18" i="15"/>
  <c r="CN7" i="15"/>
  <c r="BK17" i="15"/>
  <c r="DV20" i="15" l="1"/>
  <c r="EE20" i="15" s="1"/>
  <c r="EE18" i="15"/>
  <c r="BZ18" i="15"/>
  <c r="BZ20" i="15"/>
  <c r="CC20" i="15"/>
  <c r="CC18" i="15"/>
  <c r="CN18" i="15"/>
  <c r="CW20" i="15"/>
  <c r="DS18" i="15"/>
  <c r="X18" i="15"/>
  <c r="DS6" i="15"/>
  <c r="EC6" i="15" s="1"/>
  <c r="DX6" i="15"/>
  <c r="DR6" i="15"/>
  <c r="EB6" i="15" s="1"/>
  <c r="DW6" i="15"/>
  <c r="DQ6" i="15"/>
  <c r="DV6" i="15"/>
  <c r="BD18" i="15"/>
  <c r="DO20" i="15"/>
  <c r="DR20" i="15" s="1"/>
  <c r="DD20" i="15"/>
  <c r="DD18" i="15"/>
  <c r="CX18" i="15"/>
  <c r="CP20" i="15"/>
  <c r="CQ18" i="15"/>
  <c r="CP18" i="15"/>
  <c r="CB18" i="15"/>
  <c r="CJ20" i="15"/>
  <c r="BY20" i="15"/>
  <c r="BO20" i="15"/>
  <c r="BN20" i="15"/>
  <c r="BN18" i="15"/>
  <c r="BO18" i="15"/>
  <c r="AY20" i="15"/>
  <c r="AZ20" i="15"/>
  <c r="AY18" i="15"/>
  <c r="AZ18" i="15"/>
  <c r="W20" i="15"/>
  <c r="DI20" i="15"/>
  <c r="EB18" i="15"/>
  <c r="DT20" i="15"/>
  <c r="DX20" i="15" s="1"/>
  <c r="DJ20" i="15"/>
  <c r="BS18" i="15"/>
  <c r="EA20" i="15"/>
  <c r="EB20" i="15" s="1"/>
  <c r="DW20" i="15"/>
  <c r="BC20" i="15"/>
  <c r="BG20" i="15" s="1"/>
  <c r="AD18" i="15"/>
  <c r="EC18" i="15"/>
  <c r="DI18" i="15"/>
  <c r="DL20" i="15"/>
  <c r="DL18" i="15"/>
  <c r="CW18" i="15"/>
  <c r="CJ18" i="15"/>
  <c r="BV18" i="15"/>
  <c r="BU18" i="15"/>
  <c r="M18" i="15"/>
  <c r="N18" i="15"/>
  <c r="DX18" i="15"/>
  <c r="DW18" i="15"/>
  <c r="DK18" i="15"/>
  <c r="DJ18" i="15"/>
  <c r="CV18" i="15"/>
  <c r="CT20" i="15"/>
  <c r="CU18" i="15"/>
  <c r="CI20" i="15"/>
  <c r="CH20" i="15"/>
  <c r="CI18" i="15"/>
  <c r="CH18" i="15"/>
  <c r="CG18" i="15"/>
  <c r="CG20" i="15"/>
  <c r="BT18" i="15"/>
  <c r="BR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O20" i="15" s="1"/>
  <c r="CB20" i="15"/>
  <c r="EC20" i="15" l="1"/>
  <c r="ED20" i="15"/>
  <c r="BE20" i="15"/>
  <c r="BD20" i="15"/>
  <c r="CX20" i="15"/>
  <c r="CV20" i="15"/>
  <c r="CU20" i="15"/>
  <c r="BV20" i="15"/>
  <c r="BT20" i="15"/>
  <c r="BS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AJ11" i="15"/>
  <c r="AY11" i="15"/>
  <c r="AZ11" i="15"/>
  <c r="AW11" i="15"/>
  <c r="I18" i="15" l="1"/>
  <c r="H18" i="15"/>
  <c r="BM18" i="15"/>
  <c r="C20" i="15"/>
  <c r="G20" i="15"/>
  <c r="AO20" i="15"/>
  <c r="AO18" i="15"/>
  <c r="I20" i="15" l="1"/>
  <c r="H20" i="15"/>
  <c r="BM20" i="15"/>
  <c r="AJ10" i="15" l="1"/>
  <c r="AY10" i="15"/>
  <c r="AZ10" i="15"/>
  <c r="AW10" i="15"/>
  <c r="AW9" i="15" l="1"/>
  <c r="EE15" i="15" l="1"/>
  <c r="ED15" i="15"/>
  <c r="EC15" i="15"/>
  <c r="EB15" i="15"/>
  <c r="EE14" i="15"/>
  <c r="ED14" i="15"/>
  <c r="EC14" i="15"/>
  <c r="EB14" i="15"/>
  <c r="ED13" i="15"/>
  <c r="EC13" i="15"/>
  <c r="EB13" i="15"/>
  <c r="EE12" i="15"/>
  <c r="ED12" i="15"/>
  <c r="EC12" i="15"/>
  <c r="EB12" i="15"/>
  <c r="ED11" i="15"/>
  <c r="EC11" i="15"/>
  <c r="EB11" i="15"/>
  <c r="EE10" i="15"/>
  <c r="ED10" i="15"/>
  <c r="EC10" i="15"/>
  <c r="EB10" i="15"/>
  <c r="EE9" i="15"/>
  <c r="ED9" i="15"/>
  <c r="EC9" i="15"/>
  <c r="EB9" i="15"/>
  <c r="EE8" i="15"/>
  <c r="ED8" i="15"/>
  <c r="EC8" i="15"/>
  <c r="EB8" i="15"/>
  <c r="EE7" i="15"/>
  <c r="ED7" i="15"/>
  <c r="DX15" i="15"/>
  <c r="DW15" i="15"/>
  <c r="DX14" i="15"/>
  <c r="DW14" i="15"/>
  <c r="DX13" i="15"/>
  <c r="DW13" i="15"/>
  <c r="DX12" i="15"/>
  <c r="DW12" i="15"/>
  <c r="DX11" i="15"/>
  <c r="DW11" i="15"/>
  <c r="DX10" i="15"/>
  <c r="DW10" i="15"/>
  <c r="DX9" i="15"/>
  <c r="DW9" i="15"/>
  <c r="DX8" i="15"/>
  <c r="DW8" i="15"/>
  <c r="DX7" i="15"/>
  <c r="DW7" i="15"/>
  <c r="DS15" i="15"/>
  <c r="DR15" i="15"/>
  <c r="DS14" i="15"/>
  <c r="DR14" i="15"/>
  <c r="DS13" i="15"/>
  <c r="DR13" i="15"/>
  <c r="DS12" i="15"/>
  <c r="DR12" i="15"/>
  <c r="DS11" i="15"/>
  <c r="DR11" i="15"/>
  <c r="DS10" i="15"/>
  <c r="DR10" i="15"/>
  <c r="DS9" i="15"/>
  <c r="DR9" i="15"/>
  <c r="DS8" i="15"/>
  <c r="DR8" i="15"/>
  <c r="DP15" i="15"/>
  <c r="DP14" i="15"/>
  <c r="DP13" i="15"/>
  <c r="DP12" i="15"/>
  <c r="DP11" i="15"/>
  <c r="DP10" i="15"/>
  <c r="DP9" i="15"/>
  <c r="DP8" i="15"/>
  <c r="DP7" i="15"/>
  <c r="DL15" i="15"/>
  <c r="DK15" i="15"/>
  <c r="DJ15" i="15"/>
  <c r="DI15" i="15"/>
  <c r="DL14" i="15"/>
  <c r="DK14" i="15"/>
  <c r="DJ14" i="15"/>
  <c r="DI14" i="15"/>
  <c r="DL13" i="15"/>
  <c r="DK13" i="15"/>
  <c r="DJ13" i="15"/>
  <c r="DI13" i="15"/>
  <c r="DL12" i="15"/>
  <c r="DK12" i="15"/>
  <c r="DJ12" i="15"/>
  <c r="DI12" i="15"/>
  <c r="DL11" i="15"/>
  <c r="DK11" i="15"/>
  <c r="DJ11" i="15"/>
  <c r="DI11" i="15"/>
  <c r="DL10" i="15"/>
  <c r="DK10" i="15"/>
  <c r="DJ10" i="15"/>
  <c r="DI10" i="15"/>
  <c r="DL9" i="15"/>
  <c r="DK9" i="15"/>
  <c r="DJ9" i="15"/>
  <c r="DI9" i="15"/>
  <c r="DL8" i="15"/>
  <c r="DK8" i="15"/>
  <c r="DJ8" i="15"/>
  <c r="DI8" i="15"/>
  <c r="DL7" i="15"/>
  <c r="DK7" i="15"/>
  <c r="DE15" i="15"/>
  <c r="DD15" i="15"/>
  <c r="DE14" i="15"/>
  <c r="DD14" i="15"/>
  <c r="DE13" i="15"/>
  <c r="DD13" i="15"/>
  <c r="DE12" i="15"/>
  <c r="DD12" i="15"/>
  <c r="DE11" i="15"/>
  <c r="DD11" i="15"/>
  <c r="DE10" i="15"/>
  <c r="DD10" i="15"/>
  <c r="DE9" i="15"/>
  <c r="DD9" i="15"/>
  <c r="DE8" i="15"/>
  <c r="DD8" i="15"/>
  <c r="DB15" i="15"/>
  <c r="DB14" i="15"/>
  <c r="DB13" i="15"/>
  <c r="DB12" i="15"/>
  <c r="DB11" i="15"/>
  <c r="DB10" i="15"/>
  <c r="DB9" i="15"/>
  <c r="DB8" i="15"/>
  <c r="DB7" i="15"/>
  <c r="CX15" i="15"/>
  <c r="CW15" i="15"/>
  <c r="CV15" i="15"/>
  <c r="CU15" i="15"/>
  <c r="CX14" i="15"/>
  <c r="CW14" i="15"/>
  <c r="CV14" i="15"/>
  <c r="CU14" i="15"/>
  <c r="CX13" i="15"/>
  <c r="CW13" i="15"/>
  <c r="CV13" i="15"/>
  <c r="CU13" i="15"/>
  <c r="CX12" i="15"/>
  <c r="CW12" i="15"/>
  <c r="CV12" i="15"/>
  <c r="CU12" i="15"/>
  <c r="CX11" i="15"/>
  <c r="CW11" i="15"/>
  <c r="CV11" i="15"/>
  <c r="CU11" i="15"/>
  <c r="CX10" i="15"/>
  <c r="CW10" i="15"/>
  <c r="CV10" i="15"/>
  <c r="CU10" i="15"/>
  <c r="CX9" i="15"/>
  <c r="CW9" i="15"/>
  <c r="CV9" i="15"/>
  <c r="CU9" i="15"/>
  <c r="CX8" i="15"/>
  <c r="CW8" i="15"/>
  <c r="CV8" i="15"/>
  <c r="CU8" i="15"/>
  <c r="CX7" i="15"/>
  <c r="CW7" i="15"/>
  <c r="CV7" i="15"/>
  <c r="CU7" i="15"/>
  <c r="CQ15" i="15"/>
  <c r="CP15" i="15"/>
  <c r="CQ14" i="15"/>
  <c r="CP14" i="15"/>
  <c r="CQ13" i="15"/>
  <c r="CP13" i="15"/>
  <c r="CQ12" i="15"/>
  <c r="CP12" i="15"/>
  <c r="CQ11" i="15"/>
  <c r="CP11" i="15"/>
  <c r="CQ10" i="15"/>
  <c r="CP10" i="15"/>
  <c r="CQ9" i="15"/>
  <c r="CP9" i="15"/>
  <c r="CQ7" i="15"/>
  <c r="CP7" i="15"/>
  <c r="CN15" i="15"/>
  <c r="CN14" i="15"/>
  <c r="CN13" i="15"/>
  <c r="CN12" i="15"/>
  <c r="CN11" i="15"/>
  <c r="CN10" i="15"/>
  <c r="CN9" i="15"/>
  <c r="CJ15" i="15"/>
  <c r="CI15" i="15"/>
  <c r="CH15" i="15"/>
  <c r="CG15" i="15"/>
  <c r="CJ14" i="15"/>
  <c r="CI14" i="15"/>
  <c r="CH14" i="15"/>
  <c r="CG14" i="15"/>
  <c r="CJ13" i="15"/>
  <c r="CI13" i="15"/>
  <c r="CH13" i="15"/>
  <c r="CG13" i="15"/>
  <c r="CJ12" i="15"/>
  <c r="CI12" i="15"/>
  <c r="CH12" i="15"/>
  <c r="CG12" i="15"/>
  <c r="CJ11" i="15"/>
  <c r="CI11" i="15"/>
  <c r="CH11" i="15"/>
  <c r="CG11" i="15"/>
  <c r="CJ10" i="15"/>
  <c r="CI10" i="15"/>
  <c r="CH10" i="15"/>
  <c r="CG10" i="15"/>
  <c r="CJ9" i="15"/>
  <c r="CI9" i="15"/>
  <c r="CH9" i="15"/>
  <c r="CG9" i="15"/>
  <c r="CJ7" i="15"/>
  <c r="CI7" i="15"/>
  <c r="CC16" i="15"/>
  <c r="CB16" i="15"/>
  <c r="CC15" i="15"/>
  <c r="CB15" i="15"/>
  <c r="CC14" i="15"/>
  <c r="CB14" i="15"/>
  <c r="CC13" i="15"/>
  <c r="CB13" i="15"/>
  <c r="CC12" i="15"/>
  <c r="CB12" i="15"/>
  <c r="CC11" i="15"/>
  <c r="CB11" i="15"/>
  <c r="CC10" i="15"/>
  <c r="CB10" i="15"/>
  <c r="CC9" i="15"/>
  <c r="CB9" i="15"/>
  <c r="BZ15" i="15"/>
  <c r="BZ14" i="15"/>
  <c r="BZ13" i="15"/>
  <c r="BZ12" i="15"/>
  <c r="BZ11" i="15"/>
  <c r="BZ10" i="15"/>
  <c r="BZ9" i="15"/>
  <c r="BZ8" i="15"/>
  <c r="BZ7" i="15"/>
  <c r="BU15" i="15"/>
  <c r="BT15" i="15"/>
  <c r="BS15" i="15"/>
  <c r="BV14" i="15"/>
  <c r="BU14" i="15"/>
  <c r="BT14" i="15"/>
  <c r="BS14" i="15"/>
  <c r="BV13" i="15"/>
  <c r="BU13" i="15"/>
  <c r="BT13" i="15"/>
  <c r="BS13" i="15"/>
  <c r="BV12" i="15"/>
  <c r="BT12" i="15"/>
  <c r="BS12" i="15"/>
  <c r="BV11" i="15"/>
  <c r="BU11" i="15"/>
  <c r="BT11" i="15"/>
  <c r="BS11" i="15"/>
  <c r="BV10" i="15"/>
  <c r="BU10" i="15"/>
  <c r="BT10" i="15"/>
  <c r="BS10" i="15"/>
  <c r="BV9" i="15"/>
  <c r="BU9" i="15"/>
  <c r="BT9" i="15"/>
  <c r="BS9" i="15"/>
  <c r="BV8" i="15"/>
  <c r="BU8" i="15"/>
  <c r="BT8" i="15"/>
  <c r="BS8" i="15"/>
  <c r="BV7" i="15"/>
  <c r="BU7" i="15"/>
  <c r="BT7" i="15"/>
  <c r="BS7" i="15"/>
  <c r="BO15" i="15"/>
  <c r="BN15" i="15"/>
  <c r="BO14" i="15"/>
  <c r="BN14" i="15"/>
  <c r="BO13" i="15"/>
  <c r="BN13" i="15"/>
  <c r="BO12" i="15"/>
  <c r="BN12" i="15"/>
  <c r="BO11" i="15"/>
  <c r="BN11" i="15"/>
  <c r="BO10" i="15"/>
  <c r="BN10" i="15"/>
  <c r="BO9" i="15"/>
  <c r="BN9" i="15"/>
  <c r="BO8" i="15"/>
  <c r="BN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G18" i="15" s="1"/>
  <c r="AF13" i="15"/>
  <c r="AF18" i="15" s="1"/>
  <c r="AF20" i="15" s="1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R7" i="15"/>
  <c r="AJ7" i="15"/>
  <c r="AG7" i="15"/>
  <c r="AF7" i="15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R16" i="15"/>
  <c r="DD16" i="15"/>
  <c r="CP16" i="15"/>
  <c r="CP8" i="15"/>
  <c r="CB8" i="15"/>
  <c r="BN16" i="15"/>
  <c r="AY16" i="15"/>
  <c r="W16" i="15"/>
  <c r="X16" i="15"/>
  <c r="H16" i="15"/>
  <c r="ED16" i="15"/>
  <c r="DX16" i="15"/>
  <c r="DP16" i="15"/>
  <c r="DK16" i="15"/>
  <c r="DJ16" i="15"/>
  <c r="CW16" i="15"/>
  <c r="CV16" i="15"/>
  <c r="CI16" i="15"/>
  <c r="CI8" i="15"/>
  <c r="CH16" i="15"/>
  <c r="CH8" i="15"/>
  <c r="CC8" i="15"/>
  <c r="BZ16" i="15"/>
  <c r="BU16" i="15"/>
  <c r="BT16" i="15"/>
  <c r="BO16" i="15"/>
  <c r="BF16" i="15"/>
  <c r="BE16" i="15"/>
  <c r="DW17" i="15"/>
  <c r="BS17" i="15"/>
  <c r="BN17" i="15"/>
  <c r="DW16" i="15"/>
  <c r="DI16" i="15"/>
  <c r="CU16" i="15"/>
  <c r="CG16" i="15"/>
  <c r="CG8" i="15"/>
  <c r="BS16" i="15"/>
  <c r="BD16" i="15"/>
  <c r="EB16" i="15"/>
  <c r="EC16" i="15"/>
  <c r="EE16" i="15"/>
  <c r="DS16" i="15"/>
  <c r="DL16" i="15"/>
  <c r="DE16" i="15"/>
  <c r="DB16" i="15"/>
  <c r="CX16" i="15"/>
  <c r="CQ16" i="15"/>
  <c r="CN16" i="15"/>
  <c r="CJ16" i="15"/>
  <c r="BV16" i="15"/>
  <c r="BG16" i="15"/>
  <c r="AZ16" i="15"/>
  <c r="F16" i="15"/>
  <c r="P8" i="15"/>
  <c r="N8" i="15"/>
  <c r="CN8" i="15"/>
  <c r="AW8" i="15"/>
  <c r="U8" i="15"/>
  <c r="BM16" i="15"/>
  <c r="BM8" i="15"/>
  <c r="F17" i="15"/>
  <c r="EG16" i="15"/>
  <c r="EF16" i="15" s="1"/>
  <c r="EG8" i="15"/>
  <c r="EG17" i="15" s="1"/>
  <c r="BU17" i="15"/>
  <c r="DK17" i="15"/>
  <c r="BD17" i="15"/>
  <c r="CJ8" i="15"/>
  <c r="CQ8" i="15"/>
  <c r="CC17" i="15"/>
  <c r="DI17" i="15"/>
  <c r="CU17" i="15"/>
  <c r="CG17" i="15"/>
  <c r="CX17" i="15"/>
  <c r="DX17" i="15"/>
  <c r="DR17" i="15"/>
  <c r="CW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B18" i="21" s="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/>
  <c r="DC21" i="21"/>
  <c r="CY22" i="21"/>
  <c r="CZ22" i="21"/>
  <c r="DA22" i="21"/>
  <c r="DB22" i="21" s="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U23" i="21" s="1"/>
  <c r="V23" i="21"/>
  <c r="W23" i="21"/>
  <c r="X23" i="21" s="1"/>
  <c r="Y23" i="21"/>
  <c r="Z23" i="21"/>
  <c r="AA23" i="21"/>
  <c r="AB23" i="21"/>
  <c r="CY23" i="21" s="1"/>
  <c r="AC23" i="21"/>
  <c r="CZ23" i="2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W18" i="20" s="1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L10" i="20" s="1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J18" i="20" s="1"/>
  <c r="K13" i="20"/>
  <c r="O13" i="20"/>
  <c r="S13" i="20"/>
  <c r="W13" i="20"/>
  <c r="Y13" i="20" s="1"/>
  <c r="X13" i="20"/>
  <c r="AB13" i="20"/>
  <c r="F14" i="20"/>
  <c r="J14" i="20"/>
  <c r="K14" i="20"/>
  <c r="L14" i="20" s="1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/>
  <c r="AB15" i="20"/>
  <c r="F16" i="20"/>
  <c r="J16" i="20"/>
  <c r="K16" i="20"/>
  <c r="L16" i="20" s="1"/>
  <c r="O16" i="20"/>
  <c r="S16" i="20"/>
  <c r="Y16" i="20"/>
  <c r="AB16" i="20"/>
  <c r="F17" i="20"/>
  <c r="J17" i="20"/>
  <c r="K17" i="20"/>
  <c r="O17" i="20"/>
  <c r="S17" i="20"/>
  <c r="W17" i="20"/>
  <c r="X17" i="20"/>
  <c r="Y17" i="20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V18" i="20" s="1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/>
  <c r="BY11" i="14"/>
  <c r="BZ11" i="14"/>
  <c r="U12" i="14"/>
  <c r="AD12" i="14"/>
  <c r="BY12" i="14"/>
  <c r="CA12" i="14" s="1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A14" i="14" s="1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B17" i="15"/>
  <c r="BO17" i="15"/>
  <c r="BZ22" i="14"/>
  <c r="DA23" i="21"/>
  <c r="DB23" i="21"/>
  <c r="L17" i="20"/>
  <c r="K22" i="14"/>
  <c r="BM17" i="15"/>
  <c r="CV17" i="15"/>
  <c r="BE17" i="15"/>
  <c r="DS17" i="15"/>
  <c r="AE17" i="15"/>
  <c r="EE17" i="15"/>
  <c r="DP17" i="15"/>
  <c r="BZ17" i="15"/>
  <c r="BV17" i="15"/>
  <c r="AZ17" i="15"/>
  <c r="BF17" i="15"/>
  <c r="M17" i="15"/>
  <c r="AI18" i="15" l="1"/>
  <c r="AG20" i="15"/>
  <c r="AI20" i="15" s="1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C17" i="15"/>
  <c r="DE17" i="15"/>
  <c r="AQ8" i="15"/>
  <c r="AY17" i="15"/>
  <c r="DJ17" i="15"/>
  <c r="ED17" i="15"/>
  <c r="AP16" i="15"/>
  <c r="EF8" i="15"/>
  <c r="DC23" i="21"/>
  <c r="N17" i="15"/>
  <c r="AK17" i="15"/>
  <c r="BT17" i="15"/>
  <c r="EB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D17" i="15"/>
  <c r="BY22" i="14"/>
  <c r="CA22" i="14" s="1"/>
  <c r="AK16" i="15"/>
  <c r="CP17" i="15"/>
  <c r="AL16" i="15"/>
  <c r="AS16" i="15"/>
  <c r="CQ17" i="15"/>
  <c r="BC22" i="14"/>
  <c r="CB22" i="14" s="1"/>
  <c r="R22" i="14"/>
  <c r="CA21" i="14"/>
  <c r="CA11" i="14"/>
  <c r="L13" i="20"/>
  <c r="Y12" i="20"/>
  <c r="Y9" i="20"/>
  <c r="DB14" i="21"/>
  <c r="CB17" i="15"/>
  <c r="AK8" i="15"/>
  <c r="AI17" i="15"/>
  <c r="AP17" i="15"/>
  <c r="EF17" i="15"/>
  <c r="AL18" i="15" l="1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U6" i="15" l="1"/>
  <c r="DO6" i="15"/>
</calcChain>
</file>

<file path=xl/sharedStrings.xml><?xml version="1.0" encoding="utf-8"?>
<sst xmlns="http://schemas.openxmlformats.org/spreadsheetml/2006/main" count="462" uniqueCount="149">
  <si>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</si>
  <si>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</si>
  <si>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</si>
  <si>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</si>
  <si>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</si>
  <si>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</si>
  <si>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</si>
  <si>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</si>
  <si>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</si>
  <si>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</si>
  <si>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</si>
  <si>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</si>
  <si>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</si>
  <si>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</si>
  <si>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</si>
  <si>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</si>
  <si>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</si>
  <si>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</si>
  <si>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</si>
  <si>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</si>
  <si>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</si>
  <si>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</si>
  <si>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</si>
  <si>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</si>
  <si>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</si>
  <si>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</si>
  <si>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</si>
  <si>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</si>
  <si>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</si>
  <si>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</si>
  <si>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</si>
  <si>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</si>
  <si>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</si>
  <si>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</si>
  <si>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</si>
  <si>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</si>
  <si>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</si>
  <si>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</si>
  <si>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</si>
  <si>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</si>
  <si>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</si>
  <si>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</si>
  <si>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</si>
  <si>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</si>
  <si>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</si>
  <si>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</si>
  <si>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</si>
  <si>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</si>
  <si>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</si>
  <si>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</si>
  <si>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</si>
  <si>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</si>
  <si>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</si>
  <si>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</si>
  <si>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</si>
  <si>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</si>
  <si>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</si>
  <si>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կատ. %-ը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</si>
  <si>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</si>
  <si>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</si>
  <si>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</si>
  <si>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</si>
  <si>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</si>
  <si>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</si>
  <si>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</si>
  <si>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</si>
  <si>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</si>
  <si>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</si>
  <si>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</si>
  <si>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</si>
  <si>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</si>
  <si>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</si>
  <si>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</si>
  <si>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</si>
  <si>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</si>
  <si>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</si>
  <si>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</si>
  <si>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</si>
  <si>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</si>
  <si>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</si>
  <si>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</si>
  <si>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</si>
  <si>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</si>
  <si>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</si>
  <si>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</si>
  <si>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</si>
  <si>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</si>
  <si>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</si>
  <si>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</si>
  <si>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</si>
  <si>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</si>
  <si>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</si>
  <si>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</si>
  <si>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</si>
  <si>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</si>
  <si>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</si>
  <si>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</si>
  <si>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</si>
  <si>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</si>
  <si>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</si>
  <si>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</si>
  <si>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</si>
  <si>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</si>
  <si>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</si>
  <si>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</si>
  <si>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</si>
  <si>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</si>
  <si>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</si>
  <si>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</si>
  <si>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</si>
  <si>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</si>
  <si>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</si>
  <si>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</si>
  <si>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</si>
  <si>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</si>
  <si>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</si>
  <si>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</si>
  <si>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</si>
  <si>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</si>
  <si>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</si>
  <si>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>2018թ. ծրագրի  աճի  %-ը  2017թ-ի Նկատմամբ</t>
  </si>
  <si>
    <t xml:space="preserve">փաստ
տարեկան                                                                                                            </t>
  </si>
  <si>
    <t xml:space="preserve">                                                                                                 Տեղական վճարներ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</si>
  <si>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</si>
  <si>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</si>
  <si>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</si>
  <si>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</si>
  <si>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</si>
  <si>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r>
      <t xml:space="preserve">2018թ. ծրագրի  աճը 2017թ.                                                                                                                                                                                                       համեմատ                                          </t>
    </r>
    <r>
      <rPr>
        <b/>
        <sz val="10"/>
        <color indexed="8"/>
        <rFont val="GHEA Grapalat"/>
        <family val="3"/>
      </rPr>
      <t>/հազ.</t>
    </r>
    <r>
      <rPr>
        <sz val="10"/>
        <color indexed="8"/>
        <rFont val="GHEA Grapalat"/>
        <family val="3"/>
      </rPr>
      <t xml:space="preserve"> դրամ./</t>
    </r>
  </si>
  <si>
    <t>ծրագիր
1-ին եռամսյակ</t>
  </si>
  <si>
    <t>աղբահանության վճար  ծրագիր          1-ին եռամսյակ</t>
  </si>
  <si>
    <t>2021թ.</t>
  </si>
  <si>
    <t xml:space="preserve">2021թ. </t>
  </si>
  <si>
    <t xml:space="preserve">2022թ. </t>
  </si>
  <si>
    <t>2022թ. ծրագրի  աճը 2021թ.        ծրագրի համեմատ /%/</t>
  </si>
  <si>
    <t>2022թ. փաստ. աճը 2021թ. փաստ       համեմատ    /հազ. դրամ./</t>
  </si>
  <si>
    <t>Ֆինանսական համահարթեցման դոտացիա 2022թ.</t>
  </si>
  <si>
    <t>2022թ.</t>
  </si>
  <si>
    <t>Անշարժ գույքի հարկ</t>
  </si>
  <si>
    <t>այդ թվում` աղբահանության վճար  ծրագիր տարեկան  2022թ.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</si>
  <si>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</si>
  <si>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</si>
  <si>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</si>
  <si>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աղբահանության վճար փաստ.
2 ամիս</t>
  </si>
  <si>
    <t xml:space="preserve">ծրագիր 
տարեկան 31.03.2022թ. դրությամբ                                                                                                         </t>
  </si>
  <si>
    <t>ՀՀ Արագածոտնի մարզի համայնքների  բյուջեների եկամուտների հավաքագրման վերաբերյալ 2021թ. և 2022թ. 3 ամիս</t>
  </si>
  <si>
    <t xml:space="preserve">փաստ.             1-ին եռամսյակ                                                   </t>
  </si>
  <si>
    <t>1-ին եռամսյակի կատ. %-ը
1-ին եռամսյակի պլանի նկատմամբ</t>
  </si>
  <si>
    <t>1-ին եռամսյակի կատ. %-ը
տարեկան պլանի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</si>
</sst>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5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0"/>
      <color indexed="8"/>
      <name val="GHEA Grapalat"/>
      <family val="3"/>
    </font>
    <font>
      <b/>
      <sz val="10"/>
      <color indexed="8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31" fillId="0" borderId="0"/>
    <xf numFmtId="0" fontId="30" fillId="0" borderId="0"/>
    <xf numFmtId="0" fontId="10" fillId="0" borderId="0"/>
    <xf numFmtId="0" fontId="29" fillId="0" borderId="0"/>
    <xf numFmtId="0" fontId="10" fillId="0" borderId="0"/>
    <xf numFmtId="0" fontId="1" fillId="0" borderId="0"/>
    <xf numFmtId="0" fontId="1" fillId="0" borderId="0"/>
  </cellStyleXfs>
  <cellXfs count="447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2" fillId="0" borderId="0" xfId="0" applyFont="1" applyFill="1"/>
    <xf numFmtId="0" fontId="32" fillId="0" borderId="0" xfId="0" applyFont="1"/>
    <xf numFmtId="0" fontId="33" fillId="0" borderId="0" xfId="0" applyFont="1" applyBorder="1" applyAlignment="1">
      <alignment horizontal="center" vertical="center" wrapText="1"/>
    </xf>
    <xf numFmtId="0" fontId="34" fillId="11" borderId="7" xfId="0" applyFont="1" applyFill="1" applyBorder="1" applyAlignment="1">
      <alignment horizontal="center" vertical="center" wrapText="1"/>
    </xf>
    <xf numFmtId="0" fontId="34" fillId="11" borderId="8" xfId="0" applyFont="1" applyFill="1" applyBorder="1" applyAlignment="1">
      <alignment horizontal="center" vertical="center" wrapText="1"/>
    </xf>
    <xf numFmtId="0" fontId="34" fillId="11" borderId="9" xfId="0" applyFont="1" applyFill="1" applyBorder="1" applyAlignment="1">
      <alignment horizontal="center" vertical="center" wrapText="1"/>
    </xf>
    <xf numFmtId="0" fontId="34" fillId="12" borderId="8" xfId="0" applyFont="1" applyFill="1" applyBorder="1" applyAlignment="1">
      <alignment horizontal="center" vertical="center" wrapText="1"/>
    </xf>
    <xf numFmtId="0" fontId="34" fillId="12" borderId="9" xfId="0" applyFont="1" applyFill="1" applyBorder="1" applyAlignment="1">
      <alignment horizontal="center" vertical="center" wrapText="1"/>
    </xf>
    <xf numFmtId="0" fontId="34" fillId="13" borderId="7" xfId="0" applyFont="1" applyFill="1" applyBorder="1" applyAlignment="1">
      <alignment horizontal="center" vertical="center" wrapText="1"/>
    </xf>
    <xf numFmtId="0" fontId="34" fillId="13" borderId="8" xfId="0" applyFont="1" applyFill="1" applyBorder="1" applyAlignment="1">
      <alignment horizontal="center" vertical="center" wrapText="1"/>
    </xf>
    <xf numFmtId="0" fontId="34" fillId="13" borderId="9" xfId="0" applyFont="1" applyFill="1" applyBorder="1" applyAlignment="1">
      <alignment horizontal="center" vertical="center" wrapText="1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8" xfId="0" applyFont="1" applyFill="1" applyBorder="1" applyAlignment="1">
      <alignment horizontal="center" vertical="center" wrapText="1"/>
    </xf>
    <xf numFmtId="0" fontId="34" fillId="14" borderId="9" xfId="0" applyFont="1" applyFill="1" applyBorder="1" applyAlignment="1">
      <alignment horizontal="center" vertical="center" wrapText="1"/>
    </xf>
    <xf numFmtId="0" fontId="34" fillId="11" borderId="10" xfId="0" applyFont="1" applyFill="1" applyBorder="1" applyAlignment="1">
      <alignment horizontal="center" vertical="center" wrapText="1"/>
    </xf>
    <xf numFmtId="0" fontId="34" fillId="11" borderId="1" xfId="0" applyFont="1" applyFill="1" applyBorder="1" applyAlignment="1">
      <alignment horizontal="center" vertical="center" wrapText="1"/>
    </xf>
    <xf numFmtId="0" fontId="34" fillId="11" borderId="11" xfId="0" applyFont="1" applyFill="1" applyBorder="1" applyAlignment="1">
      <alignment horizontal="center" vertical="center" wrapText="1"/>
    </xf>
    <xf numFmtId="0" fontId="34" fillId="12" borderId="1" xfId="0" applyFont="1" applyFill="1" applyBorder="1" applyAlignment="1">
      <alignment horizontal="center" vertical="center" wrapText="1"/>
    </xf>
    <xf numFmtId="0" fontId="34" fillId="12" borderId="11" xfId="0" applyFont="1" applyFill="1" applyBorder="1" applyAlignment="1">
      <alignment horizontal="center" vertical="center" wrapText="1"/>
    </xf>
    <xf numFmtId="0" fontId="34" fillId="13" borderId="10" xfId="0" applyFont="1" applyFill="1" applyBorder="1" applyAlignment="1">
      <alignment horizontal="center" vertical="center" wrapText="1"/>
    </xf>
    <xf numFmtId="0" fontId="34" fillId="13" borderId="1" xfId="0" applyFont="1" applyFill="1" applyBorder="1" applyAlignment="1">
      <alignment horizontal="center" vertical="center" wrapText="1"/>
    </xf>
    <xf numFmtId="0" fontId="34" fillId="13" borderId="11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" xfId="0" applyFont="1" applyFill="1" applyBorder="1" applyAlignment="1">
      <alignment horizontal="center" vertical="center" wrapText="1"/>
    </xf>
    <xf numFmtId="0" fontId="34" fillId="14" borderId="11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 readingOrder="1"/>
    </xf>
    <xf numFmtId="165" fontId="36" fillId="14" borderId="10" xfId="0" applyNumberFormat="1" applyFont="1" applyFill="1" applyBorder="1" applyAlignment="1">
      <alignment horizontal="center" vertical="center" wrapText="1"/>
    </xf>
    <xf numFmtId="165" fontId="36" fillId="14" borderId="1" xfId="0" applyNumberFormat="1" applyFont="1" applyFill="1" applyBorder="1" applyAlignment="1">
      <alignment horizontal="center" vertical="center" wrapText="1"/>
    </xf>
    <xf numFmtId="165" fontId="36" fillId="14" borderId="11" xfId="0" applyNumberFormat="1" applyFont="1" applyFill="1" applyBorder="1" applyAlignment="1">
      <alignment horizontal="center" vertical="center" wrapText="1"/>
    </xf>
    <xf numFmtId="3" fontId="36" fillId="14" borderId="10" xfId="0" applyNumberFormat="1" applyFont="1" applyFill="1" applyBorder="1" applyAlignment="1">
      <alignment horizontal="center" vertical="center" wrapText="1"/>
    </xf>
    <xf numFmtId="3" fontId="36" fillId="14" borderId="1" xfId="0" applyNumberFormat="1" applyFont="1" applyFill="1" applyBorder="1" applyAlignment="1">
      <alignment horizontal="center" vertical="center" wrapText="1"/>
    </xf>
    <xf numFmtId="3" fontId="36" fillId="14" borderId="10" xfId="0" applyNumberFormat="1" applyFont="1" applyFill="1" applyBorder="1" applyAlignment="1">
      <alignment horizontal="center" vertical="center"/>
    </xf>
    <xf numFmtId="3" fontId="36" fillId="14" borderId="1" xfId="0" applyNumberFormat="1" applyFont="1" applyFill="1" applyBorder="1" applyAlignment="1">
      <alignment horizontal="center" vertical="center"/>
    </xf>
    <xf numFmtId="3" fontId="36" fillId="11" borderId="12" xfId="0" applyNumberFormat="1" applyFont="1" applyFill="1" applyBorder="1" applyAlignment="1">
      <alignment horizontal="center" vertical="center"/>
    </xf>
    <xf numFmtId="3" fontId="36" fillId="11" borderId="13" xfId="0" applyNumberFormat="1" applyFont="1" applyFill="1" applyBorder="1" applyAlignment="1">
      <alignment horizontal="center" vertical="center"/>
    </xf>
    <xf numFmtId="3" fontId="36" fillId="12" borderId="13" xfId="0" applyNumberFormat="1" applyFont="1" applyFill="1" applyBorder="1" applyAlignment="1">
      <alignment horizontal="center" vertical="center"/>
    </xf>
    <xf numFmtId="3" fontId="36" fillId="13" borderId="12" xfId="0" applyNumberFormat="1" applyFont="1" applyFill="1" applyBorder="1" applyAlignment="1">
      <alignment horizontal="center" vertical="center"/>
    </xf>
    <xf numFmtId="3" fontId="36" fillId="13" borderId="13" xfId="0" applyNumberFormat="1" applyFont="1" applyFill="1" applyBorder="1" applyAlignment="1">
      <alignment horizontal="center" vertical="center"/>
    </xf>
    <xf numFmtId="3" fontId="36" fillId="14" borderId="12" xfId="0" applyNumberFormat="1" applyFont="1" applyFill="1" applyBorder="1" applyAlignment="1">
      <alignment horizontal="center" vertical="center"/>
    </xf>
    <xf numFmtId="3" fontId="36" fillId="14" borderId="13" xfId="0" applyNumberFormat="1" applyFont="1" applyFill="1" applyBorder="1" applyAlignment="1">
      <alignment horizontal="center" vertical="center"/>
    </xf>
    <xf numFmtId="3" fontId="36" fillId="11" borderId="12" xfId="0" applyNumberFormat="1" applyFont="1" applyFill="1" applyBorder="1" applyAlignment="1">
      <alignment horizontal="center" vertical="center" wrapText="1"/>
    </xf>
    <xf numFmtId="3" fontId="36" fillId="11" borderId="13" xfId="0" applyNumberFormat="1" applyFont="1" applyFill="1" applyBorder="1" applyAlignment="1">
      <alignment horizontal="center" vertical="center" wrapText="1"/>
    </xf>
    <xf numFmtId="3" fontId="36" fillId="12" borderId="13" xfId="0" applyNumberFormat="1" applyFont="1" applyFill="1" applyBorder="1" applyAlignment="1">
      <alignment horizontal="center" vertical="center" wrapText="1"/>
    </xf>
    <xf numFmtId="3" fontId="36" fillId="13" borderId="12" xfId="0" applyNumberFormat="1" applyFont="1" applyFill="1" applyBorder="1" applyAlignment="1">
      <alignment horizontal="center" vertical="center" wrapText="1"/>
    </xf>
    <xf numFmtId="3" fontId="36" fillId="13" borderId="13" xfId="0" applyNumberFormat="1" applyFont="1" applyFill="1" applyBorder="1" applyAlignment="1">
      <alignment horizontal="center" vertical="center" wrapText="1"/>
    </xf>
    <xf numFmtId="3" fontId="36" fillId="14" borderId="12" xfId="0" applyNumberFormat="1" applyFont="1" applyFill="1" applyBorder="1" applyAlignment="1">
      <alignment horizontal="center" vertical="center" wrapText="1"/>
    </xf>
    <xf numFmtId="3" fontId="36" fillId="14" borderId="13" xfId="0" applyNumberFormat="1" applyFont="1" applyFill="1" applyBorder="1" applyAlignment="1">
      <alignment horizontal="center" vertical="center" wrapText="1"/>
    </xf>
    <xf numFmtId="165" fontId="36" fillId="14" borderId="14" xfId="0" applyNumberFormat="1" applyFont="1" applyFill="1" applyBorder="1" applyAlignment="1">
      <alignment horizontal="center" vertical="center" wrapText="1"/>
    </xf>
    <xf numFmtId="0" fontId="34" fillId="11" borderId="15" xfId="0" applyFont="1" applyFill="1" applyBorder="1" applyAlignment="1">
      <alignment horizontal="center" vertical="center" wrapText="1"/>
    </xf>
    <xf numFmtId="0" fontId="34" fillId="11" borderId="16" xfId="0" applyFont="1" applyFill="1" applyBorder="1" applyAlignment="1">
      <alignment horizontal="center" vertical="center" wrapText="1"/>
    </xf>
    <xf numFmtId="0" fontId="37" fillId="8" borderId="1" xfId="0" applyFont="1" applyFill="1" applyBorder="1" applyAlignment="1">
      <alignment vertical="center" wrapText="1"/>
    </xf>
    <xf numFmtId="3" fontId="36" fillId="11" borderId="16" xfId="0" applyNumberFormat="1" applyFont="1" applyFill="1" applyBorder="1" applyAlignment="1">
      <alignment horizontal="center" vertical="center"/>
    </xf>
    <xf numFmtId="3" fontId="36" fillId="11" borderId="1" xfId="0" applyNumberFormat="1" applyFont="1" applyFill="1" applyBorder="1" applyAlignment="1">
      <alignment horizontal="center" vertical="center"/>
    </xf>
    <xf numFmtId="165" fontId="36" fillId="11" borderId="11" xfId="0" applyNumberFormat="1" applyFont="1" applyFill="1" applyBorder="1" applyAlignment="1">
      <alignment horizontal="center" vertical="center"/>
    </xf>
    <xf numFmtId="165" fontId="36" fillId="12" borderId="1" xfId="0" applyNumberFormat="1" applyFont="1" applyFill="1" applyBorder="1" applyAlignment="1">
      <alignment horizontal="center" vertical="center"/>
    </xf>
    <xf numFmtId="165" fontId="36" fillId="12" borderId="11" xfId="0" applyNumberFormat="1" applyFont="1" applyFill="1" applyBorder="1" applyAlignment="1">
      <alignment horizontal="center" vertical="center"/>
    </xf>
    <xf numFmtId="165" fontId="36" fillId="13" borderId="10" xfId="0" applyNumberFormat="1" applyFont="1" applyFill="1" applyBorder="1" applyAlignment="1">
      <alignment horizontal="center" vertical="center"/>
    </xf>
    <xf numFmtId="165" fontId="36" fillId="13" borderId="1" xfId="0" applyNumberFormat="1" applyFont="1" applyFill="1" applyBorder="1" applyAlignment="1">
      <alignment horizontal="center" vertical="center"/>
    </xf>
    <xf numFmtId="165" fontId="36" fillId="13" borderId="11" xfId="0" applyNumberFormat="1" applyFont="1" applyFill="1" applyBorder="1" applyAlignment="1">
      <alignment horizontal="center" vertical="center"/>
    </xf>
    <xf numFmtId="165" fontId="36" fillId="14" borderId="11" xfId="0" applyNumberFormat="1" applyFont="1" applyFill="1" applyBorder="1" applyAlignment="1">
      <alignment horizontal="center" vertical="center"/>
    </xf>
    <xf numFmtId="165" fontId="36" fillId="11" borderId="1" xfId="0" applyNumberFormat="1" applyFont="1" applyFill="1" applyBorder="1" applyAlignment="1">
      <alignment horizontal="center" vertical="center" wrapText="1"/>
    </xf>
    <xf numFmtId="165" fontId="36" fillId="11" borderId="11" xfId="0" applyNumberFormat="1" applyFont="1" applyFill="1" applyBorder="1" applyAlignment="1">
      <alignment horizontal="center" vertical="center" wrapText="1"/>
    </xf>
    <xf numFmtId="165" fontId="36" fillId="12" borderId="1" xfId="0" applyNumberFormat="1" applyFont="1" applyFill="1" applyBorder="1" applyAlignment="1">
      <alignment horizontal="center" vertical="center" wrapText="1"/>
    </xf>
    <xf numFmtId="165" fontId="36" fillId="12" borderId="11" xfId="0" applyNumberFormat="1" applyFont="1" applyFill="1" applyBorder="1" applyAlignment="1">
      <alignment horizontal="center" vertical="center" wrapText="1"/>
    </xf>
    <xf numFmtId="165" fontId="36" fillId="13" borderId="10" xfId="0" applyNumberFormat="1" applyFont="1" applyFill="1" applyBorder="1" applyAlignment="1">
      <alignment horizontal="center" vertical="center" wrapText="1"/>
    </xf>
    <xf numFmtId="165" fontId="36" fillId="13" borderId="1" xfId="0" applyNumberFormat="1" applyFont="1" applyFill="1" applyBorder="1" applyAlignment="1">
      <alignment horizontal="center" vertical="center" wrapText="1"/>
    </xf>
    <xf numFmtId="165" fontId="36" fillId="13" borderId="11" xfId="0" applyNumberFormat="1" applyFont="1" applyFill="1" applyBorder="1" applyAlignment="1">
      <alignment horizontal="center" vertical="center" wrapText="1"/>
    </xf>
    <xf numFmtId="3" fontId="36" fillId="11" borderId="10" xfId="0" applyNumberFormat="1" applyFont="1" applyFill="1" applyBorder="1" applyAlignment="1">
      <alignment horizontal="center" vertical="center"/>
    </xf>
    <xf numFmtId="3" fontId="36" fillId="11" borderId="10" xfId="0" applyNumberFormat="1" applyFont="1" applyFill="1" applyBorder="1" applyAlignment="1">
      <alignment horizontal="center" vertical="center" wrapText="1"/>
    </xf>
    <xf numFmtId="3" fontId="36" fillId="11" borderId="1" xfId="0" applyNumberFormat="1" applyFont="1" applyFill="1" applyBorder="1" applyAlignment="1">
      <alignment horizontal="center" vertical="center" wrapText="1"/>
    </xf>
    <xf numFmtId="165" fontId="36" fillId="13" borderId="14" xfId="0" applyNumberFormat="1" applyFont="1" applyFill="1" applyBorder="1" applyAlignment="1">
      <alignment horizontal="center" vertical="center"/>
    </xf>
    <xf numFmtId="165" fontId="36" fillId="13" borderId="14" xfId="0" applyNumberFormat="1" applyFont="1" applyFill="1" applyBorder="1" applyAlignment="1">
      <alignment horizontal="center" vertical="center" wrapText="1"/>
    </xf>
    <xf numFmtId="0" fontId="36" fillId="8" borderId="1" xfId="0" applyFont="1" applyFill="1" applyBorder="1" applyAlignment="1">
      <alignment vertical="center"/>
    </xf>
    <xf numFmtId="0" fontId="36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6" fillId="8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3" fontId="17" fillId="0" borderId="17" xfId="0" applyNumberFormat="1" applyFont="1" applyBorder="1" applyAlignment="1">
      <alignment horizontal="center"/>
    </xf>
    <xf numFmtId="3" fontId="17" fillId="0" borderId="17" xfId="0" applyNumberFormat="1" applyFont="1" applyBorder="1" applyAlignment="1"/>
    <xf numFmtId="0" fontId="17" fillId="0" borderId="1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6" fillId="0" borderId="0" xfId="0" applyFont="1"/>
    <xf numFmtId="0" fontId="17" fillId="4" borderId="18" xfId="0" applyFont="1" applyFill="1" applyBorder="1" applyAlignment="1" applyProtection="1">
      <alignment horizontal="center" vertical="center" wrapText="1"/>
    </xf>
    <xf numFmtId="0" fontId="17" fillId="0" borderId="18" xfId="0" applyNumberFormat="1" applyFont="1" applyBorder="1" applyAlignment="1" applyProtection="1">
      <alignment horizontal="center" vertical="center" wrapText="1"/>
    </xf>
    <xf numFmtId="0" fontId="17" fillId="13" borderId="5" xfId="0" applyFont="1" applyFill="1" applyBorder="1" applyAlignment="1" applyProtection="1">
      <alignment horizontal="center" vertical="center" wrapText="1"/>
    </xf>
    <xf numFmtId="0" fontId="17" fillId="13" borderId="1" xfId="0" applyFont="1" applyFill="1" applyBorder="1" applyAlignment="1" applyProtection="1">
      <alignment horizontal="center" vertical="center" wrapText="1"/>
    </xf>
    <xf numFmtId="0" fontId="17" fillId="8" borderId="4" xfId="0" applyFont="1" applyFill="1" applyBorder="1" applyAlignment="1" applyProtection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>
      <alignment horizontal="center" vertical="center" wrapText="1"/>
    </xf>
    <xf numFmtId="0" fontId="17" fillId="0" borderId="18" xfId="0" applyNumberFormat="1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 wrapText="1"/>
    </xf>
    <xf numFmtId="0" fontId="17" fillId="0" borderId="0" xfId="0" applyFont="1"/>
    <xf numFmtId="165" fontId="17" fillId="0" borderId="1" xfId="0" applyNumberFormat="1" applyFont="1" applyFill="1" applyBorder="1" applyAlignment="1">
      <alignment horizontal="center" vertical="center"/>
    </xf>
    <xf numFmtId="165" fontId="16" fillId="15" borderId="1" xfId="0" applyNumberFormat="1" applyFont="1" applyFill="1" applyBorder="1" applyAlignment="1">
      <alignment horizontal="center" vertical="center"/>
    </xf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Fill="1" applyAlignment="1">
      <alignment horizontal="center"/>
    </xf>
    <xf numFmtId="3" fontId="16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 vertical="center"/>
    </xf>
    <xf numFmtId="165" fontId="16" fillId="8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16" fillId="15" borderId="3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42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4" fillId="8" borderId="0" xfId="0" applyFont="1" applyFill="1" applyBorder="1" applyAlignment="1">
      <alignment horizontal="center" vertical="center" wrapText="1"/>
    </xf>
    <xf numFmtId="3" fontId="43" fillId="0" borderId="0" xfId="0" applyNumberFormat="1" applyFont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/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right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0" fontId="36" fillId="14" borderId="1" xfId="0" applyFont="1" applyFill="1" applyBorder="1" applyAlignment="1">
      <alignment horizontal="center" vertical="center" wrapText="1"/>
    </xf>
    <xf numFmtId="0" fontId="37" fillId="8" borderId="1" xfId="0" applyFont="1" applyFill="1" applyBorder="1" applyAlignment="1">
      <alignment horizontal="center" vertical="center" wrapText="1"/>
    </xf>
    <xf numFmtId="0" fontId="16" fillId="14" borderId="4" xfId="0" applyFont="1" applyFill="1" applyBorder="1" applyAlignment="1">
      <alignment horizontal="center" vertical="center" wrapText="1"/>
    </xf>
    <xf numFmtId="0" fontId="16" fillId="14" borderId="18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3" xfId="0" applyFont="1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center" vertical="center" wrapText="1"/>
    </xf>
    <xf numFmtId="0" fontId="17" fillId="14" borderId="1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6" fillId="14" borderId="19" xfId="0" applyFont="1" applyFill="1" applyBorder="1" applyAlignment="1">
      <alignment horizontal="center" vertical="center" wrapText="1"/>
    </xf>
    <xf numFmtId="0" fontId="16" fillId="14" borderId="2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 wrapText="1"/>
    </xf>
    <xf numFmtId="0" fontId="16" fillId="14" borderId="16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/>
    </xf>
    <xf numFmtId="0" fontId="36" fillId="8" borderId="20" xfId="0" applyFont="1" applyFill="1" applyBorder="1" applyAlignment="1">
      <alignment horizontal="center" vertical="center" wrapText="1"/>
    </xf>
    <xf numFmtId="0" fontId="36" fillId="8" borderId="21" xfId="0" applyFont="1" applyFill="1" applyBorder="1" applyAlignment="1">
      <alignment horizontal="center" vertical="center" wrapText="1"/>
    </xf>
    <xf numFmtId="0" fontId="36" fillId="8" borderId="22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vertical="center" wrapText="1"/>
    </xf>
    <xf numFmtId="0" fontId="16" fillId="14" borderId="2" xfId="0" applyFont="1" applyFill="1" applyBorder="1" applyAlignment="1">
      <alignment vertical="center" wrapText="1"/>
    </xf>
    <xf numFmtId="0" fontId="16" fillId="14" borderId="16" xfId="0" applyFont="1" applyFill="1" applyBorder="1" applyAlignment="1">
      <alignment vertical="center" wrapText="1"/>
    </xf>
    <xf numFmtId="0" fontId="36" fillId="8" borderId="1" xfId="0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/>
    </xf>
    <xf numFmtId="0" fontId="17" fillId="8" borderId="1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8" fillId="14" borderId="4" xfId="0" applyFont="1" applyFill="1" applyBorder="1" applyAlignment="1">
      <alignment horizontal="center" vertical="center"/>
    </xf>
    <xf numFmtId="0" fontId="39" fillId="8" borderId="1" xfId="0" applyFont="1" applyFill="1" applyBorder="1" applyAlignment="1">
      <alignment horizontal="center" vertical="center" wrapText="1" readingOrder="1"/>
    </xf>
    <xf numFmtId="0" fontId="39" fillId="8" borderId="3" xfId="0" applyFont="1" applyFill="1" applyBorder="1" applyAlignment="1">
      <alignment horizontal="center" vertical="center" wrapText="1" readingOrder="1"/>
    </xf>
    <xf numFmtId="0" fontId="37" fillId="8" borderId="4" xfId="0" applyFont="1" applyFill="1" applyBorder="1" applyAlignment="1">
      <alignment horizontal="center" vertical="center" wrapText="1"/>
    </xf>
    <xf numFmtId="0" fontId="37" fillId="8" borderId="5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8" fillId="12" borderId="20" xfId="0" applyFont="1" applyFill="1" applyBorder="1" applyAlignment="1">
      <alignment horizontal="center" vertical="center"/>
    </xf>
    <xf numFmtId="0" fontId="38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8">
    <cellStyle name="Normal" xfId="0" builtinId="0"/>
    <cellStyle name="Normal 2" xfId="1"/>
    <cellStyle name="Normal 2 2" xfId="2"/>
    <cellStyle name="Normal 2 2 2" xfId="5"/>
    <cellStyle name="Normal 3" xfId="6"/>
    <cellStyle name="Normal 4" xfId="7"/>
    <cellStyle name="Обычный 2" xfId="3"/>
    <cellStyle name="Обычный 3" xfId="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/>
      <sheetData sheetId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  <row r="6">
          <cell r="EF6">
            <v>1505329.9000000001</v>
          </cell>
          <cell r="EG6">
            <v>367740.10000000003</v>
          </cell>
        </row>
        <row r="7">
          <cell r="EF7">
            <v>139889.70000000001</v>
          </cell>
          <cell r="EG7">
            <v>34972.425000000003</v>
          </cell>
        </row>
        <row r="8">
          <cell r="EF8">
            <v>234044.40999999997</v>
          </cell>
          <cell r="EG8">
            <v>58511.102499999994</v>
          </cell>
        </row>
        <row r="9">
          <cell r="EF9">
            <v>178584.3</v>
          </cell>
          <cell r="EG9">
            <v>43751.5</v>
          </cell>
        </row>
        <row r="10">
          <cell r="EF10">
            <v>163097.06</v>
          </cell>
          <cell r="EG10">
            <v>40774.264999999999</v>
          </cell>
        </row>
        <row r="11">
          <cell r="EF11">
            <v>253230.19999999998</v>
          </cell>
          <cell r="EG11">
            <v>63307.55</v>
          </cell>
        </row>
        <row r="12">
          <cell r="EF12">
            <v>163097.06</v>
          </cell>
          <cell r="EG12">
            <v>40774.264999999999</v>
          </cell>
        </row>
        <row r="13">
          <cell r="EF13">
            <v>392704.94999999995</v>
          </cell>
          <cell r="EG13">
            <v>90353.502952755909</v>
          </cell>
        </row>
        <row r="14">
          <cell r="EF14">
            <v>1011353.927</v>
          </cell>
          <cell r="EG14">
            <v>181958.98783333335</v>
          </cell>
        </row>
        <row r="15">
          <cell r="EF15">
            <v>416811.11200000002</v>
          </cell>
          <cell r="EG15">
            <v>104202.77800000001</v>
          </cell>
        </row>
        <row r="16">
          <cell r="EF16">
            <v>94107.5</v>
          </cell>
          <cell r="EG16">
            <v>22344.799999999999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20"/>
  <sheetViews>
    <sheetView tabSelected="1" zoomScale="70" zoomScaleNormal="70" zoomScaleSheetLayoutView="110" workbookViewId="0">
      <pane xSplit="2" ySplit="6" topLeftCell="AZ7" activePane="bottomRight" state="frozen"/>
      <selection activeCell="C10" sqref="C10"/>
      <selection pane="topRight" activeCell="C10" sqref="C10"/>
      <selection pane="bottomLeft" activeCell="C10" sqref="C10"/>
      <selection pane="bottomRight" activeCell="BP7" sqref="BP7"/>
    </sheetView>
  </sheetViews>
  <sheetFormatPr defaultRowHeight="17.25" x14ac:dyDescent="0.3"/>
  <cols>
    <col min="1" max="1" width="3.875" style="136" customWidth="1"/>
    <col min="2" max="2" width="19.375" style="136" customWidth="1"/>
    <col min="3" max="4" width="13.75" style="140" customWidth="1"/>
    <col min="5" max="5" width="13" style="140" customWidth="1"/>
    <col min="6" max="6" width="7.125" style="136" customWidth="1"/>
    <col min="7" max="7" width="12.75" style="140" customWidth="1"/>
    <col min="8" max="8" width="10.5" style="136" customWidth="1"/>
    <col min="9" max="9" width="8.5" style="136" customWidth="1"/>
    <col min="10" max="11" width="14.125" style="140" customWidth="1"/>
    <col min="12" max="12" width="13.75" style="140" customWidth="1"/>
    <col min="13" max="13" width="8.25" style="140" customWidth="1"/>
    <col min="14" max="14" width="8.125" style="136" customWidth="1"/>
    <col min="15" max="15" width="7.25" style="140" customWidth="1"/>
    <col min="16" max="16" width="12.375" style="140" customWidth="1"/>
    <col min="17" max="17" width="14" style="140" customWidth="1"/>
    <col min="18" max="18" width="15" style="140" customWidth="1"/>
    <col min="19" max="20" width="13.5" style="140" customWidth="1"/>
    <col min="21" max="21" width="7.5" style="140" customWidth="1"/>
    <col min="22" max="22" width="14.25" style="139" customWidth="1"/>
    <col min="23" max="24" width="8" style="140" customWidth="1"/>
    <col min="25" max="25" width="14.375" style="140" customWidth="1"/>
    <col min="26" max="26" width="16" style="140" customWidth="1"/>
    <col min="27" max="27" width="15.25" style="140" customWidth="1"/>
    <col min="28" max="28" width="11.25" style="140" customWidth="1"/>
    <col min="29" max="29" width="8.875" style="140" customWidth="1"/>
    <col min="30" max="30" width="9.5" style="140" customWidth="1"/>
    <col min="31" max="31" width="13.25" style="140" customWidth="1"/>
    <col min="32" max="32" width="15.75" style="139" customWidth="1"/>
    <col min="33" max="33" width="14.875" style="139" customWidth="1"/>
    <col min="34" max="34" width="13.875" style="139" customWidth="1"/>
    <col min="35" max="35" width="10.75" style="139" customWidth="1"/>
    <col min="36" max="36" width="14.625" style="139" customWidth="1"/>
    <col min="37" max="37" width="10" style="139" customWidth="1"/>
    <col min="38" max="38" width="10.375" style="139" customWidth="1"/>
    <col min="39" max="39" width="14" style="139" customWidth="1"/>
    <col min="40" max="40" width="12.625" style="139" customWidth="1"/>
    <col min="41" max="41" width="14.125" style="139" customWidth="1"/>
    <col min="42" max="42" width="12" style="139" customWidth="1"/>
    <col min="43" max="43" width="8.125" style="139" customWidth="1"/>
    <col min="44" max="44" width="9.125" style="139" customWidth="1"/>
    <col min="45" max="45" width="11.25" style="139" customWidth="1"/>
    <col min="46" max="46" width="14.75" style="140" customWidth="1"/>
    <col min="47" max="47" width="13.875" style="140" customWidth="1"/>
    <col min="48" max="48" width="13.75" style="140" customWidth="1"/>
    <col min="49" max="49" width="9.25" style="140" customWidth="1"/>
    <col min="50" max="50" width="13.125" style="191" customWidth="1"/>
    <col min="51" max="51" width="9.25" style="140" customWidth="1"/>
    <col min="52" max="52" width="7.75" style="140" customWidth="1"/>
    <col min="53" max="53" width="16.25" style="140" customWidth="1"/>
    <col min="54" max="54" width="13.875" style="140" customWidth="1"/>
    <col min="55" max="55" width="12.75" style="140" customWidth="1"/>
    <col min="56" max="56" width="12.5" style="140" customWidth="1"/>
    <col min="57" max="57" width="10.75" style="140" customWidth="1"/>
    <col min="58" max="58" width="8.125" style="140" customWidth="1"/>
    <col min="59" max="59" width="12.625" style="140" customWidth="1"/>
    <col min="60" max="60" width="13.375" style="140" customWidth="1"/>
    <col min="61" max="61" width="13.75" style="140" customWidth="1"/>
    <col min="62" max="62" width="13" style="140" customWidth="1"/>
    <col min="63" max="63" width="14.5" style="140" customWidth="1"/>
    <col min="64" max="64" width="14.5" style="191" customWidth="1"/>
    <col min="65" max="65" width="6.625" style="140" hidden="1" customWidth="1"/>
    <col min="66" max="66" width="8.25" style="140" customWidth="1"/>
    <col min="67" max="67" width="9.125" style="140" customWidth="1"/>
    <col min="68" max="68" width="14.375" style="140" customWidth="1"/>
    <col min="69" max="69" width="13.75" style="140" customWidth="1"/>
    <col min="70" max="70" width="12.5" style="140" customWidth="1"/>
    <col min="71" max="71" width="11.625" style="140" customWidth="1"/>
    <col min="72" max="72" width="9.5" style="140" customWidth="1"/>
    <col min="73" max="73" width="9.625" style="140" customWidth="1"/>
    <col min="74" max="74" width="13" style="140" customWidth="1"/>
    <col min="75" max="75" width="14.75" style="140" customWidth="1"/>
    <col min="76" max="76" width="13.125" style="140" customWidth="1"/>
    <col min="77" max="77" width="12.5" style="140" customWidth="1"/>
    <col min="78" max="78" width="8.625" style="140" customWidth="1"/>
    <col min="79" max="79" width="12.125" style="140" customWidth="1"/>
    <col min="80" max="80" width="9.625" style="140" customWidth="1"/>
    <col min="81" max="81" width="8.5" style="140" customWidth="1"/>
    <col min="82" max="82" width="14.75" style="140" customWidth="1"/>
    <col min="83" max="83" width="13.625" style="140" customWidth="1"/>
    <col min="84" max="84" width="14.5" style="140" customWidth="1"/>
    <col min="85" max="85" width="13.625" style="140" customWidth="1"/>
    <col min="86" max="86" width="11.625" style="140" customWidth="1"/>
    <col min="87" max="87" width="10.625" style="140" customWidth="1"/>
    <col min="88" max="88" width="13.375" style="140" customWidth="1"/>
    <col min="89" max="89" width="15" style="140" customWidth="1"/>
    <col min="90" max="90" width="14.75" style="140" customWidth="1"/>
    <col min="91" max="91" width="13.625" style="140" customWidth="1"/>
    <col min="92" max="92" width="10.625" style="140" customWidth="1"/>
    <col min="93" max="93" width="13.25" style="140" customWidth="1"/>
    <col min="94" max="94" width="11.5" style="140" customWidth="1"/>
    <col min="95" max="95" width="10" style="140" customWidth="1"/>
    <col min="96" max="96" width="14.875" style="140" customWidth="1"/>
    <col min="97" max="97" width="13.25" style="140" customWidth="1"/>
    <col min="98" max="98" width="10.25" style="140" customWidth="1"/>
    <col min="99" max="99" width="12.875" style="140" customWidth="1"/>
    <col min="100" max="100" width="10" style="140" customWidth="1"/>
    <col min="101" max="101" width="8.625" style="140" customWidth="1"/>
    <col min="102" max="102" width="10.875" style="140" customWidth="1"/>
    <col min="103" max="103" width="13.875" style="140" customWidth="1"/>
    <col min="104" max="105" width="13.25" style="140" customWidth="1"/>
    <col min="106" max="106" width="8.25" style="140" customWidth="1"/>
    <col min="107" max="107" width="13.75" style="140" customWidth="1"/>
    <col min="108" max="108" width="11.25" style="140" customWidth="1"/>
    <col min="109" max="109" width="8.625" style="140" customWidth="1"/>
    <col min="110" max="110" width="14.5" style="140" customWidth="1"/>
    <col min="111" max="111" width="13.375" style="140" customWidth="1"/>
    <col min="112" max="112" width="15.25" style="140" customWidth="1"/>
    <col min="113" max="113" width="11.875" style="140" customWidth="1"/>
    <col min="114" max="114" width="9.625" style="140" customWidth="1"/>
    <col min="115" max="115" width="9.5" style="140" customWidth="1"/>
    <col min="116" max="116" width="11.75" style="140" customWidth="1"/>
    <col min="117" max="117" width="12" style="140" customWidth="1"/>
    <col min="118" max="118" width="12.375" style="140" customWidth="1"/>
    <col min="119" max="119" width="11.625" style="140" customWidth="1"/>
    <col min="120" max="120" width="5.875" style="140" customWidth="1"/>
    <col min="121" max="121" width="11.625" style="139" customWidth="1"/>
    <col min="122" max="122" width="6.625" style="139" customWidth="1"/>
    <col min="123" max="123" width="4.875" style="140" customWidth="1"/>
    <col min="124" max="124" width="11.125" style="140" customWidth="1"/>
    <col min="125" max="125" width="11.625" style="140" customWidth="1"/>
    <col min="126" max="126" width="10.875" style="140" customWidth="1"/>
    <col min="127" max="127" width="5.625" style="140" customWidth="1"/>
    <col min="128" max="128" width="6.125" style="140" customWidth="1"/>
    <col min="129" max="129" width="11.375" style="140" customWidth="1"/>
    <col min="130" max="130" width="11.5" style="140" customWidth="1"/>
    <col min="131" max="131" width="11.375" style="140" customWidth="1"/>
    <col min="132" max="132" width="7" style="140" customWidth="1"/>
    <col min="133" max="133" width="5.125" style="140" customWidth="1"/>
    <col min="134" max="134" width="5.625" style="140" customWidth="1"/>
    <col min="135" max="135" width="9.875" style="140" customWidth="1"/>
    <col min="136" max="136" width="11" style="136" hidden="1" customWidth="1"/>
    <col min="137" max="137" width="0.875" style="136" hidden="1" customWidth="1"/>
    <col min="138" max="16384" width="9" style="136"/>
  </cols>
  <sheetData>
    <row r="1" spans="1:137" ht="18.75" customHeight="1" x14ac:dyDescent="0.3">
      <c r="B1" s="137"/>
      <c r="C1" s="232" t="s">
        <v>118</v>
      </c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138"/>
      <c r="AG1" s="138"/>
      <c r="AH1" s="138"/>
      <c r="AI1" s="138"/>
      <c r="AJ1" s="138"/>
      <c r="AK1" s="138"/>
      <c r="AL1" s="138"/>
      <c r="CY1" s="140" t="s">
        <v>127</v>
      </c>
    </row>
    <row r="2" spans="1:137" ht="21.75" customHeight="1" x14ac:dyDescent="0.3">
      <c r="A2" s="141"/>
      <c r="B2" s="142"/>
      <c r="C2" s="236" t="s">
        <v>145</v>
      </c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3"/>
      <c r="AU2" s="143"/>
      <c r="AV2" s="143"/>
      <c r="AW2" s="143"/>
      <c r="AX2" s="192"/>
      <c r="AY2" s="143"/>
      <c r="AZ2" s="143"/>
      <c r="BA2" s="143"/>
      <c r="BB2" s="143"/>
      <c r="BC2" s="145"/>
      <c r="BD2" s="145"/>
      <c r="BE2" s="145"/>
      <c r="BF2" s="145"/>
      <c r="BG2" s="145"/>
      <c r="BH2" s="145"/>
      <c r="BI2" s="145"/>
      <c r="BJ2" s="145"/>
      <c r="BK2" s="145"/>
      <c r="BL2" s="194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224"/>
      <c r="CB2" s="224"/>
      <c r="CC2" s="224"/>
      <c r="CD2" s="224"/>
      <c r="CE2" s="224"/>
      <c r="CF2" s="224"/>
      <c r="CG2" s="224"/>
      <c r="CH2" s="224"/>
      <c r="CI2" s="146"/>
      <c r="CJ2" s="146"/>
      <c r="CK2" s="146"/>
      <c r="CL2" s="146"/>
      <c r="CM2" s="146"/>
      <c r="CN2" s="146"/>
      <c r="CO2" s="224"/>
      <c r="CP2" s="224"/>
      <c r="CQ2" s="224"/>
      <c r="CR2" s="224"/>
      <c r="CS2" s="224"/>
      <c r="CT2" s="224"/>
      <c r="CU2" s="224"/>
      <c r="CV2" s="224"/>
      <c r="CW2" s="224"/>
      <c r="CX2" s="224"/>
      <c r="CY2" s="224"/>
      <c r="CZ2" s="224"/>
      <c r="DA2" s="224"/>
      <c r="DB2" s="224"/>
      <c r="DC2" s="224"/>
      <c r="DD2" s="224"/>
      <c r="DE2" s="224"/>
      <c r="DF2" s="224"/>
      <c r="DG2" s="224"/>
      <c r="DH2" s="224"/>
      <c r="DI2" s="224"/>
      <c r="DJ2" s="224"/>
      <c r="DK2" s="224"/>
      <c r="DL2" s="224"/>
    </row>
    <row r="3" spans="1:137" ht="13.5" customHeight="1" x14ac:dyDescent="0.3">
      <c r="A3" s="147"/>
      <c r="B3" s="148"/>
      <c r="C3" s="149"/>
      <c r="D3" s="149"/>
      <c r="E3" s="149"/>
      <c r="F3" s="150"/>
      <c r="G3" s="149"/>
      <c r="H3" s="150"/>
      <c r="I3" s="150"/>
      <c r="J3" s="149"/>
      <c r="K3" s="149"/>
      <c r="L3" s="149"/>
      <c r="M3" s="149"/>
      <c r="N3" s="150"/>
      <c r="O3" s="213" t="s">
        <v>65</v>
      </c>
      <c r="P3" s="213"/>
      <c r="Q3" s="213"/>
      <c r="R3" s="152"/>
      <c r="S3" s="152"/>
      <c r="T3" s="152"/>
      <c r="U3" s="152"/>
      <c r="V3" s="158"/>
      <c r="W3" s="152"/>
      <c r="X3" s="152"/>
      <c r="Y3" s="152"/>
      <c r="Z3" s="152"/>
      <c r="AA3" s="152"/>
      <c r="AB3" s="152"/>
      <c r="AC3" s="152"/>
      <c r="AD3" s="213" t="s">
        <v>65</v>
      </c>
      <c r="AE3" s="213"/>
      <c r="AF3" s="153"/>
      <c r="AG3" s="153"/>
      <c r="AH3" s="153"/>
      <c r="AI3" s="153"/>
      <c r="AJ3" s="153"/>
      <c r="AK3" s="153"/>
      <c r="AL3" s="153"/>
      <c r="AM3" s="154"/>
      <c r="AN3" s="154"/>
      <c r="AO3" s="154"/>
      <c r="AP3" s="154"/>
      <c r="AQ3" s="154"/>
      <c r="AR3" s="219" t="s">
        <v>65</v>
      </c>
      <c r="AS3" s="219"/>
      <c r="AT3" s="151"/>
      <c r="AU3" s="155"/>
      <c r="AV3" s="155"/>
      <c r="AW3" s="155"/>
      <c r="AX3" s="193"/>
      <c r="AY3" s="155"/>
      <c r="AZ3" s="155"/>
      <c r="BA3" s="155"/>
      <c r="BB3" s="155"/>
      <c r="BC3" s="157"/>
      <c r="BD3" s="157"/>
      <c r="BE3" s="157"/>
      <c r="BF3" s="213" t="s">
        <v>65</v>
      </c>
      <c r="BG3" s="213"/>
      <c r="BH3" s="156"/>
      <c r="BI3" s="156"/>
      <c r="BJ3" s="156"/>
      <c r="BK3" s="156"/>
      <c r="BL3" s="195"/>
      <c r="BM3" s="156"/>
      <c r="BN3" s="156"/>
      <c r="BO3" s="156"/>
      <c r="BP3" s="156"/>
      <c r="BQ3" s="156"/>
      <c r="BR3" s="157"/>
      <c r="BS3" s="157"/>
      <c r="BT3" s="157"/>
      <c r="BU3" s="213" t="s">
        <v>65</v>
      </c>
      <c r="BV3" s="213"/>
      <c r="BW3" s="155"/>
      <c r="BX3" s="155"/>
      <c r="BY3" s="155"/>
      <c r="BZ3" s="155"/>
      <c r="CA3" s="156"/>
      <c r="CB3" s="156"/>
      <c r="CC3" s="156"/>
      <c r="CD3" s="156"/>
      <c r="CE3" s="156"/>
      <c r="CF3" s="156"/>
      <c r="CG3" s="156"/>
      <c r="CH3" s="156"/>
      <c r="CI3" s="213" t="s">
        <v>65</v>
      </c>
      <c r="CJ3" s="213"/>
      <c r="CK3" s="157"/>
      <c r="CL3" s="157"/>
      <c r="CM3" s="157"/>
      <c r="CN3" s="157"/>
      <c r="CO3" s="156"/>
      <c r="CP3" s="156"/>
      <c r="CQ3" s="156"/>
      <c r="CR3" s="156"/>
      <c r="CS3" s="156"/>
      <c r="CT3" s="156"/>
      <c r="CU3" s="156"/>
      <c r="CV3" s="156"/>
      <c r="CW3" s="157"/>
      <c r="CX3" s="155" t="s">
        <v>65</v>
      </c>
      <c r="CY3" s="157"/>
      <c r="CZ3" s="157"/>
      <c r="DA3" s="157"/>
      <c r="DB3" s="157"/>
      <c r="DC3" s="157"/>
      <c r="DD3" s="157"/>
      <c r="DE3" s="156"/>
      <c r="DF3" s="156"/>
      <c r="DG3" s="156"/>
      <c r="DH3" s="156"/>
      <c r="DI3" s="156"/>
      <c r="DJ3" s="156"/>
      <c r="DK3" s="157"/>
      <c r="DL3" s="155"/>
    </row>
    <row r="4" spans="1:137" s="159" customFormat="1" ht="51" customHeight="1" x14ac:dyDescent="0.25">
      <c r="A4" s="208" t="s">
        <v>58</v>
      </c>
      <c r="B4" s="209" t="s">
        <v>56</v>
      </c>
      <c r="C4" s="216" t="s">
        <v>125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8"/>
      <c r="Q4" s="210" t="s">
        <v>136</v>
      </c>
      <c r="R4" s="237" t="s">
        <v>117</v>
      </c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9"/>
      <c r="AF4" s="221" t="s">
        <v>141</v>
      </c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3"/>
      <c r="AT4" s="230" t="s">
        <v>138</v>
      </c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1"/>
      <c r="BH4" s="230" t="s">
        <v>142</v>
      </c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1"/>
      <c r="BW4" s="234" t="s">
        <v>39</v>
      </c>
      <c r="BX4" s="234"/>
      <c r="BY4" s="234"/>
      <c r="BZ4" s="234"/>
      <c r="CA4" s="234"/>
      <c r="CB4" s="234"/>
      <c r="CC4" s="234"/>
      <c r="CD4" s="234"/>
      <c r="CE4" s="234"/>
      <c r="CF4" s="234"/>
      <c r="CG4" s="234"/>
      <c r="CH4" s="234"/>
      <c r="CI4" s="234"/>
      <c r="CJ4" s="234"/>
      <c r="CK4" s="230" t="s">
        <v>40</v>
      </c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1"/>
      <c r="CY4" s="230" t="s">
        <v>41</v>
      </c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1"/>
      <c r="DM4" s="244" t="s">
        <v>122</v>
      </c>
      <c r="DN4" s="245"/>
      <c r="DO4" s="245"/>
      <c r="DP4" s="245"/>
      <c r="DQ4" s="245"/>
      <c r="DR4" s="245"/>
      <c r="DS4" s="245"/>
      <c r="DT4" s="245"/>
      <c r="DU4" s="245"/>
      <c r="DV4" s="245"/>
      <c r="DW4" s="245"/>
      <c r="DX4" s="245"/>
      <c r="DY4" s="245"/>
      <c r="DZ4" s="245"/>
      <c r="EA4" s="245"/>
      <c r="EB4" s="245"/>
      <c r="EC4" s="245"/>
      <c r="ED4" s="245"/>
      <c r="EE4" s="246"/>
      <c r="EF4" s="247" t="s">
        <v>120</v>
      </c>
      <c r="EG4" s="241" t="s">
        <v>128</v>
      </c>
    </row>
    <row r="5" spans="1:137" s="147" customFormat="1" ht="29.25" customHeight="1" x14ac:dyDescent="0.25">
      <c r="A5" s="208"/>
      <c r="B5" s="209"/>
      <c r="C5" s="227" t="s">
        <v>131</v>
      </c>
      <c r="D5" s="227"/>
      <c r="E5" s="227"/>
      <c r="F5" s="227"/>
      <c r="G5" s="227"/>
      <c r="H5" s="227"/>
      <c r="I5" s="227"/>
      <c r="J5" s="217" t="s">
        <v>137</v>
      </c>
      <c r="K5" s="217"/>
      <c r="L5" s="217"/>
      <c r="M5" s="217"/>
      <c r="N5" s="218"/>
      <c r="O5" s="214" t="s">
        <v>134</v>
      </c>
      <c r="P5" s="214" t="s">
        <v>135</v>
      </c>
      <c r="Q5" s="211"/>
      <c r="R5" s="240" t="s">
        <v>132</v>
      </c>
      <c r="S5" s="225"/>
      <c r="T5" s="225"/>
      <c r="U5" s="225"/>
      <c r="V5" s="225"/>
      <c r="W5" s="225"/>
      <c r="X5" s="226"/>
      <c r="Y5" s="220" t="s">
        <v>133</v>
      </c>
      <c r="Z5" s="220"/>
      <c r="AA5" s="220"/>
      <c r="AB5" s="220"/>
      <c r="AC5" s="220"/>
      <c r="AD5" s="214" t="s">
        <v>134</v>
      </c>
      <c r="AE5" s="214" t="s">
        <v>135</v>
      </c>
      <c r="AF5" s="235" t="s">
        <v>132</v>
      </c>
      <c r="AG5" s="235"/>
      <c r="AH5" s="235"/>
      <c r="AI5" s="235"/>
      <c r="AJ5" s="235"/>
      <c r="AK5" s="235"/>
      <c r="AL5" s="235"/>
      <c r="AM5" s="217" t="s">
        <v>137</v>
      </c>
      <c r="AN5" s="217"/>
      <c r="AO5" s="217"/>
      <c r="AP5" s="217"/>
      <c r="AQ5" s="217"/>
      <c r="AR5" s="228" t="s">
        <v>134</v>
      </c>
      <c r="AS5" s="228" t="s">
        <v>135</v>
      </c>
      <c r="AT5" s="227" t="s">
        <v>131</v>
      </c>
      <c r="AU5" s="227"/>
      <c r="AV5" s="227"/>
      <c r="AW5" s="227"/>
      <c r="AX5" s="227"/>
      <c r="AY5" s="227"/>
      <c r="AZ5" s="227"/>
      <c r="BA5" s="220" t="s">
        <v>133</v>
      </c>
      <c r="BB5" s="220"/>
      <c r="BC5" s="220"/>
      <c r="BD5" s="220"/>
      <c r="BE5" s="220"/>
      <c r="BF5" s="214" t="s">
        <v>134</v>
      </c>
      <c r="BG5" s="214" t="s">
        <v>135</v>
      </c>
      <c r="BH5" s="225" t="s">
        <v>131</v>
      </c>
      <c r="BI5" s="225"/>
      <c r="BJ5" s="225"/>
      <c r="BK5" s="225"/>
      <c r="BL5" s="225"/>
      <c r="BM5" s="225"/>
      <c r="BN5" s="225"/>
      <c r="BO5" s="226"/>
      <c r="BP5" s="216" t="s">
        <v>133</v>
      </c>
      <c r="BQ5" s="217"/>
      <c r="BR5" s="217"/>
      <c r="BS5" s="217"/>
      <c r="BT5" s="218"/>
      <c r="BU5" s="214" t="s">
        <v>134</v>
      </c>
      <c r="BV5" s="214" t="s">
        <v>135</v>
      </c>
      <c r="BW5" s="227" t="s">
        <v>131</v>
      </c>
      <c r="BX5" s="227"/>
      <c r="BY5" s="227"/>
      <c r="BZ5" s="227"/>
      <c r="CA5" s="227"/>
      <c r="CB5" s="227"/>
      <c r="CC5" s="227"/>
      <c r="CD5" s="234" t="s">
        <v>133</v>
      </c>
      <c r="CE5" s="234"/>
      <c r="CF5" s="234"/>
      <c r="CG5" s="234"/>
      <c r="CH5" s="234"/>
      <c r="CI5" s="249" t="s">
        <v>134</v>
      </c>
      <c r="CJ5" s="233" t="s">
        <v>135</v>
      </c>
      <c r="CK5" s="227" t="s">
        <v>131</v>
      </c>
      <c r="CL5" s="227"/>
      <c r="CM5" s="227"/>
      <c r="CN5" s="227"/>
      <c r="CO5" s="227"/>
      <c r="CP5" s="227"/>
      <c r="CQ5" s="227"/>
      <c r="CR5" s="220" t="s">
        <v>133</v>
      </c>
      <c r="CS5" s="220"/>
      <c r="CT5" s="220"/>
      <c r="CU5" s="220"/>
      <c r="CV5" s="220"/>
      <c r="CW5" s="214" t="s">
        <v>134</v>
      </c>
      <c r="CX5" s="214" t="s">
        <v>135</v>
      </c>
      <c r="CY5" s="227" t="s">
        <v>131</v>
      </c>
      <c r="CZ5" s="227"/>
      <c r="DA5" s="227"/>
      <c r="DB5" s="227"/>
      <c r="DC5" s="227"/>
      <c r="DD5" s="227"/>
      <c r="DE5" s="227"/>
      <c r="DF5" s="220" t="s">
        <v>137</v>
      </c>
      <c r="DG5" s="220"/>
      <c r="DH5" s="220"/>
      <c r="DI5" s="220"/>
      <c r="DJ5" s="220"/>
      <c r="DK5" s="214" t="s">
        <v>134</v>
      </c>
      <c r="DL5" s="214" t="s">
        <v>135</v>
      </c>
      <c r="DM5" s="240" t="s">
        <v>131</v>
      </c>
      <c r="DN5" s="225"/>
      <c r="DO5" s="225"/>
      <c r="DP5" s="225"/>
      <c r="DQ5" s="225"/>
      <c r="DR5" s="225"/>
      <c r="DS5" s="226"/>
      <c r="DT5" s="220" t="s">
        <v>137</v>
      </c>
      <c r="DU5" s="220"/>
      <c r="DV5" s="220"/>
      <c r="DW5" s="220"/>
      <c r="DX5" s="220"/>
      <c r="DY5" s="220"/>
      <c r="DZ5" s="220"/>
      <c r="EA5" s="220"/>
      <c r="EB5" s="220"/>
      <c r="EC5" s="220"/>
      <c r="ED5" s="214" t="s">
        <v>134</v>
      </c>
      <c r="EE5" s="214" t="s">
        <v>135</v>
      </c>
      <c r="EF5" s="247"/>
      <c r="EG5" s="242"/>
    </row>
    <row r="6" spans="1:137" s="147" customFormat="1" ht="151.5" customHeight="1" x14ac:dyDescent="0.25">
      <c r="A6" s="208"/>
      <c r="B6" s="209"/>
      <c r="C6" s="162" t="s">
        <v>123</v>
      </c>
      <c r="D6" s="162" t="s">
        <v>124</v>
      </c>
      <c r="E6" s="160" t="s">
        <v>129</v>
      </c>
      <c r="F6" s="161" t="s">
        <v>126</v>
      </c>
      <c r="G6" s="161" t="s">
        <v>146</v>
      </c>
      <c r="H6" s="168" t="s">
        <v>147</v>
      </c>
      <c r="I6" s="168" t="s">
        <v>148</v>
      </c>
      <c r="J6" s="163" t="s">
        <v>144</v>
      </c>
      <c r="K6" s="164" t="str">
        <f>E6</f>
        <v>ծրագիր
1-ին եռամսյակ</v>
      </c>
      <c r="L6" s="161" t="str">
        <f>G6</f>
        <v xml:space="preserve">փաստ.             1-ին եռամսյակ                                                   </v>
      </c>
      <c r="M6" s="165" t="str">
        <f>H6</f>
        <v>1-ին եռամսյակի կատ. %-ը
1-ին եռամսյակի պլանի նկատմամբ</v>
      </c>
      <c r="N6" s="168" t="str">
        <f>I6</f>
        <v>1-ին եռամսյակի կատ. %-ը
տարեկան պլանի նկատմամբ</v>
      </c>
      <c r="O6" s="215"/>
      <c r="P6" s="215"/>
      <c r="Q6" s="212"/>
      <c r="R6" s="163" t="s">
        <v>119</v>
      </c>
      <c r="S6" s="162" t="s">
        <v>121</v>
      </c>
      <c r="T6" s="160" t="str">
        <f>K6</f>
        <v>ծրագիր
1-ին եռամսյակ</v>
      </c>
      <c r="U6" s="161" t="s">
        <v>126</v>
      </c>
      <c r="V6" s="161" t="str">
        <f>L6</f>
        <v xml:space="preserve">փաստ.             1-ին եռամսյակ                                                   </v>
      </c>
      <c r="W6" s="168" t="str">
        <f>M6</f>
        <v>1-ին եռամսյակի կատ. %-ը
1-ին եռամսյակի պլանի նկատմամբ</v>
      </c>
      <c r="X6" s="168" t="str">
        <f>N6</f>
        <v>1-ին եռամսյակի կատ. %-ը
տարեկան պլանի նկատմամբ</v>
      </c>
      <c r="Y6" s="163" t="str">
        <f>J6</f>
        <v xml:space="preserve">ծրագիր 
տարեկան 31.03.2022թ. դրությամբ                                                                                                         </v>
      </c>
      <c r="Z6" s="164" t="str">
        <f>T6</f>
        <v>ծրագիր
1-ին եռամսյակ</v>
      </c>
      <c r="AA6" s="161" t="str">
        <f>V6</f>
        <v xml:space="preserve">փաստ.             1-ին եռամսյակ                                                   </v>
      </c>
      <c r="AB6" s="165" t="str">
        <f>W6</f>
        <v>1-ին եռամսյակի կատ. %-ը
1-ին եռամսյակի պլանի նկատմամբ</v>
      </c>
      <c r="AC6" s="168" t="str">
        <f>X6</f>
        <v>1-ին եռամսյակի կատ. %-ը
տարեկան պլանի նկատմամբ</v>
      </c>
      <c r="AD6" s="215"/>
      <c r="AE6" s="215"/>
      <c r="AF6" s="163" t="s">
        <v>119</v>
      </c>
      <c r="AG6" s="163" t="s">
        <v>121</v>
      </c>
      <c r="AH6" s="160" t="str">
        <f>Z6</f>
        <v>ծրագիր
1-ին եռամսյակ</v>
      </c>
      <c r="AI6" s="161" t="s">
        <v>126</v>
      </c>
      <c r="AJ6" s="161" t="str">
        <f>AA6</f>
        <v xml:space="preserve">փաստ.             1-ին եռամսյակ                                                   </v>
      </c>
      <c r="AK6" s="168" t="str">
        <f>AB6</f>
        <v>1-ին եռամսյակի կատ. %-ը
1-ին եռամսյակի պլանի նկատմամբ</v>
      </c>
      <c r="AL6" s="168" t="str">
        <f>AC6</f>
        <v>1-ին եռամսյակի կատ. %-ը
տարեկան պլանի նկատմամբ</v>
      </c>
      <c r="AM6" s="163" t="str">
        <f>Y6</f>
        <v xml:space="preserve">ծրագիր 
տարեկան 31.03.2022թ. դրությամբ                                                                                                         </v>
      </c>
      <c r="AN6" s="164" t="str">
        <f>AH6</f>
        <v>ծրագիր
1-ին եռամսյակ</v>
      </c>
      <c r="AO6" s="161" t="str">
        <f>AJ6</f>
        <v xml:space="preserve">փաստ.             1-ին եռամսյակ                                                   </v>
      </c>
      <c r="AP6" s="165" t="str">
        <f>AK6</f>
        <v>1-ին եռամսյակի կատ. %-ը
1-ին եռամսյակի պլանի նկատմամբ</v>
      </c>
      <c r="AQ6" s="168" t="str">
        <f>AL6</f>
        <v>1-ին եռամսյակի կատ. %-ը
տարեկան պլանի նկատմամբ</v>
      </c>
      <c r="AR6" s="229"/>
      <c r="AS6" s="229"/>
      <c r="AT6" s="163" t="s">
        <v>119</v>
      </c>
      <c r="AU6" s="162" t="s">
        <v>121</v>
      </c>
      <c r="AV6" s="160" t="str">
        <f>AN6</f>
        <v>ծրագիր
1-ին եռամսյակ</v>
      </c>
      <c r="AW6" s="161" t="s">
        <v>126</v>
      </c>
      <c r="AX6" s="161" t="str">
        <f>AO6</f>
        <v xml:space="preserve">փաստ.             1-ին եռամսյակ                                                   </v>
      </c>
      <c r="AY6" s="168" t="str">
        <f>AP6</f>
        <v>1-ին եռամսյակի կատ. %-ը
1-ին եռամսյակի պլանի նկատմամբ</v>
      </c>
      <c r="AZ6" s="168" t="str">
        <f>AQ6</f>
        <v>1-ին եռամսյակի կատ. %-ը
տարեկան պլանի նկատմամբ</v>
      </c>
      <c r="BA6" s="163" t="str">
        <f>AM6</f>
        <v xml:space="preserve">ծրագիր 
տարեկան 31.03.2022թ. դրությամբ                                                                                                         </v>
      </c>
      <c r="BB6" s="164" t="str">
        <f>AV6</f>
        <v>ծրագիր
1-ին եռամսյակ</v>
      </c>
      <c r="BC6" s="161" t="str">
        <f>AX6</f>
        <v xml:space="preserve">փաստ.             1-ին եռամսյակ                                                   </v>
      </c>
      <c r="BD6" s="165" t="str">
        <f>AY6</f>
        <v>1-ին եռամսյակի կատ. %-ը
1-ին եռամսյակի պլանի նկատմամբ</v>
      </c>
      <c r="BE6" s="168" t="str">
        <f>AZ6</f>
        <v>1-ին եռամսյակի կատ. %-ը
տարեկան պլանի նկատմամբ</v>
      </c>
      <c r="BF6" s="215"/>
      <c r="BG6" s="215"/>
      <c r="BH6" s="162" t="s">
        <v>119</v>
      </c>
      <c r="BI6" s="162" t="s">
        <v>121</v>
      </c>
      <c r="BJ6" s="160" t="str">
        <f>BB6</f>
        <v>ծրագիր
1-ին եռամսյակ</v>
      </c>
      <c r="BK6" s="161" t="s">
        <v>126</v>
      </c>
      <c r="BL6" s="161" t="str">
        <f>BC6</f>
        <v xml:space="preserve">փաստ.             1-ին եռամսյակ                                                   </v>
      </c>
      <c r="BM6" s="161" t="s">
        <v>57</v>
      </c>
      <c r="BN6" s="168" t="str">
        <f>BD6</f>
        <v>1-ին եռամսյակի կատ. %-ը
1-ին եռամսյակի պլանի նկատմամբ</v>
      </c>
      <c r="BO6" s="168" t="str">
        <f>BE6</f>
        <v>1-ին եռամսյակի կատ. %-ը
տարեկան պլանի նկատմամբ</v>
      </c>
      <c r="BP6" s="163" t="str">
        <f>BA6</f>
        <v xml:space="preserve">ծրագիր 
տարեկան 31.03.2022թ. դրությամբ                                                                                                         </v>
      </c>
      <c r="BQ6" s="164" t="str">
        <f>BJ6</f>
        <v>ծրագիր
1-ին եռամսյակ</v>
      </c>
      <c r="BR6" s="161" t="str">
        <f>BL6</f>
        <v xml:space="preserve">փաստ.             1-ին եռամսյակ                                                   </v>
      </c>
      <c r="BS6" s="165" t="str">
        <f>BN6</f>
        <v>1-ին եռամսյակի կատ. %-ը
1-ին եռամսյակի պլանի նկատմամբ</v>
      </c>
      <c r="BT6" s="169" t="str">
        <f>BO6</f>
        <v>1-ին եռամսյակի կատ. %-ը
տարեկան պլանի նկատմամբ</v>
      </c>
      <c r="BU6" s="215"/>
      <c r="BV6" s="215"/>
      <c r="BW6" s="162" t="s">
        <v>119</v>
      </c>
      <c r="BX6" s="162" t="s">
        <v>121</v>
      </c>
      <c r="BY6" s="160" t="s">
        <v>129</v>
      </c>
      <c r="BZ6" s="161" t="s">
        <v>126</v>
      </c>
      <c r="CA6" s="161" t="str">
        <f>CF6</f>
        <v xml:space="preserve">փաստ.             1-ին եռամսյակ                                                   </v>
      </c>
      <c r="CB6" s="168" t="str">
        <f>CG6</f>
        <v>1-ին եռամսյակի կատ. %-ը
1-ին եռամսյակի պլանի նկատմամբ</v>
      </c>
      <c r="CC6" s="168" t="str">
        <f>CH6</f>
        <v>1-ին եռամսյակի կատ. %-ը
տարեկան պլանի նկատմամբ</v>
      </c>
      <c r="CD6" s="163" t="str">
        <f>BP6</f>
        <v xml:space="preserve">ծրագիր 
տարեկան 31.03.2022թ. դրությամբ                                                                                                         </v>
      </c>
      <c r="CE6" s="164" t="str">
        <f>BQ6</f>
        <v>ծրագիր
1-ին եռամսյակ</v>
      </c>
      <c r="CF6" s="161" t="str">
        <f>BR6</f>
        <v xml:space="preserve">փաստ.             1-ին եռամսյակ                                                   </v>
      </c>
      <c r="CG6" s="165" t="str">
        <f>BS6</f>
        <v>1-ին եռամսյակի կատ. %-ը
1-ին եռամսյակի պլանի նկատմամբ</v>
      </c>
      <c r="CH6" s="168" t="str">
        <f>BT6</f>
        <v>1-ին եռամսյակի կատ. %-ը
տարեկան պլանի նկատմամբ</v>
      </c>
      <c r="CI6" s="215"/>
      <c r="CJ6" s="233"/>
      <c r="CK6" s="162" t="s">
        <v>119</v>
      </c>
      <c r="CL6" s="163" t="s">
        <v>121</v>
      </c>
      <c r="CM6" s="160" t="str">
        <f>CE6</f>
        <v>ծրագիր
1-ին եռամսյակ</v>
      </c>
      <c r="CN6" s="161" t="s">
        <v>126</v>
      </c>
      <c r="CO6" s="161" t="str">
        <f>CF6</f>
        <v xml:space="preserve">փաստ.             1-ին եռամսյակ                                                   </v>
      </c>
      <c r="CP6" s="168" t="str">
        <f>CG6</f>
        <v>1-ին եռամսյակի կատ. %-ը
1-ին եռամսյակի պլանի նկատմամբ</v>
      </c>
      <c r="CQ6" s="168" t="str">
        <f>CH6</f>
        <v>1-ին եռամսյակի կատ. %-ը
տարեկան պլանի նկատմամբ</v>
      </c>
      <c r="CR6" s="163" t="str">
        <f>CD6</f>
        <v xml:space="preserve">ծրագիր 
տարեկան 31.03.2022թ. դրությամբ                                                                                                         </v>
      </c>
      <c r="CS6" s="164" t="str">
        <f>CM6</f>
        <v>ծրագիր
1-ին եռամսյակ</v>
      </c>
      <c r="CT6" s="161" t="str">
        <f>CO6</f>
        <v xml:space="preserve">փաստ.             1-ին եռամսյակ                                                   </v>
      </c>
      <c r="CU6" s="165" t="str">
        <f>CP6</f>
        <v>1-ին եռամսյակի կատ. %-ը
1-ին եռամսյակի պլանի նկատմամբ</v>
      </c>
      <c r="CV6" s="168" t="str">
        <f>CQ6</f>
        <v>1-ին եռամսյակի կատ. %-ը
տարեկան պլանի նկատմամբ</v>
      </c>
      <c r="CW6" s="215"/>
      <c r="CX6" s="215"/>
      <c r="CY6" s="163" t="s">
        <v>119</v>
      </c>
      <c r="CZ6" s="162" t="s">
        <v>121</v>
      </c>
      <c r="DA6" s="160" t="str">
        <f>CS6</f>
        <v>ծրագիր
1-ին եռամսյակ</v>
      </c>
      <c r="DB6" s="161" t="s">
        <v>126</v>
      </c>
      <c r="DC6" s="161" t="str">
        <f>CT6</f>
        <v xml:space="preserve">փաստ.             1-ին եռամսյակ                                                   </v>
      </c>
      <c r="DD6" s="168" t="str">
        <f>CU6</f>
        <v>1-ին եռամսյակի կատ. %-ը
1-ին եռամսյակի պլանի նկատմամբ</v>
      </c>
      <c r="DE6" s="168" t="str">
        <f>CV6</f>
        <v>1-ին եռամսյակի կատ. %-ը
տարեկան պլանի նկատմամբ</v>
      </c>
      <c r="DF6" s="163" t="s">
        <v>144</v>
      </c>
      <c r="DG6" s="162" t="s">
        <v>129</v>
      </c>
      <c r="DH6" s="161" t="str">
        <f>DC6</f>
        <v xml:space="preserve">փաստ.             1-ին եռամսյակ                                                   </v>
      </c>
      <c r="DI6" s="165" t="str">
        <f>DD6</f>
        <v>1-ին եռամսյակի կատ. %-ը
1-ին եռամսյակի պլանի նկատմամբ</v>
      </c>
      <c r="DJ6" s="168" t="str">
        <f>DE6</f>
        <v>1-ին եռամսյակի կատ. %-ը
տարեկան պլանի նկատմամբ</v>
      </c>
      <c r="DK6" s="215"/>
      <c r="DL6" s="215"/>
      <c r="DM6" s="163" t="s">
        <v>119</v>
      </c>
      <c r="DN6" s="162" t="s">
        <v>121</v>
      </c>
      <c r="DO6" s="160" t="str">
        <f>[1]Sheet2!EG5</f>
        <v>ծրագիր
1-ին եռամսյակ</v>
      </c>
      <c r="DP6" s="161" t="s">
        <v>126</v>
      </c>
      <c r="DQ6" s="161" t="str">
        <f>DH6</f>
        <v xml:space="preserve">փաստ.             1-ին եռամսյակ                                                   </v>
      </c>
      <c r="DR6" s="168" t="str">
        <f>DI6</f>
        <v>1-ին եռամսյակի կատ. %-ը
1-ին եռամսյակի պլանի նկատմամբ</v>
      </c>
      <c r="DS6" s="166" t="str">
        <f>DJ6</f>
        <v>1-ին եռամսյակի կատ. %-ը
տարեկան պլանի նկատմամբ</v>
      </c>
      <c r="DT6" s="162" t="str">
        <f>[1]Sheet2!EF5</f>
        <v xml:space="preserve">ծրագիր 
տարեկան 31.03.2022թ. դրությամբ                                                                                                         </v>
      </c>
      <c r="DU6" s="170" t="str">
        <f>[1]Sheet2!EG5</f>
        <v>ծրագիր
1-ին եռամսյակ</v>
      </c>
      <c r="DV6" s="161" t="str">
        <f>DH6</f>
        <v xml:space="preserve">փաստ.             1-ին եռամսյակ                                                   </v>
      </c>
      <c r="DW6" s="167" t="str">
        <f>DI6</f>
        <v>1-ին եռամսյակի կատ. %-ը
1-ին եռամսյակի պլանի նկատմամբ</v>
      </c>
      <c r="DX6" s="168" t="str">
        <f>DJ6</f>
        <v>1-ին եռամսյակի կատ. %-ը
տարեկան պլանի նկատմամբ</v>
      </c>
      <c r="DY6" s="171" t="s">
        <v>139</v>
      </c>
      <c r="DZ6" s="171" t="s">
        <v>130</v>
      </c>
      <c r="EA6" s="170" t="s">
        <v>143</v>
      </c>
      <c r="EB6" s="167" t="str">
        <f>DR6</f>
        <v>1-ին եռամսյակի կատ. %-ը
1-ին եռամսյակի պլանի նկատմամբ</v>
      </c>
      <c r="EC6" s="166" t="str">
        <f>DS6</f>
        <v>1-ին եռամսյակի կատ. %-ը
տարեկան պլանի նկատմամբ</v>
      </c>
      <c r="ED6" s="215"/>
      <c r="EE6" s="215"/>
      <c r="EF6" s="247"/>
      <c r="EG6" s="243"/>
    </row>
    <row r="7" spans="1:137" s="182" customFormat="1" ht="29.25" customHeight="1" x14ac:dyDescent="0.25">
      <c r="A7" s="196">
        <v>1</v>
      </c>
      <c r="B7" s="197" t="s">
        <v>59</v>
      </c>
      <c r="C7" s="173">
        <v>90126396.200000003</v>
      </c>
      <c r="D7" s="173">
        <v>80769471.399999991</v>
      </c>
      <c r="E7" s="173">
        <v>20824506.07</v>
      </c>
      <c r="F7" s="173">
        <f>D7/C7*100</f>
        <v>89.61799739641647</v>
      </c>
      <c r="G7" s="173">
        <v>17038876.700000003</v>
      </c>
      <c r="H7" s="173">
        <f>G7/E7*100</f>
        <v>81.821276541806611</v>
      </c>
      <c r="I7" s="173">
        <f>G7/C7*100</f>
        <v>18.905534247912158</v>
      </c>
      <c r="J7" s="173">
        <v>106500227.59999999</v>
      </c>
      <c r="K7" s="173">
        <v>26998044.800000001</v>
      </c>
      <c r="L7" s="173">
        <v>17604431.299999997</v>
      </c>
      <c r="M7" s="173">
        <f>L7/K7*100</f>
        <v>65.206319310945048</v>
      </c>
      <c r="N7" s="173">
        <f>L7/J7*100</f>
        <v>16.529947115343063</v>
      </c>
      <c r="O7" s="173">
        <f t="shared" ref="O7" si="0">J7/C7*100-100</f>
        <v>18.167631338176136</v>
      </c>
      <c r="P7" s="173">
        <f>L7-G7</f>
        <v>565554.59999999404</v>
      </c>
      <c r="Q7" s="198">
        <v>13430355.1</v>
      </c>
      <c r="R7" s="173">
        <v>30666826.199999996</v>
      </c>
      <c r="S7" s="173">
        <v>30561006.199999999</v>
      </c>
      <c r="T7" s="173">
        <v>6758312.5700000012</v>
      </c>
      <c r="U7" s="173">
        <f>S7/R7*100</f>
        <v>99.654936577688645</v>
      </c>
      <c r="V7" s="173">
        <v>7205365.9000000004</v>
      </c>
      <c r="W7" s="173">
        <f>V7/T7*100</f>
        <v>106.61486614254065</v>
      </c>
      <c r="X7" s="173">
        <f>V7/R7*100</f>
        <v>23.495636141179819</v>
      </c>
      <c r="Y7" s="173">
        <v>34500508.600000001</v>
      </c>
      <c r="Z7" s="173">
        <v>7758026.4999999991</v>
      </c>
      <c r="AA7" s="173">
        <v>8864146.1000000015</v>
      </c>
      <c r="AB7" s="173">
        <f>AA7/Z7*100</f>
        <v>114.25774454366717</v>
      </c>
      <c r="AC7" s="173">
        <f>AA7/Y7*100</f>
        <v>25.692798337471466</v>
      </c>
      <c r="AD7" s="173">
        <f t="shared" ref="AD7" si="1">Y7/R7*100-100</f>
        <v>12.50107322811256</v>
      </c>
      <c r="AE7" s="173">
        <f t="shared" ref="AE7" si="2">AA7-V7</f>
        <v>1658780.2000000011</v>
      </c>
      <c r="AF7" s="173">
        <f t="shared" ref="AF7" si="3">AT7+BH7+BW7+CK7+CY7</f>
        <v>23371510.900000002</v>
      </c>
      <c r="AG7" s="173">
        <f t="shared" ref="AG7" si="4">AU7+BI7+BX7+CL7+CZ7</f>
        <v>22685208.400000002</v>
      </c>
      <c r="AH7" s="173">
        <f t="shared" ref="AG7:AH16" si="5">AV7+BJ7+BY7+CM7+DA7</f>
        <v>5019232.1000000006</v>
      </c>
      <c r="AI7" s="173">
        <f>AG7/AF7*100</f>
        <v>97.063508204769079</v>
      </c>
      <c r="AJ7" s="173">
        <f t="shared" ref="AJ7" si="6">AX7+BL7+CA7+CO7+DC7</f>
        <v>5135419</v>
      </c>
      <c r="AK7" s="173">
        <f>AJ7/AH7*100</f>
        <v>102.31483417553054</v>
      </c>
      <c r="AL7" s="173">
        <f>AJ7/AF7*100</f>
        <v>21.972986778531293</v>
      </c>
      <c r="AM7" s="173">
        <f>BA7+BP7+CD7+CR7+DF7</f>
        <v>25437173.199999999</v>
      </c>
      <c r="AN7" s="173">
        <f t="shared" ref="AN7:AO7" si="7">BB7+BQ7+CE7+CS7+DG7</f>
        <v>5626605.7999999989</v>
      </c>
      <c r="AO7" s="173">
        <f t="shared" si="7"/>
        <v>5486494.7000000011</v>
      </c>
      <c r="AP7" s="173">
        <f>AO7/AN7*100</f>
        <v>97.509846877846002</v>
      </c>
      <c r="AQ7" s="173">
        <f>AO7/AM7*100</f>
        <v>21.568806631390949</v>
      </c>
      <c r="AR7" s="173">
        <f>AM7/AF7*100-100</f>
        <v>8.8383772398728127</v>
      </c>
      <c r="AS7" s="173">
        <f>AO7-AJ7</f>
        <v>351075.70000000112</v>
      </c>
      <c r="AT7" s="173">
        <v>6475644.9999999991</v>
      </c>
      <c r="AU7" s="173">
        <v>7166984.2999999998</v>
      </c>
      <c r="AV7" s="173">
        <v>1395463.7000000002</v>
      </c>
      <c r="AW7" s="173">
        <f>AU7/AT7*100</f>
        <v>110.67599134912432</v>
      </c>
      <c r="AX7" s="173">
        <v>1391329.9</v>
      </c>
      <c r="AY7" s="173">
        <f>AX7/AV7*100</f>
        <v>99.703768718598681</v>
      </c>
      <c r="AZ7" s="173">
        <f>AX7/AT7*100</f>
        <v>21.485580200891189</v>
      </c>
      <c r="BA7" s="173">
        <v>7830226.7000000002</v>
      </c>
      <c r="BB7" s="173">
        <v>1489289.9000000001</v>
      </c>
      <c r="BC7" s="173">
        <v>1173656.2000000002</v>
      </c>
      <c r="BD7" s="173">
        <f>BC7/BB7*100</f>
        <v>78.806429829410646</v>
      </c>
      <c r="BE7" s="173">
        <f>BC7/BA7*100</f>
        <v>14.988789532747502</v>
      </c>
      <c r="BF7" s="173">
        <f t="shared" ref="BF7:BF15" si="8">BA7/AT7*100-100</f>
        <v>20.918096961769848</v>
      </c>
      <c r="BG7" s="173">
        <f>BC7-AX7</f>
        <v>-217673.69999999972</v>
      </c>
      <c r="BH7" s="173">
        <v>12115110.200000001</v>
      </c>
      <c r="BI7" s="173">
        <v>10283490.500000002</v>
      </c>
      <c r="BJ7" s="173">
        <v>2134063.9</v>
      </c>
      <c r="BK7" s="173">
        <f t="shared" ref="BK7" si="9">+BI7/BH7*100</f>
        <v>84.881526707037295</v>
      </c>
      <c r="BL7" s="173">
        <v>2161758.9999999995</v>
      </c>
      <c r="BM7" s="173"/>
      <c r="BN7" s="173">
        <f>BL7/BJ7*100</f>
        <v>101.29776338937178</v>
      </c>
      <c r="BO7" s="173">
        <f>BL7/BH7*100</f>
        <v>17.843494316708728</v>
      </c>
      <c r="BP7" s="173">
        <v>12444850.300000001</v>
      </c>
      <c r="BQ7" s="173">
        <v>2479128.6</v>
      </c>
      <c r="BR7" s="173">
        <v>2480759.4000000004</v>
      </c>
      <c r="BS7" s="173">
        <f t="shared" ref="BS7:BS15" si="10">BR7/BQ7*100</f>
        <v>100.06578117811236</v>
      </c>
      <c r="BT7" s="173">
        <f t="shared" ref="BT7:BT15" si="11">BR7/BP7*100</f>
        <v>19.934023633856008</v>
      </c>
      <c r="BU7" s="199">
        <f t="shared" ref="BU7:BU15" si="12">BP7/BH7*100-100</f>
        <v>2.7217259649854384</v>
      </c>
      <c r="BV7" s="199">
        <f t="shared" ref="BV7:BV14" si="13">BR7-BL7</f>
        <v>319000.40000000084</v>
      </c>
      <c r="BW7" s="173">
        <v>3184562.6</v>
      </c>
      <c r="BX7" s="173">
        <v>3378675.8000000007</v>
      </c>
      <c r="BY7" s="173">
        <v>1122703.2999999998</v>
      </c>
      <c r="BZ7" s="199">
        <f t="shared" ref="BZ7:BZ15" si="14">BX7/BW7*100</f>
        <v>106.09544306021807</v>
      </c>
      <c r="CA7" s="173">
        <v>1185638.2</v>
      </c>
      <c r="CB7" s="173">
        <f>CA7/BY7*100</f>
        <v>105.60565734508842</v>
      </c>
      <c r="CC7" s="173">
        <f>CA7/BW7*100</f>
        <v>37.230802120203258</v>
      </c>
      <c r="CD7" s="173">
        <v>3196766.3000000003</v>
      </c>
      <c r="CE7" s="173">
        <v>1175447.1999999997</v>
      </c>
      <c r="CF7" s="173">
        <v>1346791.7</v>
      </c>
      <c r="CG7" s="173">
        <f>CF7/CE7*100</f>
        <v>114.57696270832074</v>
      </c>
      <c r="CH7" s="173">
        <f>CF7/CD7*100</f>
        <v>42.129814118723658</v>
      </c>
      <c r="CI7" s="173">
        <f t="shared" ref="CI7" si="15">CD7/BW7*100-100</f>
        <v>0.38321432274561573</v>
      </c>
      <c r="CJ7" s="173">
        <f t="shared" ref="CJ7" si="16">CF7-CA7</f>
        <v>161153.5</v>
      </c>
      <c r="CK7" s="173">
        <v>457000</v>
      </c>
      <c r="CL7" s="173">
        <v>594895.5</v>
      </c>
      <c r="CM7" s="173">
        <v>91400</v>
      </c>
      <c r="CN7" s="173">
        <f>CL7/CK7*100</f>
        <v>130.17407002188185</v>
      </c>
      <c r="CO7" s="173">
        <v>101142</v>
      </c>
      <c r="CP7" s="173">
        <f t="shared" ref="CP7" si="17">CO7/CM7*100</f>
        <v>110.65864332603938</v>
      </c>
      <c r="CQ7" s="173">
        <f t="shared" ref="CQ7" si="18">CO7/CK7*100</f>
        <v>22.131728665207877</v>
      </c>
      <c r="CR7" s="173">
        <v>460000</v>
      </c>
      <c r="CS7" s="173">
        <v>115000</v>
      </c>
      <c r="CT7" s="173">
        <v>149582</v>
      </c>
      <c r="CU7" s="173">
        <f t="shared" ref="CU7:CU15" si="19">CT7/CS7*100</f>
        <v>130.07130434782607</v>
      </c>
      <c r="CV7" s="173">
        <f t="shared" ref="CV7:CV15" si="20">CT7/CR7*100</f>
        <v>32.517826086956518</v>
      </c>
      <c r="CW7" s="173">
        <f t="shared" ref="CW7:CW15" si="21">CR7/CK7*100-100</f>
        <v>0.65645514223193402</v>
      </c>
      <c r="CX7" s="173">
        <f t="shared" ref="CX7:CX15" si="22">CT7-CO7</f>
        <v>48440</v>
      </c>
      <c r="CY7" s="173">
        <v>1139193.1000000001</v>
      </c>
      <c r="CZ7" s="173">
        <v>1261162.3000000003</v>
      </c>
      <c r="DA7" s="173">
        <v>275601.2</v>
      </c>
      <c r="DB7" s="173">
        <f t="shared" ref="DB7:DB15" si="23">CZ7/CY7*100</f>
        <v>110.70663086003594</v>
      </c>
      <c r="DC7" s="173">
        <v>295549.90000000002</v>
      </c>
      <c r="DD7" s="200">
        <f>DC7/DA7*100</f>
        <v>107.23824859978839</v>
      </c>
      <c r="DE7" s="173">
        <f>DC7/CY7*100</f>
        <v>25.943793023325018</v>
      </c>
      <c r="DF7" s="200">
        <v>1505329.9000000001</v>
      </c>
      <c r="DG7" s="200">
        <v>367740.10000000003</v>
      </c>
      <c r="DH7" s="173">
        <v>335705.4</v>
      </c>
      <c r="DI7" s="173">
        <f>DH7/[1]Sheet2!EG6*100</f>
        <v>91.288766169367989</v>
      </c>
      <c r="DJ7" s="173">
        <f>DH7/[1]Sheet2!EF6*100</f>
        <v>22.30111818014111</v>
      </c>
      <c r="DK7" s="173">
        <f>[1]Sheet2!EF6/CY7*100-100</f>
        <v>32.140012083991735</v>
      </c>
      <c r="DL7" s="173">
        <f t="shared" ref="DL7:DL15" si="24">DH7-DC7</f>
        <v>40155.5</v>
      </c>
      <c r="DM7" s="173">
        <v>5726329.2999999998</v>
      </c>
      <c r="DN7" s="173">
        <v>5602686.5999999996</v>
      </c>
      <c r="DO7" s="173">
        <v>1413488.47</v>
      </c>
      <c r="DP7" s="173">
        <f t="shared" ref="DP7:DP15" si="25">DN7/DM7*100</f>
        <v>97.840803531854164</v>
      </c>
      <c r="DQ7" s="173">
        <v>1614939.2999999998</v>
      </c>
      <c r="DR7" s="173">
        <f>DQ7/DO7*100</f>
        <v>114.25203206645187</v>
      </c>
      <c r="DS7" s="173">
        <f>DQ7/DM7*100</f>
        <v>28.201998442527572</v>
      </c>
      <c r="DT7" s="173">
        <v>6012429.1000000006</v>
      </c>
      <c r="DU7" s="173">
        <v>1494958</v>
      </c>
      <c r="DV7" s="173">
        <v>1700306.1</v>
      </c>
      <c r="DW7" s="173">
        <f t="shared" ref="DW7:DW15" si="26">DV7/DU7*100</f>
        <v>113.73604475844807</v>
      </c>
      <c r="DX7" s="173">
        <f t="shared" ref="DX7:DX15" si="27">DV7/DT7*100</f>
        <v>28.279852813565814</v>
      </c>
      <c r="DY7" s="173">
        <v>3740996.3</v>
      </c>
      <c r="DZ7" s="173">
        <v>935285.89999999991</v>
      </c>
      <c r="EA7" s="173">
        <v>936304.79999999993</v>
      </c>
      <c r="EB7" s="173">
        <f>EA7/DZ7*100</f>
        <v>100.10893995087491</v>
      </c>
      <c r="EC7" s="173">
        <f>EA7/DY7*100</f>
        <v>25.02822042352728</v>
      </c>
      <c r="ED7" s="173">
        <f t="shared" ref="ED7:ED15" si="28">DT7/DM7*100-100</f>
        <v>4.9962163370520898</v>
      </c>
      <c r="EE7" s="173">
        <f t="shared" ref="EE7:EE15" si="29">DV7-DQ7</f>
        <v>85366.800000000279</v>
      </c>
      <c r="EF7" s="201"/>
      <c r="EG7" s="201"/>
    </row>
    <row r="8" spans="1:137" s="182" customFormat="1" ht="28.5" customHeight="1" x14ac:dyDescent="0.25">
      <c r="A8" s="196">
        <v>2</v>
      </c>
      <c r="B8" s="197" t="s">
        <v>45</v>
      </c>
      <c r="C8" s="173">
        <v>6897396.4704</v>
      </c>
      <c r="D8" s="173">
        <v>6116358.8032999989</v>
      </c>
      <c r="E8" s="173">
        <v>1510394.3219999999</v>
      </c>
      <c r="F8" s="173">
        <f t="shared" ref="F8:F15" si="30">D8/C8*100</f>
        <v>88.67634084176828</v>
      </c>
      <c r="G8" s="173">
        <v>1219883.7453000001</v>
      </c>
      <c r="H8" s="173">
        <f t="shared" ref="H8" si="31">G8/E8*100</f>
        <v>80.76591175771118</v>
      </c>
      <c r="I8" s="173">
        <f t="shared" ref="I8:I18" si="32">G8/C8*100</f>
        <v>17.686147962279676</v>
      </c>
      <c r="J8" s="173">
        <v>6544806.8025912102</v>
      </c>
      <c r="K8" s="173">
        <v>1636201.7006478012</v>
      </c>
      <c r="L8" s="173">
        <v>1393416.8687000002</v>
      </c>
      <c r="M8" s="173">
        <f>L8/K8*100</f>
        <v>85.161680748059482</v>
      </c>
      <c r="N8" s="173">
        <f>L8/J8*100</f>
        <v>21.290420187014849</v>
      </c>
      <c r="O8" s="173">
        <f>J8/C8*100-100</f>
        <v>-5.1119240328132491</v>
      </c>
      <c r="P8" s="173">
        <f>L8-G8</f>
        <v>173533.12340000016</v>
      </c>
      <c r="Q8" s="198">
        <v>3564004.4</v>
      </c>
      <c r="R8" s="173">
        <v>1776273.344</v>
      </c>
      <c r="S8" s="173">
        <v>1883357.2054999999</v>
      </c>
      <c r="T8" s="173">
        <v>431960.92800000001</v>
      </c>
      <c r="U8" s="173">
        <f>S8/R8*100</f>
        <v>106.02856884959255</v>
      </c>
      <c r="V8" s="173">
        <v>329640.31530000007</v>
      </c>
      <c r="W8" s="173">
        <f t="shared" ref="W8:W15" si="33">V8/T8*100</f>
        <v>76.312530586099697</v>
      </c>
      <c r="X8" s="173">
        <f t="shared" ref="X8:X15" si="34">V8/R8*100</f>
        <v>18.557972308343103</v>
      </c>
      <c r="Y8" s="173">
        <v>1910154.2530000003</v>
      </c>
      <c r="Z8" s="173">
        <v>477538.56324999989</v>
      </c>
      <c r="AA8" s="173">
        <v>315729.19070000004</v>
      </c>
      <c r="AB8" s="173">
        <f t="shared" ref="AB8:AB17" si="35">AA8/Z8*100</f>
        <v>66.115956908533519</v>
      </c>
      <c r="AC8" s="173">
        <f t="shared" ref="AC8:AC17" si="36">AA8/Y8*100</f>
        <v>16.528989227133376</v>
      </c>
      <c r="AD8" s="173">
        <f>Y8/R8*100-100</f>
        <v>7.5371794241145835</v>
      </c>
      <c r="AE8" s="173">
        <f>AA8-V8</f>
        <v>-13911.124600000039</v>
      </c>
      <c r="AF8" s="173">
        <f t="shared" ref="AF8:AG16" si="37">AT8+BH8+BW8+CK8+CY8</f>
        <v>1342340.7999999998</v>
      </c>
      <c r="AG8" s="173">
        <f t="shared" si="37"/>
        <v>1451723.69</v>
      </c>
      <c r="AH8" s="173">
        <f t="shared" si="5"/>
        <v>336485.77799999993</v>
      </c>
      <c r="AI8" s="173">
        <f>AG8/AF8*100</f>
        <v>108.14866761108655</v>
      </c>
      <c r="AJ8" s="173">
        <f>AX8+BL8+CA8+CO8+DC8</f>
        <v>247299.1552000001</v>
      </c>
      <c r="AK8" s="173">
        <f>AJ8/AH8*100</f>
        <v>73.494682797559477</v>
      </c>
      <c r="AL8" s="173">
        <f>AJ8/AF8*100</f>
        <v>18.422978367341596</v>
      </c>
      <c r="AM8" s="173">
        <f t="shared" ref="AM8:AM17" si="38">BA8+BP8+CD8+CR8+DF8</f>
        <v>1482644.9529999997</v>
      </c>
      <c r="AN8" s="173">
        <f t="shared" ref="AN8:AN17" si="39">BB8+BQ8+CE8+CS8+DG8</f>
        <v>370661.23824999994</v>
      </c>
      <c r="AO8" s="173">
        <f t="shared" ref="AO8:AO17" si="40">BC8+BR8+CF8+CT8+DH8</f>
        <v>247374.68200000006</v>
      </c>
      <c r="AP8" s="173">
        <f>AO8/AN8*100</f>
        <v>66.738751310476445</v>
      </c>
      <c r="AQ8" s="173">
        <f>AO8/AM8*100</f>
        <v>16.684687827619111</v>
      </c>
      <c r="AR8" s="173">
        <f>AM8/AF8*100-100</f>
        <v>10.452200588702951</v>
      </c>
      <c r="AS8" s="173">
        <f>AO8-AJ8</f>
        <v>75.526799999963259</v>
      </c>
      <c r="AT8" s="173">
        <v>503470.2</v>
      </c>
      <c r="AU8" s="173">
        <v>465101.7</v>
      </c>
      <c r="AV8" s="173">
        <v>126669.17525</v>
      </c>
      <c r="AW8" s="173">
        <f t="shared" ref="AW8:AW18" si="41">AU8/AT8*100</f>
        <v>92.379191459593841</v>
      </c>
      <c r="AX8" s="173">
        <v>73025.056199999992</v>
      </c>
      <c r="AY8" s="173">
        <f t="shared" ref="AY8:AY14" si="42">AX8/AV8*100</f>
        <v>57.650218418075625</v>
      </c>
      <c r="AZ8" s="173">
        <f t="shared" ref="AZ8:AZ15" si="43">AX8/AT8*100</f>
        <v>14.50434528200477</v>
      </c>
      <c r="BA8" s="173">
        <v>585995.95299999998</v>
      </c>
      <c r="BB8" s="173">
        <v>146498.98824999999</v>
      </c>
      <c r="BC8" s="173">
        <v>56776.200000000012</v>
      </c>
      <c r="BD8" s="173">
        <f t="shared" ref="BD8:BD15" si="44">BC8/BB8*100</f>
        <v>38.755352974255111</v>
      </c>
      <c r="BE8" s="173">
        <f t="shared" ref="BE8:BE15" si="45">BC8/BA8*100</f>
        <v>9.6888382435637777</v>
      </c>
      <c r="BF8" s="173">
        <f t="shared" si="8"/>
        <v>16.391387812029379</v>
      </c>
      <c r="BG8" s="173">
        <f t="shared" ref="BG8:BG14" si="46">BC8-AX8</f>
        <v>-16248.85619999998</v>
      </c>
      <c r="BH8" s="173">
        <v>623654.30000000005</v>
      </c>
      <c r="BI8" s="173">
        <v>703139.1</v>
      </c>
      <c r="BJ8" s="173">
        <v>156449.97774999996</v>
      </c>
      <c r="BK8" s="173">
        <f t="shared" ref="BK8:BK18" si="47">+BI8/BH8*100</f>
        <v>112.74500953492984</v>
      </c>
      <c r="BL8" s="173">
        <v>133313.02300000007</v>
      </c>
      <c r="BM8" s="173" t="e">
        <f>BL8/#REF!*100</f>
        <v>#REF!</v>
      </c>
      <c r="BN8" s="173">
        <f t="shared" ref="BN8:BN15" si="48">BL8/BJ8*100</f>
        <v>85.211276420267893</v>
      </c>
      <c r="BO8" s="173">
        <f t="shared" ref="BO8:BO15" si="49">BL8/BH8*100</f>
        <v>21.376109007826944</v>
      </c>
      <c r="BP8" s="173">
        <v>670581.09999999986</v>
      </c>
      <c r="BQ8" s="173">
        <v>167645.27499999997</v>
      </c>
      <c r="BR8" s="173">
        <v>158358.44600000005</v>
      </c>
      <c r="BS8" s="173">
        <f t="shared" si="10"/>
        <v>94.460429021933408</v>
      </c>
      <c r="BT8" s="173">
        <f t="shared" si="11"/>
        <v>23.615107255483352</v>
      </c>
      <c r="BU8" s="199">
        <f t="shared" si="12"/>
        <v>7.5244891280313198</v>
      </c>
      <c r="BV8" s="199">
        <f t="shared" si="13"/>
        <v>25045.422999999981</v>
      </c>
      <c r="BW8" s="199">
        <v>51230.2</v>
      </c>
      <c r="BX8" s="199">
        <v>46031.831000000006</v>
      </c>
      <c r="BY8" s="199">
        <v>12788.8</v>
      </c>
      <c r="BZ8" s="199">
        <f t="shared" si="14"/>
        <v>89.852920738158375</v>
      </c>
      <c r="CA8" s="173">
        <v>11105.751000000002</v>
      </c>
      <c r="CB8" s="173">
        <f>CA8/BY8*100</f>
        <v>86.839664393844643</v>
      </c>
      <c r="CC8" s="173">
        <f>CA8/BW8*100</f>
        <v>21.678133210489133</v>
      </c>
      <c r="CD8" s="173">
        <v>53478.2</v>
      </c>
      <c r="CE8" s="173">
        <v>13369.55</v>
      </c>
      <c r="CF8" s="173">
        <v>7466.543999999999</v>
      </c>
      <c r="CG8" s="173">
        <f>CF8/CE8*100</f>
        <v>55.847384541738499</v>
      </c>
      <c r="CH8" s="173">
        <f>CF8/CD8*100</f>
        <v>13.961846135434625</v>
      </c>
      <c r="CI8" s="173">
        <f>CD8/BW8*100-100</f>
        <v>4.3880367439518011</v>
      </c>
      <c r="CJ8" s="173">
        <f>CF8-CA8</f>
        <v>-3639.2070000000031</v>
      </c>
      <c r="CK8" s="173">
        <v>25000</v>
      </c>
      <c r="CL8" s="173">
        <v>33181.199999999997</v>
      </c>
      <c r="CM8" s="173">
        <v>6000</v>
      </c>
      <c r="CN8" s="173">
        <f>CL8/CK8*100</f>
        <v>132.72479999999999</v>
      </c>
      <c r="CO8" s="173">
        <v>6264.2000000000007</v>
      </c>
      <c r="CP8" s="173">
        <f>CO8/CM8*100</f>
        <v>104.40333333333334</v>
      </c>
      <c r="CQ8" s="173">
        <f>CO8/CK8*100</f>
        <v>25.056800000000003</v>
      </c>
      <c r="CR8" s="173">
        <v>32700</v>
      </c>
      <c r="CS8" s="173">
        <v>8175</v>
      </c>
      <c r="CT8" s="173">
        <v>7062.3</v>
      </c>
      <c r="CU8" s="173">
        <f t="shared" si="19"/>
        <v>86.388990825688069</v>
      </c>
      <c r="CV8" s="173">
        <f t="shared" si="20"/>
        <v>21.597247706422017</v>
      </c>
      <c r="CW8" s="173">
        <f t="shared" si="21"/>
        <v>30.800000000000011</v>
      </c>
      <c r="CX8" s="173">
        <f t="shared" si="22"/>
        <v>798.09999999999945</v>
      </c>
      <c r="CY8" s="173">
        <v>138986.09999999998</v>
      </c>
      <c r="CZ8" s="173">
        <v>204269.85900000003</v>
      </c>
      <c r="DA8" s="173">
        <v>34577.824999999997</v>
      </c>
      <c r="DB8" s="173">
        <f t="shared" si="23"/>
        <v>146.97143023654888</v>
      </c>
      <c r="DC8" s="200">
        <v>23591.125000000018</v>
      </c>
      <c r="DD8" s="200">
        <f t="shared" ref="DD8:DD15" si="50">DC8/DA8*100</f>
        <v>68.226168071589285</v>
      </c>
      <c r="DE8" s="173">
        <f t="shared" ref="DE8:DE15" si="51">DC8/CY8*100</f>
        <v>16.973729747075442</v>
      </c>
      <c r="DF8" s="200">
        <v>139889.70000000001</v>
      </c>
      <c r="DG8" s="200">
        <v>34972.425000000003</v>
      </c>
      <c r="DH8" s="173">
        <v>17711.191999999999</v>
      </c>
      <c r="DI8" s="173">
        <f>DH8/[1]Sheet2!EG7*100</f>
        <v>50.643305404186293</v>
      </c>
      <c r="DJ8" s="173">
        <f>DH8/[1]Sheet2!EF7*100</f>
        <v>12.660826351046573</v>
      </c>
      <c r="DK8" s="173">
        <f>[1]Sheet2!EF7/CY8*100-100</f>
        <v>0.65013695614169364</v>
      </c>
      <c r="DL8" s="173">
        <f t="shared" si="24"/>
        <v>-5879.9330000000191</v>
      </c>
      <c r="DM8" s="173">
        <v>317269.21000000002</v>
      </c>
      <c r="DN8" s="173">
        <v>292749.85559999995</v>
      </c>
      <c r="DO8" s="173">
        <v>77549.200000000012</v>
      </c>
      <c r="DP8" s="173">
        <f t="shared" si="25"/>
        <v>92.271751047005139</v>
      </c>
      <c r="DQ8" s="173">
        <v>52252.682300000008</v>
      </c>
      <c r="DR8" s="173">
        <f t="shared" ref="DR8:DR15" si="52">DQ8/DO8*100</f>
        <v>67.380040413053905</v>
      </c>
      <c r="DS8" s="173">
        <f t="shared" ref="DS8:DS15" si="53">DQ8/DM8*100</f>
        <v>16.469509379747251</v>
      </c>
      <c r="DT8" s="173">
        <v>321147.90000000002</v>
      </c>
      <c r="DU8" s="173">
        <v>80286.975000000006</v>
      </c>
      <c r="DV8" s="173">
        <v>52903.754799999995</v>
      </c>
      <c r="DW8" s="173">
        <f t="shared" si="26"/>
        <v>65.893321799706612</v>
      </c>
      <c r="DX8" s="173">
        <f t="shared" si="27"/>
        <v>16.473330449926653</v>
      </c>
      <c r="DY8" s="202">
        <v>134137.9</v>
      </c>
      <c r="DZ8" s="202">
        <v>33534.474999999999</v>
      </c>
      <c r="EA8" s="173">
        <v>13714.692800000001</v>
      </c>
      <c r="EB8" s="173">
        <f t="shared" ref="EB8:EB15" si="54">EA8/DZ8*100</f>
        <v>40.897293904258234</v>
      </c>
      <c r="EC8" s="173">
        <f t="shared" ref="EC8:EC15" si="55">EA8/DY8*100</f>
        <v>10.224323476064558</v>
      </c>
      <c r="ED8" s="173">
        <f t="shared" si="28"/>
        <v>1.2225232949645459</v>
      </c>
      <c r="EE8" s="173">
        <f t="shared" si="29"/>
        <v>651.07249999998749</v>
      </c>
      <c r="EF8" s="203" t="e">
        <f>EG8/DM8*100</f>
        <v>#REF!</v>
      </c>
      <c r="EG8" s="203" t="e">
        <f>#REF!-DM8</f>
        <v>#REF!</v>
      </c>
    </row>
    <row r="9" spans="1:137" s="182" customFormat="1" ht="28.5" customHeight="1" x14ac:dyDescent="0.25">
      <c r="A9" s="196">
        <v>3</v>
      </c>
      <c r="B9" s="197" t="s">
        <v>46</v>
      </c>
      <c r="C9" s="173">
        <v>11373250.6303</v>
      </c>
      <c r="D9" s="173">
        <v>10553595.020500002</v>
      </c>
      <c r="E9" s="173">
        <v>2313989.2247342002</v>
      </c>
      <c r="F9" s="173">
        <f t="shared" si="30"/>
        <v>92.793128047171365</v>
      </c>
      <c r="G9" s="173">
        <v>2158977.6097000004</v>
      </c>
      <c r="H9" s="173">
        <f t="shared" ref="H9" si="56">G9/E9*100</f>
        <v>93.301109038137142</v>
      </c>
      <c r="I9" s="173">
        <f t="shared" si="32"/>
        <v>18.982942343222163</v>
      </c>
      <c r="J9" s="173">
        <v>11500521.264999999</v>
      </c>
      <c r="K9" s="173">
        <v>2875130.3162499997</v>
      </c>
      <c r="L9" s="173">
        <v>2156511.9989999994</v>
      </c>
      <c r="M9" s="173">
        <f t="shared" ref="M9:M16" si="57">L9/K9*100</f>
        <v>75.005713195383578</v>
      </c>
      <c r="N9" s="173">
        <f t="shared" ref="N9:N16" si="58">L9/J9*100</f>
        <v>18.751428298845894</v>
      </c>
      <c r="O9" s="173">
        <f t="shared" ref="O9:O10" si="59">J9/C9*100-100</f>
        <v>1.1190348198335727</v>
      </c>
      <c r="P9" s="173">
        <f>L9-G9</f>
        <v>-2465.6107000010088</v>
      </c>
      <c r="Q9" s="198">
        <v>5956650.0000000019</v>
      </c>
      <c r="R9" s="173">
        <v>3475937.4118999997</v>
      </c>
      <c r="S9" s="173">
        <v>3539972.6839999994</v>
      </c>
      <c r="T9" s="173">
        <v>610801.74498419988</v>
      </c>
      <c r="U9" s="173">
        <f t="shared" ref="U9:U16" si="60">S9/R9*100</f>
        <v>101.84224468141379</v>
      </c>
      <c r="V9" s="173">
        <v>650753.86170000012</v>
      </c>
      <c r="W9" s="173">
        <f t="shared" si="33"/>
        <v>106.54093034996713</v>
      </c>
      <c r="X9" s="173">
        <f t="shared" si="34"/>
        <v>18.721679494921869</v>
      </c>
      <c r="Y9" s="173">
        <v>4218483.8839999996</v>
      </c>
      <c r="Z9" s="173">
        <v>1015796.221</v>
      </c>
      <c r="AA9" s="173">
        <v>664072.59600000014</v>
      </c>
      <c r="AB9" s="173">
        <f t="shared" si="35"/>
        <v>65.374588157677366</v>
      </c>
      <c r="AC9" s="173">
        <f t="shared" si="36"/>
        <v>15.741973046731692</v>
      </c>
      <c r="AD9" s="173">
        <f t="shared" ref="AD9:AD15" si="61">Y9/R9*100-100</f>
        <v>21.362481083746346</v>
      </c>
      <c r="AE9" s="173">
        <f t="shared" ref="AE9:AE16" si="62">AA9-V9</f>
        <v>13318.734300000011</v>
      </c>
      <c r="AF9" s="173">
        <f t="shared" ref="AF9:AF15" si="63">AT9+BH9+BW9+CK9+CY9</f>
        <v>2447448.0820000004</v>
      </c>
      <c r="AG9" s="173">
        <f t="shared" si="5"/>
        <v>2550849.0285999998</v>
      </c>
      <c r="AH9" s="173">
        <f t="shared" si="5"/>
        <v>444216.5189042</v>
      </c>
      <c r="AI9" s="173">
        <f t="shared" ref="AI9:AI15" si="64">AG9/AF9*100</f>
        <v>104.22484739760047</v>
      </c>
      <c r="AJ9" s="173">
        <f t="shared" ref="AJ9:AJ15" si="65">AX9+BL9+CA9+CO9+DC9</f>
        <v>474841.59980000003</v>
      </c>
      <c r="AK9" s="173">
        <f t="shared" ref="AK9:AK15" si="66">AJ9/AH9*100</f>
        <v>106.89417876024656</v>
      </c>
      <c r="AL9" s="173">
        <f t="shared" ref="AL9:AL15" si="67">AJ9/AF9*100</f>
        <v>19.401498372622065</v>
      </c>
      <c r="AM9" s="173">
        <f t="shared" si="38"/>
        <v>3040158.0440000002</v>
      </c>
      <c r="AN9" s="173">
        <f t="shared" si="39"/>
        <v>760039.51100000006</v>
      </c>
      <c r="AO9" s="173">
        <f t="shared" si="40"/>
        <v>473691.83770000009</v>
      </c>
      <c r="AP9" s="173">
        <f t="shared" ref="AP9:AP15" si="68">AO9/AN9*100</f>
        <v>62.32463323870541</v>
      </c>
      <c r="AQ9" s="173">
        <f t="shared" ref="AQ9:AQ15" si="69">AO9/AM9*100</f>
        <v>15.581158309676352</v>
      </c>
      <c r="AR9" s="173">
        <f t="shared" ref="AR9:AR15" si="70">AM9/AF9*100-100</f>
        <v>24.217468242090362</v>
      </c>
      <c r="AS9" s="173">
        <f t="shared" ref="AS9:AS15" si="71">AO9-AJ9</f>
        <v>-1149.7620999999344</v>
      </c>
      <c r="AT9" s="173">
        <v>854046.8600000001</v>
      </c>
      <c r="AU9" s="173">
        <v>763982.39709999971</v>
      </c>
      <c r="AV9" s="173">
        <v>83617.986162599991</v>
      </c>
      <c r="AW9" s="173">
        <f t="shared" si="41"/>
        <v>89.454388615163296</v>
      </c>
      <c r="AX9" s="173">
        <v>104643.41449999997</v>
      </c>
      <c r="AY9" s="173">
        <f t="shared" si="42"/>
        <v>125.1446241440386</v>
      </c>
      <c r="AZ9" s="173">
        <f t="shared" si="43"/>
        <v>12.252654907015284</v>
      </c>
      <c r="BA9" s="173">
        <v>983611.12000000011</v>
      </c>
      <c r="BB9" s="173">
        <v>245902.78000000003</v>
      </c>
      <c r="BC9" s="173">
        <v>83346.664100000067</v>
      </c>
      <c r="BD9" s="173">
        <f t="shared" si="44"/>
        <v>33.894152843656364</v>
      </c>
      <c r="BE9" s="173">
        <f t="shared" si="45"/>
        <v>8.4735382109140911</v>
      </c>
      <c r="BF9" s="173">
        <f t="shared" si="8"/>
        <v>15.170626585993176</v>
      </c>
      <c r="BG9" s="173">
        <f t="shared" si="46"/>
        <v>-21296.750399999903</v>
      </c>
      <c r="BH9" s="173">
        <v>1250504.6380000003</v>
      </c>
      <c r="BI9" s="173">
        <v>1429648.2572999995</v>
      </c>
      <c r="BJ9" s="173">
        <v>284633.02433610003</v>
      </c>
      <c r="BK9" s="173">
        <f t="shared" si="47"/>
        <v>114.32570610745701</v>
      </c>
      <c r="BL9" s="173">
        <v>290344.80580000003</v>
      </c>
      <c r="BM9" s="173"/>
      <c r="BN9" s="173">
        <f t="shared" si="48"/>
        <v>102.00671776482106</v>
      </c>
      <c r="BO9" s="173">
        <f t="shared" si="49"/>
        <v>23.218211030737493</v>
      </c>
      <c r="BP9" s="173">
        <v>1620167.6140000001</v>
      </c>
      <c r="BQ9" s="173">
        <v>405041.90350000001</v>
      </c>
      <c r="BR9" s="173">
        <v>319489.87900000002</v>
      </c>
      <c r="BS9" s="173">
        <f t="shared" si="10"/>
        <v>78.878228706526912</v>
      </c>
      <c r="BT9" s="173">
        <f t="shared" si="11"/>
        <v>19.719557176631728</v>
      </c>
      <c r="BU9" s="199">
        <f t="shared" si="12"/>
        <v>29.561103954897902</v>
      </c>
      <c r="BV9" s="199">
        <f t="shared" si="13"/>
        <v>29145.073199999984</v>
      </c>
      <c r="BW9" s="199">
        <v>100310.60500000003</v>
      </c>
      <c r="BX9" s="199">
        <v>106286.31080000001</v>
      </c>
      <c r="BY9" s="199">
        <v>37680.283589999999</v>
      </c>
      <c r="BZ9" s="199">
        <f t="shared" si="14"/>
        <v>105.95720243138797</v>
      </c>
      <c r="CA9" s="173">
        <v>38388.148599999986</v>
      </c>
      <c r="CB9" s="173">
        <f t="shared" ref="CB9:CB16" si="72">CA9/BY9*100</f>
        <v>101.87860849908212</v>
      </c>
      <c r="CC9" s="173">
        <f t="shared" ref="CC9:CC16" si="73">CA9/BW9*100</f>
        <v>38.26928229572534</v>
      </c>
      <c r="CD9" s="173">
        <v>141134.9</v>
      </c>
      <c r="CE9" s="173">
        <v>35283.724999999999</v>
      </c>
      <c r="CF9" s="173">
        <v>25322.803999999996</v>
      </c>
      <c r="CG9" s="173">
        <f t="shared" ref="CG9:CG15" si="74">CF9/CE9*100</f>
        <v>71.769077669662138</v>
      </c>
      <c r="CH9" s="173">
        <f t="shared" ref="CH9:CH15" si="75">CF9/CD9*100</f>
        <v>17.942269417415535</v>
      </c>
      <c r="CI9" s="173">
        <f t="shared" ref="CI9:CI15" si="76">CD9/BW9*100-100</f>
        <v>40.697885333260587</v>
      </c>
      <c r="CJ9" s="173">
        <f t="shared" ref="CJ9:CJ15" si="77">CF9-CA9</f>
        <v>-13065.344599999989</v>
      </c>
      <c r="CK9" s="173">
        <v>52550</v>
      </c>
      <c r="CL9" s="173">
        <v>68428.856</v>
      </c>
      <c r="CM9" s="173">
        <v>11720.16</v>
      </c>
      <c r="CN9" s="173">
        <f t="shared" ref="CN9:CN15" si="78">CL9/CK9*100</f>
        <v>130.21666222645101</v>
      </c>
      <c r="CO9" s="173">
        <v>13280.946000000002</v>
      </c>
      <c r="CP9" s="173">
        <f t="shared" ref="CP9:CP15" si="79">CO9/CM9*100</f>
        <v>113.31710488594014</v>
      </c>
      <c r="CQ9" s="173">
        <f t="shared" ref="CQ9:CQ15" si="80">CO9/CK9*100</f>
        <v>25.272970504281638</v>
      </c>
      <c r="CR9" s="173">
        <v>61200</v>
      </c>
      <c r="CS9" s="173">
        <v>15300</v>
      </c>
      <c r="CT9" s="173">
        <v>16815.310000000001</v>
      </c>
      <c r="CU9" s="173">
        <f t="shared" si="19"/>
        <v>109.90398692810459</v>
      </c>
      <c r="CV9" s="173">
        <f t="shared" si="20"/>
        <v>27.475996732026147</v>
      </c>
      <c r="CW9" s="173">
        <f t="shared" si="21"/>
        <v>16.460513796384404</v>
      </c>
      <c r="CX9" s="173">
        <f t="shared" si="22"/>
        <v>3534.3639999999996</v>
      </c>
      <c r="CY9" s="173">
        <v>190035.97900000002</v>
      </c>
      <c r="CZ9" s="173">
        <v>182503.20740000004</v>
      </c>
      <c r="DA9" s="173">
        <v>26565.064815499991</v>
      </c>
      <c r="DB9" s="173">
        <f t="shared" si="23"/>
        <v>96.036133978608348</v>
      </c>
      <c r="DC9" s="200">
        <v>28184.28490000001</v>
      </c>
      <c r="DD9" s="200">
        <f t="shared" si="50"/>
        <v>106.09529882853982</v>
      </c>
      <c r="DE9" s="173">
        <f t="shared" si="51"/>
        <v>14.83102570803185</v>
      </c>
      <c r="DF9" s="200">
        <v>234044.40999999997</v>
      </c>
      <c r="DG9" s="200">
        <v>58511.102499999994</v>
      </c>
      <c r="DH9" s="173">
        <v>28717.1806</v>
      </c>
      <c r="DI9" s="173">
        <f>DH9/[1]Sheet2!EG8*100</f>
        <v>49.079882916237992</v>
      </c>
      <c r="DJ9" s="173">
        <f>DH9/[1]Sheet2!EF8*100</f>
        <v>12.269970729059498</v>
      </c>
      <c r="DK9" s="173">
        <f>[1]Sheet2!EF8/CY9*100-100</f>
        <v>23.157946843318513</v>
      </c>
      <c r="DL9" s="173">
        <f t="shared" si="24"/>
        <v>532.89569999999003</v>
      </c>
      <c r="DM9" s="173">
        <v>762603.99999999988</v>
      </c>
      <c r="DN9" s="173">
        <v>628346.07450000022</v>
      </c>
      <c r="DO9" s="173">
        <v>133264.73887999996</v>
      </c>
      <c r="DP9" s="173">
        <f t="shared" si="25"/>
        <v>82.394804446344409</v>
      </c>
      <c r="DQ9" s="173">
        <v>105441.04070000001</v>
      </c>
      <c r="DR9" s="173">
        <f t="shared" si="52"/>
        <v>79.121485237701037</v>
      </c>
      <c r="DS9" s="173">
        <f t="shared" si="53"/>
        <v>13.826447369801368</v>
      </c>
      <c r="DT9" s="173">
        <v>1003338.4400000001</v>
      </c>
      <c r="DU9" s="173">
        <v>250834.61000000002</v>
      </c>
      <c r="DV9" s="173">
        <v>133637.1642</v>
      </c>
      <c r="DW9" s="173">
        <f t="shared" si="26"/>
        <v>53.277003600101267</v>
      </c>
      <c r="DX9" s="173">
        <f t="shared" si="27"/>
        <v>13.319250900025317</v>
      </c>
      <c r="DY9" s="202">
        <v>451685.37</v>
      </c>
      <c r="DZ9" s="202">
        <v>112921.3425</v>
      </c>
      <c r="EA9" s="202">
        <v>62585.221199999993</v>
      </c>
      <c r="EB9" s="173">
        <f t="shared" si="54"/>
        <v>55.423731080774211</v>
      </c>
      <c r="EC9" s="173">
        <f t="shared" si="55"/>
        <v>13.855932770193553</v>
      </c>
      <c r="ED9" s="173">
        <f t="shared" si="28"/>
        <v>31.567424246397877</v>
      </c>
      <c r="EE9" s="173">
        <f t="shared" si="29"/>
        <v>28196.123499999987</v>
      </c>
      <c r="EF9" s="203"/>
      <c r="EG9" s="203"/>
    </row>
    <row r="10" spans="1:137" s="182" customFormat="1" ht="28.5" customHeight="1" x14ac:dyDescent="0.25">
      <c r="A10" s="196">
        <v>4</v>
      </c>
      <c r="B10" s="197" t="s">
        <v>47</v>
      </c>
      <c r="C10" s="173">
        <v>10724800.4</v>
      </c>
      <c r="D10" s="173">
        <v>10298883.414800001</v>
      </c>
      <c r="E10" s="173">
        <v>2852191.4250000017</v>
      </c>
      <c r="F10" s="173">
        <f t="shared" si="30"/>
        <v>96.028672149460249</v>
      </c>
      <c r="G10" s="173">
        <v>2118907.8973999992</v>
      </c>
      <c r="H10" s="173">
        <f t="shared" ref="H10" si="81">G10/E10*100</f>
        <v>74.290521976448261</v>
      </c>
      <c r="I10" s="173">
        <f t="shared" si="32"/>
        <v>19.757084685697265</v>
      </c>
      <c r="J10" s="173">
        <v>10286274.1</v>
      </c>
      <c r="K10" s="173">
        <v>2709578.125</v>
      </c>
      <c r="L10" s="173">
        <v>2206012.3509000004</v>
      </c>
      <c r="M10" s="173">
        <f t="shared" si="57"/>
        <v>81.415343980901099</v>
      </c>
      <c r="N10" s="173">
        <f t="shared" si="58"/>
        <v>21.446175062552538</v>
      </c>
      <c r="O10" s="173">
        <f t="shared" si="59"/>
        <v>-4.0888994073959708</v>
      </c>
      <c r="P10" s="173">
        <f t="shared" ref="P10:P16" si="82">L10-G10</f>
        <v>87104.453500001226</v>
      </c>
      <c r="Q10" s="198">
        <v>5617097.7999999989</v>
      </c>
      <c r="R10" s="173">
        <v>3600716.0999999996</v>
      </c>
      <c r="S10" s="173">
        <v>3699278.664400002</v>
      </c>
      <c r="T10" s="173">
        <v>730486.55000000028</v>
      </c>
      <c r="U10" s="173">
        <f t="shared" si="60"/>
        <v>102.73730451562129</v>
      </c>
      <c r="V10" s="173">
        <v>690402.00940000033</v>
      </c>
      <c r="W10" s="173">
        <f t="shared" si="33"/>
        <v>94.512624414508394</v>
      </c>
      <c r="X10" s="173">
        <f t="shared" si="34"/>
        <v>19.174019562386505</v>
      </c>
      <c r="Y10" s="173">
        <v>4285654.5</v>
      </c>
      <c r="Z10" s="173">
        <v>982999.22500000009</v>
      </c>
      <c r="AA10" s="173">
        <v>749678.25089999998</v>
      </c>
      <c r="AB10" s="173">
        <f t="shared" si="35"/>
        <v>76.26437863163116</v>
      </c>
      <c r="AC10" s="173">
        <f t="shared" si="36"/>
        <v>17.492736544674798</v>
      </c>
      <c r="AD10" s="173">
        <f t="shared" si="61"/>
        <v>19.022282817576212</v>
      </c>
      <c r="AE10" s="173">
        <f t="shared" si="62"/>
        <v>59276.241499999654</v>
      </c>
      <c r="AF10" s="173">
        <f t="shared" si="63"/>
        <v>2682245.1000000006</v>
      </c>
      <c r="AG10" s="173">
        <f t="shared" si="5"/>
        <v>2790851.5467999992</v>
      </c>
      <c r="AH10" s="173">
        <f t="shared" si="5"/>
        <v>562804.94999999995</v>
      </c>
      <c r="AI10" s="173">
        <f t="shared" si="64"/>
        <v>104.04908734104868</v>
      </c>
      <c r="AJ10" s="173">
        <f t="shared" si="65"/>
        <v>512683.35249999986</v>
      </c>
      <c r="AK10" s="173">
        <f t="shared" si="66"/>
        <v>91.094321842762739</v>
      </c>
      <c r="AL10" s="173">
        <f t="shared" si="67"/>
        <v>19.113963615778427</v>
      </c>
      <c r="AM10" s="173">
        <f t="shared" si="38"/>
        <v>3221096.6999999997</v>
      </c>
      <c r="AN10" s="173">
        <f t="shared" si="39"/>
        <v>731568.82499999995</v>
      </c>
      <c r="AO10" s="173">
        <f t="shared" si="40"/>
        <v>554159.96899999992</v>
      </c>
      <c r="AP10" s="173">
        <f t="shared" si="68"/>
        <v>75.749533066830722</v>
      </c>
      <c r="AQ10" s="173">
        <f t="shared" si="69"/>
        <v>17.204077387679792</v>
      </c>
      <c r="AR10" s="173">
        <f t="shared" si="70"/>
        <v>20.089573469628078</v>
      </c>
      <c r="AS10" s="173">
        <f>AO10-AJ10</f>
        <v>41476.616500000062</v>
      </c>
      <c r="AT10" s="173">
        <v>1113632.2999999998</v>
      </c>
      <c r="AU10" s="173">
        <v>866893.57779999985</v>
      </c>
      <c r="AV10" s="173">
        <v>211722.47500000001</v>
      </c>
      <c r="AW10" s="173">
        <f t="shared" si="41"/>
        <v>77.84378899570352</v>
      </c>
      <c r="AX10" s="173">
        <v>125710.58089999994</v>
      </c>
      <c r="AY10" s="173">
        <f t="shared" ref="AY10" si="83">AX10/AV10*100</f>
        <v>59.37517068039184</v>
      </c>
      <c r="AZ10" s="173">
        <f t="shared" ref="AZ10" si="84">AX10/AT10*100</f>
        <v>11.288338251324065</v>
      </c>
      <c r="BA10" s="173">
        <v>1096673.2</v>
      </c>
      <c r="BB10" s="173">
        <v>215392.5</v>
      </c>
      <c r="BC10" s="173">
        <v>113673.86599999999</v>
      </c>
      <c r="BD10" s="173">
        <f t="shared" si="44"/>
        <v>52.775220121406264</v>
      </c>
      <c r="BE10" s="173">
        <f t="shared" si="45"/>
        <v>10.365336364561475</v>
      </c>
      <c r="BF10" s="173">
        <f t="shared" si="8"/>
        <v>-1.5228635160815571</v>
      </c>
      <c r="BG10" s="173">
        <f t="shared" si="46"/>
        <v>-12036.714899999948</v>
      </c>
      <c r="BH10" s="173">
        <v>1217420.4000000001</v>
      </c>
      <c r="BI10" s="173">
        <v>1538334.4635999999</v>
      </c>
      <c r="BJ10" s="173">
        <v>266228.97499999998</v>
      </c>
      <c r="BK10" s="173">
        <f t="shared" si="47"/>
        <v>126.3601680734116</v>
      </c>
      <c r="BL10" s="173">
        <v>303337.60359999991</v>
      </c>
      <c r="BM10" s="173"/>
      <c r="BN10" s="173">
        <f t="shared" si="48"/>
        <v>113.93861378161409</v>
      </c>
      <c r="BO10" s="173">
        <f t="shared" si="49"/>
        <v>24.916421936087147</v>
      </c>
      <c r="BP10" s="173">
        <v>1684855.7</v>
      </c>
      <c r="BQ10" s="173">
        <v>400124.6</v>
      </c>
      <c r="BR10" s="173">
        <v>332409.74299999996</v>
      </c>
      <c r="BS10" s="173">
        <f t="shared" si="10"/>
        <v>83.076557402369161</v>
      </c>
      <c r="BT10" s="173">
        <f t="shared" si="11"/>
        <v>19.72927076188186</v>
      </c>
      <c r="BU10" s="199">
        <f t="shared" si="12"/>
        <v>38.395553417701876</v>
      </c>
      <c r="BV10" s="199">
        <f t="shared" si="13"/>
        <v>29072.139400000044</v>
      </c>
      <c r="BW10" s="199">
        <v>119295.19999999998</v>
      </c>
      <c r="BX10" s="199">
        <v>148130.05139999997</v>
      </c>
      <c r="BY10" s="199">
        <v>31594.3</v>
      </c>
      <c r="BZ10" s="199">
        <f t="shared" si="14"/>
        <v>124.17100721571362</v>
      </c>
      <c r="CA10" s="173">
        <v>43726.733400000005</v>
      </c>
      <c r="CB10" s="173">
        <f t="shared" si="72"/>
        <v>138.40070329141651</v>
      </c>
      <c r="CC10" s="173">
        <f t="shared" si="73"/>
        <v>36.654226993206777</v>
      </c>
      <c r="CD10" s="173">
        <v>195183.5</v>
      </c>
      <c r="CE10" s="173">
        <v>55625.225000000006</v>
      </c>
      <c r="CF10" s="173">
        <v>57772.3</v>
      </c>
      <c r="CG10" s="173">
        <f t="shared" si="74"/>
        <v>103.85989449930315</v>
      </c>
      <c r="CH10" s="173">
        <f t="shared" si="75"/>
        <v>29.598967125807256</v>
      </c>
      <c r="CI10" s="173">
        <f t="shared" si="76"/>
        <v>63.613875495409729</v>
      </c>
      <c r="CJ10" s="173">
        <f t="shared" si="77"/>
        <v>14045.566599999998</v>
      </c>
      <c r="CK10" s="173">
        <v>59710</v>
      </c>
      <c r="CL10" s="173">
        <v>75373.281000000003</v>
      </c>
      <c r="CM10" s="173">
        <v>12325</v>
      </c>
      <c r="CN10" s="173">
        <f t="shared" si="78"/>
        <v>126.2322575782951</v>
      </c>
      <c r="CO10" s="173">
        <v>12873.3</v>
      </c>
      <c r="CP10" s="173">
        <f t="shared" si="79"/>
        <v>104.44868154158213</v>
      </c>
      <c r="CQ10" s="173">
        <f t="shared" si="80"/>
        <v>21.559705242003012</v>
      </c>
      <c r="CR10" s="173">
        <v>65800</v>
      </c>
      <c r="CS10" s="173">
        <v>16675</v>
      </c>
      <c r="CT10" s="173">
        <v>17838.099999999999</v>
      </c>
      <c r="CU10" s="173">
        <f t="shared" si="19"/>
        <v>106.9751124437781</v>
      </c>
      <c r="CV10" s="173">
        <f t="shared" si="20"/>
        <v>27.1095744680851</v>
      </c>
      <c r="CW10" s="173">
        <f t="shared" si="21"/>
        <v>10.199296600234462</v>
      </c>
      <c r="CX10" s="173">
        <f t="shared" si="22"/>
        <v>4964.7999999999993</v>
      </c>
      <c r="CY10" s="173">
        <v>172187.2</v>
      </c>
      <c r="CZ10" s="173">
        <v>162120.17299999995</v>
      </c>
      <c r="DA10" s="173">
        <v>40934.200000000004</v>
      </c>
      <c r="DB10" s="173">
        <f t="shared" si="23"/>
        <v>94.15344055771854</v>
      </c>
      <c r="DC10" s="200">
        <v>27035.134599999994</v>
      </c>
      <c r="DD10" s="200">
        <f t="shared" si="50"/>
        <v>66.045347411211139</v>
      </c>
      <c r="DE10" s="173">
        <f t="shared" si="51"/>
        <v>15.701012967282116</v>
      </c>
      <c r="DF10" s="200">
        <v>178584.3</v>
      </c>
      <c r="DG10" s="200">
        <v>43751.5</v>
      </c>
      <c r="DH10" s="173">
        <v>32465.960000000003</v>
      </c>
      <c r="DI10" s="173">
        <f>DH10/[1]Sheet2!EG9*100</f>
        <v>74.205364387506719</v>
      </c>
      <c r="DJ10" s="173">
        <f>DH10/[1]Sheet2!EF9*100</f>
        <v>18.179627212470528</v>
      </c>
      <c r="DK10" s="173">
        <f>[1]Sheet2!EF9/CY10*100-100</f>
        <v>3.715200665322385</v>
      </c>
      <c r="DL10" s="173">
        <f t="shared" si="24"/>
        <v>5430.8254000000088</v>
      </c>
      <c r="DM10" s="173">
        <v>757918.4</v>
      </c>
      <c r="DN10" s="173">
        <v>668014.54730000009</v>
      </c>
      <c r="DO10" s="173">
        <v>144429.30000000002</v>
      </c>
      <c r="DP10" s="173">
        <f t="shared" si="25"/>
        <v>88.138056458320591</v>
      </c>
      <c r="DQ10" s="173">
        <v>121132.02520000002</v>
      </c>
      <c r="DR10" s="173">
        <f t="shared" si="52"/>
        <v>83.86942621753343</v>
      </c>
      <c r="DS10" s="173">
        <f t="shared" si="53"/>
        <v>15.98219876968286</v>
      </c>
      <c r="DT10" s="173">
        <v>880424.3</v>
      </c>
      <c r="DU10" s="173">
        <v>208501.5</v>
      </c>
      <c r="DV10" s="173">
        <v>128882.018</v>
      </c>
      <c r="DW10" s="173">
        <f t="shared" si="26"/>
        <v>61.813472804752003</v>
      </c>
      <c r="DX10" s="173">
        <f t="shared" si="27"/>
        <v>14.638625717168413</v>
      </c>
      <c r="DY10" s="202">
        <v>379811.6</v>
      </c>
      <c r="DZ10" s="202">
        <v>89396.4</v>
      </c>
      <c r="EA10" s="202">
        <v>53759.500000000007</v>
      </c>
      <c r="EB10" s="173">
        <f t="shared" si="54"/>
        <v>60.136090491339708</v>
      </c>
      <c r="EC10" s="173">
        <f t="shared" si="55"/>
        <v>14.154254372430966</v>
      </c>
      <c r="ED10" s="173">
        <f t="shared" si="28"/>
        <v>16.16346825726886</v>
      </c>
      <c r="EE10" s="173">
        <f t="shared" si="29"/>
        <v>7749.9927999999782</v>
      </c>
      <c r="EF10" s="203"/>
      <c r="EG10" s="203"/>
    </row>
    <row r="11" spans="1:137" s="182" customFormat="1" ht="28.5" customHeight="1" x14ac:dyDescent="0.25">
      <c r="A11" s="196">
        <v>5</v>
      </c>
      <c r="B11" s="197" t="s">
        <v>48</v>
      </c>
      <c r="C11" s="173">
        <v>11350601.650700001</v>
      </c>
      <c r="D11" s="173">
        <v>10273491.4663</v>
      </c>
      <c r="E11" s="173">
        <v>2360591.6298749996</v>
      </c>
      <c r="F11" s="173">
        <f t="shared" si="30"/>
        <v>90.510545453477562</v>
      </c>
      <c r="G11" s="173">
        <v>2040101.3376</v>
      </c>
      <c r="H11" s="173">
        <f t="shared" ref="H11" si="85">G11/E11*100</f>
        <v>86.423306419502538</v>
      </c>
      <c r="I11" s="173">
        <f t="shared" si="32"/>
        <v>17.973508368820127</v>
      </c>
      <c r="J11" s="173">
        <v>8137389.468799999</v>
      </c>
      <c r="K11" s="173">
        <v>2031386.0671999999</v>
      </c>
      <c r="L11" s="173">
        <v>1801309.9147000003</v>
      </c>
      <c r="M11" s="173">
        <f t="shared" si="57"/>
        <v>88.673932729235986</v>
      </c>
      <c r="N11" s="173">
        <f t="shared" si="58"/>
        <v>22.136213605192417</v>
      </c>
      <c r="O11" s="173">
        <f t="shared" ref="O11:O18" si="86">J11/C11*100-100</f>
        <v>-28.308738873783312</v>
      </c>
      <c r="P11" s="173">
        <f t="shared" si="82"/>
        <v>-238791.42289999966</v>
      </c>
      <c r="Q11" s="198">
        <v>6383757.8000000026</v>
      </c>
      <c r="R11" s="173">
        <v>2280275.6350999996</v>
      </c>
      <c r="S11" s="173">
        <v>2261940.6470999997</v>
      </c>
      <c r="T11" s="173">
        <v>529367.42800000007</v>
      </c>
      <c r="U11" s="173">
        <f t="shared" si="60"/>
        <v>99.195931065623313</v>
      </c>
      <c r="V11" s="173">
        <v>450809.25230000011</v>
      </c>
      <c r="W11" s="173">
        <f t="shared" si="33"/>
        <v>85.159990670978729</v>
      </c>
      <c r="X11" s="173">
        <f t="shared" si="34"/>
        <v>19.76994558731187</v>
      </c>
      <c r="Y11" s="173">
        <v>2192371.0110000004</v>
      </c>
      <c r="Z11" s="173">
        <v>545131.45275000017</v>
      </c>
      <c r="AA11" s="173">
        <v>401930.25170000002</v>
      </c>
      <c r="AB11" s="173">
        <f t="shared" si="35"/>
        <v>73.730886316025348</v>
      </c>
      <c r="AC11" s="173">
        <f t="shared" si="36"/>
        <v>18.333131102507537</v>
      </c>
      <c r="AD11" s="173">
        <f>Y11/R11*100-100</f>
        <v>-3.8549999283812042</v>
      </c>
      <c r="AE11" s="173">
        <f>AA11-V11</f>
        <v>-48879.000600000087</v>
      </c>
      <c r="AF11" s="173">
        <f t="shared" si="63"/>
        <v>1844828.9221000001</v>
      </c>
      <c r="AG11" s="173">
        <f t="shared" si="5"/>
        <v>1821442.7079999999</v>
      </c>
      <c r="AH11" s="173">
        <f t="shared" si="5"/>
        <v>430423.77550000005</v>
      </c>
      <c r="AI11" s="173">
        <f t="shared" si="64"/>
        <v>98.732336976082351</v>
      </c>
      <c r="AJ11" s="173">
        <f t="shared" ref="AJ11" si="87">AX11+BL11+CA11+CO11+DC11</f>
        <v>339327.16409999999</v>
      </c>
      <c r="AK11" s="173">
        <f t="shared" ref="AK11" si="88">AJ11/AH11*100</f>
        <v>78.835599568314265</v>
      </c>
      <c r="AL11" s="173">
        <f t="shared" ref="AL11" si="89">AJ11/AF11*100</f>
        <v>18.393421744154907</v>
      </c>
      <c r="AM11" s="173">
        <f t="shared" si="38"/>
        <v>1798669.0980000002</v>
      </c>
      <c r="AN11" s="173">
        <f t="shared" si="39"/>
        <v>449667.27450000006</v>
      </c>
      <c r="AO11" s="173">
        <f t="shared" si="40"/>
        <v>334185.08080000011</v>
      </c>
      <c r="AP11" s="173">
        <f t="shared" si="68"/>
        <v>74.318301497833389</v>
      </c>
      <c r="AQ11" s="173">
        <f t="shared" si="69"/>
        <v>18.579575374458347</v>
      </c>
      <c r="AR11" s="173">
        <f t="shared" si="70"/>
        <v>-2.5021194944979186</v>
      </c>
      <c r="AS11" s="173">
        <f t="shared" ref="AS11:AS13" si="90">AO11-AJ11</f>
        <v>-5142.083299999882</v>
      </c>
      <c r="AT11" s="173">
        <v>501443.96000000008</v>
      </c>
      <c r="AU11" s="173">
        <v>341346.95329999994</v>
      </c>
      <c r="AV11" s="173">
        <v>113876.815</v>
      </c>
      <c r="AW11" s="173">
        <f t="shared" si="41"/>
        <v>68.072801854069581</v>
      </c>
      <c r="AX11" s="173">
        <v>42221.890500000009</v>
      </c>
      <c r="AY11" s="173">
        <f t="shared" ref="AY11" si="91">AX11/AV11*100</f>
        <v>37.076810147877779</v>
      </c>
      <c r="AZ11" s="173">
        <f t="shared" ref="AZ11" si="92">AX11/AT11*100</f>
        <v>8.4200616356013143</v>
      </c>
      <c r="BA11" s="173">
        <v>425175.10000000015</v>
      </c>
      <c r="BB11" s="173">
        <v>106293.77500000004</v>
      </c>
      <c r="BC11" s="173">
        <v>50323.884900000092</v>
      </c>
      <c r="BD11" s="173">
        <f t="shared" si="44"/>
        <v>47.344150586429052</v>
      </c>
      <c r="BE11" s="173">
        <f t="shared" si="45"/>
        <v>11.836037646607263</v>
      </c>
      <c r="BF11" s="173">
        <f t="shared" si="8"/>
        <v>-15.209847178137295</v>
      </c>
      <c r="BG11" s="173">
        <f t="shared" si="46"/>
        <v>8101.9944000000833</v>
      </c>
      <c r="BH11" s="173">
        <v>943904.74509999994</v>
      </c>
      <c r="BI11" s="173">
        <v>1109880.1213</v>
      </c>
      <c r="BJ11" s="173">
        <v>219702.40625</v>
      </c>
      <c r="BK11" s="173">
        <f t="shared" si="47"/>
        <v>117.58391162472822</v>
      </c>
      <c r="BL11" s="173">
        <v>242870.18870000006</v>
      </c>
      <c r="BM11" s="173"/>
      <c r="BN11" s="173">
        <f t="shared" si="48"/>
        <v>110.54507451485868</v>
      </c>
      <c r="BO11" s="173">
        <f t="shared" si="49"/>
        <v>25.730370565545751</v>
      </c>
      <c r="BP11" s="173">
        <v>1134046.838</v>
      </c>
      <c r="BQ11" s="173">
        <v>283511.7095</v>
      </c>
      <c r="BR11" s="173">
        <v>244629.37150000001</v>
      </c>
      <c r="BS11" s="173">
        <f t="shared" si="10"/>
        <v>86.285456050978382</v>
      </c>
      <c r="BT11" s="173">
        <f t="shared" si="11"/>
        <v>21.571364012744596</v>
      </c>
      <c r="BU11" s="199">
        <f t="shared" si="12"/>
        <v>20.144203521283899</v>
      </c>
      <c r="BV11" s="199">
        <f t="shared" si="13"/>
        <v>1759.1827999999514</v>
      </c>
      <c r="BW11" s="199">
        <v>47460.116999999998</v>
      </c>
      <c r="BX11" s="199">
        <v>39958.751699999993</v>
      </c>
      <c r="BY11" s="199">
        <v>11865.02925</v>
      </c>
      <c r="BZ11" s="199">
        <f t="shared" si="14"/>
        <v>84.194380936734731</v>
      </c>
      <c r="CA11" s="173">
        <v>10471.859699999999</v>
      </c>
      <c r="CB11" s="173">
        <f t="shared" si="72"/>
        <v>88.258186974128179</v>
      </c>
      <c r="CC11" s="173">
        <f t="shared" si="73"/>
        <v>22.064546743532045</v>
      </c>
      <c r="CD11" s="173">
        <v>42200.1</v>
      </c>
      <c r="CE11" s="173">
        <v>10550.025</v>
      </c>
      <c r="CF11" s="173">
        <v>7221.1189999999997</v>
      </c>
      <c r="CG11" s="173">
        <f t="shared" si="74"/>
        <v>68.44646339700617</v>
      </c>
      <c r="CH11" s="173">
        <f t="shared" si="75"/>
        <v>17.111615849251542</v>
      </c>
      <c r="CI11" s="173">
        <f t="shared" si="76"/>
        <v>-11.083025775094484</v>
      </c>
      <c r="CJ11" s="173">
        <f t="shared" si="77"/>
        <v>-3250.7406999999994</v>
      </c>
      <c r="CK11" s="173">
        <v>27430</v>
      </c>
      <c r="CL11" s="173">
        <v>45885.009999999995</v>
      </c>
      <c r="CM11" s="173">
        <v>6857.5</v>
      </c>
      <c r="CN11" s="173">
        <f t="shared" si="78"/>
        <v>167.28038643820634</v>
      </c>
      <c r="CO11" s="173">
        <v>9883.5</v>
      </c>
      <c r="CP11" s="173">
        <f t="shared" si="79"/>
        <v>144.12686839227123</v>
      </c>
      <c r="CQ11" s="173">
        <f t="shared" si="80"/>
        <v>36.031717098067809</v>
      </c>
      <c r="CR11" s="173">
        <v>34150</v>
      </c>
      <c r="CS11" s="173">
        <v>8537.5</v>
      </c>
      <c r="CT11" s="173">
        <v>11512.7</v>
      </c>
      <c r="CU11" s="173">
        <f t="shared" si="19"/>
        <v>134.84860907759884</v>
      </c>
      <c r="CV11" s="173">
        <f t="shared" si="20"/>
        <v>33.712152269399709</v>
      </c>
      <c r="CW11" s="173">
        <f t="shared" si="21"/>
        <v>24.498724024790391</v>
      </c>
      <c r="CX11" s="173">
        <f t="shared" si="22"/>
        <v>1629.2000000000007</v>
      </c>
      <c r="CY11" s="173">
        <v>324590.10000000009</v>
      </c>
      <c r="CZ11" s="173">
        <v>284371.87170000002</v>
      </c>
      <c r="DA11" s="173">
        <v>78122.025000000023</v>
      </c>
      <c r="DB11" s="173">
        <f t="shared" si="23"/>
        <v>87.609533285211086</v>
      </c>
      <c r="DC11" s="200">
        <v>33879.725200000001</v>
      </c>
      <c r="DD11" s="200">
        <f t="shared" si="50"/>
        <v>43.367699698004486</v>
      </c>
      <c r="DE11" s="173">
        <f t="shared" si="51"/>
        <v>10.437695173081369</v>
      </c>
      <c r="DF11" s="200">
        <v>163097.06</v>
      </c>
      <c r="DG11" s="200">
        <v>40774.264999999999</v>
      </c>
      <c r="DH11" s="173">
        <v>20498.005400000002</v>
      </c>
      <c r="DI11" s="173">
        <f>DH11/[1]Sheet2!EG10*100</f>
        <v>50.271918819382769</v>
      </c>
      <c r="DJ11" s="173">
        <f>DH11/[1]Sheet2!EF10*100</f>
        <v>12.567979704845692</v>
      </c>
      <c r="DK11" s="173">
        <f>[1]Sheet2!EF10/CY11*100-100</f>
        <v>-49.752916062443077</v>
      </c>
      <c r="DL11" s="173">
        <f t="shared" si="24"/>
        <v>-13381.719799999999</v>
      </c>
      <c r="DM11" s="173">
        <v>374872.9599999999</v>
      </c>
      <c r="DN11" s="173">
        <v>309511.91119999997</v>
      </c>
      <c r="DO11" s="173">
        <v>90625.489999999976</v>
      </c>
      <c r="DP11" s="173">
        <f t="shared" si="25"/>
        <v>82.56448029753868</v>
      </c>
      <c r="DQ11" s="173">
        <v>54913.073300000004</v>
      </c>
      <c r="DR11" s="173">
        <f t="shared" si="52"/>
        <v>60.593408432881326</v>
      </c>
      <c r="DS11" s="173">
        <f t="shared" si="53"/>
        <v>14.648448717133403</v>
      </c>
      <c r="DT11" s="173">
        <v>371020.79999999999</v>
      </c>
      <c r="DU11" s="173">
        <v>92755.199999999997</v>
      </c>
      <c r="DV11" s="173">
        <v>46994.785400000001</v>
      </c>
      <c r="DW11" s="173">
        <f t="shared" si="26"/>
        <v>50.665391697716146</v>
      </c>
      <c r="DX11" s="173">
        <f t="shared" si="27"/>
        <v>12.666347924429036</v>
      </c>
      <c r="DY11" s="202">
        <v>191432.6</v>
      </c>
      <c r="DZ11" s="202">
        <v>47858.15</v>
      </c>
      <c r="EA11" s="202">
        <v>23300.727000000003</v>
      </c>
      <c r="EB11" s="173">
        <f t="shared" si="54"/>
        <v>48.687061660344163</v>
      </c>
      <c r="EC11" s="173">
        <f t="shared" si="55"/>
        <v>12.171765415086041</v>
      </c>
      <c r="ED11" s="173">
        <f t="shared" si="28"/>
        <v>-1.0275907870228735</v>
      </c>
      <c r="EE11" s="173">
        <f>DV11-DQ11</f>
        <v>-7918.287900000003</v>
      </c>
      <c r="EF11" s="203"/>
      <c r="EG11" s="203"/>
    </row>
    <row r="12" spans="1:137" s="182" customFormat="1" ht="28.5" customHeight="1" x14ac:dyDescent="0.25">
      <c r="A12" s="196">
        <v>6</v>
      </c>
      <c r="B12" s="197" t="s">
        <v>49</v>
      </c>
      <c r="C12" s="173">
        <v>13036437.774599999</v>
      </c>
      <c r="D12" s="173">
        <v>11343227.722199997</v>
      </c>
      <c r="E12" s="173">
        <v>2633175.3577999999</v>
      </c>
      <c r="F12" s="173">
        <f t="shared" si="30"/>
        <v>87.011712235538553</v>
      </c>
      <c r="G12" s="173">
        <v>2275397.3559999997</v>
      </c>
      <c r="H12" s="173">
        <f t="shared" ref="H12" si="93">G12/E12*100</f>
        <v>86.412678489482701</v>
      </c>
      <c r="I12" s="173">
        <f t="shared" si="32"/>
        <v>17.45413429145</v>
      </c>
      <c r="J12" s="173">
        <v>7715428.2013999997</v>
      </c>
      <c r="K12" s="173">
        <v>1928857.0503499999</v>
      </c>
      <c r="L12" s="173">
        <v>2355852.1711999997</v>
      </c>
      <c r="M12" s="173">
        <f t="shared" si="57"/>
        <v>122.13720922307434</v>
      </c>
      <c r="N12" s="173">
        <f t="shared" si="58"/>
        <v>30.534302305768584</v>
      </c>
      <c r="O12" s="173">
        <f t="shared" si="86"/>
        <v>-40.816438241797734</v>
      </c>
      <c r="P12" s="173">
        <f t="shared" si="82"/>
        <v>80454.81520000007</v>
      </c>
      <c r="Q12" s="198">
        <v>6338589.8000000007</v>
      </c>
      <c r="R12" s="173">
        <v>2836779.2125000008</v>
      </c>
      <c r="S12" s="173">
        <v>2799379.2423</v>
      </c>
      <c r="T12" s="173">
        <v>587062.12679999985</v>
      </c>
      <c r="U12" s="173">
        <f t="shared" si="60"/>
        <v>98.68160447470845</v>
      </c>
      <c r="V12" s="173">
        <v>592322.19949999999</v>
      </c>
      <c r="W12" s="173">
        <f t="shared" si="33"/>
        <v>100.89599932611428</v>
      </c>
      <c r="X12" s="173">
        <f t="shared" si="34"/>
        <v>20.880095175894827</v>
      </c>
      <c r="Y12" s="173">
        <v>1981374.8869999999</v>
      </c>
      <c r="Z12" s="173">
        <v>495343.72175000008</v>
      </c>
      <c r="AA12" s="173">
        <v>588933.19569999981</v>
      </c>
      <c r="AB12" s="173">
        <f t="shared" si="35"/>
        <v>118.89384478708187</v>
      </c>
      <c r="AC12" s="173">
        <f t="shared" si="36"/>
        <v>29.723461196770472</v>
      </c>
      <c r="AD12" s="173">
        <f>Y12/R12*100-100</f>
        <v>-30.154067744530209</v>
      </c>
      <c r="AE12" s="173">
        <f>AA12-V12</f>
        <v>-3389.0038000001805</v>
      </c>
      <c r="AF12" s="173">
        <f t="shared" si="63"/>
        <v>2044039.4524999999</v>
      </c>
      <c r="AG12" s="173">
        <f t="shared" si="5"/>
        <v>2040422.6248000001</v>
      </c>
      <c r="AH12" s="173">
        <f t="shared" si="5"/>
        <v>393271.65680000006</v>
      </c>
      <c r="AI12" s="173">
        <f t="shared" si="64"/>
        <v>99.823054897713632</v>
      </c>
      <c r="AJ12" s="173">
        <f t="shared" si="65"/>
        <v>409566.72899999999</v>
      </c>
      <c r="AK12" s="173">
        <f t="shared" si="66"/>
        <v>104.14346468102755</v>
      </c>
      <c r="AL12" s="173">
        <f t="shared" si="67"/>
        <v>20.037124454670966</v>
      </c>
      <c r="AM12" s="173">
        <f t="shared" si="38"/>
        <v>1575179.6870000002</v>
      </c>
      <c r="AN12" s="173">
        <f t="shared" si="39"/>
        <v>393794.92175000004</v>
      </c>
      <c r="AO12" s="173">
        <f t="shared" si="40"/>
        <v>431448.15519999986</v>
      </c>
      <c r="AP12" s="173">
        <f t="shared" si="68"/>
        <v>109.56163509744393</v>
      </c>
      <c r="AQ12" s="173">
        <f t="shared" si="69"/>
        <v>27.390408774360981</v>
      </c>
      <c r="AR12" s="173">
        <f t="shared" si="70"/>
        <v>-22.937901953240285</v>
      </c>
      <c r="AS12" s="173">
        <f>AO12-AJ12</f>
        <v>21881.426199999871</v>
      </c>
      <c r="AT12" s="173">
        <v>567011.76600000006</v>
      </c>
      <c r="AU12" s="173">
        <v>445831.90699999977</v>
      </c>
      <c r="AV12" s="173">
        <v>89023.86480000001</v>
      </c>
      <c r="AW12" s="173">
        <f t="shared" si="41"/>
        <v>78.628334319256382</v>
      </c>
      <c r="AX12" s="173">
        <v>67541.074200000003</v>
      </c>
      <c r="AY12" s="173">
        <f t="shared" si="42"/>
        <v>75.868503745301325</v>
      </c>
      <c r="AZ12" s="173">
        <f t="shared" si="43"/>
        <v>11.911758846993662</v>
      </c>
      <c r="BA12" s="173">
        <v>514303.67000000016</v>
      </c>
      <c r="BB12" s="173">
        <v>128575.91750000004</v>
      </c>
      <c r="BC12" s="173">
        <v>70228.186999999845</v>
      </c>
      <c r="BD12" s="173">
        <f t="shared" si="44"/>
        <v>54.620016225044502</v>
      </c>
      <c r="BE12" s="173">
        <f t="shared" si="45"/>
        <v>13.655004056261125</v>
      </c>
      <c r="BF12" s="173">
        <f t="shared" si="8"/>
        <v>-9.2957675943535634</v>
      </c>
      <c r="BG12" s="173">
        <f t="shared" si="46"/>
        <v>2687.1127999998425</v>
      </c>
      <c r="BH12" s="173">
        <v>1020452.4585000001</v>
      </c>
      <c r="BI12" s="173">
        <v>1113268.0848000003</v>
      </c>
      <c r="BJ12" s="173">
        <v>196943.65500000003</v>
      </c>
      <c r="BK12" s="173">
        <f t="shared" si="47"/>
        <v>109.09553654625257</v>
      </c>
      <c r="BL12" s="173">
        <v>228968.77709999995</v>
      </c>
      <c r="BM12" s="173"/>
      <c r="BN12" s="173">
        <f t="shared" si="48"/>
        <v>116.26105806759803</v>
      </c>
      <c r="BO12" s="173">
        <f t="shared" si="49"/>
        <v>22.437966138723347</v>
      </c>
      <c r="BP12" s="173">
        <v>733579.01699999999</v>
      </c>
      <c r="BQ12" s="173">
        <v>183394.75425</v>
      </c>
      <c r="BR12" s="173">
        <v>269123.99400000001</v>
      </c>
      <c r="BS12" s="173">
        <f t="shared" si="10"/>
        <v>146.74574259258017</v>
      </c>
      <c r="BT12" s="173">
        <f t="shared" si="11"/>
        <v>36.686435648145043</v>
      </c>
      <c r="BU12" s="199">
        <f>BP12/BH12*100-100</f>
        <v>-28.112376927552873</v>
      </c>
      <c r="BV12" s="199">
        <f t="shared" si="13"/>
        <v>40155.216900000058</v>
      </c>
      <c r="BW12" s="199">
        <v>119025.9</v>
      </c>
      <c r="BX12" s="199">
        <v>107745.54</v>
      </c>
      <c r="BY12" s="199">
        <v>35042.65</v>
      </c>
      <c r="BZ12" s="199">
        <f t="shared" si="14"/>
        <v>90.522768573898631</v>
      </c>
      <c r="CA12" s="173">
        <v>41681.913</v>
      </c>
      <c r="CB12" s="173">
        <f t="shared" si="72"/>
        <v>118.94623551586423</v>
      </c>
      <c r="CC12" s="173">
        <f t="shared" si="73"/>
        <v>35.019195822085784</v>
      </c>
      <c r="CD12" s="173">
        <v>50266.8</v>
      </c>
      <c r="CE12" s="173">
        <v>12566.7</v>
      </c>
      <c r="CF12" s="173">
        <v>24799.45</v>
      </c>
      <c r="CG12" s="173">
        <f t="shared" si="74"/>
        <v>197.34257999315651</v>
      </c>
      <c r="CH12" s="173">
        <f t="shared" si="75"/>
        <v>49.335644998289126</v>
      </c>
      <c r="CI12" s="173">
        <f t="shared" si="76"/>
        <v>-57.76818322734799</v>
      </c>
      <c r="CJ12" s="173">
        <f t="shared" si="77"/>
        <v>-16882.463</v>
      </c>
      <c r="CK12" s="173">
        <v>56037</v>
      </c>
      <c r="CL12" s="173">
        <v>73146.490000000005</v>
      </c>
      <c r="CM12" s="173">
        <v>12100</v>
      </c>
      <c r="CN12" s="173">
        <f t="shared" si="78"/>
        <v>130.53248746364011</v>
      </c>
      <c r="CO12" s="173">
        <v>15013.4</v>
      </c>
      <c r="CP12" s="173">
        <f t="shared" si="79"/>
        <v>124.07768595041321</v>
      </c>
      <c r="CQ12" s="173">
        <f t="shared" si="80"/>
        <v>26.791941038956402</v>
      </c>
      <c r="CR12" s="173">
        <v>23800</v>
      </c>
      <c r="CS12" s="173">
        <v>5950</v>
      </c>
      <c r="CT12" s="173">
        <v>17626.599999999999</v>
      </c>
      <c r="CU12" s="173">
        <f t="shared" si="19"/>
        <v>296.24537815126047</v>
      </c>
      <c r="CV12" s="173">
        <f t="shared" si="20"/>
        <v>74.061344537815117</v>
      </c>
      <c r="CW12" s="173">
        <f t="shared" si="21"/>
        <v>-57.528061816299946</v>
      </c>
      <c r="CX12" s="173">
        <f t="shared" si="22"/>
        <v>2613.1999999999989</v>
      </c>
      <c r="CY12" s="173">
        <v>281512.32799999998</v>
      </c>
      <c r="CZ12" s="173">
        <v>300430.60300000006</v>
      </c>
      <c r="DA12" s="173">
        <v>60161.487000000001</v>
      </c>
      <c r="DB12" s="173">
        <f t="shared" si="23"/>
        <v>106.72022967320993</v>
      </c>
      <c r="DC12" s="200">
        <v>56361.564699999995</v>
      </c>
      <c r="DD12" s="200">
        <f t="shared" si="50"/>
        <v>93.683795914153507</v>
      </c>
      <c r="DE12" s="173">
        <f t="shared" si="51"/>
        <v>20.020993432301832</v>
      </c>
      <c r="DF12" s="200">
        <v>253230.19999999998</v>
      </c>
      <c r="DG12" s="200">
        <v>63307.55</v>
      </c>
      <c r="DH12" s="173">
        <v>49669.924200000001</v>
      </c>
      <c r="DI12" s="173">
        <f>DH12/[1]Sheet2!EG11*100</f>
        <v>78.458136825702468</v>
      </c>
      <c r="DJ12" s="173">
        <f>DH12/[1]Sheet2!EF11*100</f>
        <v>19.614534206425617</v>
      </c>
      <c r="DK12" s="173">
        <f>[1]Sheet2!EF11/CY12*100-100</f>
        <v>-10.046497146654261</v>
      </c>
      <c r="DL12" s="173">
        <f t="shared" si="24"/>
        <v>-6691.6404999999941</v>
      </c>
      <c r="DM12" s="173">
        <v>658358.90999999992</v>
      </c>
      <c r="DN12" s="173">
        <v>577548.68489999988</v>
      </c>
      <c r="DO12" s="173">
        <v>151089.5</v>
      </c>
      <c r="DP12" s="173">
        <f t="shared" si="25"/>
        <v>87.725505970595876</v>
      </c>
      <c r="DQ12" s="173">
        <v>124162.00489999999</v>
      </c>
      <c r="DR12" s="173">
        <f t="shared" si="52"/>
        <v>82.177785286204525</v>
      </c>
      <c r="DS12" s="173">
        <f t="shared" si="53"/>
        <v>18.859318680748167</v>
      </c>
      <c r="DT12" s="173">
        <v>303245.19999999995</v>
      </c>
      <c r="DU12" s="173">
        <v>75811.299999999988</v>
      </c>
      <c r="DV12" s="173">
        <v>123173.30470000002</v>
      </c>
      <c r="DW12" s="173">
        <f t="shared" si="26"/>
        <v>162.47354246662442</v>
      </c>
      <c r="DX12" s="173">
        <f t="shared" si="27"/>
        <v>40.618385616656106</v>
      </c>
      <c r="DY12" s="202">
        <v>126735.79999999999</v>
      </c>
      <c r="DZ12" s="202">
        <v>31683.949999999997</v>
      </c>
      <c r="EA12" s="202">
        <v>61139.79069999999</v>
      </c>
      <c r="EB12" s="173">
        <f t="shared" si="54"/>
        <v>192.96770352181468</v>
      </c>
      <c r="EC12" s="173">
        <f t="shared" si="55"/>
        <v>48.241925880453671</v>
      </c>
      <c r="ED12" s="173">
        <f t="shared" si="28"/>
        <v>-53.939227464848919</v>
      </c>
      <c r="EE12" s="173">
        <f t="shared" si="29"/>
        <v>-988.70019999996293</v>
      </c>
      <c r="EF12" s="203"/>
      <c r="EG12" s="203"/>
    </row>
    <row r="13" spans="1:137" s="182" customFormat="1" ht="28.5" customHeight="1" x14ac:dyDescent="0.25">
      <c r="A13" s="196">
        <v>7</v>
      </c>
      <c r="B13" s="197" t="s">
        <v>50</v>
      </c>
      <c r="C13" s="173">
        <v>14625971.837000005</v>
      </c>
      <c r="D13" s="173">
        <v>13183324.253399996</v>
      </c>
      <c r="E13" s="173">
        <v>2810530.0910250004</v>
      </c>
      <c r="F13" s="173">
        <f t="shared" si="30"/>
        <v>90.136398458320045</v>
      </c>
      <c r="G13" s="173">
        <v>2646415.4517999995</v>
      </c>
      <c r="H13" s="173">
        <f t="shared" ref="H13" si="94">G13/E13*100</f>
        <v>94.16072292735538</v>
      </c>
      <c r="I13" s="173">
        <f t="shared" si="32"/>
        <v>18.093946038547937</v>
      </c>
      <c r="J13" s="207">
        <v>14883553.211300001</v>
      </c>
      <c r="K13" s="207">
        <v>3720888.3028250001</v>
      </c>
      <c r="L13" s="207">
        <v>3108592.2504000003</v>
      </c>
      <c r="M13" s="207">
        <f t="shared" si="57"/>
        <v>83.544358158772795</v>
      </c>
      <c r="N13" s="207">
        <f t="shared" si="58"/>
        <v>20.886089539693199</v>
      </c>
      <c r="O13" s="173">
        <f t="shared" si="86"/>
        <v>1.761123138828836</v>
      </c>
      <c r="P13" s="173">
        <f>L13-G13</f>
        <v>462176.79860000079</v>
      </c>
      <c r="Q13" s="198">
        <v>6183732.5</v>
      </c>
      <c r="R13" s="173">
        <v>4684118.5033999998</v>
      </c>
      <c r="S13" s="173">
        <v>5125765.5780000007</v>
      </c>
      <c r="T13" s="173">
        <v>1037152.44285</v>
      </c>
      <c r="U13" s="173">
        <f t="shared" si="60"/>
        <v>109.42860592189179</v>
      </c>
      <c r="V13" s="173">
        <v>1052735.1817999999</v>
      </c>
      <c r="W13" s="173">
        <f>V13/T13*100</f>
        <v>101.50245405653</v>
      </c>
      <c r="X13" s="173">
        <f>V13/R13*100</f>
        <v>22.474563379125971</v>
      </c>
      <c r="Y13" s="206">
        <v>5554231.2589999996</v>
      </c>
      <c r="Z13" s="206">
        <v>1388557.8147499999</v>
      </c>
      <c r="AA13" s="206">
        <v>1181698.4493999998</v>
      </c>
      <c r="AB13" s="173">
        <f t="shared" si="35"/>
        <v>85.102574545141024</v>
      </c>
      <c r="AC13" s="173">
        <f t="shared" si="36"/>
        <v>21.275643636285256</v>
      </c>
      <c r="AD13" s="173">
        <f>Y13/R13*100-100</f>
        <v>18.575805777937134</v>
      </c>
      <c r="AE13" s="173">
        <f>AA13-V13</f>
        <v>128963.2675999999</v>
      </c>
      <c r="AF13" s="173">
        <f t="shared" si="63"/>
        <v>2753591.5840000007</v>
      </c>
      <c r="AG13" s="173">
        <f t="shared" si="5"/>
        <v>3355785.1628999994</v>
      </c>
      <c r="AH13" s="173">
        <f t="shared" si="5"/>
        <v>642739.83350000007</v>
      </c>
      <c r="AI13" s="173">
        <f t="shared" si="64"/>
        <v>121.86938623720019</v>
      </c>
      <c r="AJ13" s="173">
        <f t="shared" si="65"/>
        <v>648262.32109999994</v>
      </c>
      <c r="AK13" s="173">
        <f t="shared" si="66"/>
        <v>100.85921041643357</v>
      </c>
      <c r="AL13" s="173">
        <f t="shared" si="67"/>
        <v>23.542428182406873</v>
      </c>
      <c r="AM13" s="173">
        <f t="shared" si="38"/>
        <v>3561752.659</v>
      </c>
      <c r="AN13" s="173">
        <f t="shared" si="39"/>
        <v>890438.16475000011</v>
      </c>
      <c r="AO13" s="173">
        <f t="shared" si="40"/>
        <v>815409.69279999984</v>
      </c>
      <c r="AP13" s="173">
        <f t="shared" si="68"/>
        <v>91.573982908620579</v>
      </c>
      <c r="AQ13" s="173">
        <f t="shared" si="69"/>
        <v>22.893495727155148</v>
      </c>
      <c r="AR13" s="173">
        <f t="shared" si="70"/>
        <v>29.349344314381767</v>
      </c>
      <c r="AS13" s="173">
        <f t="shared" si="90"/>
        <v>167147.3716999999</v>
      </c>
      <c r="AT13" s="173">
        <v>1035088.6000000003</v>
      </c>
      <c r="AU13" s="173">
        <v>1515184.5171999992</v>
      </c>
      <c r="AV13" s="173">
        <v>245942.22500000001</v>
      </c>
      <c r="AW13" s="173">
        <f t="shared" si="41"/>
        <v>146.38210846878218</v>
      </c>
      <c r="AX13" s="173">
        <v>189246.56969999996</v>
      </c>
      <c r="AY13" s="173">
        <f t="shared" si="42"/>
        <v>76.947571609551773</v>
      </c>
      <c r="AZ13" s="173">
        <f t="shared" si="43"/>
        <v>18.28312761825412</v>
      </c>
      <c r="BA13" s="173">
        <v>1325947.5</v>
      </c>
      <c r="BB13" s="173">
        <v>331486.875</v>
      </c>
      <c r="BC13" s="173">
        <v>262558.44949999993</v>
      </c>
      <c r="BD13" s="173">
        <f t="shared" si="44"/>
        <v>79.206288182601483</v>
      </c>
      <c r="BE13" s="173">
        <f t="shared" si="45"/>
        <v>19.801572045650371</v>
      </c>
      <c r="BF13" s="173">
        <f t="shared" si="8"/>
        <v>28.099903718386969</v>
      </c>
      <c r="BG13" s="173">
        <f t="shared" si="46"/>
        <v>73311.879799999966</v>
      </c>
      <c r="BH13" s="173">
        <v>1214047.0000000002</v>
      </c>
      <c r="BI13" s="173">
        <v>1256556.9950000001</v>
      </c>
      <c r="BJ13" s="173">
        <v>276244.76250000001</v>
      </c>
      <c r="BK13" s="173">
        <f t="shared" si="47"/>
        <v>103.5015114736085</v>
      </c>
      <c r="BL13" s="173">
        <v>304687.66699999996</v>
      </c>
      <c r="BM13" s="173"/>
      <c r="BN13" s="173">
        <f t="shared" si="48"/>
        <v>110.29626923695972</v>
      </c>
      <c r="BO13" s="173">
        <f t="shared" si="49"/>
        <v>25.096859264921367</v>
      </c>
      <c r="BP13" s="173">
        <v>1642357.5000000002</v>
      </c>
      <c r="BQ13" s="173">
        <v>410589.37500000012</v>
      </c>
      <c r="BR13" s="173">
        <v>377384.76630000002</v>
      </c>
      <c r="BS13" s="173">
        <f t="shared" si="10"/>
        <v>91.912940099825988</v>
      </c>
      <c r="BT13" s="173">
        <f t="shared" si="11"/>
        <v>22.978235024956501</v>
      </c>
      <c r="BU13" s="199">
        <f t="shared" si="12"/>
        <v>35.279564959181954</v>
      </c>
      <c r="BV13" s="199">
        <f t="shared" si="13"/>
        <v>72697.09930000006</v>
      </c>
      <c r="BW13" s="199">
        <v>196450.9</v>
      </c>
      <c r="BX13" s="199">
        <v>241388.734</v>
      </c>
      <c r="BY13" s="199">
        <v>45328.724999999999</v>
      </c>
      <c r="BZ13" s="199">
        <f t="shared" si="14"/>
        <v>122.87484251790141</v>
      </c>
      <c r="CA13" s="173">
        <v>87275.063999999998</v>
      </c>
      <c r="CB13" s="173">
        <f t="shared" si="72"/>
        <v>192.53809587629036</v>
      </c>
      <c r="CC13" s="173">
        <f t="shared" si="73"/>
        <v>44.425891660460707</v>
      </c>
      <c r="CD13" s="173">
        <v>243294.1</v>
      </c>
      <c r="CE13" s="173">
        <v>60823.525000000009</v>
      </c>
      <c r="CF13" s="173">
        <v>110490.73800000001</v>
      </c>
      <c r="CG13" s="173">
        <f t="shared" si="74"/>
        <v>181.65789963669485</v>
      </c>
      <c r="CH13" s="173">
        <f t="shared" si="75"/>
        <v>45.414474909173713</v>
      </c>
      <c r="CI13" s="173">
        <f t="shared" si="76"/>
        <v>23.844736776466789</v>
      </c>
      <c r="CJ13" s="173">
        <f t="shared" si="77"/>
        <v>23215.674000000014</v>
      </c>
      <c r="CK13" s="173">
        <v>60800</v>
      </c>
      <c r="CL13" s="173">
        <v>89114.775999999998</v>
      </c>
      <c r="CM13" s="173">
        <v>15200</v>
      </c>
      <c r="CN13" s="173">
        <f t="shared" si="78"/>
        <v>146.57035526315789</v>
      </c>
      <c r="CO13" s="173">
        <v>18318</v>
      </c>
      <c r="CP13" s="173">
        <f t="shared" si="79"/>
        <v>120.51315789473685</v>
      </c>
      <c r="CQ13" s="173">
        <f t="shared" si="80"/>
        <v>30.128289473684212</v>
      </c>
      <c r="CR13" s="173">
        <v>88400</v>
      </c>
      <c r="CS13" s="173">
        <v>22100</v>
      </c>
      <c r="CT13" s="173">
        <v>20295.57</v>
      </c>
      <c r="CU13" s="173">
        <f t="shared" si="19"/>
        <v>91.83515837104072</v>
      </c>
      <c r="CV13" s="173">
        <f t="shared" si="20"/>
        <v>22.95878959276018</v>
      </c>
      <c r="CW13" s="173">
        <f t="shared" si="21"/>
        <v>45.39473684210526</v>
      </c>
      <c r="CX13" s="173">
        <f t="shared" si="22"/>
        <v>1977.5699999999997</v>
      </c>
      <c r="CY13" s="173">
        <v>247205.08400000003</v>
      </c>
      <c r="CZ13" s="173">
        <v>253540.14070000005</v>
      </c>
      <c r="DA13" s="173">
        <v>60024.120999999999</v>
      </c>
      <c r="DB13" s="173">
        <f t="shared" si="23"/>
        <v>102.56267249746369</v>
      </c>
      <c r="DC13" s="200">
        <v>48735.020400000001</v>
      </c>
      <c r="DD13" s="200">
        <f t="shared" si="50"/>
        <v>81.192393304684956</v>
      </c>
      <c r="DE13" s="173">
        <f t="shared" si="51"/>
        <v>19.71440862437926</v>
      </c>
      <c r="DF13" s="200">
        <v>261753.55899999998</v>
      </c>
      <c r="DG13" s="200">
        <v>65438.389750000002</v>
      </c>
      <c r="DH13" s="173">
        <v>44680.169000000002</v>
      </c>
      <c r="DI13" s="173">
        <f>DH13/[1]Sheet2!EG12*100</f>
        <v>109.57933637798254</v>
      </c>
      <c r="DJ13" s="173">
        <f>DH13/[1]Sheet2!EF12*100</f>
        <v>27.394834094495636</v>
      </c>
      <c r="DK13" s="173">
        <f>[1]Sheet2!EF12/CY13*100-100</f>
        <v>-34.023581812742989</v>
      </c>
      <c r="DL13" s="173">
        <f t="shared" si="24"/>
        <v>-4054.8513999999996</v>
      </c>
      <c r="DM13" s="173">
        <v>1220662.3613999998</v>
      </c>
      <c r="DN13" s="173">
        <v>1150364.6600000001</v>
      </c>
      <c r="DO13" s="173">
        <v>303068.34034999995</v>
      </c>
      <c r="DP13" s="173">
        <f t="shared" si="25"/>
        <v>94.241019988576198</v>
      </c>
      <c r="DQ13" s="173">
        <v>229373.74999999997</v>
      </c>
      <c r="DR13" s="173">
        <f t="shared" si="52"/>
        <v>75.683837425943793</v>
      </c>
      <c r="DS13" s="173">
        <f t="shared" si="53"/>
        <v>18.790925095529861</v>
      </c>
      <c r="DT13" s="173">
        <v>1358052.8</v>
      </c>
      <c r="DU13" s="173">
        <v>339513.2</v>
      </c>
      <c r="DV13" s="173">
        <v>250495.9032</v>
      </c>
      <c r="DW13" s="173">
        <f t="shared" si="26"/>
        <v>73.780902539282707</v>
      </c>
      <c r="DX13" s="173">
        <f t="shared" si="27"/>
        <v>18.445225634820677</v>
      </c>
      <c r="DY13" s="202">
        <v>607706.4</v>
      </c>
      <c r="DZ13" s="202">
        <v>151926.6</v>
      </c>
      <c r="EA13" s="202">
        <v>119285.77519999999</v>
      </c>
      <c r="EB13" s="173">
        <f t="shared" si="54"/>
        <v>78.515398356838091</v>
      </c>
      <c r="EC13" s="173">
        <f t="shared" si="55"/>
        <v>19.628849589209523</v>
      </c>
      <c r="ED13" s="173">
        <f t="shared" si="28"/>
        <v>11.255400587794369</v>
      </c>
      <c r="EE13" s="173">
        <f>DV13-DQ13</f>
        <v>21122.15320000003</v>
      </c>
      <c r="EF13" s="203"/>
      <c r="EG13" s="203"/>
    </row>
    <row r="14" spans="1:137" s="182" customFormat="1" ht="28.5" customHeight="1" x14ac:dyDescent="0.25">
      <c r="A14" s="196">
        <v>8</v>
      </c>
      <c r="B14" s="197" t="s">
        <v>51</v>
      </c>
      <c r="C14" s="173">
        <v>12608193.840000002</v>
      </c>
      <c r="D14" s="173">
        <v>10737748.382699998</v>
      </c>
      <c r="E14" s="173">
        <v>3656164.3000000017</v>
      </c>
      <c r="F14" s="173">
        <f t="shared" si="30"/>
        <v>85.164842157122138</v>
      </c>
      <c r="G14" s="173">
        <v>2170511.8647000003</v>
      </c>
      <c r="H14" s="173">
        <f t="shared" ref="H14" si="95">G14/E14*100</f>
        <v>59.365818562913034</v>
      </c>
      <c r="I14" s="173">
        <f t="shared" si="32"/>
        <v>17.215089585741968</v>
      </c>
      <c r="J14" s="173">
        <v>10968287.699999999</v>
      </c>
      <c r="K14" s="173">
        <v>3430750.791582677</v>
      </c>
      <c r="L14" s="173">
        <v>2546533.1937000002</v>
      </c>
      <c r="M14" s="173">
        <f t="shared" si="57"/>
        <v>74.226702794848904</v>
      </c>
      <c r="N14" s="173">
        <f t="shared" si="58"/>
        <v>23.217235573607358</v>
      </c>
      <c r="O14" s="173">
        <f t="shared" si="86"/>
        <v>-13.006669795933291</v>
      </c>
      <c r="P14" s="173">
        <f t="shared" si="82"/>
        <v>376021.32899999991</v>
      </c>
      <c r="Q14" s="198">
        <v>6467424.9000000004</v>
      </c>
      <c r="R14" s="173">
        <v>3422161.8499999996</v>
      </c>
      <c r="S14" s="173">
        <v>2876224.7703999993</v>
      </c>
      <c r="T14" s="173">
        <v>766692.6999999996</v>
      </c>
      <c r="U14" s="173">
        <f t="shared" si="60"/>
        <v>84.04701169817551</v>
      </c>
      <c r="V14" s="173">
        <v>532486.27470000007</v>
      </c>
      <c r="W14" s="173">
        <f t="shared" si="33"/>
        <v>69.452373121591009</v>
      </c>
      <c r="X14" s="173">
        <f t="shared" si="34"/>
        <v>15.559938367614032</v>
      </c>
      <c r="Y14" s="173">
        <v>3549326.2710000002</v>
      </c>
      <c r="Z14" s="173">
        <v>886847.41258267721</v>
      </c>
      <c r="AA14" s="173">
        <v>622285.72870000009</v>
      </c>
      <c r="AB14" s="173">
        <f t="shared" si="35"/>
        <v>70.168297259590517</v>
      </c>
      <c r="AC14" s="173">
        <f t="shared" si="36"/>
        <v>17.532502824111322</v>
      </c>
      <c r="AD14" s="173">
        <f t="shared" si="61"/>
        <v>3.7159090239989894</v>
      </c>
      <c r="AE14" s="173">
        <f t="shared" si="62"/>
        <v>89799.454000000027</v>
      </c>
      <c r="AF14" s="173">
        <f t="shared" si="63"/>
        <v>2668221.0099999993</v>
      </c>
      <c r="AG14" s="173">
        <f t="shared" si="5"/>
        <v>2081433.2398000008</v>
      </c>
      <c r="AH14" s="173">
        <f t="shared" si="5"/>
        <v>582218.60000000009</v>
      </c>
      <c r="AI14" s="173">
        <f t="shared" si="64"/>
        <v>78.00827712543952</v>
      </c>
      <c r="AJ14" s="173">
        <f>AX14+BL14+CA14+CO14+DC14</f>
        <v>382335.98339999997</v>
      </c>
      <c r="AK14" s="173">
        <f t="shared" si="66"/>
        <v>65.668802645604231</v>
      </c>
      <c r="AL14" s="173">
        <f t="shared" si="67"/>
        <v>14.329247163824713</v>
      </c>
      <c r="AM14" s="173">
        <f t="shared" si="38"/>
        <v>2631902.4709999999</v>
      </c>
      <c r="AN14" s="173">
        <f t="shared" si="39"/>
        <v>684581.76888188976</v>
      </c>
      <c r="AO14" s="173">
        <f t="shared" si="40"/>
        <v>440560.70339999994</v>
      </c>
      <c r="AP14" s="173">
        <f t="shared" si="68"/>
        <v>64.354723339997307</v>
      </c>
      <c r="AQ14" s="173">
        <f>AO14/AM14*100</f>
        <v>16.739248823023729</v>
      </c>
      <c r="AR14" s="173">
        <f t="shared" si="70"/>
        <v>-1.3611518260250648</v>
      </c>
      <c r="AS14" s="173">
        <f t="shared" si="71"/>
        <v>58224.719999999972</v>
      </c>
      <c r="AT14" s="173">
        <v>617342.95999999985</v>
      </c>
      <c r="AU14" s="173">
        <v>406569.34610000008</v>
      </c>
      <c r="AV14" s="173">
        <v>138933.79999999999</v>
      </c>
      <c r="AW14" s="173">
        <f t="shared" si="41"/>
        <v>65.857938365410391</v>
      </c>
      <c r="AX14" s="173">
        <v>47294.075900000011</v>
      </c>
      <c r="AY14" s="173">
        <f t="shared" si="42"/>
        <v>34.040727238440191</v>
      </c>
      <c r="AZ14" s="173">
        <f t="shared" si="43"/>
        <v>7.6609079497723638</v>
      </c>
      <c r="BA14" s="173">
        <v>549130.26199999987</v>
      </c>
      <c r="BB14" s="173">
        <v>148579.11632677165</v>
      </c>
      <c r="BC14" s="173">
        <v>72924.95150000001</v>
      </c>
      <c r="BD14" s="173">
        <f t="shared" si="44"/>
        <v>49.081562269905668</v>
      </c>
      <c r="BE14" s="173">
        <f t="shared" si="45"/>
        <v>13.280082440621351</v>
      </c>
      <c r="BF14" s="173">
        <f t="shared" si="8"/>
        <v>-11.049400806320037</v>
      </c>
      <c r="BG14" s="173">
        <f t="shared" si="46"/>
        <v>25630.875599999999</v>
      </c>
      <c r="BH14" s="173">
        <v>1494980.1999999995</v>
      </c>
      <c r="BI14" s="173">
        <v>1239640.0526000005</v>
      </c>
      <c r="BJ14" s="173">
        <v>302367.20000000007</v>
      </c>
      <c r="BK14" s="173">
        <f t="shared" si="47"/>
        <v>82.920165270416362</v>
      </c>
      <c r="BL14" s="173">
        <v>237301.247</v>
      </c>
      <c r="BM14" s="173"/>
      <c r="BN14" s="173">
        <f t="shared" si="48"/>
        <v>78.481147095319841</v>
      </c>
      <c r="BO14" s="173">
        <f t="shared" si="49"/>
        <v>15.873203337408755</v>
      </c>
      <c r="BP14" s="173">
        <v>1488093.8589999999</v>
      </c>
      <c r="BQ14" s="173">
        <v>393533.93857874017</v>
      </c>
      <c r="BR14" s="173">
        <v>252811.807</v>
      </c>
      <c r="BS14" s="173">
        <f t="shared" si="10"/>
        <v>64.241424237268475</v>
      </c>
      <c r="BT14" s="173">
        <f t="shared" si="11"/>
        <v>16.988969174961159</v>
      </c>
      <c r="BU14" s="199">
        <f t="shared" si="12"/>
        <v>-0.46063091671713607</v>
      </c>
      <c r="BV14" s="199">
        <f t="shared" si="13"/>
        <v>15510.559999999998</v>
      </c>
      <c r="BW14" s="199">
        <v>132863.1</v>
      </c>
      <c r="BX14" s="199">
        <v>120244.93240000001</v>
      </c>
      <c r="BY14" s="199">
        <v>33152.699999999997</v>
      </c>
      <c r="BZ14" s="199">
        <f t="shared" si="14"/>
        <v>90.50288033321516</v>
      </c>
      <c r="CA14" s="173">
        <v>31119.151700000002</v>
      </c>
      <c r="CB14" s="173">
        <f t="shared" si="72"/>
        <v>93.866115580329819</v>
      </c>
      <c r="CC14" s="173">
        <f t="shared" si="73"/>
        <v>23.421967197814894</v>
      </c>
      <c r="CD14" s="173">
        <v>152023.40000000002</v>
      </c>
      <c r="CE14" s="173">
        <v>40207.258267716534</v>
      </c>
      <c r="CF14" s="173">
        <v>40113.230000000003</v>
      </c>
      <c r="CG14" s="173">
        <f t="shared" si="74"/>
        <v>99.766141060675039</v>
      </c>
      <c r="CH14" s="173">
        <f t="shared" si="75"/>
        <v>26.386220805481258</v>
      </c>
      <c r="CI14" s="173">
        <f t="shared" si="76"/>
        <v>14.421084559971888</v>
      </c>
      <c r="CJ14" s="173">
        <f t="shared" si="77"/>
        <v>8994.078300000001</v>
      </c>
      <c r="CK14" s="173">
        <v>52300</v>
      </c>
      <c r="CL14" s="173">
        <v>65866.739000000001</v>
      </c>
      <c r="CM14" s="173">
        <v>12448.4</v>
      </c>
      <c r="CN14" s="173">
        <f t="shared" si="78"/>
        <v>125.94022753346081</v>
      </c>
      <c r="CO14" s="173">
        <v>13132.099999999999</v>
      </c>
      <c r="CP14" s="173">
        <f t="shared" si="79"/>
        <v>105.4922720992256</v>
      </c>
      <c r="CQ14" s="173">
        <f t="shared" si="80"/>
        <v>25.109177820267686</v>
      </c>
      <c r="CR14" s="173">
        <v>49950</v>
      </c>
      <c r="CS14" s="173">
        <v>11907.952755905513</v>
      </c>
      <c r="CT14" s="173">
        <v>14842.099</v>
      </c>
      <c r="CU14" s="173">
        <f t="shared" si="19"/>
        <v>124.64022409426639</v>
      </c>
      <c r="CV14" s="173">
        <f t="shared" si="20"/>
        <v>29.713911911911911</v>
      </c>
      <c r="CW14" s="173">
        <f t="shared" si="21"/>
        <v>-4.4933078393881516</v>
      </c>
      <c r="CX14" s="173">
        <f t="shared" si="22"/>
        <v>1709.9990000000016</v>
      </c>
      <c r="CY14" s="173">
        <v>370734.75</v>
      </c>
      <c r="CZ14" s="173">
        <v>249112.16970000003</v>
      </c>
      <c r="DA14" s="173">
        <v>95316.5</v>
      </c>
      <c r="DB14" s="173">
        <f t="shared" si="23"/>
        <v>67.194178506331014</v>
      </c>
      <c r="DC14" s="200">
        <v>53489.408799999997</v>
      </c>
      <c r="DD14" s="200">
        <f t="shared" si="50"/>
        <v>56.11768035964392</v>
      </c>
      <c r="DE14" s="173">
        <f t="shared" si="51"/>
        <v>14.427945802221128</v>
      </c>
      <c r="DF14" s="200">
        <v>392704.94999999995</v>
      </c>
      <c r="DG14" s="200">
        <v>90353.502952755909</v>
      </c>
      <c r="DH14" s="173">
        <v>59868.615899999997</v>
      </c>
      <c r="DI14" s="173">
        <f>DH14/[1]Sheet2!EG13*100</f>
        <v>66.260425930917293</v>
      </c>
      <c r="DJ14" s="173">
        <f>DH14/[1]Sheet2!EF13*100</f>
        <v>15.245190033891859</v>
      </c>
      <c r="DK14" s="173">
        <f>[1]Sheet2!EF13/CY14*100-100</f>
        <v>5.9261237313200184</v>
      </c>
      <c r="DL14" s="173">
        <f t="shared" si="24"/>
        <v>6379.2070999999996</v>
      </c>
      <c r="DM14" s="173">
        <v>673066.95000000007</v>
      </c>
      <c r="DN14" s="173">
        <v>598000.79639999976</v>
      </c>
      <c r="DO14" s="173">
        <v>167734.1</v>
      </c>
      <c r="DP14" s="173">
        <f t="shared" si="25"/>
        <v>88.847149068900151</v>
      </c>
      <c r="DQ14" s="173">
        <v>110335.34689999999</v>
      </c>
      <c r="DR14" s="173">
        <f t="shared" si="52"/>
        <v>65.779914102141419</v>
      </c>
      <c r="DS14" s="173">
        <f t="shared" si="53"/>
        <v>16.392923007139181</v>
      </c>
      <c r="DT14" s="173">
        <v>820098.5</v>
      </c>
      <c r="DU14" s="173">
        <v>186097.84842519686</v>
      </c>
      <c r="DV14" s="173">
        <v>130503.34700000001</v>
      </c>
      <c r="DW14" s="173">
        <f t="shared" si="26"/>
        <v>70.126198719839905</v>
      </c>
      <c r="DX14" s="173">
        <f t="shared" si="27"/>
        <v>15.913130800751373</v>
      </c>
      <c r="DY14" s="202">
        <v>322837.8</v>
      </c>
      <c r="DZ14" s="202">
        <v>75332.707480314959</v>
      </c>
      <c r="EA14" s="202">
        <v>51160.841000000008</v>
      </c>
      <c r="EB14" s="173">
        <f t="shared" si="54"/>
        <v>67.913185004493229</v>
      </c>
      <c r="EC14" s="173">
        <f t="shared" si="55"/>
        <v>15.847227617088214</v>
      </c>
      <c r="ED14" s="173">
        <f t="shared" si="28"/>
        <v>21.845011109221744</v>
      </c>
      <c r="EE14" s="173">
        <f t="shared" si="29"/>
        <v>20168.000100000019</v>
      </c>
      <c r="EF14" s="203"/>
      <c r="EG14" s="203"/>
    </row>
    <row r="15" spans="1:137" s="182" customFormat="1" ht="28.5" customHeight="1" x14ac:dyDescent="0.25">
      <c r="A15" s="196">
        <v>9</v>
      </c>
      <c r="B15" s="197" t="s">
        <v>52</v>
      </c>
      <c r="C15" s="173">
        <v>12155905.001700001</v>
      </c>
      <c r="D15" s="173">
        <v>10010456.3936</v>
      </c>
      <c r="E15" s="173">
        <v>1853581.5303500004</v>
      </c>
      <c r="F15" s="173">
        <f t="shared" si="30"/>
        <v>82.350564537975899</v>
      </c>
      <c r="G15" s="173">
        <v>1885922.111</v>
      </c>
      <c r="H15" s="173">
        <f t="shared" ref="H15" si="96">G15/E15*100</f>
        <v>101.74476170162814</v>
      </c>
      <c r="I15" s="173">
        <f t="shared" si="32"/>
        <v>15.5144525293366</v>
      </c>
      <c r="J15" s="173">
        <v>10046016.228</v>
      </c>
      <c r="K15" s="173">
        <v>1932922.7972000001</v>
      </c>
      <c r="L15" s="173">
        <v>2013873.4478</v>
      </c>
      <c r="M15" s="173">
        <f t="shared" si="57"/>
        <v>104.18799192172929</v>
      </c>
      <c r="N15" s="173">
        <f t="shared" si="58"/>
        <v>20.046488101293161</v>
      </c>
      <c r="O15" s="173">
        <f>J15/C15*100-100</f>
        <v>-17.356904100557983</v>
      </c>
      <c r="P15" s="173">
        <f t="shared" si="82"/>
        <v>127951.33679999993</v>
      </c>
      <c r="Q15" s="198">
        <v>5044946</v>
      </c>
      <c r="R15" s="173">
        <v>2448750.8157000002</v>
      </c>
      <c r="S15" s="173">
        <v>2686586.8530999999</v>
      </c>
      <c r="T15" s="173">
        <v>506338.70595000003</v>
      </c>
      <c r="U15" s="173">
        <f t="shared" si="60"/>
        <v>109.71254550994452</v>
      </c>
      <c r="V15" s="173">
        <v>538679.28659999988</v>
      </c>
      <c r="W15" s="173">
        <f t="shared" si="33"/>
        <v>106.38714367872035</v>
      </c>
      <c r="X15" s="173">
        <f t="shared" si="34"/>
        <v>21.998125866719231</v>
      </c>
      <c r="Y15" s="173">
        <v>2825336.6610000003</v>
      </c>
      <c r="Z15" s="173">
        <v>563240.03886666673</v>
      </c>
      <c r="AA15" s="173">
        <v>635624.8378000001</v>
      </c>
      <c r="AB15" s="173">
        <f t="shared" si="35"/>
        <v>112.85150094779904</v>
      </c>
      <c r="AC15" s="173">
        <f t="shared" si="36"/>
        <v>22.497313207801113</v>
      </c>
      <c r="AD15" s="173">
        <f t="shared" si="61"/>
        <v>15.37869197982684</v>
      </c>
      <c r="AE15" s="173">
        <f>AA15-V15</f>
        <v>96945.55120000022</v>
      </c>
      <c r="AF15" s="173">
        <f t="shared" si="63"/>
        <v>1698882.0857000002</v>
      </c>
      <c r="AG15" s="173">
        <f t="shared" si="5"/>
        <v>1935375.3938999996</v>
      </c>
      <c r="AH15" s="173">
        <f t="shared" si="5"/>
        <v>393752.89595000003</v>
      </c>
      <c r="AI15" s="173">
        <f t="shared" si="64"/>
        <v>113.92052516125955</v>
      </c>
      <c r="AJ15" s="173">
        <f t="shared" si="65"/>
        <v>403373.16700000002</v>
      </c>
      <c r="AK15" s="173">
        <f t="shared" si="66"/>
        <v>102.44322547185065</v>
      </c>
      <c r="AL15" s="173">
        <f t="shared" si="67"/>
        <v>23.743446964054357</v>
      </c>
      <c r="AM15" s="173">
        <f t="shared" si="38"/>
        <v>2071006.0410000002</v>
      </c>
      <c r="AN15" s="173">
        <f t="shared" si="39"/>
        <v>416209.9336666668</v>
      </c>
      <c r="AO15" s="173">
        <f t="shared" si="40"/>
        <v>440538.62750000006</v>
      </c>
      <c r="AP15" s="173">
        <f t="shared" si="68"/>
        <v>105.84529389267713</v>
      </c>
      <c r="AQ15" s="173">
        <f t="shared" si="69"/>
        <v>21.271721027297573</v>
      </c>
      <c r="AR15" s="173">
        <f t="shared" si="70"/>
        <v>21.904048458234911</v>
      </c>
      <c r="AS15" s="173">
        <f t="shared" si="71"/>
        <v>37165.460500000045</v>
      </c>
      <c r="AT15" s="173">
        <v>327762.674</v>
      </c>
      <c r="AU15" s="173">
        <v>367328.42489999963</v>
      </c>
      <c r="AV15" s="173">
        <v>62587.52895</v>
      </c>
      <c r="AW15" s="173">
        <f t="shared" si="41"/>
        <v>112.07146329908196</v>
      </c>
      <c r="AX15" s="173">
        <v>60763.883200000004</v>
      </c>
      <c r="AY15" s="173">
        <f>AX15/AV15*100</f>
        <v>97.086247403285611</v>
      </c>
      <c r="AZ15" s="173">
        <f t="shared" si="43"/>
        <v>18.538988121630958</v>
      </c>
      <c r="BA15" s="173">
        <v>382053.35000000038</v>
      </c>
      <c r="BB15" s="173">
        <v>95513.337500000096</v>
      </c>
      <c r="BC15" s="173">
        <v>56627.969000000026</v>
      </c>
      <c r="BD15" s="173">
        <f t="shared" si="44"/>
        <v>59.288022471207192</v>
      </c>
      <c r="BE15" s="173">
        <f t="shared" si="45"/>
        <v>14.822005617801798</v>
      </c>
      <c r="BF15" s="173">
        <f t="shared" si="8"/>
        <v>16.564020343573475</v>
      </c>
      <c r="BG15" s="173">
        <f>BC15-AX15</f>
        <v>-4135.9141999999774</v>
      </c>
      <c r="BH15" s="173">
        <v>538597.4</v>
      </c>
      <c r="BI15" s="173">
        <v>588419.95530000003</v>
      </c>
      <c r="BJ15" s="173">
        <v>154517.70000000001</v>
      </c>
      <c r="BK15" s="173">
        <f t="shared" si="47"/>
        <v>109.25042625530683</v>
      </c>
      <c r="BL15" s="173">
        <v>156638.92430000001</v>
      </c>
      <c r="BM15" s="173"/>
      <c r="BN15" s="173">
        <f t="shared" si="48"/>
        <v>101.37280343934707</v>
      </c>
      <c r="BO15" s="173">
        <f t="shared" si="49"/>
        <v>29.082747948653299</v>
      </c>
      <c r="BP15" s="173">
        <v>558811.56400000001</v>
      </c>
      <c r="BQ15" s="173">
        <v>109403.075</v>
      </c>
      <c r="BR15" s="173">
        <v>122495.45779999999</v>
      </c>
      <c r="BS15" s="173">
        <f t="shared" si="10"/>
        <v>111.96710677464961</v>
      </c>
      <c r="BT15" s="173">
        <f t="shared" si="11"/>
        <v>21.920709178452146</v>
      </c>
      <c r="BU15" s="199">
        <f t="shared" si="12"/>
        <v>3.7531120647815897</v>
      </c>
      <c r="BV15" s="199">
        <f>BR15-BL15</f>
        <v>-34143.466500000024</v>
      </c>
      <c r="BW15" s="199">
        <v>89347.640000000014</v>
      </c>
      <c r="BX15" s="199">
        <v>95425.492999999988</v>
      </c>
      <c r="BY15" s="199">
        <v>36082.799999999996</v>
      </c>
      <c r="BZ15" s="199">
        <f t="shared" si="14"/>
        <v>106.80247737936892</v>
      </c>
      <c r="CA15" s="173">
        <v>36107.807000000001</v>
      </c>
      <c r="CB15" s="173">
        <f t="shared" si="72"/>
        <v>100.06930448856521</v>
      </c>
      <c r="CC15" s="173">
        <f t="shared" si="73"/>
        <v>40.412714874170149</v>
      </c>
      <c r="CD15" s="173">
        <v>91737.2</v>
      </c>
      <c r="CE15" s="173">
        <v>22790.933333333334</v>
      </c>
      <c r="CF15" s="173">
        <v>38608.902000000002</v>
      </c>
      <c r="CG15" s="173">
        <f t="shared" si="74"/>
        <v>169.40465506751224</v>
      </c>
      <c r="CH15" s="173">
        <f t="shared" si="75"/>
        <v>42.0864185957278</v>
      </c>
      <c r="CI15" s="173">
        <f t="shared" si="76"/>
        <v>2.6744522854772441</v>
      </c>
      <c r="CJ15" s="173">
        <f t="shared" si="77"/>
        <v>2501.0950000000012</v>
      </c>
      <c r="CK15" s="173">
        <v>25891</v>
      </c>
      <c r="CL15" s="173">
        <v>38264.699999999997</v>
      </c>
      <c r="CM15" s="173">
        <v>7305.0999999999995</v>
      </c>
      <c r="CN15" s="173">
        <f t="shared" si="78"/>
        <v>147.79151056351628</v>
      </c>
      <c r="CO15" s="173">
        <v>7615.2999999999993</v>
      </c>
      <c r="CP15" s="173">
        <f t="shared" si="79"/>
        <v>104.24634844149978</v>
      </c>
      <c r="CQ15" s="173">
        <f t="shared" si="80"/>
        <v>29.412923409679038</v>
      </c>
      <c r="CR15" s="173">
        <v>27050</v>
      </c>
      <c r="CS15" s="173">
        <v>6543.6</v>
      </c>
      <c r="CT15" s="173">
        <v>8901.8000000000011</v>
      </c>
      <c r="CU15" s="173">
        <f t="shared" si="19"/>
        <v>136.03826639770159</v>
      </c>
      <c r="CV15" s="173">
        <f t="shared" si="20"/>
        <v>32.908687615526802</v>
      </c>
      <c r="CW15" s="173">
        <f t="shared" si="21"/>
        <v>4.4764590011973269</v>
      </c>
      <c r="CX15" s="173">
        <f t="shared" si="22"/>
        <v>1286.5000000000018</v>
      </c>
      <c r="CY15" s="173">
        <v>717283.37170000002</v>
      </c>
      <c r="CZ15" s="173">
        <v>845936.82069999992</v>
      </c>
      <c r="DA15" s="173">
        <v>133259.76700000002</v>
      </c>
      <c r="DB15" s="173">
        <f t="shared" si="23"/>
        <v>117.93620960361653</v>
      </c>
      <c r="DC15" s="200">
        <v>142247.2525</v>
      </c>
      <c r="DD15" s="200">
        <f t="shared" si="50"/>
        <v>106.74433529513824</v>
      </c>
      <c r="DE15" s="173">
        <f t="shared" si="51"/>
        <v>19.831388557477137</v>
      </c>
      <c r="DF15" s="200">
        <v>1011353.927</v>
      </c>
      <c r="DG15" s="200">
        <v>181958.98783333335</v>
      </c>
      <c r="DH15" s="173">
        <v>213904.49870000005</v>
      </c>
      <c r="DI15" s="173">
        <f>DH15/[1]Sheet2!EG14*100</f>
        <v>117.55643469281519</v>
      </c>
      <c r="DJ15" s="173">
        <f>DH15/[1]Sheet2!EF14*100</f>
        <v>21.150310785316211</v>
      </c>
      <c r="DK15" s="173">
        <f>[1]Sheet2!EF14/CY15*100-100</f>
        <v>40.997821349606511</v>
      </c>
      <c r="DL15" s="173">
        <f t="shared" si="24"/>
        <v>71657.246200000052</v>
      </c>
      <c r="DM15" s="173">
        <v>487169.42</v>
      </c>
      <c r="DN15" s="173">
        <v>473566.39939999994</v>
      </c>
      <c r="DO15" s="173">
        <v>81886.3</v>
      </c>
      <c r="DP15" s="173">
        <f t="shared" si="25"/>
        <v>97.207743334957257</v>
      </c>
      <c r="DQ15" s="173">
        <v>90434</v>
      </c>
      <c r="DR15" s="173">
        <f t="shared" si="52"/>
        <v>110.43849825917155</v>
      </c>
      <c r="DS15" s="173">
        <f t="shared" si="53"/>
        <v>18.56315201393388</v>
      </c>
      <c r="DT15" s="173">
        <v>502625.62</v>
      </c>
      <c r="DU15" s="173">
        <v>83770.936666666661</v>
      </c>
      <c r="DV15" s="173">
        <v>110626.95209999998</v>
      </c>
      <c r="DW15" s="173">
        <f t="shared" si="26"/>
        <v>132.05886970107093</v>
      </c>
      <c r="DX15" s="173">
        <f t="shared" si="27"/>
        <v>22.009811616845155</v>
      </c>
      <c r="DY15" s="202">
        <v>270505.82</v>
      </c>
      <c r="DZ15" s="202">
        <v>61086.236666666664</v>
      </c>
      <c r="EA15" s="202">
        <v>66973.275099999999</v>
      </c>
      <c r="EB15" s="173">
        <f t="shared" si="54"/>
        <v>109.63725833276901</v>
      </c>
      <c r="EC15" s="173">
        <f t="shared" si="55"/>
        <v>24.758533882930873</v>
      </c>
      <c r="ED15" s="173">
        <f t="shared" si="28"/>
        <v>3.172653981442437</v>
      </c>
      <c r="EE15" s="173">
        <f t="shared" si="29"/>
        <v>20192.95209999998</v>
      </c>
      <c r="EF15" s="203"/>
      <c r="EG15" s="203"/>
    </row>
    <row r="16" spans="1:137" s="182" customFormat="1" ht="27" customHeight="1" x14ac:dyDescent="0.25">
      <c r="A16" s="196">
        <v>10</v>
      </c>
      <c r="B16" s="197" t="s">
        <v>53</v>
      </c>
      <c r="C16" s="173">
        <v>3778581.0451000002</v>
      </c>
      <c r="D16" s="173">
        <v>3362014.1368999993</v>
      </c>
      <c r="E16" s="173">
        <v>607039.88658333325</v>
      </c>
      <c r="F16" s="173">
        <f>D16/C16*100</f>
        <v>88.975573019925093</v>
      </c>
      <c r="G16" s="173">
        <v>583737.26560000004</v>
      </c>
      <c r="H16" s="173">
        <f>G16/E16*100</f>
        <v>96.161270206725661</v>
      </c>
      <c r="I16" s="173">
        <f t="shared" si="32"/>
        <v>15.448583969291347</v>
      </c>
      <c r="J16" s="173">
        <v>3287137.7533000004</v>
      </c>
      <c r="K16" s="173">
        <v>717995.54232500005</v>
      </c>
      <c r="L16" s="173">
        <v>693967.28200000001</v>
      </c>
      <c r="M16" s="173">
        <f t="shared" si="57"/>
        <v>96.653424860105375</v>
      </c>
      <c r="N16" s="173">
        <f t="shared" si="58"/>
        <v>21.111597203473362</v>
      </c>
      <c r="O16" s="173">
        <f t="shared" si="86"/>
        <v>-13.006027551990584</v>
      </c>
      <c r="P16" s="173">
        <f t="shared" si="82"/>
        <v>110230.01639999996</v>
      </c>
      <c r="Q16" s="198">
        <v>1594212.4999999998</v>
      </c>
      <c r="R16" s="173">
        <v>1078650.6740999999</v>
      </c>
      <c r="S16" s="173">
        <v>1063037.8906999999</v>
      </c>
      <c r="T16" s="173">
        <v>203877.96638333332</v>
      </c>
      <c r="U16" s="173">
        <f t="shared" si="60"/>
        <v>98.552563515243065</v>
      </c>
      <c r="V16" s="173">
        <v>178122.72039999999</v>
      </c>
      <c r="W16" s="173">
        <f>V16/T16*100</f>
        <v>87.367322501683148</v>
      </c>
      <c r="X16" s="173">
        <f>V16/R16*100</f>
        <v>16.513476019344381</v>
      </c>
      <c r="Y16" s="173">
        <v>1160897.1812999998</v>
      </c>
      <c r="Z16" s="173">
        <v>257072.07032499998</v>
      </c>
      <c r="AA16" s="173">
        <v>233043.68499999997</v>
      </c>
      <c r="AB16" s="173">
        <f t="shared" si="35"/>
        <v>90.653054882771812</v>
      </c>
      <c r="AC16" s="173">
        <f t="shared" si="36"/>
        <v>20.074446622312596</v>
      </c>
      <c r="AD16" s="173">
        <f>Y16/R16*100-100</f>
        <v>7.6249437537898359</v>
      </c>
      <c r="AE16" s="173">
        <f t="shared" si="62"/>
        <v>54920.964599999978</v>
      </c>
      <c r="AF16" s="173">
        <f t="shared" si="37"/>
        <v>819032.76010000007</v>
      </c>
      <c r="AG16" s="173">
        <f t="shared" si="5"/>
        <v>817580.09580000001</v>
      </c>
      <c r="AH16" s="173">
        <f t="shared" si="5"/>
        <v>151475.42163333332</v>
      </c>
      <c r="AI16" s="173">
        <f>AG16/AF16*100</f>
        <v>99.822636606156905</v>
      </c>
      <c r="AJ16" s="173">
        <f>AX16+BL16+CA16+CO16+DC16</f>
        <v>140277.2004</v>
      </c>
      <c r="AK16" s="173">
        <f>AJ16/AH16*100</f>
        <v>92.607235475838365</v>
      </c>
      <c r="AL16" s="173">
        <f>AJ16/AF16*100</f>
        <v>17.127178207483766</v>
      </c>
      <c r="AM16" s="173">
        <f t="shared" si="38"/>
        <v>874489.23200000008</v>
      </c>
      <c r="AN16" s="173">
        <f t="shared" si="39"/>
        <v>198546.58299999998</v>
      </c>
      <c r="AO16" s="173">
        <f t="shared" si="40"/>
        <v>181299.06789999999</v>
      </c>
      <c r="AP16" s="173">
        <f>AO16/AN16*100</f>
        <v>91.31311411186563</v>
      </c>
      <c r="AQ16" s="173">
        <f>AO16/AM16*100</f>
        <v>20.731995462695416</v>
      </c>
      <c r="AR16" s="173">
        <f>AM16/AF16*100-100</f>
        <v>6.7709711505592196</v>
      </c>
      <c r="AS16" s="173">
        <f>AO16-AJ16</f>
        <v>41021.867499999993</v>
      </c>
      <c r="AT16" s="173">
        <v>116338.93</v>
      </c>
      <c r="AU16" s="173">
        <v>130080.23450000001</v>
      </c>
      <c r="AV16" s="173">
        <v>24784.657500000001</v>
      </c>
      <c r="AW16" s="173">
        <f t="shared" si="41"/>
        <v>111.81144136360889</v>
      </c>
      <c r="AX16" s="173">
        <v>19797.889499999997</v>
      </c>
      <c r="AY16" s="173">
        <f>AX16/AU16*100</f>
        <v>15.219752313715269</v>
      </c>
      <c r="AZ16" s="173">
        <f>AX16/AT16*100</f>
        <v>17.017424433936256</v>
      </c>
      <c r="BA16" s="173">
        <v>121855.505</v>
      </c>
      <c r="BB16" s="173">
        <v>22630.151249999999</v>
      </c>
      <c r="BC16" s="173">
        <v>14057.714999999998</v>
      </c>
      <c r="BD16" s="173">
        <f>BC16/BB16*100</f>
        <v>62.119403642960627</v>
      </c>
      <c r="BE16" s="173">
        <f>BC16/BA16*100</f>
        <v>11.536380732245128</v>
      </c>
      <c r="BF16" s="173">
        <f>BA16/AT16*100-100</f>
        <v>4.7418134239330101</v>
      </c>
      <c r="BG16" s="173">
        <f>BC16-AX16</f>
        <v>-5740.1744999999992</v>
      </c>
      <c r="BH16" s="173">
        <v>266660.647</v>
      </c>
      <c r="BI16" s="173">
        <v>269157.11249999999</v>
      </c>
      <c r="BJ16" s="173">
        <v>61558.186750000001</v>
      </c>
      <c r="BK16" s="173">
        <f t="shared" si="47"/>
        <v>100.93619569594759</v>
      </c>
      <c r="BL16" s="173">
        <v>47175.545500000007</v>
      </c>
      <c r="BM16" s="173" t="e">
        <f>BL16/#REF!*100</f>
        <v>#REF!</v>
      </c>
      <c r="BN16" s="173">
        <f>BL16/BJ16*100</f>
        <v>76.635697038298503</v>
      </c>
      <c r="BO16" s="173">
        <f>BL16/BH16*100</f>
        <v>17.691228919878832</v>
      </c>
      <c r="BP16" s="173">
        <v>299931.5</v>
      </c>
      <c r="BQ16" s="173">
        <v>63427.875</v>
      </c>
      <c r="BR16" s="173">
        <v>62105.810000000005</v>
      </c>
      <c r="BS16" s="173">
        <f>BR16/BQ16*100</f>
        <v>97.915640402583264</v>
      </c>
      <c r="BT16" s="173">
        <f>BR16/BP16*100</f>
        <v>20.706664688437197</v>
      </c>
      <c r="BU16" s="199">
        <f>BP16/BH16*100-100</f>
        <v>12.476851524327088</v>
      </c>
      <c r="BV16" s="199">
        <f>BR16-BL16</f>
        <v>14930.264499999997</v>
      </c>
      <c r="BW16" s="199">
        <v>27232.465</v>
      </c>
      <c r="BX16" s="199">
        <v>29430.978500000005</v>
      </c>
      <c r="BY16" s="199">
        <v>6311.11625</v>
      </c>
      <c r="BZ16" s="199">
        <f>BX16/BW16*100</f>
        <v>108.07313440042981</v>
      </c>
      <c r="CA16" s="173">
        <v>6090.9170000000013</v>
      </c>
      <c r="CB16" s="173">
        <f t="shared" si="72"/>
        <v>96.510930217772511</v>
      </c>
      <c r="CC16" s="173">
        <f t="shared" si="73"/>
        <v>22.366381449494202</v>
      </c>
      <c r="CD16" s="173">
        <v>26106.114999999998</v>
      </c>
      <c r="CE16" s="173">
        <v>5839.5287499999995</v>
      </c>
      <c r="CF16" s="173">
        <v>7744.0000000000009</v>
      </c>
      <c r="CG16" s="173">
        <f>CF16/CE16*100</f>
        <v>132.61344076780171</v>
      </c>
      <c r="CH16" s="173">
        <f>CF16/CD16*100</f>
        <v>29.663548176356386</v>
      </c>
      <c r="CI16" s="173">
        <f>CD16/BW16*100-100</f>
        <v>-4.1360559905245537</v>
      </c>
      <c r="CJ16" s="173">
        <f>CF16-CA16</f>
        <v>1653.0829999999996</v>
      </c>
      <c r="CK16" s="173">
        <v>6350</v>
      </c>
      <c r="CL16" s="173">
        <v>10054.299999999999</v>
      </c>
      <c r="CM16" s="173">
        <v>1587.5</v>
      </c>
      <c r="CN16" s="173">
        <f>CL16/CK16*100</f>
        <v>158.33543307086612</v>
      </c>
      <c r="CO16" s="173">
        <v>2220.1</v>
      </c>
      <c r="CP16" s="173">
        <f>CO16/CM16*100</f>
        <v>139.84881889763778</v>
      </c>
      <c r="CQ16" s="173">
        <f>CO16/CK16*100</f>
        <v>34.962204724409446</v>
      </c>
      <c r="CR16" s="173">
        <v>9785</v>
      </c>
      <c r="CS16" s="173">
        <v>2446.25</v>
      </c>
      <c r="CT16" s="173">
        <v>2562.5</v>
      </c>
      <c r="CU16" s="173">
        <f>CT16/CS16*100</f>
        <v>104.75217169136432</v>
      </c>
      <c r="CV16" s="173">
        <f>CT16/CR16*100</f>
        <v>26.188042922841081</v>
      </c>
      <c r="CW16" s="173">
        <f>CR16/CK16*100-100</f>
        <v>54.094488188976385</v>
      </c>
      <c r="CX16" s="173">
        <f>CT16-CO16</f>
        <v>342.40000000000009</v>
      </c>
      <c r="CY16" s="173">
        <v>402450.7181</v>
      </c>
      <c r="CZ16" s="173">
        <v>378857.47029999999</v>
      </c>
      <c r="DA16" s="173">
        <v>57233.961133333331</v>
      </c>
      <c r="DB16" s="173">
        <f>CZ16/CY16*100</f>
        <v>94.137605739310018</v>
      </c>
      <c r="DC16" s="200">
        <v>64992.748399999997</v>
      </c>
      <c r="DD16" s="200">
        <f>DC16/DA16*100</f>
        <v>113.55626469499751</v>
      </c>
      <c r="DE16" s="173">
        <f>DC16/CY16*100</f>
        <v>16.149243988639313</v>
      </c>
      <c r="DF16" s="200">
        <v>416811.11200000002</v>
      </c>
      <c r="DG16" s="200">
        <v>104202.77800000001</v>
      </c>
      <c r="DH16" s="173">
        <v>94829.042899999986</v>
      </c>
      <c r="DI16" s="173">
        <f>DH16/[1]Sheet2!EG15*100</f>
        <v>91.004332821146079</v>
      </c>
      <c r="DJ16" s="173">
        <f>DH16/[1]Sheet2!EF15*100</f>
        <v>22.75108320528652</v>
      </c>
      <c r="DK16" s="173">
        <f>[1]Sheet2!EF15/CY16*100-100</f>
        <v>3.568236619826763</v>
      </c>
      <c r="DL16" s="173">
        <f>DH16-DC16</f>
        <v>29836.294499999989</v>
      </c>
      <c r="DM16" s="173">
        <v>175473.679</v>
      </c>
      <c r="DN16" s="173">
        <v>155623.56809999997</v>
      </c>
      <c r="DO16" s="173">
        <v>40320.669750000001</v>
      </c>
      <c r="DP16" s="173">
        <f>DN16/DM16*100</f>
        <v>88.687698911242393</v>
      </c>
      <c r="DQ16" s="173">
        <v>24919.268400000004</v>
      </c>
      <c r="DR16" s="173">
        <f>DQ16/DO16*100</f>
        <v>61.802714474999519</v>
      </c>
      <c r="DS16" s="173">
        <f>DQ16/DM16*100</f>
        <v>14.201143181137727</v>
      </c>
      <c r="DT16" s="173">
        <v>240762.23930000002</v>
      </c>
      <c r="DU16" s="173">
        <v>47114.059824999997</v>
      </c>
      <c r="DV16" s="173">
        <v>31254.849500000004</v>
      </c>
      <c r="DW16" s="173">
        <f>DV16/DU16*100</f>
        <v>66.338688739821421</v>
      </c>
      <c r="DX16" s="173">
        <f>DV16/DT16*100</f>
        <v>12.981624357237816</v>
      </c>
      <c r="DY16" s="202">
        <v>81391.363299999997</v>
      </c>
      <c r="DZ16" s="202">
        <v>14557.840824999999</v>
      </c>
      <c r="EA16" s="202">
        <v>11369.541000000001</v>
      </c>
      <c r="EB16" s="173">
        <f>EA16/DZ16*100</f>
        <v>78.099088571398795</v>
      </c>
      <c r="EC16" s="173">
        <f>EA16/DY16*100</f>
        <v>13.968977221935786</v>
      </c>
      <c r="ED16" s="173">
        <f>DT16/DM16*100-100</f>
        <v>37.207039068235417</v>
      </c>
      <c r="EE16" s="173">
        <f>DV16-DQ16</f>
        <v>6335.5810999999994</v>
      </c>
      <c r="EF16" s="203" t="e">
        <f>EG16/DM16*100</f>
        <v>#REF!</v>
      </c>
      <c r="EG16" s="203" t="e">
        <f>#REF!-DM16</f>
        <v>#REF!</v>
      </c>
    </row>
    <row r="17" spans="1:137" s="182" customFormat="1" ht="27.75" customHeight="1" x14ac:dyDescent="0.25">
      <c r="A17" s="204">
        <v>11</v>
      </c>
      <c r="B17" s="197" t="s">
        <v>54</v>
      </c>
      <c r="C17" s="173">
        <v>6348093.3305000002</v>
      </c>
      <c r="D17" s="173">
        <v>5817121.9822999993</v>
      </c>
      <c r="E17" s="173">
        <v>1393599.7112500006</v>
      </c>
      <c r="F17" s="173">
        <f>D17/C17*100</f>
        <v>91.635735006464074</v>
      </c>
      <c r="G17" s="173">
        <v>1202874.7344000004</v>
      </c>
      <c r="H17" s="173">
        <f>G17/E17*100</f>
        <v>86.314220983948971</v>
      </c>
      <c r="I17" s="173">
        <f t="shared" si="32"/>
        <v>18.948598764619256</v>
      </c>
      <c r="J17" s="173">
        <v>5587387.5</v>
      </c>
      <c r="K17" s="173">
        <v>1330889.8</v>
      </c>
      <c r="L17" s="173">
        <v>1303356.5</v>
      </c>
      <c r="M17" s="173">
        <f>L17/K17*100</f>
        <v>97.931211134084876</v>
      </c>
      <c r="N17" s="173">
        <f>L17/J17*100</f>
        <v>23.326760494059165</v>
      </c>
      <c r="O17" s="173">
        <f>J17/C17*100-100</f>
        <v>-11.983217493749166</v>
      </c>
      <c r="P17" s="173">
        <f>L17-G17</f>
        <v>100481.76559999958</v>
      </c>
      <c r="Q17" s="173">
        <v>3768352.2000000011</v>
      </c>
      <c r="R17" s="173">
        <v>1344581.3230000003</v>
      </c>
      <c r="S17" s="173">
        <v>1342647.3045999999</v>
      </c>
      <c r="T17" s="173">
        <v>318241.87675000005</v>
      </c>
      <c r="U17" s="173">
        <f>S17/R17*100</f>
        <v>99.85616203594995</v>
      </c>
      <c r="V17" s="173">
        <v>248324.24999999997</v>
      </c>
      <c r="W17" s="173">
        <f>V17/T17*100</f>
        <v>78.030035687313088</v>
      </c>
      <c r="X17" s="173">
        <f>V17/R17*100</f>
        <v>18.468518471307068</v>
      </c>
      <c r="Y17" s="173">
        <v>1465599.1</v>
      </c>
      <c r="Z17" s="173">
        <v>324902.7</v>
      </c>
      <c r="AA17" s="173">
        <v>300988.2</v>
      </c>
      <c r="AB17" s="173">
        <f t="shared" si="35"/>
        <v>92.639488683842885</v>
      </c>
      <c r="AC17" s="173">
        <f t="shared" si="36"/>
        <v>20.536871235797019</v>
      </c>
      <c r="AD17" s="173">
        <f>Y17/R17*100-100</f>
        <v>9.0004059204085536</v>
      </c>
      <c r="AE17" s="173">
        <f>AA17-V17</f>
        <v>52663.950000000041</v>
      </c>
      <c r="AF17" s="173">
        <f t="shared" ref="AF17" si="97">AT17+BH17+BW17+CK17+CY17</f>
        <v>922695.68400000001</v>
      </c>
      <c r="AG17" s="173">
        <f>AU17+BI17+BX17+CL17+CZ17</f>
        <v>956640.15709999995</v>
      </c>
      <c r="AH17" s="173">
        <f>AV17+BJ17+BY17+CM17+DA17</f>
        <v>226354.55174999998</v>
      </c>
      <c r="AI17" s="173">
        <f>AG17/AF17*100</f>
        <v>103.67883731208609</v>
      </c>
      <c r="AJ17" s="173">
        <f>AX17+BL17+CA17+CO17+DC17</f>
        <v>176889.70390000005</v>
      </c>
      <c r="AK17" s="173">
        <f>AJ17/AH17*100</f>
        <v>78.147182167278885</v>
      </c>
      <c r="AL17" s="173">
        <f>AJ17/AF17*100</f>
        <v>19.170969038584996</v>
      </c>
      <c r="AM17" s="173">
        <f t="shared" si="38"/>
        <v>1044679.2999999999</v>
      </c>
      <c r="AN17" s="173">
        <f t="shared" si="39"/>
        <v>235882.30000000002</v>
      </c>
      <c r="AO17" s="173">
        <f t="shared" si="40"/>
        <v>215035.90000000002</v>
      </c>
      <c r="AP17" s="173">
        <f>AO17/AN17*100</f>
        <v>91.162372081330403</v>
      </c>
      <c r="AQ17" s="173">
        <f>AO17/AM17*100</f>
        <v>20.583915082839301</v>
      </c>
      <c r="AR17" s="173">
        <f>AM17/AF17*100-100</f>
        <v>13.220351857633688</v>
      </c>
      <c r="AS17" s="173">
        <f>AO17-AJ17</f>
        <v>38146.196099999972</v>
      </c>
      <c r="AT17" s="173">
        <v>249964.82199999999</v>
      </c>
      <c r="AU17" s="173">
        <v>244795.19700000004</v>
      </c>
      <c r="AV17" s="173">
        <v>59681.861249999994</v>
      </c>
      <c r="AW17" s="173">
        <f t="shared" si="41"/>
        <v>97.931858987741904</v>
      </c>
      <c r="AX17" s="173">
        <v>31389.931800000009</v>
      </c>
      <c r="AY17" s="173">
        <f>AX17/AV17*100</f>
        <v>52.595430408095744</v>
      </c>
      <c r="AZ17" s="173">
        <f>AX17/AT17*100</f>
        <v>12.557739744674956</v>
      </c>
      <c r="BA17" s="173">
        <v>305073.5</v>
      </c>
      <c r="BB17" s="173">
        <v>53754.5</v>
      </c>
      <c r="BC17" s="173">
        <v>32169.599999999999</v>
      </c>
      <c r="BD17" s="173">
        <f>BC17/BB17*100</f>
        <v>59.845408291398861</v>
      </c>
      <c r="BE17" s="173">
        <f>BC17/BA17*100</f>
        <v>10.544868695576639</v>
      </c>
      <c r="BF17" s="173">
        <f>BA17/AT17*100-100</f>
        <v>22.046573417438722</v>
      </c>
      <c r="BG17" s="173">
        <f>BC17-AX17</f>
        <v>779.66819999998916</v>
      </c>
      <c r="BH17" s="173">
        <v>490798.06200000003</v>
      </c>
      <c r="BI17" s="173">
        <v>531922.01239999989</v>
      </c>
      <c r="BJ17" s="173">
        <v>121223.99050000001</v>
      </c>
      <c r="BK17" s="173">
        <f t="shared" si="47"/>
        <v>108.37899608495192</v>
      </c>
      <c r="BL17" s="173">
        <v>103241.55640000003</v>
      </c>
      <c r="BM17" s="173" t="e">
        <f>BL17/#REF!*100</f>
        <v>#REF!</v>
      </c>
      <c r="BN17" s="173">
        <f>BL17/BJ17*100</f>
        <v>85.165944442325554</v>
      </c>
      <c r="BO17" s="173">
        <f>BL17/BH17*100</f>
        <v>21.035445001410789</v>
      </c>
      <c r="BP17" s="173">
        <v>541038.19999999995</v>
      </c>
      <c r="BQ17" s="173">
        <v>138142.20000000001</v>
      </c>
      <c r="BR17" s="173">
        <v>141405.6</v>
      </c>
      <c r="BS17" s="173">
        <f>BR17/BQ17*100</f>
        <v>102.362348362774</v>
      </c>
      <c r="BT17" s="173">
        <f>BR17/BP17*100</f>
        <v>26.13597339337592</v>
      </c>
      <c r="BU17" s="173">
        <f>BP17/BH17*100-100</f>
        <v>10.236417355698507</v>
      </c>
      <c r="BV17" s="173">
        <f>BR17-BL17</f>
        <v>38164.043599999975</v>
      </c>
      <c r="BW17" s="173">
        <v>41934.600000000006</v>
      </c>
      <c r="BX17" s="173">
        <v>44102.216000000008</v>
      </c>
      <c r="BY17" s="173">
        <v>10454.900000000001</v>
      </c>
      <c r="BZ17" s="173">
        <f>BX17/BW17*100</f>
        <v>105.16903940898447</v>
      </c>
      <c r="CA17" s="173">
        <v>11263.231999999998</v>
      </c>
      <c r="CB17" s="173">
        <f>CA17/BY17*100</f>
        <v>107.73160910195216</v>
      </c>
      <c r="CC17" s="173">
        <f>CA17/BW17*100</f>
        <v>26.859042413663168</v>
      </c>
      <c r="CD17" s="173">
        <v>48822.6</v>
      </c>
      <c r="CE17" s="173">
        <v>9554.4</v>
      </c>
      <c r="CF17" s="173">
        <v>11226</v>
      </c>
      <c r="CG17" s="173">
        <f>CF17/CE17*100</f>
        <v>117.49560411956794</v>
      </c>
      <c r="CH17" s="173">
        <f>CF17/CD17*100</f>
        <v>22.99344975482666</v>
      </c>
      <c r="CI17" s="173">
        <f>CD17/BW17*100-100</f>
        <v>16.425576969853026</v>
      </c>
      <c r="CJ17" s="173">
        <f>CF17-CA17</f>
        <v>-37.231999999998152</v>
      </c>
      <c r="CK17" s="173">
        <v>24600</v>
      </c>
      <c r="CL17" s="173">
        <v>27143.699999999997</v>
      </c>
      <c r="CM17" s="173">
        <v>6150</v>
      </c>
      <c r="CN17" s="173">
        <f>CL17/CK17*100</f>
        <v>110.34024390243901</v>
      </c>
      <c r="CO17" s="173">
        <v>4857.7</v>
      </c>
      <c r="CP17" s="173">
        <f>CO17/CM17*100</f>
        <v>78.986991869918697</v>
      </c>
      <c r="CQ17" s="173">
        <f>CO17/CK17*100</f>
        <v>19.746747967479674</v>
      </c>
      <c r="CR17" s="173">
        <v>26400</v>
      </c>
      <c r="CS17" s="173">
        <v>7264.2</v>
      </c>
      <c r="CT17" s="173">
        <v>6129</v>
      </c>
      <c r="CU17" s="173">
        <f>CT17/CS17*100</f>
        <v>84.372676963739991</v>
      </c>
      <c r="CV17" s="173">
        <f>CT17/CR17*100</f>
        <v>23.21590909090909</v>
      </c>
      <c r="CW17" s="173">
        <f>CR17/CK17*100-100</f>
        <v>7.3170731707317174</v>
      </c>
      <c r="CX17" s="173">
        <f>CT17-CO17</f>
        <v>1271.3000000000002</v>
      </c>
      <c r="CY17" s="173">
        <v>115398.2</v>
      </c>
      <c r="CZ17" s="173">
        <v>108677.03170000001</v>
      </c>
      <c r="DA17" s="173">
        <v>28843.8</v>
      </c>
      <c r="DB17" s="173">
        <f>CZ17/CY17*100</f>
        <v>94.175673190743012</v>
      </c>
      <c r="DC17" s="173">
        <v>26137.283699999996</v>
      </c>
      <c r="DD17" s="173">
        <f>DC17/DA17*100</f>
        <v>90.616644478189414</v>
      </c>
      <c r="DE17" s="173">
        <f>DC17/CY17*100</f>
        <v>22.649645921686819</v>
      </c>
      <c r="DF17" s="200">
        <v>123345</v>
      </c>
      <c r="DG17" s="200">
        <v>27167</v>
      </c>
      <c r="DH17" s="173">
        <v>24105.7</v>
      </c>
      <c r="DI17" s="173">
        <f>DH17/[1]Sheet2!EG16*100</f>
        <v>107.88058071676632</v>
      </c>
      <c r="DJ17" s="173">
        <f>DH17/[1]Sheet2!EF16*100</f>
        <v>25.615067874505222</v>
      </c>
      <c r="DK17" s="173">
        <f>[1]Sheet2!EF16/CY17*100-100</f>
        <v>-18.449767847332112</v>
      </c>
      <c r="DL17" s="173">
        <f>DH17-DC17</f>
        <v>-2031.5836999999956</v>
      </c>
      <c r="DM17" s="173">
        <v>333218.40000000002</v>
      </c>
      <c r="DN17" s="173">
        <v>303583.10800000007</v>
      </c>
      <c r="DO17" s="173">
        <v>82693.850000000006</v>
      </c>
      <c r="DP17" s="173">
        <f>DN17/DM17*100</f>
        <v>91.106345868055314</v>
      </c>
      <c r="DQ17" s="173">
        <v>60092.330800000003</v>
      </c>
      <c r="DR17" s="173">
        <f>DQ17/DO17*100</f>
        <v>72.668440035141671</v>
      </c>
      <c r="DS17" s="173">
        <f>DQ17/DM17*100</f>
        <v>18.033917334697001</v>
      </c>
      <c r="DT17" s="173">
        <v>362516.2</v>
      </c>
      <c r="DU17" s="173">
        <v>77804.800000000003</v>
      </c>
      <c r="DV17" s="173">
        <v>71889.5</v>
      </c>
      <c r="DW17" s="173">
        <f>DV17/DU17*100</f>
        <v>92.397255696306644</v>
      </c>
      <c r="DX17" s="173">
        <f>DV17/DT17*100</f>
        <v>19.830699979752627</v>
      </c>
      <c r="DY17" s="173">
        <v>108241</v>
      </c>
      <c r="DZ17" s="173">
        <v>23713.7</v>
      </c>
      <c r="EA17" s="173">
        <v>18946.099999999999</v>
      </c>
      <c r="EB17" s="173">
        <f>EA17/DZ17*100</f>
        <v>79.895166085427405</v>
      </c>
      <c r="EC17" s="173">
        <f>EA17/DY17*100</f>
        <v>17.503626167533561</v>
      </c>
      <c r="ED17" s="173">
        <f>DT17/DM17*100-100</f>
        <v>8.7923716097310347</v>
      </c>
      <c r="EE17" s="173">
        <f>DV17-DQ17</f>
        <v>11797.169199999997</v>
      </c>
      <c r="EF17" s="205" t="e">
        <f>EG17/DM17*100</f>
        <v>#REF!</v>
      </c>
      <c r="EG17" s="205" t="e">
        <f>SUM(EG8:EG16)</f>
        <v>#REF!</v>
      </c>
    </row>
    <row r="18" spans="1:137" s="182" customFormat="1" ht="35.25" customHeight="1" x14ac:dyDescent="0.25">
      <c r="A18" s="190"/>
      <c r="B18" s="183" t="s">
        <v>55</v>
      </c>
      <c r="C18" s="174">
        <f>SUM(C7:C17)</f>
        <v>193025628.18030006</v>
      </c>
      <c r="D18" s="174">
        <f>SUM(D7:D17)</f>
        <v>172465692.97599998</v>
      </c>
      <c r="E18" s="174">
        <f>SUM(E7:E17)</f>
        <v>42815763.548617542</v>
      </c>
      <c r="F18" s="174">
        <f>D18/C18*100</f>
        <v>89.348598215623682</v>
      </c>
      <c r="G18" s="174">
        <f>SUM(G7:G17)</f>
        <v>35341606.073500007</v>
      </c>
      <c r="H18" s="174">
        <f>G18/E18*100</f>
        <v>82.543444620272652</v>
      </c>
      <c r="I18" s="174">
        <f t="shared" si="32"/>
        <v>18.309281729412824</v>
      </c>
      <c r="J18" s="174">
        <f>SUM(J7:J17)</f>
        <v>195457029.83039123</v>
      </c>
      <c r="K18" s="174">
        <f t="shared" ref="K18:L18" si="98">SUM(K7:K17)</f>
        <v>49312645.293380469</v>
      </c>
      <c r="L18" s="174">
        <f t="shared" si="98"/>
        <v>37183857.278399996</v>
      </c>
      <c r="M18" s="174">
        <f>L18/K18*100</f>
        <v>75.404304630543521</v>
      </c>
      <c r="N18" s="174">
        <f>L18/J18*100</f>
        <v>19.024057262440991</v>
      </c>
      <c r="O18" s="174">
        <f t="shared" si="86"/>
        <v>1.259626337192941</v>
      </c>
      <c r="P18" s="174">
        <f>SUM(P7:P17)</f>
        <v>1842251.2048999951</v>
      </c>
      <c r="Q18" s="174">
        <f t="shared" ref="Q18:V18" si="99">SUM(Q7:Q17)</f>
        <v>64349123.000000007</v>
      </c>
      <c r="R18" s="174">
        <f>SUM(R7:R17)</f>
        <v>57615071.069699995</v>
      </c>
      <c r="S18" s="174">
        <f t="shared" si="99"/>
        <v>57839197.040100001</v>
      </c>
      <c r="T18" s="174">
        <f t="shared" si="99"/>
        <v>12480295.039717533</v>
      </c>
      <c r="U18" s="174">
        <f>S18/R18*100</f>
        <v>100.38900580393081</v>
      </c>
      <c r="V18" s="174">
        <f t="shared" si="99"/>
        <v>12469641.251700001</v>
      </c>
      <c r="W18" s="174">
        <f>V18/T18*100</f>
        <v>99.9146351269451</v>
      </c>
      <c r="X18" s="174">
        <f>V18/R18*100</f>
        <v>21.643019821349899</v>
      </c>
      <c r="Y18" s="174">
        <f t="shared" ref="Y18" si="100">SUM(Y7:Y17)</f>
        <v>63643937.607300006</v>
      </c>
      <c r="Z18" s="174">
        <f t="shared" ref="Z18" si="101">SUM(Z7:Z17)</f>
        <v>14695455.72027434</v>
      </c>
      <c r="AA18" s="174">
        <f t="shared" ref="AA18" si="102">SUM(AA7:AA17)</f>
        <v>14558130.485900003</v>
      </c>
      <c r="AB18" s="174">
        <f>AA18/Z18*100</f>
        <v>99.065525853785687</v>
      </c>
      <c r="AC18" s="174">
        <f>AA18/Y18*100</f>
        <v>22.874339698664677</v>
      </c>
      <c r="AD18" s="174">
        <f>Y18/R18*100-100</f>
        <v>10.464044260756992</v>
      </c>
      <c r="AE18" s="174">
        <f>SUM(AE7:AE17)</f>
        <v>2088489.2342000001</v>
      </c>
      <c r="AF18" s="174">
        <f>SUM(AF7:AF17)</f>
        <v>42594836.380400002</v>
      </c>
      <c r="AG18" s="174">
        <f t="shared" ref="AG18" si="103">SUM(AG7:AG17)</f>
        <v>42487312.047699995</v>
      </c>
      <c r="AH18" s="174">
        <f>SUM(AH7:AH17)</f>
        <v>9182976.0820375346</v>
      </c>
      <c r="AI18" s="174">
        <f>AG18/AF18*100</f>
        <v>99.747564865046684</v>
      </c>
      <c r="AJ18" s="174">
        <f>SUM(AJ7:AJ17)</f>
        <v>8870275.3764000013</v>
      </c>
      <c r="AK18" s="174">
        <f>AJ18/AH18*100</f>
        <v>96.594778176007722</v>
      </c>
      <c r="AL18" s="174">
        <f>AJ18/AF18*100</f>
        <v>20.824766873577321</v>
      </c>
      <c r="AM18" s="174">
        <f>SUM(AM7:AM17)</f>
        <v>46738751.384999998</v>
      </c>
      <c r="AN18" s="174">
        <f>SUM(AN7:AN17)</f>
        <v>10757996.320798557</v>
      </c>
      <c r="AO18" s="174">
        <f t="shared" ref="AO18:AO20" si="104">BC18+BR18+CF18+CT18+DH18</f>
        <v>9620198.4163000006</v>
      </c>
      <c r="AP18" s="174">
        <f>AO18/AN18*100</f>
        <v>89.423700561238903</v>
      </c>
      <c r="AQ18" s="174">
        <f>AO18/AM18*100</f>
        <v>20.582917025437354</v>
      </c>
      <c r="AR18" s="174">
        <f>AM18/AF18*100-100</f>
        <v>9.7286792408171294</v>
      </c>
      <c r="AS18" s="174">
        <f>SUM(AS7:AS17)</f>
        <v>749923.03990000102</v>
      </c>
      <c r="AT18" s="174">
        <f>SUM(AT7:AT17)</f>
        <v>12361748.072000001</v>
      </c>
      <c r="AU18" s="174">
        <f t="shared" ref="AU18:AX18" si="105">SUM(AU7:AU17)</f>
        <v>12714098.554899998</v>
      </c>
      <c r="AV18" s="174">
        <f t="shared" si="105"/>
        <v>2552304.0889126007</v>
      </c>
      <c r="AW18" s="174">
        <f t="shared" si="41"/>
        <v>102.8503289409213</v>
      </c>
      <c r="AX18" s="174">
        <f t="shared" si="105"/>
        <v>2152964.2663999996</v>
      </c>
      <c r="AY18" s="174">
        <f>AX18/AV18*100</f>
        <v>84.353752194052305</v>
      </c>
      <c r="AZ18" s="174">
        <f>AX18/AT18*100</f>
        <v>17.416341555095876</v>
      </c>
      <c r="BA18" s="174">
        <f>SUM(BA7:BA17)</f>
        <v>14120045.860000001</v>
      </c>
      <c r="BB18" s="174">
        <f t="shared" ref="BB18:BC18" si="106">SUM(BB7:BB17)</f>
        <v>2983917.8408267717</v>
      </c>
      <c r="BC18" s="174">
        <f t="shared" si="106"/>
        <v>1986343.6870000004</v>
      </c>
      <c r="BD18" s="174">
        <f>BC18/BB18*100</f>
        <v>66.568310287311135</v>
      </c>
      <c r="BE18" s="174">
        <f>BC18/BA18*100</f>
        <v>14.067544161644813</v>
      </c>
      <c r="BF18" s="174">
        <f>BA18/AT18*100-100</f>
        <v>14.22369860442825</v>
      </c>
      <c r="BG18" s="174">
        <f>BC18-AX18</f>
        <v>-166620.57939999923</v>
      </c>
      <c r="BH18" s="174">
        <f>SUM(BH7:BH17)</f>
        <v>21176130.0506</v>
      </c>
      <c r="BI18" s="174">
        <f>SUM(BI7:BI17)</f>
        <v>20063456.654800005</v>
      </c>
      <c r="BJ18" s="174">
        <f>SUM(BJ7:BJ17)</f>
        <v>4173933.7780861007</v>
      </c>
      <c r="BK18" s="174">
        <f t="shared" si="47"/>
        <v>94.745624468959718</v>
      </c>
      <c r="BL18" s="174">
        <f>SUM(BL7:BL17)</f>
        <v>4209638.3383999998</v>
      </c>
      <c r="BM18" s="174">
        <f t="shared" ref="BM18" si="107">BL18/BK18*100</f>
        <v>4443095.2479279386</v>
      </c>
      <c r="BN18" s="174">
        <f>BL18/BJ18*100</f>
        <v>100.85541750809163</v>
      </c>
      <c r="BO18" s="174">
        <f>BL18/BH18*100</f>
        <v>19.879167384886383</v>
      </c>
      <c r="BP18" s="174">
        <f>SUM(BP7:BP17)</f>
        <v>22818313.192000002</v>
      </c>
      <c r="BQ18" s="174">
        <f>SUM(BQ7:BQ17)</f>
        <v>5033943.3058287399</v>
      </c>
      <c r="BR18" s="174">
        <f>SUM(BR7:BR17)</f>
        <v>4760974.2745999992</v>
      </c>
      <c r="BS18" s="174">
        <f>BR18/BQ18*100</f>
        <v>94.577431356593294</v>
      </c>
      <c r="BT18" s="174">
        <f>BR18/BP18*100</f>
        <v>20.864707371398406</v>
      </c>
      <c r="BU18" s="174">
        <f>BP18/BH18*100-100</f>
        <v>7.7548784290426767</v>
      </c>
      <c r="BV18" s="174">
        <f>BR18-BL18</f>
        <v>551335.93619999941</v>
      </c>
      <c r="BW18" s="184">
        <f>SUM(BW7:BW17)</f>
        <v>4109713.3270000005</v>
      </c>
      <c r="BX18" s="184">
        <f t="shared" ref="BX18:BY18" si="108">SUM(BX7:BX17)</f>
        <v>4357420.6388000008</v>
      </c>
      <c r="BY18" s="184">
        <f t="shared" si="108"/>
        <v>1383004.6040899996</v>
      </c>
      <c r="BZ18" s="184">
        <f>BX18/BW18*100</f>
        <v>106.02736230219787</v>
      </c>
      <c r="CA18" s="184">
        <f>SUM(CA7:CA17)</f>
        <v>1502868.7773999998</v>
      </c>
      <c r="CB18" s="184">
        <f>CA18/BY18*100</f>
        <v>108.66693957167766</v>
      </c>
      <c r="CC18" s="184">
        <f>CA18/BW18*100</f>
        <v>36.56870097304477</v>
      </c>
      <c r="CD18" s="184">
        <f t="shared" ref="CD18:CF18" si="109">SUM(CD7:CD17)</f>
        <v>4241013.2150000008</v>
      </c>
      <c r="CE18" s="184">
        <f t="shared" si="109"/>
        <v>1442058.0703510495</v>
      </c>
      <c r="CF18" s="184">
        <f t="shared" si="109"/>
        <v>1677556.7869999998</v>
      </c>
      <c r="CG18" s="184">
        <f>CF18/CE18*100</f>
        <v>116.33073740169293</v>
      </c>
      <c r="CH18" s="184">
        <f>CF18/CD18*100</f>
        <v>39.555566133740506</v>
      </c>
      <c r="CI18" s="184">
        <f>CD18/BW18*100-100</f>
        <v>3.1948673192698323</v>
      </c>
      <c r="CJ18" s="184">
        <f>CF18-CA18</f>
        <v>174688.00959999999</v>
      </c>
      <c r="CK18" s="184">
        <f t="shared" ref="CK18" si="110">SUM(CK7:CK17)</f>
        <v>847668</v>
      </c>
      <c r="CL18" s="184">
        <f t="shared" ref="CL18" si="111">SUM(CL7:CL17)</f>
        <v>1121354.5519999999</v>
      </c>
      <c r="CM18" s="184">
        <f t="shared" ref="CM18:CO18" si="112">SUM(CM7:CM17)</f>
        <v>183093.66</v>
      </c>
      <c r="CN18" s="184">
        <f>CL18/CK18*100</f>
        <v>132.28699821156397</v>
      </c>
      <c r="CO18" s="184">
        <f t="shared" si="112"/>
        <v>204600.546</v>
      </c>
      <c r="CP18" s="184">
        <f>CO18/CM18*100</f>
        <v>111.74638488301561</v>
      </c>
      <c r="CQ18" s="184">
        <f>CO18/CK18*100</f>
        <v>24.136872690723255</v>
      </c>
      <c r="CR18" s="184">
        <f t="shared" ref="CR18" si="113">SUM(CR7:CR17)</f>
        <v>879235</v>
      </c>
      <c r="CS18" s="184">
        <f t="shared" ref="CS18" si="114">SUM(CS7:CS17)</f>
        <v>219899.50275590553</v>
      </c>
      <c r="CT18" s="184">
        <f t="shared" ref="CT18" si="115">SUM(CT7:CT17)</f>
        <v>273167.97899999999</v>
      </c>
      <c r="CU18" s="184">
        <f>CT18/CS18*100</f>
        <v>124.22400941180113</v>
      </c>
      <c r="CV18" s="184">
        <f>CT18/CR18*100</f>
        <v>31.068824489470959</v>
      </c>
      <c r="CW18" s="184">
        <f>CR18/CK18*100-100</f>
        <v>3.7239815588178402</v>
      </c>
      <c r="CX18" s="184">
        <f>CT18-CO18</f>
        <v>68567.43299999999</v>
      </c>
      <c r="CY18" s="184">
        <f t="shared" ref="CY18" si="116">SUM(CY7:CY17)</f>
        <v>4099576.9308000002</v>
      </c>
      <c r="CZ18" s="184">
        <f t="shared" ref="CZ18" si="117">SUM(CZ7:CZ17)</f>
        <v>4230981.6472000005</v>
      </c>
      <c r="DA18" s="184">
        <f t="shared" ref="DA18:DC18" si="118">SUM(DA7:DA17)</f>
        <v>890639.95094883349</v>
      </c>
      <c r="DB18" s="184">
        <f>CZ18/CY18*100</f>
        <v>103.20532383263161</v>
      </c>
      <c r="DC18" s="184">
        <f t="shared" si="118"/>
        <v>800203.4482000001</v>
      </c>
      <c r="DD18" s="184">
        <f>DC18/DA18*100</f>
        <v>89.845896464391942</v>
      </c>
      <c r="DE18" s="184">
        <f>DC18/CY18*100</f>
        <v>19.519171409812934</v>
      </c>
      <c r="DF18" s="184">
        <f>SUM([1]Sheet2!EF6:EF16)</f>
        <v>4552250.1189999999</v>
      </c>
      <c r="DG18" s="184">
        <f>SUM([1]Sheet2!EG6:EG16)</f>
        <v>1048691.2762860893</v>
      </c>
      <c r="DH18" s="184">
        <f t="shared" ref="DH18" si="119">SUM(DH7:DH17)</f>
        <v>922155.68870000006</v>
      </c>
      <c r="DI18" s="184">
        <f>DH18/DG18*100</f>
        <v>87.933952494178129</v>
      </c>
      <c r="DJ18" s="184">
        <f>DH18/DF18*100</f>
        <v>20.257140196474342</v>
      </c>
      <c r="DK18" s="184">
        <f>DF18/CY18*100-100</f>
        <v>11.041948860602659</v>
      </c>
      <c r="DL18" s="184">
        <f>DH18-DC18</f>
        <v>121952.24049999996</v>
      </c>
      <c r="DM18" s="184">
        <f t="shared" ref="DM18" si="120">SUM(DM7:DM17)</f>
        <v>11486943.590399997</v>
      </c>
      <c r="DN18" s="184">
        <f t="shared" ref="DN18" si="121">SUM(DN7:DN17)</f>
        <v>10759996.205399999</v>
      </c>
      <c r="DO18" s="184">
        <f t="shared" ref="DO18:DQ18" si="122">SUM(DO7:DO17)</f>
        <v>2686149.9589800001</v>
      </c>
      <c r="DP18" s="184">
        <f>DN18/DM18*100</f>
        <v>93.67153343028923</v>
      </c>
      <c r="DQ18" s="184">
        <f t="shared" si="122"/>
        <v>2587994.8224999998</v>
      </c>
      <c r="DR18" s="184">
        <f>DQ18/DO18*100</f>
        <v>96.345880238299415</v>
      </c>
      <c r="DS18" s="184">
        <f>DQ18/DM18*100</f>
        <v>22.529881879657431</v>
      </c>
      <c r="DT18" s="184">
        <f t="shared" ref="DT18" si="123">SUM(DT7:DT17)</f>
        <v>12175661.099299999</v>
      </c>
      <c r="DU18" s="184">
        <f t="shared" ref="DU18" si="124">SUM(DU7:DU17)</f>
        <v>2937448.4299168633</v>
      </c>
      <c r="DV18" s="184">
        <f t="shared" ref="DV18" si="125">SUM(DV7:DV17)</f>
        <v>2780667.6789000002</v>
      </c>
      <c r="DW18" s="184">
        <f>DV18/DU18*100</f>
        <v>94.662689243490803</v>
      </c>
      <c r="DX18" s="184">
        <f>DV18/DT18*100</f>
        <v>22.837919487261892</v>
      </c>
      <c r="DY18" s="184">
        <f t="shared" ref="DY18" si="126">SUM(DY7:DY17)</f>
        <v>6415481.9532999992</v>
      </c>
      <c r="DZ18" s="184">
        <f t="shared" ref="DZ18" si="127">SUM(DZ7:DZ17)</f>
        <v>1577297.3024719812</v>
      </c>
      <c r="EA18" s="184">
        <f t="shared" ref="EA18" si="128">SUM(EA7:EA17)</f>
        <v>1418540.264</v>
      </c>
      <c r="EB18" s="184">
        <f>EA18/DZ18*100</f>
        <v>89.934869081233259</v>
      </c>
      <c r="EC18" s="184">
        <f>EA18/DY18*100</f>
        <v>22.111203403359749</v>
      </c>
      <c r="ED18" s="184">
        <f>DT18/DM18*100-100</f>
        <v>5.9956550102290578</v>
      </c>
      <c r="EE18" s="174">
        <f>DV18-DQ18</f>
        <v>192672.8564000004</v>
      </c>
    </row>
    <row r="19" spans="1:137" s="172" customFormat="1" ht="8.25" customHeight="1" x14ac:dyDescent="0.25">
      <c r="C19" s="175"/>
      <c r="D19" s="175"/>
      <c r="E19" s="175"/>
      <c r="F19" s="175"/>
      <c r="G19" s="248"/>
      <c r="H19" s="248"/>
      <c r="I19" s="248"/>
      <c r="J19" s="176"/>
      <c r="K19" s="176"/>
      <c r="L19" s="176"/>
      <c r="M19" s="176"/>
      <c r="N19" s="176"/>
      <c r="O19" s="176"/>
      <c r="P19" s="185"/>
      <c r="Q19" s="185"/>
      <c r="R19" s="176"/>
      <c r="S19" s="185"/>
      <c r="T19" s="186"/>
      <c r="U19" s="186"/>
      <c r="V19" s="186"/>
      <c r="W19" s="186"/>
      <c r="X19" s="181"/>
      <c r="Y19" s="181"/>
      <c r="Z19" s="177"/>
      <c r="AA19" s="177"/>
      <c r="AB19" s="176"/>
      <c r="AC19" s="176"/>
      <c r="AD19" s="176"/>
      <c r="AE19" s="176"/>
      <c r="AF19" s="179"/>
      <c r="AG19" s="179"/>
      <c r="AH19" s="179"/>
      <c r="AI19" s="179"/>
      <c r="AJ19" s="178"/>
      <c r="AK19" s="178"/>
      <c r="AL19" s="178"/>
      <c r="AM19" s="178"/>
      <c r="AN19" s="178"/>
      <c r="AO19" s="178"/>
      <c r="AP19" s="176"/>
      <c r="AQ19" s="173"/>
      <c r="AR19" s="179"/>
      <c r="AS19" s="179"/>
      <c r="AT19" s="179"/>
      <c r="AU19" s="178"/>
      <c r="AV19" s="179"/>
      <c r="AW19" s="179"/>
      <c r="AX19" s="178"/>
      <c r="AY19" s="179"/>
      <c r="AZ19" s="187"/>
      <c r="BA19" s="180"/>
      <c r="BB19" s="180"/>
      <c r="BC19" s="185"/>
      <c r="BD19" s="185"/>
      <c r="BE19" s="185"/>
      <c r="BF19" s="185"/>
      <c r="BG19" s="185"/>
      <c r="BH19" s="176"/>
      <c r="BI19" s="176"/>
      <c r="BJ19" s="176"/>
      <c r="BK19" s="176"/>
      <c r="BL19" s="178"/>
      <c r="BM19" s="178"/>
      <c r="BN19" s="174"/>
      <c r="BO19" s="174"/>
      <c r="BP19" s="178"/>
      <c r="BQ19" s="178"/>
      <c r="BR19" s="178"/>
      <c r="BS19" s="185"/>
      <c r="BT19" s="185"/>
      <c r="BU19" s="185"/>
      <c r="BV19" s="185"/>
      <c r="BW19" s="185"/>
      <c r="BX19" s="185"/>
      <c r="BY19" s="185"/>
      <c r="BZ19" s="185"/>
      <c r="CA19" s="188"/>
      <c r="CB19" s="188"/>
      <c r="CC19" s="182"/>
      <c r="CD19" s="188"/>
      <c r="CE19" s="188"/>
      <c r="CF19" s="188"/>
      <c r="CK19" s="188"/>
      <c r="CL19" s="188"/>
      <c r="CM19" s="188"/>
      <c r="CO19" s="188"/>
      <c r="CR19" s="188"/>
      <c r="CS19" s="188"/>
      <c r="CT19" s="188"/>
      <c r="CY19" s="188"/>
      <c r="CZ19" s="188"/>
      <c r="DA19" s="188"/>
      <c r="DC19" s="188"/>
      <c r="DF19" s="188"/>
      <c r="DG19" s="188"/>
      <c r="DH19" s="188"/>
      <c r="DM19" s="188"/>
      <c r="DN19" s="188"/>
      <c r="DO19" s="188"/>
      <c r="DQ19" s="188"/>
      <c r="DT19" s="188"/>
      <c r="DU19" s="188"/>
      <c r="DV19" s="188"/>
      <c r="DY19" s="188"/>
      <c r="DZ19" s="188"/>
      <c r="EA19" s="188"/>
    </row>
    <row r="20" spans="1:137" s="182" customFormat="1" ht="42.75" customHeight="1" x14ac:dyDescent="0.25">
      <c r="A20" s="190"/>
      <c r="B20" s="189" t="s">
        <v>140</v>
      </c>
      <c r="C20" s="174">
        <f>C18-C7</f>
        <v>102899231.98030005</v>
      </c>
      <c r="D20" s="174">
        <f>D18-D7</f>
        <v>91696221.57599999</v>
      </c>
      <c r="E20" s="174">
        <f>E18-E7</f>
        <v>21991257.478617541</v>
      </c>
      <c r="F20" s="174">
        <f>D20/C20*100</f>
        <v>89.112639435010692</v>
      </c>
      <c r="G20" s="174">
        <f>G18-G7</f>
        <v>18302729.373500004</v>
      </c>
      <c r="H20" s="174">
        <f>G20/E20*100</f>
        <v>83.227297899158543</v>
      </c>
      <c r="I20" s="174">
        <f>G20/C20*100</f>
        <v>17.787041770150473</v>
      </c>
      <c r="J20" s="174">
        <f>J18-J7</f>
        <v>88956802.230391234</v>
      </c>
      <c r="K20" s="174">
        <f t="shared" ref="K20:L20" si="129">K18-K7</f>
        <v>22314600.493380468</v>
      </c>
      <c r="L20" s="174">
        <f t="shared" si="129"/>
        <v>19579425.978399999</v>
      </c>
      <c r="M20" s="174">
        <f>L20/K20*100</f>
        <v>87.742668681019637</v>
      </c>
      <c r="N20" s="174">
        <f>L20/J20*100</f>
        <v>22.010038004390942</v>
      </c>
      <c r="O20" s="174">
        <f>J20/C20*100-100</f>
        <v>-13.549595542732604</v>
      </c>
      <c r="P20" s="174">
        <f>P18-P7</f>
        <v>1276696.6049000011</v>
      </c>
      <c r="Q20" s="174">
        <f>Q18-Q7</f>
        <v>50918767.900000006</v>
      </c>
      <c r="R20" s="174">
        <f>R18-R7</f>
        <v>26948244.8697</v>
      </c>
      <c r="S20" s="174">
        <f t="shared" ref="S20" si="130">S18-S7</f>
        <v>27278190.840100002</v>
      </c>
      <c r="T20" s="174">
        <f>T18-T7</f>
        <v>5721982.4697175315</v>
      </c>
      <c r="U20" s="174">
        <f>S20/R20*100</f>
        <v>101.22436905258712</v>
      </c>
      <c r="V20" s="174">
        <f>V18-V7</f>
        <v>5264275.3517000005</v>
      </c>
      <c r="W20" s="174">
        <f>V20/T20*100</f>
        <v>92.000899680489141</v>
      </c>
      <c r="X20" s="174">
        <f>V20/R20*100</f>
        <v>19.534761455351894</v>
      </c>
      <c r="Y20" s="174">
        <f>Y18-Y7</f>
        <v>29143429.007300004</v>
      </c>
      <c r="Z20" s="174">
        <f t="shared" ref="Z20:AA20" si="131">Z18-Z7</f>
        <v>6937429.2202743413</v>
      </c>
      <c r="AA20" s="174">
        <f t="shared" si="131"/>
        <v>5693984.385900002</v>
      </c>
      <c r="AB20" s="174">
        <f>AA20/Z20*100</f>
        <v>82.076287989498695</v>
      </c>
      <c r="AC20" s="174">
        <f>AA20/Y20*100</f>
        <v>19.537798330024039</v>
      </c>
      <c r="AD20" s="174">
        <f>Y20/R20*100-100</f>
        <v>8.1459261937619516</v>
      </c>
      <c r="AE20" s="174">
        <f>AE18-AE7</f>
        <v>429709.03419999895</v>
      </c>
      <c r="AF20" s="174">
        <f>AF18-AF7</f>
        <v>19223325.4804</v>
      </c>
      <c r="AG20" s="174">
        <f t="shared" ref="AG20" si="132">AG18-AG7</f>
        <v>19802103.647699993</v>
      </c>
      <c r="AH20" s="174">
        <f>AH18-AH7</f>
        <v>4163743.982037534</v>
      </c>
      <c r="AI20" s="174">
        <f>AG20/AF20*100</f>
        <v>103.01081188002624</v>
      </c>
      <c r="AJ20" s="174">
        <f>AJ18-AJ7</f>
        <v>3734856.3764000013</v>
      </c>
      <c r="AK20" s="174">
        <f>AJ20/AH20*100</f>
        <v>89.699472218086385</v>
      </c>
      <c r="AL20" s="174">
        <f>AJ20/AF20*100</f>
        <v>19.428773550174974</v>
      </c>
      <c r="AM20" s="174">
        <f>AM18-AM7</f>
        <v>21301578.184999999</v>
      </c>
      <c r="AN20" s="174">
        <f>AN18-AN7</f>
        <v>5131390.5207985584</v>
      </c>
      <c r="AO20" s="174">
        <f t="shared" si="104"/>
        <v>4133703.7162999986</v>
      </c>
      <c r="AP20" s="174">
        <f>AO20/AN20*100</f>
        <v>80.557184247530287</v>
      </c>
      <c r="AQ20" s="174">
        <f t="shared" ref="AQ20" si="133">AO20/AM20*100</f>
        <v>19.405621876461915</v>
      </c>
      <c r="AR20" s="174">
        <f>AM20/AF20*100-100</f>
        <v>10.811098770184046</v>
      </c>
      <c r="AS20" s="174">
        <f>AS18-AS7</f>
        <v>398847.3398999999</v>
      </c>
      <c r="AT20" s="174">
        <f>AT18-AT7</f>
        <v>5886103.0720000016</v>
      </c>
      <c r="AU20" s="174">
        <f t="shared" ref="AU20:AV20" si="134">AU18-AU7</f>
        <v>5547114.2548999982</v>
      </c>
      <c r="AV20" s="174">
        <f t="shared" si="134"/>
        <v>1156840.3889126005</v>
      </c>
      <c r="AW20" s="174">
        <f>AU20/AT20*100</f>
        <v>94.240861688057038</v>
      </c>
      <c r="AX20" s="174">
        <f>AX18-AX7</f>
        <v>761634.36639999971</v>
      </c>
      <c r="AY20" s="174">
        <f>AX20/AV20*100</f>
        <v>65.837463292227895</v>
      </c>
      <c r="AZ20" s="174">
        <f>AX20/AT20*100</f>
        <v>12.939534987470221</v>
      </c>
      <c r="BA20" s="174">
        <f>BA18-BA7</f>
        <v>6289819.1600000011</v>
      </c>
      <c r="BB20" s="174">
        <f>BB18-BB7</f>
        <v>1494627.9408267715</v>
      </c>
      <c r="BC20" s="174">
        <f t="shared" ref="BC20" si="135">BC18-BC7</f>
        <v>812687.4870000002</v>
      </c>
      <c r="BD20" s="174">
        <f>BC20/BB20*100</f>
        <v>54.373899001945084</v>
      </c>
      <c r="BE20" s="174">
        <f>BC20/BA20*100</f>
        <v>12.920681283943306</v>
      </c>
      <c r="BF20" s="174">
        <f>BA20/AT20*100-100</f>
        <v>6.8588008579133515</v>
      </c>
      <c r="BG20" s="174">
        <f>BC20-AX20</f>
        <v>51053.12060000049</v>
      </c>
      <c r="BH20" s="174">
        <f>BH18-BH7</f>
        <v>9061019.8505999986</v>
      </c>
      <c r="BI20" s="174">
        <f>BI18-BI7</f>
        <v>9779966.1548000034</v>
      </c>
      <c r="BJ20" s="174">
        <f>BJ18-BJ7</f>
        <v>2039869.8780861008</v>
      </c>
      <c r="BK20" s="174">
        <f>+BI20/BH20*100</f>
        <v>107.93449651423508</v>
      </c>
      <c r="BL20" s="174">
        <f>BL18-BL7</f>
        <v>2047879.3384000002</v>
      </c>
      <c r="BM20" s="174">
        <f>BL20/BK20*100</f>
        <v>1897335.3325735978</v>
      </c>
      <c r="BN20" s="174">
        <f>BL20/BJ20*100</f>
        <v>100.39264564862414</v>
      </c>
      <c r="BO20" s="174">
        <f>BL20/BH20*100</f>
        <v>22.600980597834081</v>
      </c>
      <c r="BP20" s="174">
        <f>BP18-BP7</f>
        <v>10373462.892000001</v>
      </c>
      <c r="BQ20" s="174">
        <f>BQ18-BQ7</f>
        <v>2554814.7058287398</v>
      </c>
      <c r="BR20" s="174">
        <f>BR18-BR7</f>
        <v>2280214.8745999988</v>
      </c>
      <c r="BS20" s="174">
        <f>BR20/BQ20*100</f>
        <v>89.251673297392216</v>
      </c>
      <c r="BT20" s="174">
        <f>BR20/BP20*100</f>
        <v>21.981231324001719</v>
      </c>
      <c r="BU20" s="174">
        <f>BP20/BH20*100-100</f>
        <v>14.48449581879126</v>
      </c>
      <c r="BV20" s="174">
        <f>BR20-BL20</f>
        <v>232335.53619999858</v>
      </c>
      <c r="BW20" s="184">
        <f>BW18-BW7</f>
        <v>925150.72700000042</v>
      </c>
      <c r="BX20" s="184">
        <f t="shared" ref="BX20:BY20" si="136">BX18-BX7</f>
        <v>978744.83880000003</v>
      </c>
      <c r="BY20" s="184">
        <f t="shared" si="136"/>
        <v>260301.30408999976</v>
      </c>
      <c r="BZ20" s="184">
        <f>BX20/BW20*100</f>
        <v>105.79301407174914</v>
      </c>
      <c r="CA20" s="184">
        <f>CA18-CA7</f>
        <v>317230.57739999983</v>
      </c>
      <c r="CB20" s="184">
        <f>CA20/BY20*100</f>
        <v>121.87052942705068</v>
      </c>
      <c r="CC20" s="184">
        <f>CA20/BW20*100</f>
        <v>34.289610129658335</v>
      </c>
      <c r="CD20" s="184">
        <f t="shared" ref="CD20:CF20" si="137">CD18-CD7</f>
        <v>1044246.9150000005</v>
      </c>
      <c r="CE20" s="184">
        <f t="shared" si="137"/>
        <v>266610.87035104982</v>
      </c>
      <c r="CF20" s="184">
        <f t="shared" si="137"/>
        <v>330765.08699999982</v>
      </c>
      <c r="CG20" s="184">
        <f>CF20/CE20*100</f>
        <v>124.0628660656174</v>
      </c>
      <c r="CH20" s="184">
        <f>CF20/CD20*100</f>
        <v>31.674988189933956</v>
      </c>
      <c r="CI20" s="184">
        <f>CD20/BW20*100-100</f>
        <v>12.873165909537249</v>
      </c>
      <c r="CJ20" s="184">
        <f>CF20-CA20</f>
        <v>13534.50959999999</v>
      </c>
      <c r="CK20" s="184">
        <f t="shared" ref="CK20:CM20" si="138">CK18-CK7</f>
        <v>390668</v>
      </c>
      <c r="CL20" s="184">
        <f t="shared" si="138"/>
        <v>526459.05199999991</v>
      </c>
      <c r="CM20" s="184">
        <f t="shared" si="138"/>
        <v>91693.66</v>
      </c>
      <c r="CN20" s="184">
        <f>CL20/CK20*100</f>
        <v>134.75868307616696</v>
      </c>
      <c r="CO20" s="184">
        <f t="shared" ref="CO20" si="139">CO18-CO7</f>
        <v>103458.546</v>
      </c>
      <c r="CP20" s="184">
        <f>CO20/CM20*100</f>
        <v>112.83064281652624</v>
      </c>
      <c r="CQ20" s="184">
        <f>CO20/CK20*100</f>
        <v>26.482472585417799</v>
      </c>
      <c r="CR20" s="184">
        <f t="shared" ref="CR20" si="140">CR18-CR7</f>
        <v>419235</v>
      </c>
      <c r="CS20" s="184">
        <f>CS18-CS7</f>
        <v>104899.50275590553</v>
      </c>
      <c r="CT20" s="184">
        <f>CT18-CT7</f>
        <v>123585.97899999999</v>
      </c>
      <c r="CU20" s="184">
        <f>CT20/CS20*100</f>
        <v>117.81369382424691</v>
      </c>
      <c r="CV20" s="184">
        <f>CT20/CR20*100</f>
        <v>29.4789268548666</v>
      </c>
      <c r="CW20" s="184">
        <f>CR20/CK20*100-100</f>
        <v>7.3123470568359892</v>
      </c>
      <c r="CX20" s="184">
        <f>CT20-CO20</f>
        <v>20127.43299999999</v>
      </c>
      <c r="CY20" s="184">
        <f t="shared" ref="CY20:DA20" si="141">CY18-CY7</f>
        <v>2960383.8308000001</v>
      </c>
      <c r="CZ20" s="184">
        <f t="shared" si="141"/>
        <v>2969819.3472000002</v>
      </c>
      <c r="DA20" s="184">
        <f t="shared" si="141"/>
        <v>615038.75094883353</v>
      </c>
      <c r="DB20" s="184">
        <f>CZ20/CY20*100</f>
        <v>100.31872611591214</v>
      </c>
      <c r="DC20" s="184">
        <f>DC18-DC7</f>
        <v>504653.54820000008</v>
      </c>
      <c r="DD20" s="184">
        <f>DC20/DA20*100</f>
        <v>82.052317422513653</v>
      </c>
      <c r="DE20" s="184">
        <f>DC20/CY20*100</f>
        <v>17.046895843355045</v>
      </c>
      <c r="DF20" s="184">
        <f>DF18-[1]Sheet2!EF6</f>
        <v>3046920.2189999996</v>
      </c>
      <c r="DG20" s="184">
        <f>DG18-[1]Sheet2!EG6</f>
        <v>680951.17628608923</v>
      </c>
      <c r="DH20" s="184">
        <f>DH18-DH7</f>
        <v>586450.28870000003</v>
      </c>
      <c r="DI20" s="184">
        <f>DH20/DG20*100</f>
        <v>86.122222726525337</v>
      </c>
      <c r="DJ20" s="184">
        <f>DH20/DF20*100</f>
        <v>19.247313567418356</v>
      </c>
      <c r="DK20" s="184">
        <f>DF20/CY20*100-100</f>
        <v>2.9231475763267696</v>
      </c>
      <c r="DL20" s="184">
        <f>DH20-DC20</f>
        <v>81796.740499999956</v>
      </c>
      <c r="DM20" s="184">
        <f t="shared" ref="DM20:DO20" si="142">DM18-DM7</f>
        <v>5760614.2903999975</v>
      </c>
      <c r="DN20" s="184">
        <f t="shared" si="142"/>
        <v>5157309.6053999998</v>
      </c>
      <c r="DO20" s="184">
        <f t="shared" si="142"/>
        <v>1272661.4889800001</v>
      </c>
      <c r="DP20" s="184">
        <f>DN20/DM20*100</f>
        <v>89.527077242345527</v>
      </c>
      <c r="DQ20" s="184">
        <f t="shared" ref="DQ20" si="143">DQ18-DQ7</f>
        <v>973055.52249999996</v>
      </c>
      <c r="DR20" s="184">
        <f>DQ20/DO20*100</f>
        <v>76.458314400624687</v>
      </c>
      <c r="DS20" s="184">
        <f>DQ20/DM20*100</f>
        <v>16.891523602293365</v>
      </c>
      <c r="DT20" s="184">
        <f t="shared" ref="DT20:DV20" si="144">DT18-DT7</f>
        <v>6163231.9992999984</v>
      </c>
      <c r="DU20" s="184">
        <f t="shared" si="144"/>
        <v>1442490.4299168633</v>
      </c>
      <c r="DV20" s="184">
        <f t="shared" si="144"/>
        <v>1080361.5789000001</v>
      </c>
      <c r="DW20" s="184">
        <f>DV20/DU20*100</f>
        <v>74.895580344492529</v>
      </c>
      <c r="DX20" s="184">
        <f>DV20/DT20*100</f>
        <v>17.529140214463844</v>
      </c>
      <c r="DY20" s="184">
        <f t="shared" ref="DY20:DZ20" si="145">DY18-DY7</f>
        <v>2674485.6532999994</v>
      </c>
      <c r="DZ20" s="184">
        <f t="shared" si="145"/>
        <v>642011.40247198124</v>
      </c>
      <c r="EA20" s="184">
        <f>EA18-EA7</f>
        <v>482235.46400000004</v>
      </c>
      <c r="EB20" s="184">
        <f>EA20/DZ20*100</f>
        <v>75.113224180009141</v>
      </c>
      <c r="EC20" s="184">
        <f>EA20/DY20*100</f>
        <v>18.030960958978355</v>
      </c>
      <c r="ED20" s="184">
        <f>DT20/DM20*100-100</f>
        <v>6.9891454036587533</v>
      </c>
      <c r="EE20" s="174">
        <f>DV20-DQ20</f>
        <v>107306.05640000012</v>
      </c>
    </row>
  </sheetData>
  <mergeCells count="64">
    <mergeCell ref="G19:I19"/>
    <mergeCell ref="CD5:CH5"/>
    <mergeCell ref="CI5:CI6"/>
    <mergeCell ref="BW5:CC5"/>
    <mergeCell ref="CW5:CW6"/>
    <mergeCell ref="BP5:BT5"/>
    <mergeCell ref="AS5:AS6"/>
    <mergeCell ref="BV5:BV6"/>
    <mergeCell ref="DT5:EC5"/>
    <mergeCell ref="C5:I5"/>
    <mergeCell ref="R5:X5"/>
    <mergeCell ref="EG4:EG6"/>
    <mergeCell ref="CY4:DL4"/>
    <mergeCell ref="DM5:DS5"/>
    <mergeCell ref="DM4:EE4"/>
    <mergeCell ref="EF4:EF6"/>
    <mergeCell ref="EE5:EE6"/>
    <mergeCell ref="ED5:ED6"/>
    <mergeCell ref="DF5:DJ5"/>
    <mergeCell ref="DL5:DL6"/>
    <mergeCell ref="CY5:DE5"/>
    <mergeCell ref="R1:AE1"/>
    <mergeCell ref="CA2:CH2"/>
    <mergeCell ref="AM5:AQ5"/>
    <mergeCell ref="J5:N5"/>
    <mergeCell ref="CJ5:CJ6"/>
    <mergeCell ref="BW4:CJ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Y2:DL2"/>
    <mergeCell ref="BH5:BO5"/>
    <mergeCell ref="BU5:BU6"/>
    <mergeCell ref="BA5:BE5"/>
    <mergeCell ref="AD3:AE3"/>
    <mergeCell ref="CO2:CX2"/>
    <mergeCell ref="DK5:DK6"/>
    <mergeCell ref="CK5:CQ5"/>
    <mergeCell ref="CX5:CX6"/>
    <mergeCell ref="AR5:AR6"/>
    <mergeCell ref="CK4:CX4"/>
    <mergeCell ref="CI3:CJ3"/>
    <mergeCell ref="BU3:BV3"/>
    <mergeCell ref="CR5:CV5"/>
    <mergeCell ref="BH4:BV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AD7: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ageMargins left="0.17" right="0.2" top="0.32" bottom="0.15748031496063" header="0.28999999999999998" footer="0.1574803149606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250" t="s">
        <v>5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251" t="s">
        <v>103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52" t="s">
        <v>4</v>
      </c>
      <c r="P3" s="252"/>
      <c r="Q3" s="252"/>
      <c r="R3" s="252"/>
      <c r="S3" s="11"/>
      <c r="T3" s="11"/>
      <c r="U3" s="11"/>
      <c r="V3" s="11"/>
      <c r="W3" s="11"/>
      <c r="X3" s="11"/>
      <c r="Y3" s="252"/>
      <c r="Z3" s="252"/>
      <c r="AA3" s="252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23" t="s">
        <v>1</v>
      </c>
      <c r="C4" s="264" t="s">
        <v>6</v>
      </c>
      <c r="D4" s="265" t="s">
        <v>7</v>
      </c>
      <c r="E4" s="265" t="s">
        <v>8</v>
      </c>
      <c r="F4" s="334" t="s">
        <v>9</v>
      </c>
      <c r="G4" s="334"/>
      <c r="H4" s="335"/>
      <c r="I4" s="340" t="s">
        <v>10</v>
      </c>
      <c r="J4" s="340"/>
      <c r="K4" s="341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12"/>
      <c r="BG4" s="328" t="s">
        <v>11</v>
      </c>
      <c r="BH4" s="329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12"/>
      <c r="BU4" s="12"/>
      <c r="BV4" s="12"/>
      <c r="BW4" s="289" t="s">
        <v>12</v>
      </c>
      <c r="BX4" s="290"/>
    </row>
    <row r="5" spans="2:80" ht="18" customHeight="1" x14ac:dyDescent="0.2">
      <c r="B5" s="323"/>
      <c r="C5" s="264"/>
      <c r="D5" s="266"/>
      <c r="E5" s="266"/>
      <c r="F5" s="336"/>
      <c r="G5" s="336"/>
      <c r="H5" s="337"/>
      <c r="I5" s="342"/>
      <c r="J5" s="342"/>
      <c r="K5" s="343"/>
      <c r="L5" s="349" t="s">
        <v>13</v>
      </c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1"/>
      <c r="AN5" s="327"/>
      <c r="AO5" s="327"/>
      <c r="AP5" s="327"/>
      <c r="AQ5" s="327"/>
      <c r="AR5" s="327"/>
      <c r="AS5" s="327"/>
      <c r="AT5" s="327"/>
      <c r="AU5" s="327"/>
      <c r="AV5" s="303"/>
      <c r="AW5" s="304"/>
      <c r="AX5" s="304"/>
      <c r="AY5" s="304"/>
      <c r="AZ5" s="304"/>
      <c r="BA5" s="304"/>
      <c r="BB5" s="304"/>
      <c r="BC5" s="304"/>
      <c r="BD5" s="304"/>
      <c r="BE5" s="305"/>
      <c r="BF5" s="296" t="s">
        <v>15</v>
      </c>
      <c r="BG5" s="330"/>
      <c r="BH5" s="331"/>
      <c r="BI5" s="303" t="s">
        <v>14</v>
      </c>
      <c r="BJ5" s="304"/>
      <c r="BK5" s="304"/>
      <c r="BL5" s="305"/>
      <c r="BM5" s="295"/>
      <c r="BN5" s="312"/>
      <c r="BO5" s="41"/>
      <c r="BP5" s="295"/>
      <c r="BQ5" s="295"/>
      <c r="BR5" s="295"/>
      <c r="BS5" s="295"/>
      <c r="BT5" s="295"/>
      <c r="BU5" s="295"/>
      <c r="BV5" s="296" t="s">
        <v>16</v>
      </c>
      <c r="BW5" s="291"/>
      <c r="BX5" s="292"/>
    </row>
    <row r="6" spans="2:80" ht="37.5" customHeight="1" x14ac:dyDescent="0.2">
      <c r="B6" s="323"/>
      <c r="C6" s="264"/>
      <c r="D6" s="266"/>
      <c r="E6" s="266"/>
      <c r="F6" s="336"/>
      <c r="G6" s="336"/>
      <c r="H6" s="337"/>
      <c r="I6" s="342"/>
      <c r="J6" s="342"/>
      <c r="K6" s="343"/>
      <c r="L6" s="346" t="s">
        <v>17</v>
      </c>
      <c r="M6" s="347"/>
      <c r="N6" s="347"/>
      <c r="O6" s="347"/>
      <c r="P6" s="347"/>
      <c r="Q6" s="347"/>
      <c r="R6" s="348"/>
      <c r="S6" s="253" t="s">
        <v>74</v>
      </c>
      <c r="T6" s="253" t="s">
        <v>67</v>
      </c>
      <c r="U6" s="261" t="s">
        <v>68</v>
      </c>
      <c r="V6" s="256" t="s">
        <v>73</v>
      </c>
      <c r="W6" s="256" t="s">
        <v>18</v>
      </c>
      <c r="X6" s="256" t="s">
        <v>42</v>
      </c>
      <c r="Y6" s="269" t="s">
        <v>19</v>
      </c>
      <c r="Z6" s="269"/>
      <c r="AA6" s="270"/>
      <c r="AB6" s="253" t="s">
        <v>69</v>
      </c>
      <c r="AC6" s="253" t="s">
        <v>67</v>
      </c>
      <c r="AD6" s="261" t="s">
        <v>68</v>
      </c>
      <c r="AE6" s="256" t="s">
        <v>62</v>
      </c>
      <c r="AF6" s="256" t="s">
        <v>18</v>
      </c>
      <c r="AG6" s="256" t="s">
        <v>43</v>
      </c>
      <c r="AH6" s="352" t="s">
        <v>20</v>
      </c>
      <c r="AI6" s="353"/>
      <c r="AJ6" s="269" t="s">
        <v>70</v>
      </c>
      <c r="AK6" s="270"/>
      <c r="AL6" s="269" t="s">
        <v>21</v>
      </c>
      <c r="AM6" s="270"/>
      <c r="AN6" s="358" t="s">
        <v>36</v>
      </c>
      <c r="AO6" s="359"/>
      <c r="AP6" s="364" t="s">
        <v>22</v>
      </c>
      <c r="AQ6" s="295"/>
      <c r="AR6" s="295"/>
      <c r="AS6" s="295"/>
      <c r="AT6" s="295"/>
      <c r="AU6" s="312"/>
      <c r="AV6" s="373" t="s">
        <v>23</v>
      </c>
      <c r="AW6" s="374"/>
      <c r="AX6" s="281" t="s">
        <v>24</v>
      </c>
      <c r="AY6" s="282"/>
      <c r="AZ6" s="364" t="s">
        <v>25</v>
      </c>
      <c r="BA6" s="295"/>
      <c r="BB6" s="295"/>
      <c r="BC6" s="312"/>
      <c r="BD6" s="281" t="s">
        <v>26</v>
      </c>
      <c r="BE6" s="282"/>
      <c r="BF6" s="296"/>
      <c r="BG6" s="330"/>
      <c r="BH6" s="331"/>
      <c r="BI6" s="297" t="s">
        <v>63</v>
      </c>
      <c r="BJ6" s="298"/>
      <c r="BK6" s="306" t="s">
        <v>64</v>
      </c>
      <c r="BL6" s="307"/>
      <c r="BM6" s="313" t="s">
        <v>60</v>
      </c>
      <c r="BN6" s="307"/>
      <c r="BO6" s="287" t="s">
        <v>66</v>
      </c>
      <c r="BP6" s="317" t="s">
        <v>71</v>
      </c>
      <c r="BQ6" s="318"/>
      <c r="BR6" s="275" t="s">
        <v>27</v>
      </c>
      <c r="BS6" s="276"/>
      <c r="BT6" s="281" t="s">
        <v>26</v>
      </c>
      <c r="BU6" s="282"/>
      <c r="BV6" s="296"/>
      <c r="BW6" s="291"/>
      <c r="BX6" s="292"/>
    </row>
    <row r="7" spans="2:80" ht="34.5" customHeight="1" x14ac:dyDescent="0.2">
      <c r="B7" s="323"/>
      <c r="C7" s="264"/>
      <c r="D7" s="266"/>
      <c r="E7" s="266"/>
      <c r="F7" s="336"/>
      <c r="G7" s="336"/>
      <c r="H7" s="337"/>
      <c r="I7" s="342"/>
      <c r="J7" s="342"/>
      <c r="K7" s="343"/>
      <c r="L7" s="269" t="s">
        <v>28</v>
      </c>
      <c r="M7" s="269"/>
      <c r="N7" s="270"/>
      <c r="O7" s="269" t="s">
        <v>29</v>
      </c>
      <c r="P7" s="269"/>
      <c r="Q7" s="269"/>
      <c r="R7" s="270"/>
      <c r="S7" s="254"/>
      <c r="T7" s="254"/>
      <c r="U7" s="262"/>
      <c r="V7" s="257"/>
      <c r="W7" s="259"/>
      <c r="X7" s="268"/>
      <c r="Y7" s="271"/>
      <c r="Z7" s="271"/>
      <c r="AA7" s="272"/>
      <c r="AB7" s="254"/>
      <c r="AC7" s="254"/>
      <c r="AD7" s="262"/>
      <c r="AE7" s="268"/>
      <c r="AF7" s="268"/>
      <c r="AG7" s="268"/>
      <c r="AH7" s="354"/>
      <c r="AI7" s="355"/>
      <c r="AJ7" s="271"/>
      <c r="AK7" s="272"/>
      <c r="AL7" s="271"/>
      <c r="AM7" s="272"/>
      <c r="AN7" s="360"/>
      <c r="AO7" s="361"/>
      <c r="AP7" s="358" t="s">
        <v>30</v>
      </c>
      <c r="AQ7" s="359"/>
      <c r="AR7" s="358" t="s">
        <v>31</v>
      </c>
      <c r="AS7" s="359"/>
      <c r="AT7" s="358" t="s">
        <v>32</v>
      </c>
      <c r="AU7" s="359"/>
      <c r="AV7" s="375"/>
      <c r="AW7" s="376"/>
      <c r="AX7" s="283"/>
      <c r="AY7" s="284"/>
      <c r="AZ7" s="365" t="s">
        <v>33</v>
      </c>
      <c r="BA7" s="366"/>
      <c r="BB7" s="369" t="s">
        <v>34</v>
      </c>
      <c r="BC7" s="370"/>
      <c r="BD7" s="283"/>
      <c r="BE7" s="284"/>
      <c r="BF7" s="296"/>
      <c r="BG7" s="330"/>
      <c r="BH7" s="331"/>
      <c r="BI7" s="299"/>
      <c r="BJ7" s="300"/>
      <c r="BK7" s="308"/>
      <c r="BL7" s="309"/>
      <c r="BM7" s="314" t="s">
        <v>61</v>
      </c>
      <c r="BN7" s="309"/>
      <c r="BO7" s="288"/>
      <c r="BP7" s="319"/>
      <c r="BQ7" s="320"/>
      <c r="BR7" s="277"/>
      <c r="BS7" s="278"/>
      <c r="BT7" s="283"/>
      <c r="BU7" s="284"/>
      <c r="BV7" s="296"/>
      <c r="BW7" s="291"/>
      <c r="BX7" s="292"/>
    </row>
    <row r="8" spans="2:80" ht="70.5" customHeight="1" x14ac:dyDescent="0.2">
      <c r="B8" s="323"/>
      <c r="C8" s="264"/>
      <c r="D8" s="266"/>
      <c r="E8" s="266"/>
      <c r="F8" s="338"/>
      <c r="G8" s="338"/>
      <c r="H8" s="339"/>
      <c r="I8" s="344"/>
      <c r="J8" s="344"/>
      <c r="K8" s="345"/>
      <c r="L8" s="273"/>
      <c r="M8" s="273"/>
      <c r="N8" s="274"/>
      <c r="O8" s="273"/>
      <c r="P8" s="273"/>
      <c r="Q8" s="273"/>
      <c r="R8" s="274"/>
      <c r="S8" s="254"/>
      <c r="T8" s="254"/>
      <c r="U8" s="262"/>
      <c r="V8" s="257"/>
      <c r="W8" s="259"/>
      <c r="X8" s="268"/>
      <c r="Y8" s="273"/>
      <c r="Z8" s="273"/>
      <c r="AA8" s="274"/>
      <c r="AB8" s="254"/>
      <c r="AC8" s="254"/>
      <c r="AD8" s="262"/>
      <c r="AE8" s="268"/>
      <c r="AF8" s="268"/>
      <c r="AG8" s="268"/>
      <c r="AH8" s="356"/>
      <c r="AI8" s="357"/>
      <c r="AJ8" s="273"/>
      <c r="AK8" s="274"/>
      <c r="AL8" s="273"/>
      <c r="AM8" s="274"/>
      <c r="AN8" s="362"/>
      <c r="AO8" s="363"/>
      <c r="AP8" s="362"/>
      <c r="AQ8" s="363"/>
      <c r="AR8" s="362"/>
      <c r="AS8" s="363"/>
      <c r="AT8" s="362"/>
      <c r="AU8" s="363"/>
      <c r="AV8" s="377"/>
      <c r="AW8" s="378"/>
      <c r="AX8" s="285"/>
      <c r="AY8" s="286"/>
      <c r="AZ8" s="367"/>
      <c r="BA8" s="368"/>
      <c r="BB8" s="371"/>
      <c r="BC8" s="372"/>
      <c r="BD8" s="285"/>
      <c r="BE8" s="286"/>
      <c r="BF8" s="296"/>
      <c r="BG8" s="332"/>
      <c r="BH8" s="333"/>
      <c r="BI8" s="301"/>
      <c r="BJ8" s="302"/>
      <c r="BK8" s="310"/>
      <c r="BL8" s="311"/>
      <c r="BM8" s="325"/>
      <c r="BN8" s="326"/>
      <c r="BO8" s="288"/>
      <c r="BP8" s="321"/>
      <c r="BQ8" s="322"/>
      <c r="BR8" s="279"/>
      <c r="BS8" s="280"/>
      <c r="BT8" s="285"/>
      <c r="BU8" s="286"/>
      <c r="BV8" s="296"/>
      <c r="BW8" s="293"/>
      <c r="BX8" s="294"/>
    </row>
    <row r="9" spans="2:80" ht="27.75" customHeight="1" x14ac:dyDescent="0.2">
      <c r="B9" s="323"/>
      <c r="C9" s="264"/>
      <c r="D9" s="267"/>
      <c r="E9" s="267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254"/>
      <c r="T9" s="254"/>
      <c r="U9" s="262"/>
      <c r="V9" s="257"/>
      <c r="W9" s="259"/>
      <c r="X9" s="268"/>
      <c r="Y9" s="25" t="s">
        <v>35</v>
      </c>
      <c r="Z9" s="4" t="s">
        <v>0</v>
      </c>
      <c r="AA9" s="38" t="s">
        <v>2</v>
      </c>
      <c r="AB9" s="254"/>
      <c r="AC9" s="254"/>
      <c r="AD9" s="262"/>
      <c r="AE9" s="268"/>
      <c r="AF9" s="268"/>
      <c r="AG9" s="268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72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258"/>
      <c r="W10" s="260"/>
      <c r="X10" s="324"/>
      <c r="Y10" s="17">
        <v>21</v>
      </c>
      <c r="Z10" s="17">
        <v>22</v>
      </c>
      <c r="AA10" s="18">
        <v>23</v>
      </c>
      <c r="AB10" s="45"/>
      <c r="AC10" s="255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59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15" t="s">
        <v>3</v>
      </c>
      <c r="C22" s="316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384" t="s">
        <v>75</v>
      </c>
      <c r="N1" s="384"/>
      <c r="O1" s="384"/>
    </row>
    <row r="2" spans="1:28" ht="39" customHeight="1" x14ac:dyDescent="0.3">
      <c r="C2" s="385" t="s">
        <v>76</v>
      </c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</row>
    <row r="3" spans="1:28" ht="22.5" customHeight="1" x14ac:dyDescent="0.3">
      <c r="C3" s="386" t="s">
        <v>100</v>
      </c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382"/>
      <c r="B5" s="209" t="s">
        <v>77</v>
      </c>
      <c r="C5" s="387" t="s">
        <v>37</v>
      </c>
      <c r="D5" s="388"/>
      <c r="E5" s="388"/>
      <c r="F5" s="388"/>
      <c r="G5" s="388"/>
      <c r="H5" s="388"/>
      <c r="I5" s="388"/>
      <c r="J5" s="388"/>
      <c r="K5" s="388"/>
      <c r="L5" s="388"/>
      <c r="M5" s="388"/>
      <c r="N5" s="388"/>
      <c r="O5" s="388"/>
      <c r="P5" s="379" t="s">
        <v>38</v>
      </c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379"/>
    </row>
    <row r="6" spans="1:28" ht="105" customHeight="1" x14ac:dyDescent="0.3">
      <c r="A6" s="383"/>
      <c r="B6" s="209"/>
      <c r="C6" s="107" t="s">
        <v>78</v>
      </c>
      <c r="D6" s="63" t="s">
        <v>79</v>
      </c>
      <c r="E6" s="63" t="s">
        <v>80</v>
      </c>
      <c r="F6" s="64" t="s">
        <v>101</v>
      </c>
      <c r="G6" s="65" t="s">
        <v>81</v>
      </c>
      <c r="H6" s="65" t="s">
        <v>96</v>
      </c>
      <c r="I6" s="66" t="s">
        <v>98</v>
      </c>
      <c r="J6" s="67" t="s">
        <v>99</v>
      </c>
      <c r="K6" s="68" t="s">
        <v>85</v>
      </c>
      <c r="L6" s="69" t="s">
        <v>84</v>
      </c>
      <c r="M6" s="70" t="s">
        <v>86</v>
      </c>
      <c r="N6" s="71" t="s">
        <v>87</v>
      </c>
      <c r="O6" s="72" t="s">
        <v>84</v>
      </c>
      <c r="P6" s="62" t="s">
        <v>88</v>
      </c>
      <c r="Q6" s="63" t="s">
        <v>79</v>
      </c>
      <c r="R6" s="63" t="s">
        <v>89</v>
      </c>
      <c r="S6" s="64" t="s">
        <v>102</v>
      </c>
      <c r="T6" s="65" t="s">
        <v>82</v>
      </c>
      <c r="U6" s="65" t="s">
        <v>83</v>
      </c>
      <c r="V6" s="66" t="s">
        <v>97</v>
      </c>
      <c r="W6" s="67" t="s">
        <v>90</v>
      </c>
      <c r="X6" s="68" t="s">
        <v>91</v>
      </c>
      <c r="Y6" s="69" t="s">
        <v>97</v>
      </c>
      <c r="Z6" s="70" t="s">
        <v>92</v>
      </c>
      <c r="AA6" s="71" t="s">
        <v>93</v>
      </c>
      <c r="AB6" s="72" t="s">
        <v>97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94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380" t="s">
        <v>95</v>
      </c>
      <c r="B18" s="381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250" t="s">
        <v>5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251" t="s">
        <v>114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52" t="s">
        <v>4</v>
      </c>
      <c r="T3" s="252"/>
      <c r="U3" s="252"/>
      <c r="V3" s="11"/>
      <c r="W3" s="11"/>
      <c r="X3" s="11"/>
      <c r="Y3" s="11"/>
      <c r="Z3" s="11"/>
      <c r="AA3" s="11"/>
      <c r="AB3" s="11"/>
      <c r="AC3" s="252"/>
      <c r="AD3" s="252"/>
      <c r="AE3" s="252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23" t="s">
        <v>1</v>
      </c>
      <c r="C4" s="264" t="s">
        <v>6</v>
      </c>
      <c r="D4" s="265" t="s">
        <v>7</v>
      </c>
      <c r="E4" s="265" t="s">
        <v>8</v>
      </c>
      <c r="F4" s="426" t="s">
        <v>9</v>
      </c>
      <c r="G4" s="334"/>
      <c r="H4" s="334"/>
      <c r="I4" s="334"/>
      <c r="J4" s="429" t="s">
        <v>10</v>
      </c>
      <c r="K4" s="340"/>
      <c r="L4" s="340"/>
      <c r="M4" s="340"/>
      <c r="N4" s="392" t="s">
        <v>104</v>
      </c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263"/>
      <c r="BG4" s="263"/>
      <c r="BH4" s="263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12"/>
      <c r="BX4" s="12"/>
      <c r="BY4" s="393" t="s">
        <v>11</v>
      </c>
      <c r="BZ4" s="393"/>
      <c r="CA4" s="393"/>
      <c r="CB4" s="392" t="s">
        <v>105</v>
      </c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12"/>
      <c r="CS4" s="12"/>
      <c r="CT4" s="12"/>
      <c r="CU4" s="12"/>
      <c r="CV4" s="400" t="s">
        <v>12</v>
      </c>
      <c r="CW4" s="400"/>
      <c r="CX4" s="400"/>
    </row>
    <row r="5" spans="2:107" ht="25.5" customHeight="1" x14ac:dyDescent="0.2">
      <c r="B5" s="323"/>
      <c r="C5" s="264"/>
      <c r="D5" s="266"/>
      <c r="E5" s="266"/>
      <c r="F5" s="427"/>
      <c r="G5" s="336"/>
      <c r="H5" s="336"/>
      <c r="I5" s="336"/>
      <c r="J5" s="430"/>
      <c r="K5" s="342"/>
      <c r="L5" s="342"/>
      <c r="M5" s="342"/>
      <c r="N5" s="401" t="s">
        <v>13</v>
      </c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  <c r="AC5" s="402"/>
      <c r="AD5" s="402"/>
      <c r="AE5" s="402"/>
      <c r="AF5" s="402"/>
      <c r="AG5" s="402"/>
      <c r="AH5" s="402"/>
      <c r="AI5" s="402"/>
      <c r="AJ5" s="402"/>
      <c r="AK5" s="402"/>
      <c r="AL5" s="402"/>
      <c r="AM5" s="402"/>
      <c r="AN5" s="402"/>
      <c r="AO5" s="402"/>
      <c r="AP5" s="402"/>
      <c r="AQ5" s="402"/>
      <c r="AR5" s="402"/>
      <c r="AS5" s="402"/>
      <c r="AT5" s="403"/>
      <c r="AU5" s="404" t="s">
        <v>14</v>
      </c>
      <c r="AV5" s="327"/>
      <c r="AW5" s="327"/>
      <c r="AX5" s="327"/>
      <c r="AY5" s="327"/>
      <c r="AZ5" s="327"/>
      <c r="BA5" s="327"/>
      <c r="BB5" s="327"/>
      <c r="BC5" s="327"/>
      <c r="BD5" s="327"/>
      <c r="BE5" s="327"/>
      <c r="BF5" s="327"/>
      <c r="BG5" s="303" t="s">
        <v>106</v>
      </c>
      <c r="BH5" s="304"/>
      <c r="BI5" s="304"/>
      <c r="BJ5" s="304"/>
      <c r="BK5" s="304"/>
      <c r="BL5" s="304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296" t="s">
        <v>15</v>
      </c>
      <c r="BY5" s="393"/>
      <c r="BZ5" s="393"/>
      <c r="CA5" s="393"/>
      <c r="CB5" s="305" t="s">
        <v>14</v>
      </c>
      <c r="CC5" s="391"/>
      <c r="CD5" s="391"/>
      <c r="CE5" s="391"/>
      <c r="CF5" s="391"/>
      <c r="CG5" s="391"/>
      <c r="CH5" s="364"/>
      <c r="CI5" s="295"/>
      <c r="CJ5" s="312"/>
      <c r="CK5" s="41"/>
      <c r="CL5" s="364" t="s">
        <v>107</v>
      </c>
      <c r="CM5" s="295"/>
      <c r="CN5" s="295"/>
      <c r="CO5" s="295"/>
      <c r="CP5" s="295"/>
      <c r="CQ5" s="295"/>
      <c r="CR5" s="295"/>
      <c r="CS5" s="295"/>
      <c r="CT5" s="295"/>
      <c r="CU5" s="296" t="s">
        <v>16</v>
      </c>
      <c r="CV5" s="400"/>
      <c r="CW5" s="400"/>
      <c r="CX5" s="400"/>
    </row>
    <row r="6" spans="2:107" ht="37.5" customHeight="1" x14ac:dyDescent="0.2">
      <c r="B6" s="323"/>
      <c r="C6" s="264"/>
      <c r="D6" s="266"/>
      <c r="E6" s="266"/>
      <c r="F6" s="427"/>
      <c r="G6" s="336"/>
      <c r="H6" s="336"/>
      <c r="I6" s="336"/>
      <c r="J6" s="430"/>
      <c r="K6" s="342"/>
      <c r="L6" s="342"/>
      <c r="M6" s="342"/>
      <c r="N6" s="346" t="s">
        <v>17</v>
      </c>
      <c r="O6" s="347"/>
      <c r="P6" s="347"/>
      <c r="Q6" s="347"/>
      <c r="R6" s="347"/>
      <c r="S6" s="347"/>
      <c r="T6" s="347"/>
      <c r="U6" s="347"/>
      <c r="V6" s="253" t="s">
        <v>108</v>
      </c>
      <c r="W6" s="253" t="s">
        <v>67</v>
      </c>
      <c r="X6" s="261" t="s">
        <v>68</v>
      </c>
      <c r="Y6" s="256" t="s">
        <v>109</v>
      </c>
      <c r="Z6" s="256" t="s">
        <v>18</v>
      </c>
      <c r="AA6" s="256" t="s">
        <v>42</v>
      </c>
      <c r="AB6" s="389" t="s">
        <v>19</v>
      </c>
      <c r="AC6" s="269"/>
      <c r="AD6" s="269"/>
      <c r="AE6" s="269"/>
      <c r="AF6" s="253" t="s">
        <v>69</v>
      </c>
      <c r="AG6" s="253" t="s">
        <v>67</v>
      </c>
      <c r="AH6" s="261" t="s">
        <v>68</v>
      </c>
      <c r="AI6" s="256" t="s">
        <v>62</v>
      </c>
      <c r="AJ6" s="256" t="s">
        <v>18</v>
      </c>
      <c r="AK6" s="256" t="s">
        <v>43</v>
      </c>
      <c r="AL6" s="405" t="s">
        <v>20</v>
      </c>
      <c r="AM6" s="352"/>
      <c r="AN6" s="353"/>
      <c r="AO6" s="389" t="s">
        <v>70</v>
      </c>
      <c r="AP6" s="269"/>
      <c r="AQ6" s="270"/>
      <c r="AR6" s="389" t="s">
        <v>21</v>
      </c>
      <c r="AS6" s="269"/>
      <c r="AT6" s="270"/>
      <c r="AU6" s="397" t="s">
        <v>36</v>
      </c>
      <c r="AV6" s="358"/>
      <c r="AW6" s="359"/>
      <c r="AX6" s="413" t="s">
        <v>22</v>
      </c>
      <c r="AY6" s="281"/>
      <c r="AZ6" s="281"/>
      <c r="BA6" s="281"/>
      <c r="BB6" s="281"/>
      <c r="BC6" s="281"/>
      <c r="BD6" s="281"/>
      <c r="BE6" s="281"/>
      <c r="BF6" s="282"/>
      <c r="BG6" s="437" t="s">
        <v>23</v>
      </c>
      <c r="BH6" s="281"/>
      <c r="BI6" s="282"/>
      <c r="BJ6" s="413" t="s">
        <v>24</v>
      </c>
      <c r="BK6" s="281"/>
      <c r="BL6" s="282"/>
      <c r="BM6" s="438" t="s">
        <v>25</v>
      </c>
      <c r="BN6" s="438"/>
      <c r="BO6" s="438"/>
      <c r="BP6" s="438"/>
      <c r="BQ6" s="438"/>
      <c r="BR6" s="438"/>
      <c r="BS6" s="438"/>
      <c r="BT6" s="438" t="s">
        <v>26</v>
      </c>
      <c r="BU6" s="438"/>
      <c r="BV6" s="364"/>
      <c r="BW6" s="391" t="s">
        <v>116</v>
      </c>
      <c r="BX6" s="296"/>
      <c r="BY6" s="393"/>
      <c r="BZ6" s="393"/>
      <c r="CA6" s="393"/>
      <c r="CB6" s="297" t="s">
        <v>63</v>
      </c>
      <c r="CC6" s="297"/>
      <c r="CD6" s="298"/>
      <c r="CE6" s="313" t="s">
        <v>64</v>
      </c>
      <c r="CF6" s="306"/>
      <c r="CG6" s="307"/>
      <c r="CH6" s="416" t="s">
        <v>60</v>
      </c>
      <c r="CI6" s="417"/>
      <c r="CJ6" s="418"/>
      <c r="CK6" s="287" t="s">
        <v>66</v>
      </c>
      <c r="CL6" s="410" t="s">
        <v>71</v>
      </c>
      <c r="CM6" s="411"/>
      <c r="CN6" s="411"/>
      <c r="CO6" s="412" t="s">
        <v>27</v>
      </c>
      <c r="CP6" s="412"/>
      <c r="CQ6" s="412"/>
      <c r="CR6" s="413" t="s">
        <v>26</v>
      </c>
      <c r="CS6" s="281"/>
      <c r="CT6" s="281"/>
      <c r="CU6" s="296"/>
      <c r="CV6" s="400"/>
      <c r="CW6" s="400"/>
      <c r="CX6" s="400"/>
    </row>
    <row r="7" spans="2:107" ht="34.5" customHeight="1" x14ac:dyDescent="0.2">
      <c r="B7" s="323"/>
      <c r="C7" s="264"/>
      <c r="D7" s="266"/>
      <c r="E7" s="266"/>
      <c r="F7" s="427"/>
      <c r="G7" s="336"/>
      <c r="H7" s="336"/>
      <c r="I7" s="336"/>
      <c r="J7" s="430"/>
      <c r="K7" s="342"/>
      <c r="L7" s="342"/>
      <c r="M7" s="342"/>
      <c r="N7" s="389" t="s">
        <v>28</v>
      </c>
      <c r="O7" s="269"/>
      <c r="P7" s="269"/>
      <c r="Q7" s="269"/>
      <c r="R7" s="389" t="s">
        <v>29</v>
      </c>
      <c r="S7" s="269"/>
      <c r="T7" s="269"/>
      <c r="U7" s="269"/>
      <c r="V7" s="254"/>
      <c r="W7" s="254"/>
      <c r="X7" s="262"/>
      <c r="Y7" s="257"/>
      <c r="Z7" s="259"/>
      <c r="AA7" s="268"/>
      <c r="AB7" s="390"/>
      <c r="AC7" s="271"/>
      <c r="AD7" s="271"/>
      <c r="AE7" s="271"/>
      <c r="AF7" s="254"/>
      <c r="AG7" s="254"/>
      <c r="AH7" s="262"/>
      <c r="AI7" s="268"/>
      <c r="AJ7" s="268"/>
      <c r="AK7" s="268"/>
      <c r="AL7" s="406"/>
      <c r="AM7" s="354"/>
      <c r="AN7" s="355"/>
      <c r="AO7" s="390"/>
      <c r="AP7" s="271"/>
      <c r="AQ7" s="272"/>
      <c r="AR7" s="390"/>
      <c r="AS7" s="271"/>
      <c r="AT7" s="272"/>
      <c r="AU7" s="398"/>
      <c r="AV7" s="360"/>
      <c r="AW7" s="361"/>
      <c r="AX7" s="434" t="s">
        <v>30</v>
      </c>
      <c r="AY7" s="434"/>
      <c r="AZ7" s="434"/>
      <c r="BA7" s="434" t="s">
        <v>31</v>
      </c>
      <c r="BB7" s="434"/>
      <c r="BC7" s="434"/>
      <c r="BD7" s="434" t="s">
        <v>32</v>
      </c>
      <c r="BE7" s="434"/>
      <c r="BF7" s="434"/>
      <c r="BG7" s="414"/>
      <c r="BH7" s="283"/>
      <c r="BI7" s="284"/>
      <c r="BJ7" s="414"/>
      <c r="BK7" s="283"/>
      <c r="BL7" s="284"/>
      <c r="BM7" s="435" t="s">
        <v>33</v>
      </c>
      <c r="BN7" s="435"/>
      <c r="BO7" s="435"/>
      <c r="BP7" s="439" t="s">
        <v>116</v>
      </c>
      <c r="BQ7" s="419" t="s">
        <v>34</v>
      </c>
      <c r="BR7" s="419"/>
      <c r="BS7" s="419"/>
      <c r="BT7" s="438"/>
      <c r="BU7" s="438"/>
      <c r="BV7" s="364"/>
      <c r="BW7" s="391"/>
      <c r="BX7" s="296"/>
      <c r="BY7" s="393"/>
      <c r="BZ7" s="393"/>
      <c r="CA7" s="393"/>
      <c r="CB7" s="299"/>
      <c r="CC7" s="299"/>
      <c r="CD7" s="300"/>
      <c r="CE7" s="314"/>
      <c r="CF7" s="308"/>
      <c r="CG7" s="309"/>
      <c r="CH7" s="420" t="s">
        <v>61</v>
      </c>
      <c r="CI7" s="421"/>
      <c r="CJ7" s="422"/>
      <c r="CK7" s="288"/>
      <c r="CL7" s="411"/>
      <c r="CM7" s="411"/>
      <c r="CN7" s="411"/>
      <c r="CO7" s="412"/>
      <c r="CP7" s="412"/>
      <c r="CQ7" s="412"/>
      <c r="CR7" s="414"/>
      <c r="CS7" s="283"/>
      <c r="CT7" s="283"/>
      <c r="CU7" s="296"/>
      <c r="CV7" s="400"/>
      <c r="CW7" s="400"/>
      <c r="CX7" s="400"/>
    </row>
    <row r="8" spans="2:107" ht="45.75" customHeight="1" x14ac:dyDescent="0.2">
      <c r="B8" s="323"/>
      <c r="C8" s="264"/>
      <c r="D8" s="266"/>
      <c r="E8" s="266"/>
      <c r="F8" s="428"/>
      <c r="G8" s="338"/>
      <c r="H8" s="338"/>
      <c r="I8" s="338"/>
      <c r="J8" s="431"/>
      <c r="K8" s="344"/>
      <c r="L8" s="344"/>
      <c r="M8" s="344"/>
      <c r="N8" s="396"/>
      <c r="O8" s="273"/>
      <c r="P8" s="273"/>
      <c r="Q8" s="273"/>
      <c r="R8" s="396"/>
      <c r="S8" s="273"/>
      <c r="T8" s="273"/>
      <c r="U8" s="273"/>
      <c r="V8" s="254"/>
      <c r="W8" s="254"/>
      <c r="X8" s="262"/>
      <c r="Y8" s="257"/>
      <c r="Z8" s="259"/>
      <c r="AA8" s="268"/>
      <c r="AB8" s="390"/>
      <c r="AC8" s="271"/>
      <c r="AD8" s="271"/>
      <c r="AE8" s="271"/>
      <c r="AF8" s="254"/>
      <c r="AG8" s="254"/>
      <c r="AH8" s="262"/>
      <c r="AI8" s="268"/>
      <c r="AJ8" s="268"/>
      <c r="AK8" s="268"/>
      <c r="AL8" s="407"/>
      <c r="AM8" s="356"/>
      <c r="AN8" s="357"/>
      <c r="AO8" s="390"/>
      <c r="AP8" s="271"/>
      <c r="AQ8" s="272"/>
      <c r="AR8" s="396"/>
      <c r="AS8" s="273"/>
      <c r="AT8" s="274"/>
      <c r="AU8" s="399"/>
      <c r="AV8" s="362"/>
      <c r="AW8" s="363"/>
      <c r="AX8" s="434"/>
      <c r="AY8" s="434"/>
      <c r="AZ8" s="434"/>
      <c r="BA8" s="434"/>
      <c r="BB8" s="434"/>
      <c r="BC8" s="434"/>
      <c r="BD8" s="434"/>
      <c r="BE8" s="434"/>
      <c r="BF8" s="434"/>
      <c r="BG8" s="415"/>
      <c r="BH8" s="285"/>
      <c r="BI8" s="286"/>
      <c r="BJ8" s="415"/>
      <c r="BK8" s="285"/>
      <c r="BL8" s="286"/>
      <c r="BM8" s="435"/>
      <c r="BN8" s="435"/>
      <c r="BO8" s="435"/>
      <c r="BP8" s="440"/>
      <c r="BQ8" s="419"/>
      <c r="BR8" s="419"/>
      <c r="BS8" s="419"/>
      <c r="BT8" s="438"/>
      <c r="BU8" s="438"/>
      <c r="BV8" s="364"/>
      <c r="BW8" s="391"/>
      <c r="BX8" s="296"/>
      <c r="BY8" s="393"/>
      <c r="BZ8" s="393"/>
      <c r="CA8" s="393"/>
      <c r="CB8" s="301"/>
      <c r="CC8" s="301"/>
      <c r="CD8" s="302"/>
      <c r="CE8" s="436"/>
      <c r="CF8" s="310"/>
      <c r="CG8" s="311"/>
      <c r="CH8" s="423"/>
      <c r="CI8" s="325"/>
      <c r="CJ8" s="326"/>
      <c r="CK8" s="288"/>
      <c r="CL8" s="411"/>
      <c r="CM8" s="411"/>
      <c r="CN8" s="411"/>
      <c r="CO8" s="412"/>
      <c r="CP8" s="412"/>
      <c r="CQ8" s="412"/>
      <c r="CR8" s="415"/>
      <c r="CS8" s="285"/>
      <c r="CT8" s="285"/>
      <c r="CU8" s="296"/>
      <c r="CV8" s="400"/>
      <c r="CW8" s="400"/>
      <c r="CX8" s="400"/>
    </row>
    <row r="9" spans="2:107" ht="21.75" customHeight="1" x14ac:dyDescent="0.2">
      <c r="B9" s="323"/>
      <c r="C9" s="264"/>
      <c r="D9" s="266"/>
      <c r="E9" s="266"/>
      <c r="F9" s="408" t="s">
        <v>35</v>
      </c>
      <c r="G9" s="424" t="s">
        <v>110</v>
      </c>
      <c r="H9" s="425"/>
      <c r="I9" s="425"/>
      <c r="J9" s="408" t="s">
        <v>35</v>
      </c>
      <c r="K9" s="424" t="s">
        <v>110</v>
      </c>
      <c r="L9" s="425"/>
      <c r="M9" s="425"/>
      <c r="N9" s="408" t="s">
        <v>35</v>
      </c>
      <c r="O9" s="424" t="s">
        <v>110</v>
      </c>
      <c r="P9" s="425"/>
      <c r="Q9" s="425"/>
      <c r="R9" s="408" t="s">
        <v>35</v>
      </c>
      <c r="S9" s="424" t="s">
        <v>110</v>
      </c>
      <c r="T9" s="425"/>
      <c r="U9" s="425"/>
      <c r="V9" s="254"/>
      <c r="W9" s="254"/>
      <c r="X9" s="262"/>
      <c r="Y9" s="257"/>
      <c r="Z9" s="259"/>
      <c r="AA9" s="268"/>
      <c r="AB9" s="408" t="s">
        <v>35</v>
      </c>
      <c r="AC9" s="443" t="s">
        <v>110</v>
      </c>
      <c r="AD9" s="443"/>
      <c r="AE9" s="394"/>
      <c r="AF9" s="254"/>
      <c r="AG9" s="254"/>
      <c r="AH9" s="262"/>
      <c r="AI9" s="268"/>
      <c r="AJ9" s="268"/>
      <c r="AK9" s="268"/>
      <c r="AL9" s="408" t="s">
        <v>35</v>
      </c>
      <c r="AM9" s="394" t="s">
        <v>110</v>
      </c>
      <c r="AN9" s="395"/>
      <c r="AO9" s="408" t="s">
        <v>35</v>
      </c>
      <c r="AP9" s="394" t="s">
        <v>110</v>
      </c>
      <c r="AQ9" s="395"/>
      <c r="AR9" s="408" t="s">
        <v>35</v>
      </c>
      <c r="AS9" s="394" t="s">
        <v>110</v>
      </c>
      <c r="AT9" s="395"/>
      <c r="AU9" s="408" t="s">
        <v>35</v>
      </c>
      <c r="AV9" s="394" t="s">
        <v>110</v>
      </c>
      <c r="AW9" s="395"/>
      <c r="AX9" s="408" t="s">
        <v>35</v>
      </c>
      <c r="AY9" s="394" t="s">
        <v>110</v>
      </c>
      <c r="AZ9" s="395"/>
      <c r="BA9" s="408" t="s">
        <v>35</v>
      </c>
      <c r="BB9" s="394" t="s">
        <v>110</v>
      </c>
      <c r="BC9" s="395"/>
      <c r="BD9" s="408" t="s">
        <v>35</v>
      </c>
      <c r="BE9" s="394" t="s">
        <v>110</v>
      </c>
      <c r="BF9" s="395"/>
      <c r="BG9" s="442" t="s">
        <v>35</v>
      </c>
      <c r="BH9" s="443" t="s">
        <v>110</v>
      </c>
      <c r="BI9" s="443"/>
      <c r="BJ9" s="442" t="s">
        <v>35</v>
      </c>
      <c r="BK9" s="443" t="s">
        <v>110</v>
      </c>
      <c r="BL9" s="443"/>
      <c r="BM9" s="442" t="s">
        <v>35</v>
      </c>
      <c r="BN9" s="443" t="s">
        <v>110</v>
      </c>
      <c r="BO9" s="443"/>
      <c r="BP9" s="440"/>
      <c r="BQ9" s="442" t="s">
        <v>35</v>
      </c>
      <c r="BR9" s="443" t="s">
        <v>110</v>
      </c>
      <c r="BS9" s="443"/>
      <c r="BT9" s="442" t="s">
        <v>35</v>
      </c>
      <c r="BU9" s="443" t="s">
        <v>110</v>
      </c>
      <c r="BV9" s="394"/>
      <c r="BW9" s="391"/>
      <c r="BX9" s="296"/>
      <c r="BY9" s="442" t="s">
        <v>35</v>
      </c>
      <c r="BZ9" s="443" t="s">
        <v>110</v>
      </c>
      <c r="CA9" s="443"/>
      <c r="CB9" s="442" t="s">
        <v>35</v>
      </c>
      <c r="CC9" s="443" t="s">
        <v>110</v>
      </c>
      <c r="CD9" s="443"/>
      <c r="CE9" s="442" t="s">
        <v>35</v>
      </c>
      <c r="CF9" s="443" t="s">
        <v>110</v>
      </c>
      <c r="CG9" s="443"/>
      <c r="CH9" s="442" t="s">
        <v>35</v>
      </c>
      <c r="CI9" s="443" t="s">
        <v>110</v>
      </c>
      <c r="CJ9" s="443"/>
      <c r="CK9" s="446" t="s">
        <v>111</v>
      </c>
      <c r="CL9" s="442" t="s">
        <v>35</v>
      </c>
      <c r="CM9" s="443" t="s">
        <v>110</v>
      </c>
      <c r="CN9" s="443"/>
      <c r="CO9" s="442" t="s">
        <v>35</v>
      </c>
      <c r="CP9" s="443" t="s">
        <v>110</v>
      </c>
      <c r="CQ9" s="443"/>
      <c r="CR9" s="445" t="s">
        <v>35</v>
      </c>
      <c r="CS9" s="432" t="s">
        <v>110</v>
      </c>
      <c r="CT9" s="433"/>
      <c r="CU9" s="296"/>
      <c r="CV9" s="442" t="s">
        <v>35</v>
      </c>
      <c r="CW9" s="443" t="s">
        <v>110</v>
      </c>
      <c r="CX9" s="443"/>
      <c r="CY9" s="444" t="s">
        <v>112</v>
      </c>
      <c r="CZ9" s="444"/>
      <c r="DA9" s="444"/>
      <c r="DB9" s="444"/>
    </row>
    <row r="10" spans="2:107" ht="22.5" customHeight="1" x14ac:dyDescent="0.2">
      <c r="B10" s="323"/>
      <c r="C10" s="264"/>
      <c r="D10" s="267"/>
      <c r="E10" s="267"/>
      <c r="F10" s="409"/>
      <c r="G10" s="25" t="s">
        <v>115</v>
      </c>
      <c r="H10" s="24" t="s">
        <v>0</v>
      </c>
      <c r="I10" s="24" t="s">
        <v>2</v>
      </c>
      <c r="J10" s="409"/>
      <c r="K10" s="25" t="s">
        <v>115</v>
      </c>
      <c r="L10" s="24" t="s">
        <v>0</v>
      </c>
      <c r="M10" s="26" t="s">
        <v>2</v>
      </c>
      <c r="N10" s="409"/>
      <c r="O10" s="25" t="s">
        <v>115</v>
      </c>
      <c r="P10" s="4" t="s">
        <v>0</v>
      </c>
      <c r="Q10" s="26" t="s">
        <v>2</v>
      </c>
      <c r="R10" s="409"/>
      <c r="S10" s="25" t="s">
        <v>115</v>
      </c>
      <c r="T10" s="4" t="s">
        <v>0</v>
      </c>
      <c r="U10" s="38" t="s">
        <v>2</v>
      </c>
      <c r="V10" s="254"/>
      <c r="W10" s="254"/>
      <c r="X10" s="262"/>
      <c r="Y10" s="257"/>
      <c r="Z10" s="259"/>
      <c r="AA10" s="268"/>
      <c r="AB10" s="409"/>
      <c r="AC10" s="25" t="s">
        <v>115</v>
      </c>
      <c r="AD10" s="4" t="s">
        <v>0</v>
      </c>
      <c r="AE10" s="38" t="s">
        <v>2</v>
      </c>
      <c r="AF10" s="254"/>
      <c r="AG10" s="254"/>
      <c r="AH10" s="262"/>
      <c r="AI10" s="268"/>
      <c r="AJ10" s="268"/>
      <c r="AK10" s="268"/>
      <c r="AL10" s="409"/>
      <c r="AM10" s="25" t="s">
        <v>115</v>
      </c>
      <c r="AN10" s="4" t="s">
        <v>0</v>
      </c>
      <c r="AO10" s="409"/>
      <c r="AP10" s="25" t="s">
        <v>115</v>
      </c>
      <c r="AQ10" s="4" t="s">
        <v>0</v>
      </c>
      <c r="AR10" s="409"/>
      <c r="AS10" s="25" t="s">
        <v>115</v>
      </c>
      <c r="AT10" s="4" t="s">
        <v>0</v>
      </c>
      <c r="AU10" s="409"/>
      <c r="AV10" s="25" t="s">
        <v>115</v>
      </c>
      <c r="AW10" s="4" t="s">
        <v>0</v>
      </c>
      <c r="AX10" s="409"/>
      <c r="AY10" s="25" t="s">
        <v>115</v>
      </c>
      <c r="AZ10" s="4" t="s">
        <v>0</v>
      </c>
      <c r="BA10" s="409"/>
      <c r="BB10" s="25" t="s">
        <v>115</v>
      </c>
      <c r="BC10" s="4" t="s">
        <v>0</v>
      </c>
      <c r="BD10" s="409"/>
      <c r="BE10" s="25" t="s">
        <v>72</v>
      </c>
      <c r="BF10" s="13" t="s">
        <v>0</v>
      </c>
      <c r="BG10" s="442"/>
      <c r="BH10" s="25" t="s">
        <v>115</v>
      </c>
      <c r="BI10" s="13" t="s">
        <v>0</v>
      </c>
      <c r="BJ10" s="442"/>
      <c r="BK10" s="25" t="s">
        <v>115</v>
      </c>
      <c r="BL10" s="13" t="s">
        <v>0</v>
      </c>
      <c r="BM10" s="442"/>
      <c r="BN10" s="25" t="s">
        <v>115</v>
      </c>
      <c r="BO10" s="13" t="s">
        <v>0</v>
      </c>
      <c r="BP10" s="441"/>
      <c r="BQ10" s="442"/>
      <c r="BR10" s="25" t="s">
        <v>115</v>
      </c>
      <c r="BS10" s="13" t="s">
        <v>0</v>
      </c>
      <c r="BT10" s="442"/>
      <c r="BU10" s="25" t="s">
        <v>115</v>
      </c>
      <c r="BV10" s="14" t="s">
        <v>0</v>
      </c>
      <c r="BW10" s="391"/>
      <c r="BX10" s="14"/>
      <c r="BY10" s="442"/>
      <c r="BZ10" s="25" t="s">
        <v>115</v>
      </c>
      <c r="CA10" s="13" t="s">
        <v>0</v>
      </c>
      <c r="CB10" s="442"/>
      <c r="CC10" s="25" t="s">
        <v>115</v>
      </c>
      <c r="CD10" s="4" t="s">
        <v>0</v>
      </c>
      <c r="CE10" s="442"/>
      <c r="CF10" s="25" t="s">
        <v>115</v>
      </c>
      <c r="CG10" s="13" t="s">
        <v>0</v>
      </c>
      <c r="CH10" s="442"/>
      <c r="CI10" s="25" t="s">
        <v>115</v>
      </c>
      <c r="CJ10" s="13" t="s">
        <v>0</v>
      </c>
      <c r="CK10" s="446"/>
      <c r="CL10" s="442"/>
      <c r="CM10" s="25" t="s">
        <v>115</v>
      </c>
      <c r="CN10" s="13" t="s">
        <v>0</v>
      </c>
      <c r="CO10" s="442"/>
      <c r="CP10" s="25" t="s">
        <v>115</v>
      </c>
      <c r="CQ10" s="13" t="s">
        <v>0</v>
      </c>
      <c r="CR10" s="445"/>
      <c r="CS10" s="25" t="s">
        <v>72</v>
      </c>
      <c r="CT10" s="13" t="s">
        <v>0</v>
      </c>
      <c r="CU10" s="13"/>
      <c r="CV10" s="442"/>
      <c r="CW10" s="25" t="s">
        <v>115</v>
      </c>
      <c r="CX10" s="13" t="s">
        <v>0</v>
      </c>
      <c r="CY10" s="25" t="s">
        <v>113</v>
      </c>
      <c r="CZ10" s="25" t="s">
        <v>115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258"/>
      <c r="Z11" s="260"/>
      <c r="AA11" s="324"/>
      <c r="AB11" s="17">
        <v>20</v>
      </c>
      <c r="AC11" s="17">
        <v>21</v>
      </c>
      <c r="AD11" s="17">
        <v>22</v>
      </c>
      <c r="AE11" s="18">
        <v>23</v>
      </c>
      <c r="AF11" s="45"/>
      <c r="AG11" s="255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115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59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15" t="s">
        <v>3</v>
      </c>
      <c r="C23" s="316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Ekamut!Print_Titles</vt:lpstr>
      <vt:lpstr>Mutqer11!Print_Titles</vt:lpstr>
      <vt:lpstr>Лист4!Print_Titles</vt:lpstr>
      <vt:lpstr>Лист5!Print_Titles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2022-04-15T13:40:50Z</cp:lastPrinted>
  <dcterms:created xsi:type="dcterms:W3CDTF">2002-03-15T09:46:46Z</dcterms:created>
  <dcterms:modified xsi:type="dcterms:W3CDTF">2022-06-01T13:59:49Z</dcterms:modified>
</cp:coreProperties>
</file>