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201_{E08B8D7C-3AFB-4294-9D28-E7850B632BFC}" xr6:coauthVersionLast="45" xr6:coauthVersionMax="45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 08.15t. ըստ Մարիամի տեղեկանքի" sheetId="35" state="hidden" r:id="rId1"/>
    <sheet name=" 06.2020թ․աշխտ. փոխված սակագ.հի" sheetId="106" r:id="rId2"/>
    <sheet name="հունիս 2020թ." sheetId="108" r:id="rId3"/>
    <sheet name="տարեսկիզբ 2020թ." sheetId="11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06" l="1"/>
  <c r="M27" i="106"/>
  <c r="J38" i="106" l="1"/>
  <c r="M38" i="106"/>
  <c r="W38" i="106" s="1"/>
  <c r="J39" i="106"/>
  <c r="M39" i="106"/>
  <c r="W39" i="106" s="1"/>
  <c r="J40" i="106"/>
  <c r="M40" i="106"/>
  <c r="W40" i="106" s="1"/>
  <c r="J41" i="106"/>
  <c r="M41" i="106"/>
  <c r="W41" i="106" s="1"/>
  <c r="J42" i="106"/>
  <c r="M42" i="106"/>
  <c r="W42" i="106" s="1"/>
  <c r="J43" i="106"/>
  <c r="M43" i="106"/>
  <c r="W43" i="106" s="1"/>
  <c r="J44" i="106"/>
  <c r="M44" i="106"/>
  <c r="W44" i="106" s="1"/>
  <c r="J45" i="106"/>
  <c r="M45" i="106"/>
  <c r="W45" i="106" s="1"/>
  <c r="J46" i="106"/>
  <c r="M46" i="106"/>
  <c r="W46" i="106" s="1"/>
  <c r="J47" i="106"/>
  <c r="M47" i="106"/>
  <c r="W47" i="106" s="1"/>
  <c r="J48" i="106"/>
  <c r="M48" i="106"/>
  <c r="J49" i="106"/>
  <c r="M49" i="106"/>
  <c r="W49" i="106" s="1"/>
  <c r="J50" i="106"/>
  <c r="M50" i="106"/>
  <c r="W50" i="106" s="1"/>
  <c r="J51" i="106"/>
  <c r="M51" i="106"/>
  <c r="J52" i="106"/>
  <c r="J53" i="106"/>
  <c r="M53" i="106"/>
  <c r="W53" i="106" s="1"/>
  <c r="J54" i="106"/>
  <c r="M54" i="106"/>
  <c r="W54" i="106" s="1"/>
  <c r="J55" i="106"/>
  <c r="M55" i="106"/>
  <c r="W55" i="106" s="1"/>
  <c r="J56" i="106"/>
  <c r="M56" i="106"/>
  <c r="W56" i="106" s="1"/>
  <c r="J57" i="106"/>
  <c r="M57" i="106"/>
  <c r="W57" i="106" s="1"/>
  <c r="J58" i="106"/>
  <c r="M58" i="106"/>
  <c r="W58" i="106" s="1"/>
  <c r="J59" i="106"/>
  <c r="M59" i="106"/>
  <c r="W59" i="106" s="1"/>
  <c r="J60" i="106"/>
  <c r="M60" i="106"/>
  <c r="J61" i="106"/>
  <c r="M61" i="106"/>
  <c r="J62" i="106"/>
  <c r="M62" i="106"/>
  <c r="W62" i="106" s="1"/>
  <c r="J63" i="106"/>
  <c r="M63" i="106"/>
  <c r="W63" i="106" s="1"/>
  <c r="J64" i="106"/>
  <c r="M64" i="106"/>
  <c r="W64" i="106" s="1"/>
  <c r="J65" i="106"/>
  <c r="M65" i="106"/>
  <c r="W65" i="106" s="1"/>
  <c r="J66" i="106"/>
  <c r="M66" i="106"/>
  <c r="J67" i="106"/>
  <c r="M67" i="106"/>
  <c r="W67" i="106" s="1"/>
  <c r="J68" i="106"/>
  <c r="M68" i="106"/>
  <c r="K265" i="106"/>
  <c r="I265" i="106"/>
  <c r="P264" i="106"/>
  <c r="K264" i="106"/>
  <c r="F264" i="106"/>
  <c r="E264" i="106"/>
  <c r="AB261" i="106"/>
  <c r="Z261" i="106"/>
  <c r="X261" i="106"/>
  <c r="Y261" i="106" s="1"/>
  <c r="R261" i="106"/>
  <c r="P261" i="106"/>
  <c r="N261" i="106"/>
  <c r="O261" i="106" s="1"/>
  <c r="K261" i="106"/>
  <c r="J261" i="106" s="1"/>
  <c r="I261" i="106"/>
  <c r="H261" i="106"/>
  <c r="F261" i="106"/>
  <c r="E261" i="106" s="1"/>
  <c r="D261" i="106"/>
  <c r="AB260" i="106"/>
  <c r="Z260" i="106"/>
  <c r="X260" i="106"/>
  <c r="R260" i="106"/>
  <c r="P260" i="106"/>
  <c r="N260" i="106"/>
  <c r="O260" i="106" s="1"/>
  <c r="K260" i="106"/>
  <c r="I260" i="106"/>
  <c r="H260" i="106"/>
  <c r="F260" i="106"/>
  <c r="D260" i="106"/>
  <c r="AB259" i="106"/>
  <c r="Z259" i="106"/>
  <c r="X259" i="106"/>
  <c r="Y259" i="106" s="1"/>
  <c r="R259" i="106"/>
  <c r="P259" i="106"/>
  <c r="N259" i="106"/>
  <c r="O259" i="106" s="1"/>
  <c r="K259" i="106"/>
  <c r="I259" i="106"/>
  <c r="H259" i="106"/>
  <c r="F259" i="106"/>
  <c r="D259" i="106"/>
  <c r="E259" i="106" s="1"/>
  <c r="AB257" i="106"/>
  <c r="Z257" i="106"/>
  <c r="X257" i="106"/>
  <c r="Y257" i="106" s="1"/>
  <c r="R257" i="106"/>
  <c r="P257" i="106"/>
  <c r="N257" i="106"/>
  <c r="H257" i="106"/>
  <c r="F257" i="106"/>
  <c r="D257" i="106"/>
  <c r="AB256" i="106"/>
  <c r="Z256" i="106"/>
  <c r="X256" i="106"/>
  <c r="Y256" i="106" s="1"/>
  <c r="R256" i="106"/>
  <c r="P256" i="106"/>
  <c r="N256" i="106"/>
  <c r="O256" i="106" s="1"/>
  <c r="H256" i="106"/>
  <c r="F256" i="106"/>
  <c r="D256" i="106"/>
  <c r="U254" i="106"/>
  <c r="S254" i="106"/>
  <c r="T254" i="106" s="1"/>
  <c r="M254" i="106"/>
  <c r="W254" i="106" s="1"/>
  <c r="J254" i="106"/>
  <c r="U253" i="106"/>
  <c r="S253" i="106"/>
  <c r="T253" i="106" s="1"/>
  <c r="M253" i="106"/>
  <c r="W253" i="106" s="1"/>
  <c r="J253" i="106"/>
  <c r="U252" i="106"/>
  <c r="S252" i="106"/>
  <c r="T252" i="106" s="1"/>
  <c r="M252" i="106"/>
  <c r="W252" i="106" s="1"/>
  <c r="J252" i="106"/>
  <c r="U251" i="106"/>
  <c r="S251" i="106"/>
  <c r="T251" i="106" s="1"/>
  <c r="M251" i="106"/>
  <c r="W251" i="106" s="1"/>
  <c r="J251" i="106"/>
  <c r="U250" i="106"/>
  <c r="S250" i="106"/>
  <c r="T250" i="106" s="1"/>
  <c r="M250" i="106"/>
  <c r="W250" i="106" s="1"/>
  <c r="J250" i="106"/>
  <c r="U249" i="106"/>
  <c r="S249" i="106"/>
  <c r="T249" i="106" s="1"/>
  <c r="M249" i="106"/>
  <c r="W249" i="106" s="1"/>
  <c r="J249" i="106"/>
  <c r="U248" i="106"/>
  <c r="S248" i="106"/>
  <c r="T248" i="106" s="1"/>
  <c r="M248" i="106"/>
  <c r="W248" i="106" s="1"/>
  <c r="J248" i="106"/>
  <c r="U247" i="106"/>
  <c r="S247" i="106"/>
  <c r="T247" i="106" s="1"/>
  <c r="M247" i="106"/>
  <c r="W247" i="106" s="1"/>
  <c r="J247" i="106"/>
  <c r="U246" i="106"/>
  <c r="S246" i="106"/>
  <c r="T246" i="106" s="1"/>
  <c r="M246" i="106"/>
  <c r="W246" i="106" s="1"/>
  <c r="J246" i="106"/>
  <c r="U245" i="106"/>
  <c r="S245" i="106"/>
  <c r="T245" i="106" s="1"/>
  <c r="M245" i="106"/>
  <c r="W245" i="106" s="1"/>
  <c r="J245" i="106"/>
  <c r="U244" i="106"/>
  <c r="S244" i="106"/>
  <c r="T244" i="106" s="1"/>
  <c r="M244" i="106"/>
  <c r="W244" i="106" s="1"/>
  <c r="J244" i="106"/>
  <c r="U243" i="106"/>
  <c r="S243" i="106"/>
  <c r="T243" i="106" s="1"/>
  <c r="M243" i="106"/>
  <c r="W243" i="106" s="1"/>
  <c r="J243" i="106"/>
  <c r="U242" i="106"/>
  <c r="S242" i="106"/>
  <c r="T242" i="106" s="1"/>
  <c r="M242" i="106"/>
  <c r="W242" i="106" s="1"/>
  <c r="J242" i="106"/>
  <c r="U241" i="106"/>
  <c r="S241" i="106"/>
  <c r="T241" i="106" s="1"/>
  <c r="M241" i="106"/>
  <c r="W241" i="106" s="1"/>
  <c r="J241" i="106"/>
  <c r="U240" i="106"/>
  <c r="U259" i="106" s="1"/>
  <c r="S240" i="106"/>
  <c r="T240" i="106" s="1"/>
  <c r="M240" i="106"/>
  <c r="M259" i="106" s="1"/>
  <c r="J240" i="106"/>
  <c r="U239" i="106"/>
  <c r="U261" i="106" s="1"/>
  <c r="S239" i="106"/>
  <c r="T239" i="106" s="1"/>
  <c r="M239" i="106"/>
  <c r="M261" i="106" s="1"/>
  <c r="J239" i="106"/>
  <c r="U238" i="106"/>
  <c r="W238" i="106" s="1"/>
  <c r="S238" i="106"/>
  <c r="T238" i="106" s="1"/>
  <c r="M238" i="106"/>
  <c r="J238" i="106"/>
  <c r="U237" i="106"/>
  <c r="S237" i="106"/>
  <c r="T237" i="106" s="1"/>
  <c r="M237" i="106"/>
  <c r="W237" i="106" s="1"/>
  <c r="J237" i="106"/>
  <c r="U236" i="106"/>
  <c r="U260" i="106" s="1"/>
  <c r="S236" i="106"/>
  <c r="T236" i="106" s="1"/>
  <c r="M236" i="106"/>
  <c r="M260" i="106" s="1"/>
  <c r="J236" i="106"/>
  <c r="U235" i="106"/>
  <c r="S235" i="106"/>
  <c r="T235" i="106" s="1"/>
  <c r="M235" i="106"/>
  <c r="W235" i="106" s="1"/>
  <c r="J235" i="106"/>
  <c r="U234" i="106"/>
  <c r="S234" i="106"/>
  <c r="T234" i="106" s="1"/>
  <c r="M234" i="106"/>
  <c r="W234" i="106" s="1"/>
  <c r="J234" i="106"/>
  <c r="J265" i="106" s="1"/>
  <c r="U233" i="106"/>
  <c r="S233" i="106"/>
  <c r="T233" i="106" s="1"/>
  <c r="M233" i="106"/>
  <c r="W233" i="106" s="1"/>
  <c r="J233" i="106"/>
  <c r="U232" i="106"/>
  <c r="S232" i="106"/>
  <c r="T232" i="106" s="1"/>
  <c r="M232" i="106"/>
  <c r="W232" i="106" s="1"/>
  <c r="J232" i="106"/>
  <c r="U231" i="106"/>
  <c r="S231" i="106"/>
  <c r="T231" i="106" s="1"/>
  <c r="M231" i="106"/>
  <c r="W231" i="106" s="1"/>
  <c r="J231" i="106"/>
  <c r="U230" i="106"/>
  <c r="S230" i="106"/>
  <c r="T230" i="106" s="1"/>
  <c r="M230" i="106"/>
  <c r="W230" i="106" s="1"/>
  <c r="J230" i="106"/>
  <c r="U229" i="106"/>
  <c r="S229" i="106"/>
  <c r="T229" i="106" s="1"/>
  <c r="M229" i="106"/>
  <c r="W229" i="106" s="1"/>
  <c r="J229" i="106"/>
  <c r="U228" i="106"/>
  <c r="S228" i="106"/>
  <c r="T228" i="106" s="1"/>
  <c r="M228" i="106"/>
  <c r="W228" i="106" s="1"/>
  <c r="J228" i="106"/>
  <c r="U227" i="106"/>
  <c r="S227" i="106"/>
  <c r="T227" i="106" s="1"/>
  <c r="M227" i="106"/>
  <c r="W227" i="106" s="1"/>
  <c r="J227" i="106"/>
  <c r="U226" i="106"/>
  <c r="S226" i="106"/>
  <c r="T226" i="106" s="1"/>
  <c r="M226" i="106"/>
  <c r="W226" i="106" s="1"/>
  <c r="J226" i="106"/>
  <c r="U225" i="106"/>
  <c r="S225" i="106"/>
  <c r="T225" i="106" s="1"/>
  <c r="M225" i="106"/>
  <c r="W225" i="106" s="1"/>
  <c r="J225" i="106"/>
  <c r="U224" i="106"/>
  <c r="S224" i="106"/>
  <c r="T224" i="106" s="1"/>
  <c r="M224" i="106"/>
  <c r="W224" i="106" s="1"/>
  <c r="J224" i="106"/>
  <c r="U223" i="106"/>
  <c r="S223" i="106"/>
  <c r="T223" i="106" s="1"/>
  <c r="M223" i="106"/>
  <c r="W223" i="106" s="1"/>
  <c r="J223" i="106"/>
  <c r="U222" i="106"/>
  <c r="S222" i="106"/>
  <c r="T222" i="106" s="1"/>
  <c r="M222" i="106"/>
  <c r="W222" i="106" s="1"/>
  <c r="J222" i="106"/>
  <c r="U221" i="106"/>
  <c r="S221" i="106"/>
  <c r="T221" i="106" s="1"/>
  <c r="M221" i="106"/>
  <c r="W221" i="106" s="1"/>
  <c r="J221" i="106"/>
  <c r="U220" i="106"/>
  <c r="S220" i="106"/>
  <c r="T220" i="106" s="1"/>
  <c r="M220" i="106"/>
  <c r="W220" i="106" s="1"/>
  <c r="J220" i="106"/>
  <c r="U219" i="106"/>
  <c r="S219" i="106"/>
  <c r="T219" i="106" s="1"/>
  <c r="M219" i="106"/>
  <c r="W219" i="106" s="1"/>
  <c r="J219" i="106"/>
  <c r="U218" i="106"/>
  <c r="S218" i="106"/>
  <c r="T218" i="106" s="1"/>
  <c r="M218" i="106"/>
  <c r="W218" i="106" s="1"/>
  <c r="J218" i="106"/>
  <c r="U217" i="106"/>
  <c r="S217" i="106"/>
  <c r="T217" i="106" s="1"/>
  <c r="M217" i="106"/>
  <c r="W217" i="106" s="1"/>
  <c r="J217" i="106"/>
  <c r="U216" i="106"/>
  <c r="S216" i="106"/>
  <c r="T216" i="106" s="1"/>
  <c r="M216" i="106"/>
  <c r="W216" i="106" s="1"/>
  <c r="J216" i="106"/>
  <c r="U215" i="106"/>
  <c r="S215" i="106"/>
  <c r="T215" i="106" s="1"/>
  <c r="M215" i="106"/>
  <c r="W215" i="106" s="1"/>
  <c r="J215" i="106"/>
  <c r="U214" i="106"/>
  <c r="S214" i="106"/>
  <c r="T214" i="106" s="1"/>
  <c r="M214" i="106"/>
  <c r="W214" i="106" s="1"/>
  <c r="J214" i="106"/>
  <c r="U213" i="106"/>
  <c r="S213" i="106"/>
  <c r="T213" i="106" s="1"/>
  <c r="M213" i="106"/>
  <c r="W213" i="106" s="1"/>
  <c r="J213" i="106"/>
  <c r="U212" i="106"/>
  <c r="S212" i="106"/>
  <c r="T212" i="106" s="1"/>
  <c r="M212" i="106"/>
  <c r="W212" i="106" s="1"/>
  <c r="J212" i="106"/>
  <c r="U211" i="106"/>
  <c r="S211" i="106"/>
  <c r="T211" i="106" s="1"/>
  <c r="M211" i="106"/>
  <c r="W211" i="106" s="1"/>
  <c r="J211" i="106"/>
  <c r="U210" i="106"/>
  <c r="S210" i="106"/>
  <c r="T210" i="106" s="1"/>
  <c r="M210" i="106"/>
  <c r="W210" i="106" s="1"/>
  <c r="J210" i="106"/>
  <c r="U209" i="106"/>
  <c r="S209" i="106"/>
  <c r="T209" i="106" s="1"/>
  <c r="M209" i="106"/>
  <c r="W209" i="106" s="1"/>
  <c r="J209" i="106"/>
  <c r="U208" i="106"/>
  <c r="S208" i="106"/>
  <c r="T208" i="106" s="1"/>
  <c r="M208" i="106"/>
  <c r="W208" i="106" s="1"/>
  <c r="J208" i="106"/>
  <c r="U207" i="106"/>
  <c r="S207" i="106"/>
  <c r="T207" i="106" s="1"/>
  <c r="M207" i="106"/>
  <c r="W207" i="106" s="1"/>
  <c r="J207" i="106"/>
  <c r="U206" i="106"/>
  <c r="S206" i="106"/>
  <c r="T206" i="106" s="1"/>
  <c r="M206" i="106"/>
  <c r="W206" i="106" s="1"/>
  <c r="J206" i="106"/>
  <c r="U205" i="106"/>
  <c r="S205" i="106"/>
  <c r="T205" i="106" s="1"/>
  <c r="M205" i="106"/>
  <c r="W205" i="106" s="1"/>
  <c r="J205" i="106"/>
  <c r="U204" i="106"/>
  <c r="S204" i="106"/>
  <c r="T204" i="106" s="1"/>
  <c r="M204" i="106"/>
  <c r="W204" i="106" s="1"/>
  <c r="J204" i="106"/>
  <c r="U203" i="106"/>
  <c r="S203" i="106"/>
  <c r="T203" i="106" s="1"/>
  <c r="M203" i="106"/>
  <c r="W203" i="106" s="1"/>
  <c r="J203" i="106"/>
  <c r="U202" i="106"/>
  <c r="S202" i="106"/>
  <c r="T202" i="106" s="1"/>
  <c r="M202" i="106"/>
  <c r="W202" i="106" s="1"/>
  <c r="J202" i="106"/>
  <c r="U201" i="106"/>
  <c r="S201" i="106"/>
  <c r="T201" i="106" s="1"/>
  <c r="M201" i="106"/>
  <c r="W201" i="106" s="1"/>
  <c r="J201" i="106"/>
  <c r="U200" i="106"/>
  <c r="S200" i="106"/>
  <c r="T200" i="106" s="1"/>
  <c r="M200" i="106"/>
  <c r="W200" i="106" s="1"/>
  <c r="J200" i="106"/>
  <c r="U199" i="106"/>
  <c r="S199" i="106"/>
  <c r="T199" i="106" s="1"/>
  <c r="M199" i="106"/>
  <c r="W199" i="106" s="1"/>
  <c r="J199" i="106"/>
  <c r="U198" i="106"/>
  <c r="S198" i="106"/>
  <c r="T198" i="106" s="1"/>
  <c r="M198" i="106"/>
  <c r="W198" i="106" s="1"/>
  <c r="J198" i="106"/>
  <c r="U197" i="106"/>
  <c r="S197" i="106"/>
  <c r="T197" i="106" s="1"/>
  <c r="M197" i="106"/>
  <c r="W197" i="106" s="1"/>
  <c r="J197" i="106"/>
  <c r="U196" i="106"/>
  <c r="S196" i="106"/>
  <c r="T196" i="106" s="1"/>
  <c r="M196" i="106"/>
  <c r="W196" i="106" s="1"/>
  <c r="J196" i="106"/>
  <c r="U195" i="106"/>
  <c r="S195" i="106"/>
  <c r="T195" i="106" s="1"/>
  <c r="M195" i="106"/>
  <c r="W195" i="106" s="1"/>
  <c r="J195" i="106"/>
  <c r="U194" i="106"/>
  <c r="S194" i="106"/>
  <c r="T194" i="106" s="1"/>
  <c r="M194" i="106"/>
  <c r="W194" i="106" s="1"/>
  <c r="J194" i="106"/>
  <c r="U193" i="106"/>
  <c r="S193" i="106"/>
  <c r="T193" i="106" s="1"/>
  <c r="M193" i="106"/>
  <c r="W193" i="106" s="1"/>
  <c r="J193" i="106"/>
  <c r="U192" i="106"/>
  <c r="S192" i="106"/>
  <c r="T192" i="106" s="1"/>
  <c r="M192" i="106"/>
  <c r="W192" i="106" s="1"/>
  <c r="J192" i="106"/>
  <c r="U191" i="106"/>
  <c r="S191" i="106"/>
  <c r="T191" i="106" s="1"/>
  <c r="M191" i="106"/>
  <c r="W191" i="106" s="1"/>
  <c r="J191" i="106"/>
  <c r="U190" i="106"/>
  <c r="S190" i="106"/>
  <c r="T190" i="106" s="1"/>
  <c r="M190" i="106"/>
  <c r="W190" i="106" s="1"/>
  <c r="J190" i="106"/>
  <c r="U189" i="106"/>
  <c r="S189" i="106"/>
  <c r="T189" i="106" s="1"/>
  <c r="M189" i="106"/>
  <c r="W189" i="106" s="1"/>
  <c r="J189" i="106"/>
  <c r="U188" i="106"/>
  <c r="S188" i="106"/>
  <c r="T188" i="106" s="1"/>
  <c r="M188" i="106"/>
  <c r="W188" i="106" s="1"/>
  <c r="J188" i="106"/>
  <c r="U187" i="106"/>
  <c r="S187" i="106"/>
  <c r="T187" i="106" s="1"/>
  <c r="M187" i="106"/>
  <c r="W187" i="106" s="1"/>
  <c r="J187" i="106"/>
  <c r="U186" i="106"/>
  <c r="S186" i="106"/>
  <c r="T186" i="106" s="1"/>
  <c r="M186" i="106"/>
  <c r="W186" i="106" s="1"/>
  <c r="J186" i="106"/>
  <c r="U185" i="106"/>
  <c r="S185" i="106"/>
  <c r="T185" i="106" s="1"/>
  <c r="M185" i="106"/>
  <c r="W185" i="106" s="1"/>
  <c r="J185" i="106"/>
  <c r="U184" i="106"/>
  <c r="S184" i="106"/>
  <c r="T184" i="106" s="1"/>
  <c r="M184" i="106"/>
  <c r="W184" i="106" s="1"/>
  <c r="J184" i="106"/>
  <c r="U183" i="106"/>
  <c r="S183" i="106"/>
  <c r="T183" i="106" s="1"/>
  <c r="M183" i="106"/>
  <c r="W183" i="106" s="1"/>
  <c r="J183" i="106"/>
  <c r="U182" i="106"/>
  <c r="S182" i="106"/>
  <c r="T182" i="106" s="1"/>
  <c r="M182" i="106"/>
  <c r="W182" i="106" s="1"/>
  <c r="J182" i="106"/>
  <c r="U181" i="106"/>
  <c r="S181" i="106"/>
  <c r="T181" i="106" s="1"/>
  <c r="M181" i="106"/>
  <c r="W181" i="106" s="1"/>
  <c r="J181" i="106"/>
  <c r="U180" i="106"/>
  <c r="S180" i="106"/>
  <c r="T180" i="106" s="1"/>
  <c r="M180" i="106"/>
  <c r="W180" i="106" s="1"/>
  <c r="J180" i="106"/>
  <c r="U179" i="106"/>
  <c r="S179" i="106"/>
  <c r="T179" i="106" s="1"/>
  <c r="M179" i="106"/>
  <c r="W179" i="106" s="1"/>
  <c r="J179" i="106"/>
  <c r="U178" i="106"/>
  <c r="S178" i="106"/>
  <c r="T178" i="106" s="1"/>
  <c r="M178" i="106"/>
  <c r="W178" i="106" s="1"/>
  <c r="J178" i="106"/>
  <c r="U177" i="106"/>
  <c r="S177" i="106"/>
  <c r="T177" i="106" s="1"/>
  <c r="M177" i="106"/>
  <c r="W177" i="106" s="1"/>
  <c r="J177" i="106"/>
  <c r="U176" i="106"/>
  <c r="S176" i="106"/>
  <c r="T176" i="106" s="1"/>
  <c r="M176" i="106"/>
  <c r="W176" i="106" s="1"/>
  <c r="J176" i="106"/>
  <c r="U175" i="106"/>
  <c r="S175" i="106"/>
  <c r="M175" i="106"/>
  <c r="W175" i="106" s="1"/>
  <c r="J175" i="106"/>
  <c r="U174" i="106"/>
  <c r="S174" i="106"/>
  <c r="M174" i="106"/>
  <c r="W174" i="106" s="1"/>
  <c r="J174" i="106"/>
  <c r="U173" i="106"/>
  <c r="S173" i="106"/>
  <c r="M173" i="106"/>
  <c r="W173" i="106" s="1"/>
  <c r="J173" i="106"/>
  <c r="U172" i="106"/>
  <c r="S172" i="106"/>
  <c r="M172" i="106"/>
  <c r="W172" i="106" s="1"/>
  <c r="J172" i="106"/>
  <c r="U171" i="106"/>
  <c r="S171" i="106"/>
  <c r="M171" i="106"/>
  <c r="W171" i="106" s="1"/>
  <c r="J171" i="106"/>
  <c r="U170" i="106"/>
  <c r="S170" i="106"/>
  <c r="M170" i="106"/>
  <c r="W170" i="106" s="1"/>
  <c r="J170" i="106"/>
  <c r="U169" i="106"/>
  <c r="S169" i="106"/>
  <c r="M169" i="106"/>
  <c r="W169" i="106" s="1"/>
  <c r="J169" i="106"/>
  <c r="U168" i="106"/>
  <c r="S168" i="106"/>
  <c r="T168" i="106" s="1"/>
  <c r="M168" i="106"/>
  <c r="W168" i="106" s="1"/>
  <c r="J168" i="106"/>
  <c r="U167" i="106"/>
  <c r="S167" i="106"/>
  <c r="T167" i="106" s="1"/>
  <c r="M167" i="106"/>
  <c r="W167" i="106" s="1"/>
  <c r="J167" i="106"/>
  <c r="U166" i="106"/>
  <c r="S166" i="106"/>
  <c r="T166" i="106" s="1"/>
  <c r="M166" i="106"/>
  <c r="W166" i="106" s="1"/>
  <c r="J166" i="106"/>
  <c r="U165" i="106"/>
  <c r="S165" i="106"/>
  <c r="T165" i="106" s="1"/>
  <c r="M165" i="106"/>
  <c r="W165" i="106" s="1"/>
  <c r="J165" i="106"/>
  <c r="U164" i="106"/>
  <c r="S164" i="106"/>
  <c r="T164" i="106" s="1"/>
  <c r="M164" i="106"/>
  <c r="W164" i="106" s="1"/>
  <c r="J164" i="106"/>
  <c r="U163" i="106"/>
  <c r="S163" i="106"/>
  <c r="T163" i="106" s="1"/>
  <c r="M163" i="106"/>
  <c r="W163" i="106" s="1"/>
  <c r="J163" i="106"/>
  <c r="U162" i="106"/>
  <c r="S162" i="106"/>
  <c r="T162" i="106" s="1"/>
  <c r="M162" i="106"/>
  <c r="W162" i="106" s="1"/>
  <c r="J162" i="106"/>
  <c r="U161" i="106"/>
  <c r="S161" i="106"/>
  <c r="T161" i="106" s="1"/>
  <c r="M161" i="106"/>
  <c r="W161" i="106" s="1"/>
  <c r="J161" i="106"/>
  <c r="U160" i="106"/>
  <c r="S160" i="106"/>
  <c r="T160" i="106" s="1"/>
  <c r="M160" i="106"/>
  <c r="W160" i="106" s="1"/>
  <c r="J160" i="106"/>
  <c r="U159" i="106"/>
  <c r="S159" i="106"/>
  <c r="T159" i="106" s="1"/>
  <c r="M159" i="106"/>
  <c r="W159" i="106" s="1"/>
  <c r="J159" i="106"/>
  <c r="U158" i="106"/>
  <c r="S158" i="106"/>
  <c r="T158" i="106" s="1"/>
  <c r="M158" i="106"/>
  <c r="W158" i="106" s="1"/>
  <c r="J158" i="106"/>
  <c r="U157" i="106"/>
  <c r="S157" i="106"/>
  <c r="T157" i="106" s="1"/>
  <c r="M157" i="106"/>
  <c r="W157" i="106" s="1"/>
  <c r="J157" i="106"/>
  <c r="U156" i="106"/>
  <c r="S156" i="106"/>
  <c r="T156" i="106" s="1"/>
  <c r="M156" i="106"/>
  <c r="W156" i="106" s="1"/>
  <c r="J156" i="106"/>
  <c r="U155" i="106"/>
  <c r="S155" i="106"/>
  <c r="T155" i="106" s="1"/>
  <c r="M155" i="106"/>
  <c r="W155" i="106" s="1"/>
  <c r="J155" i="106"/>
  <c r="U154" i="106"/>
  <c r="S154" i="106"/>
  <c r="T154" i="106" s="1"/>
  <c r="M154" i="106"/>
  <c r="W154" i="106" s="1"/>
  <c r="J154" i="106"/>
  <c r="U153" i="106"/>
  <c r="S153" i="106"/>
  <c r="T153" i="106" s="1"/>
  <c r="M153" i="106"/>
  <c r="W153" i="106" s="1"/>
  <c r="J153" i="106"/>
  <c r="U152" i="106"/>
  <c r="S152" i="106"/>
  <c r="T152" i="106" s="1"/>
  <c r="M152" i="106"/>
  <c r="W152" i="106" s="1"/>
  <c r="J152" i="106"/>
  <c r="U151" i="106"/>
  <c r="S151" i="106"/>
  <c r="T151" i="106" s="1"/>
  <c r="M151" i="106"/>
  <c r="W151" i="106" s="1"/>
  <c r="J151" i="106"/>
  <c r="U150" i="106"/>
  <c r="S150" i="106"/>
  <c r="T150" i="106" s="1"/>
  <c r="M150" i="106"/>
  <c r="W150" i="106" s="1"/>
  <c r="J150" i="106"/>
  <c r="U149" i="106"/>
  <c r="S149" i="106"/>
  <c r="T149" i="106" s="1"/>
  <c r="M149" i="106"/>
  <c r="W149" i="106" s="1"/>
  <c r="J149" i="106"/>
  <c r="U148" i="106"/>
  <c r="S148" i="106"/>
  <c r="T148" i="106" s="1"/>
  <c r="M148" i="106"/>
  <c r="W148" i="106" s="1"/>
  <c r="J148" i="106"/>
  <c r="U147" i="106"/>
  <c r="S147" i="106"/>
  <c r="T147" i="106" s="1"/>
  <c r="M147" i="106"/>
  <c r="W147" i="106" s="1"/>
  <c r="J147" i="106"/>
  <c r="U146" i="106"/>
  <c r="S146" i="106"/>
  <c r="T146" i="106" s="1"/>
  <c r="M146" i="106"/>
  <c r="W146" i="106" s="1"/>
  <c r="J146" i="106"/>
  <c r="U145" i="106"/>
  <c r="S145" i="106"/>
  <c r="T145" i="106" s="1"/>
  <c r="M145" i="106"/>
  <c r="W145" i="106" s="1"/>
  <c r="J145" i="106"/>
  <c r="U144" i="106"/>
  <c r="S144" i="106"/>
  <c r="T144" i="106" s="1"/>
  <c r="M144" i="106"/>
  <c r="W144" i="106" s="1"/>
  <c r="J144" i="106"/>
  <c r="U143" i="106"/>
  <c r="S143" i="106"/>
  <c r="T143" i="106" s="1"/>
  <c r="M143" i="106"/>
  <c r="W143" i="106" s="1"/>
  <c r="J143" i="106"/>
  <c r="U142" i="106"/>
  <c r="S142" i="106"/>
  <c r="T142" i="106" s="1"/>
  <c r="M142" i="106"/>
  <c r="W142" i="106" s="1"/>
  <c r="J142" i="106"/>
  <c r="U141" i="106"/>
  <c r="S141" i="106"/>
  <c r="T141" i="106" s="1"/>
  <c r="M141" i="106"/>
  <c r="W141" i="106" s="1"/>
  <c r="J141" i="106"/>
  <c r="U140" i="106"/>
  <c r="S140" i="106"/>
  <c r="T140" i="106" s="1"/>
  <c r="M140" i="106"/>
  <c r="W140" i="106" s="1"/>
  <c r="J140" i="106"/>
  <c r="U139" i="106"/>
  <c r="S139" i="106"/>
  <c r="T139" i="106" s="1"/>
  <c r="M139" i="106"/>
  <c r="W139" i="106" s="1"/>
  <c r="J139" i="106"/>
  <c r="U138" i="106"/>
  <c r="S138" i="106"/>
  <c r="T138" i="106" s="1"/>
  <c r="M138" i="106"/>
  <c r="W138" i="106" s="1"/>
  <c r="J138" i="106"/>
  <c r="U137" i="106"/>
  <c r="S137" i="106"/>
  <c r="T137" i="106" s="1"/>
  <c r="M137" i="106"/>
  <c r="W137" i="106" s="1"/>
  <c r="J137" i="106"/>
  <c r="U136" i="106"/>
  <c r="S136" i="106"/>
  <c r="T136" i="106" s="1"/>
  <c r="M136" i="106"/>
  <c r="W136" i="106" s="1"/>
  <c r="J136" i="106"/>
  <c r="U135" i="106"/>
  <c r="S135" i="106"/>
  <c r="T135" i="106" s="1"/>
  <c r="M135" i="106"/>
  <c r="W135" i="106" s="1"/>
  <c r="J135" i="106"/>
  <c r="U134" i="106"/>
  <c r="S134" i="106"/>
  <c r="T134" i="106" s="1"/>
  <c r="M134" i="106"/>
  <c r="W134" i="106" s="1"/>
  <c r="J134" i="106"/>
  <c r="U133" i="106"/>
  <c r="S133" i="106"/>
  <c r="T133" i="106" s="1"/>
  <c r="M133" i="106"/>
  <c r="W133" i="106" s="1"/>
  <c r="J133" i="106"/>
  <c r="U132" i="106"/>
  <c r="S132" i="106"/>
  <c r="T132" i="106" s="1"/>
  <c r="M132" i="106"/>
  <c r="W132" i="106" s="1"/>
  <c r="J132" i="106"/>
  <c r="U131" i="106"/>
  <c r="S131" i="106"/>
  <c r="T131" i="106" s="1"/>
  <c r="M131" i="106"/>
  <c r="W131" i="106" s="1"/>
  <c r="J131" i="106"/>
  <c r="U130" i="106"/>
  <c r="S130" i="106"/>
  <c r="T130" i="106" s="1"/>
  <c r="M130" i="106"/>
  <c r="W130" i="106" s="1"/>
  <c r="J130" i="106"/>
  <c r="U129" i="106"/>
  <c r="S129" i="106"/>
  <c r="T129" i="106" s="1"/>
  <c r="M129" i="106"/>
  <c r="W129" i="106" s="1"/>
  <c r="J129" i="106"/>
  <c r="U128" i="106"/>
  <c r="S128" i="106"/>
  <c r="T128" i="106" s="1"/>
  <c r="M128" i="106"/>
  <c r="W128" i="106" s="1"/>
  <c r="J128" i="106"/>
  <c r="U127" i="106"/>
  <c r="S127" i="106"/>
  <c r="T127" i="106" s="1"/>
  <c r="M127" i="106"/>
  <c r="W127" i="106" s="1"/>
  <c r="J127" i="106"/>
  <c r="U126" i="106"/>
  <c r="S126" i="106"/>
  <c r="T126" i="106" s="1"/>
  <c r="M126" i="106"/>
  <c r="W126" i="106" s="1"/>
  <c r="J126" i="106"/>
  <c r="U125" i="106"/>
  <c r="S125" i="106"/>
  <c r="T125" i="106" s="1"/>
  <c r="M125" i="106"/>
  <c r="W125" i="106" s="1"/>
  <c r="J125" i="106"/>
  <c r="U124" i="106"/>
  <c r="S124" i="106"/>
  <c r="T124" i="106" s="1"/>
  <c r="M124" i="106"/>
  <c r="W124" i="106" s="1"/>
  <c r="J124" i="106"/>
  <c r="U123" i="106"/>
  <c r="S123" i="106"/>
  <c r="T123" i="106" s="1"/>
  <c r="M123" i="106"/>
  <c r="W123" i="106" s="1"/>
  <c r="J123" i="106"/>
  <c r="U122" i="106"/>
  <c r="S122" i="106"/>
  <c r="T122" i="106" s="1"/>
  <c r="M122" i="106"/>
  <c r="W122" i="106" s="1"/>
  <c r="J122" i="106"/>
  <c r="U121" i="106"/>
  <c r="S121" i="106"/>
  <c r="T121" i="106" s="1"/>
  <c r="M121" i="106"/>
  <c r="W121" i="106" s="1"/>
  <c r="J121" i="106"/>
  <c r="U120" i="106"/>
  <c r="S120" i="106"/>
  <c r="T120" i="106" s="1"/>
  <c r="M120" i="106"/>
  <c r="W120" i="106" s="1"/>
  <c r="J120" i="106"/>
  <c r="U119" i="106"/>
  <c r="S119" i="106"/>
  <c r="T119" i="106" s="1"/>
  <c r="M119" i="106"/>
  <c r="W119" i="106" s="1"/>
  <c r="J119" i="106"/>
  <c r="U118" i="106"/>
  <c r="S118" i="106"/>
  <c r="T118" i="106" s="1"/>
  <c r="M118" i="106"/>
  <c r="W118" i="106" s="1"/>
  <c r="J118" i="106"/>
  <c r="U117" i="106"/>
  <c r="S117" i="106"/>
  <c r="T117" i="106" s="1"/>
  <c r="M117" i="106"/>
  <c r="W117" i="106" s="1"/>
  <c r="J117" i="106"/>
  <c r="U116" i="106"/>
  <c r="S116" i="106"/>
  <c r="T116" i="106" s="1"/>
  <c r="M116" i="106"/>
  <c r="W116" i="106" s="1"/>
  <c r="J116" i="106"/>
  <c r="U115" i="106"/>
  <c r="S115" i="106"/>
  <c r="T115" i="106" s="1"/>
  <c r="M115" i="106"/>
  <c r="W115" i="106" s="1"/>
  <c r="J115" i="106"/>
  <c r="U114" i="106"/>
  <c r="S114" i="106"/>
  <c r="T114" i="106" s="1"/>
  <c r="M114" i="106"/>
  <c r="W114" i="106" s="1"/>
  <c r="J114" i="106"/>
  <c r="U113" i="106"/>
  <c r="S113" i="106"/>
  <c r="T113" i="106" s="1"/>
  <c r="M113" i="106"/>
  <c r="W113" i="106" s="1"/>
  <c r="J113" i="106"/>
  <c r="U112" i="106"/>
  <c r="S112" i="106"/>
  <c r="T112" i="106" s="1"/>
  <c r="M112" i="106"/>
  <c r="W112" i="106" s="1"/>
  <c r="J112" i="106"/>
  <c r="U111" i="106"/>
  <c r="S111" i="106"/>
  <c r="T111" i="106" s="1"/>
  <c r="M111" i="106"/>
  <c r="W111" i="106" s="1"/>
  <c r="J111" i="106"/>
  <c r="U110" i="106"/>
  <c r="S110" i="106"/>
  <c r="T110" i="106" s="1"/>
  <c r="M110" i="106"/>
  <c r="W110" i="106" s="1"/>
  <c r="J110" i="106"/>
  <c r="U109" i="106"/>
  <c r="S109" i="106"/>
  <c r="T109" i="106" s="1"/>
  <c r="M109" i="106"/>
  <c r="W109" i="106" s="1"/>
  <c r="J109" i="106"/>
  <c r="U108" i="106"/>
  <c r="S108" i="106"/>
  <c r="T108" i="106" s="1"/>
  <c r="M108" i="106"/>
  <c r="W108" i="106" s="1"/>
  <c r="J108" i="106"/>
  <c r="U107" i="106"/>
  <c r="S107" i="106"/>
  <c r="T107" i="106" s="1"/>
  <c r="M107" i="106"/>
  <c r="W107" i="106" s="1"/>
  <c r="J107" i="106"/>
  <c r="U106" i="106"/>
  <c r="S106" i="106"/>
  <c r="T106" i="106" s="1"/>
  <c r="M106" i="106"/>
  <c r="W106" i="106" s="1"/>
  <c r="J106" i="106"/>
  <c r="U105" i="106"/>
  <c r="S105" i="106"/>
  <c r="T105" i="106" s="1"/>
  <c r="M105" i="106"/>
  <c r="W105" i="106" s="1"/>
  <c r="J105" i="106"/>
  <c r="U104" i="106"/>
  <c r="S104" i="106"/>
  <c r="T104" i="106" s="1"/>
  <c r="M104" i="106"/>
  <c r="W104" i="106" s="1"/>
  <c r="J104" i="106"/>
  <c r="U103" i="106"/>
  <c r="S103" i="106"/>
  <c r="T103" i="106" s="1"/>
  <c r="M103" i="106"/>
  <c r="W103" i="106" s="1"/>
  <c r="J103" i="106"/>
  <c r="U102" i="106"/>
  <c r="S102" i="106"/>
  <c r="T102" i="106" s="1"/>
  <c r="M102" i="106"/>
  <c r="W102" i="106" s="1"/>
  <c r="J102" i="106"/>
  <c r="U101" i="106"/>
  <c r="S101" i="106"/>
  <c r="T101" i="106" s="1"/>
  <c r="M101" i="106"/>
  <c r="W101" i="106" s="1"/>
  <c r="J101" i="106"/>
  <c r="U100" i="106"/>
  <c r="S100" i="106"/>
  <c r="T100" i="106" s="1"/>
  <c r="M100" i="106"/>
  <c r="W100" i="106" s="1"/>
  <c r="J100" i="106"/>
  <c r="U99" i="106"/>
  <c r="S99" i="106"/>
  <c r="T99" i="106" s="1"/>
  <c r="M99" i="106"/>
  <c r="W99" i="106" s="1"/>
  <c r="J99" i="106"/>
  <c r="U98" i="106"/>
  <c r="S98" i="106"/>
  <c r="T98" i="106" s="1"/>
  <c r="M98" i="106"/>
  <c r="W98" i="106" s="1"/>
  <c r="J98" i="106"/>
  <c r="U97" i="106"/>
  <c r="S97" i="106"/>
  <c r="T97" i="106" s="1"/>
  <c r="M97" i="106"/>
  <c r="W97" i="106" s="1"/>
  <c r="J97" i="106"/>
  <c r="U96" i="106"/>
  <c r="S96" i="106"/>
  <c r="T96" i="106" s="1"/>
  <c r="M96" i="106"/>
  <c r="W96" i="106" s="1"/>
  <c r="J96" i="106"/>
  <c r="U95" i="106"/>
  <c r="S95" i="106"/>
  <c r="T95" i="106" s="1"/>
  <c r="M95" i="106"/>
  <c r="W95" i="106" s="1"/>
  <c r="J95" i="106"/>
  <c r="U94" i="106"/>
  <c r="S94" i="106"/>
  <c r="T94" i="106" s="1"/>
  <c r="M94" i="106"/>
  <c r="W94" i="106" s="1"/>
  <c r="J94" i="106"/>
  <c r="U93" i="106"/>
  <c r="S93" i="106"/>
  <c r="T93" i="106" s="1"/>
  <c r="M93" i="106"/>
  <c r="W93" i="106" s="1"/>
  <c r="J93" i="106"/>
  <c r="U92" i="106"/>
  <c r="S92" i="106"/>
  <c r="T92" i="106" s="1"/>
  <c r="M92" i="106"/>
  <c r="W92" i="106" s="1"/>
  <c r="J92" i="106"/>
  <c r="U91" i="106"/>
  <c r="S91" i="106"/>
  <c r="T91" i="106" s="1"/>
  <c r="M91" i="106"/>
  <c r="W91" i="106" s="1"/>
  <c r="J91" i="106"/>
  <c r="U90" i="106"/>
  <c r="S90" i="106"/>
  <c r="T90" i="106" s="1"/>
  <c r="M90" i="106"/>
  <c r="W90" i="106" s="1"/>
  <c r="J90" i="106"/>
  <c r="U89" i="106"/>
  <c r="S89" i="106"/>
  <c r="T89" i="106" s="1"/>
  <c r="M89" i="106"/>
  <c r="W89" i="106" s="1"/>
  <c r="J89" i="106"/>
  <c r="U88" i="106"/>
  <c r="S88" i="106"/>
  <c r="T88" i="106" s="1"/>
  <c r="M88" i="106"/>
  <c r="W88" i="106" s="1"/>
  <c r="J88" i="106"/>
  <c r="U87" i="106"/>
  <c r="S87" i="106"/>
  <c r="T87" i="106" s="1"/>
  <c r="M87" i="106"/>
  <c r="W87" i="106" s="1"/>
  <c r="J87" i="106"/>
  <c r="U86" i="106"/>
  <c r="S86" i="106"/>
  <c r="T86" i="106" s="1"/>
  <c r="M86" i="106"/>
  <c r="W86" i="106" s="1"/>
  <c r="J86" i="106"/>
  <c r="U85" i="106"/>
  <c r="S85" i="106"/>
  <c r="T85" i="106" s="1"/>
  <c r="M85" i="106"/>
  <c r="W85" i="106" s="1"/>
  <c r="J85" i="106"/>
  <c r="U84" i="106"/>
  <c r="S84" i="106"/>
  <c r="T84" i="106" s="1"/>
  <c r="M84" i="106"/>
  <c r="W84" i="106" s="1"/>
  <c r="J84" i="106"/>
  <c r="U83" i="106"/>
  <c r="S83" i="106"/>
  <c r="T83" i="106" s="1"/>
  <c r="M83" i="106"/>
  <c r="W83" i="106" s="1"/>
  <c r="J83" i="106"/>
  <c r="U82" i="106"/>
  <c r="S82" i="106"/>
  <c r="T82" i="106" s="1"/>
  <c r="M82" i="106"/>
  <c r="W82" i="106" s="1"/>
  <c r="J82" i="106"/>
  <c r="U81" i="106"/>
  <c r="S81" i="106"/>
  <c r="T81" i="106" s="1"/>
  <c r="M81" i="106"/>
  <c r="W81" i="106" s="1"/>
  <c r="J81" i="106"/>
  <c r="U80" i="106"/>
  <c r="S80" i="106"/>
  <c r="T80" i="106" s="1"/>
  <c r="M80" i="106"/>
  <c r="W80" i="106" s="1"/>
  <c r="J80" i="106"/>
  <c r="U79" i="106"/>
  <c r="S79" i="106"/>
  <c r="T79" i="106" s="1"/>
  <c r="M79" i="106"/>
  <c r="W79" i="106" s="1"/>
  <c r="J79" i="106"/>
  <c r="U78" i="106"/>
  <c r="S78" i="106"/>
  <c r="T78" i="106" s="1"/>
  <c r="M78" i="106"/>
  <c r="W78" i="106" s="1"/>
  <c r="J78" i="106"/>
  <c r="U77" i="106"/>
  <c r="S77" i="106"/>
  <c r="T77" i="106" s="1"/>
  <c r="M77" i="106"/>
  <c r="W77" i="106" s="1"/>
  <c r="J77" i="106"/>
  <c r="U76" i="106"/>
  <c r="S76" i="106"/>
  <c r="T76" i="106" s="1"/>
  <c r="M76" i="106"/>
  <c r="W76" i="106" s="1"/>
  <c r="J76" i="106"/>
  <c r="U75" i="106"/>
  <c r="S75" i="106"/>
  <c r="T75" i="106" s="1"/>
  <c r="M75" i="106"/>
  <c r="W75" i="106" s="1"/>
  <c r="J75" i="106"/>
  <c r="U74" i="106"/>
  <c r="S74" i="106"/>
  <c r="T74" i="106" s="1"/>
  <c r="M74" i="106"/>
  <c r="W74" i="106" s="1"/>
  <c r="J74" i="106"/>
  <c r="U73" i="106"/>
  <c r="S73" i="106"/>
  <c r="T73" i="106" s="1"/>
  <c r="M73" i="106"/>
  <c r="W73" i="106" s="1"/>
  <c r="J73" i="106"/>
  <c r="U72" i="106"/>
  <c r="S72" i="106"/>
  <c r="T72" i="106" s="1"/>
  <c r="M72" i="106"/>
  <c r="W72" i="106" s="1"/>
  <c r="J72" i="106"/>
  <c r="U71" i="106"/>
  <c r="S71" i="106"/>
  <c r="T71" i="106" s="1"/>
  <c r="M71" i="106"/>
  <c r="W71" i="106" s="1"/>
  <c r="J71" i="106"/>
  <c r="U70" i="106"/>
  <c r="S70" i="106"/>
  <c r="T70" i="106" s="1"/>
  <c r="M70" i="106"/>
  <c r="W70" i="106" s="1"/>
  <c r="J70" i="106"/>
  <c r="U69" i="106"/>
  <c r="S69" i="106"/>
  <c r="T69" i="106" s="1"/>
  <c r="M69" i="106"/>
  <c r="W69" i="106" s="1"/>
  <c r="J69" i="106"/>
  <c r="U68" i="106"/>
  <c r="S68" i="106"/>
  <c r="T68" i="106" s="1"/>
  <c r="W68" i="106"/>
  <c r="U67" i="106"/>
  <c r="S67" i="106"/>
  <c r="T67" i="106" s="1"/>
  <c r="U66" i="106"/>
  <c r="S66" i="106"/>
  <c r="W66" i="106"/>
  <c r="U65" i="106"/>
  <c r="S65" i="106"/>
  <c r="T65" i="106" s="1"/>
  <c r="U64" i="106"/>
  <c r="S64" i="106"/>
  <c r="U63" i="106"/>
  <c r="S63" i="106"/>
  <c r="U62" i="106"/>
  <c r="S62" i="106"/>
  <c r="T62" i="106" s="1"/>
  <c r="U61" i="106"/>
  <c r="S61" i="106"/>
  <c r="W61" i="106"/>
  <c r="U60" i="106"/>
  <c r="S60" i="106"/>
  <c r="W60" i="106"/>
  <c r="U59" i="106"/>
  <c r="S59" i="106"/>
  <c r="U58" i="106"/>
  <c r="S58" i="106"/>
  <c r="T58" i="106" s="1"/>
  <c r="U57" i="106"/>
  <c r="S57" i="106"/>
  <c r="U56" i="106"/>
  <c r="S56" i="106"/>
  <c r="T56" i="106" s="1"/>
  <c r="U55" i="106"/>
  <c r="S55" i="106"/>
  <c r="U54" i="106"/>
  <c r="S54" i="106"/>
  <c r="T54" i="106" s="1"/>
  <c r="U53" i="106"/>
  <c r="S53" i="106"/>
  <c r="W52" i="106"/>
  <c r="U52" i="106"/>
  <c r="S52" i="106"/>
  <c r="U51" i="106"/>
  <c r="S51" i="106"/>
  <c r="W51" i="106"/>
  <c r="U50" i="106"/>
  <c r="S50" i="106"/>
  <c r="U49" i="106"/>
  <c r="S49" i="106"/>
  <c r="U48" i="106"/>
  <c r="S48" i="106"/>
  <c r="W48" i="106"/>
  <c r="U47" i="106"/>
  <c r="S47" i="106"/>
  <c r="U46" i="106"/>
  <c r="S46" i="106"/>
  <c r="U45" i="106"/>
  <c r="S45" i="106"/>
  <c r="U44" i="106"/>
  <c r="S44" i="106"/>
  <c r="U43" i="106"/>
  <c r="T43" i="106" s="1"/>
  <c r="S43" i="106"/>
  <c r="U42" i="106"/>
  <c r="S42" i="106"/>
  <c r="T42" i="106" s="1"/>
  <c r="U41" i="106"/>
  <c r="S41" i="106"/>
  <c r="U40" i="106"/>
  <c r="S40" i="106"/>
  <c r="U39" i="106"/>
  <c r="S39" i="106"/>
  <c r="T39" i="106" s="1"/>
  <c r="U38" i="106"/>
  <c r="S38" i="106"/>
  <c r="U37" i="106"/>
  <c r="S37" i="106"/>
  <c r="T37" i="106" s="1"/>
  <c r="M37" i="106"/>
  <c r="W37" i="106" s="1"/>
  <c r="J37" i="106"/>
  <c r="AB36" i="106"/>
  <c r="Z36" i="106"/>
  <c r="Y36" i="106" s="1"/>
  <c r="Y255" i="106" s="1"/>
  <c r="X36" i="106"/>
  <c r="R36" i="106"/>
  <c r="P36" i="106"/>
  <c r="N36" i="106"/>
  <c r="K36" i="106"/>
  <c r="I36" i="106"/>
  <c r="J36" i="106" s="1"/>
  <c r="H36" i="106"/>
  <c r="F36" i="106"/>
  <c r="D36" i="106"/>
  <c r="U35" i="106"/>
  <c r="M35" i="106"/>
  <c r="W35" i="106" s="1"/>
  <c r="U34" i="106"/>
  <c r="M34" i="106"/>
  <c r="W34" i="106" s="1"/>
  <c r="J34" i="106"/>
  <c r="J33" i="106" s="1"/>
  <c r="T33" i="106" s="1"/>
  <c r="T34" i="106" s="1"/>
  <c r="M33" i="106"/>
  <c r="W33" i="106" s="1"/>
  <c r="K33" i="106"/>
  <c r="U33" i="106" s="1"/>
  <c r="I33" i="106"/>
  <c r="S33" i="106" s="1"/>
  <c r="S34" i="106" s="1"/>
  <c r="U32" i="106"/>
  <c r="M32" i="106"/>
  <c r="W32" i="106" s="1"/>
  <c r="U31" i="106"/>
  <c r="S31" i="106"/>
  <c r="M31" i="106"/>
  <c r="W31" i="106" s="1"/>
  <c r="J31" i="106"/>
  <c r="T31" i="106" s="1"/>
  <c r="K30" i="106"/>
  <c r="I30" i="106"/>
  <c r="I258" i="106" s="1"/>
  <c r="W29" i="106"/>
  <c r="U29" i="106"/>
  <c r="W28" i="106"/>
  <c r="U28" i="106"/>
  <c r="T21" i="106" s="1"/>
  <c r="J28" i="106"/>
  <c r="W27" i="106"/>
  <c r="U27" i="106"/>
  <c r="T27" i="106"/>
  <c r="J27" i="106"/>
  <c r="I28" i="106" s="1"/>
  <c r="I27" i="106"/>
  <c r="W26" i="106"/>
  <c r="U26" i="106"/>
  <c r="W25" i="106"/>
  <c r="U25" i="106"/>
  <c r="J25" i="106"/>
  <c r="I25" i="106"/>
  <c r="W24" i="106"/>
  <c r="U24" i="106"/>
  <c r="U23" i="106"/>
  <c r="M23" i="106"/>
  <c r="W23" i="106" s="1"/>
  <c r="U22" i="106"/>
  <c r="M22" i="106"/>
  <c r="W22" i="106" s="1"/>
  <c r="J22" i="106"/>
  <c r="I22" i="106"/>
  <c r="K21" i="106"/>
  <c r="U21" i="106" s="1"/>
  <c r="J21" i="106"/>
  <c r="I21" i="106"/>
  <c r="U20" i="106"/>
  <c r="T20" i="106"/>
  <c r="S20" i="106"/>
  <c r="J20" i="106"/>
  <c r="W19" i="106"/>
  <c r="U19" i="106"/>
  <c r="U18" i="106"/>
  <c r="W18" i="106"/>
  <c r="J18" i="106"/>
  <c r="U17" i="106"/>
  <c r="M17" i="106"/>
  <c r="W17" i="106" s="1"/>
  <c r="U16" i="106"/>
  <c r="M16" i="106"/>
  <c r="W16" i="106" s="1"/>
  <c r="U15" i="106"/>
  <c r="K15" i="106"/>
  <c r="J15" i="106"/>
  <c r="U14" i="106"/>
  <c r="S14" i="106"/>
  <c r="J14" i="106"/>
  <c r="T14" i="106" s="1"/>
  <c r="U13" i="106"/>
  <c r="M13" i="106"/>
  <c r="W13" i="106" s="1"/>
  <c r="U12" i="106"/>
  <c r="S12" i="106"/>
  <c r="M12" i="106"/>
  <c r="W12" i="106" s="1"/>
  <c r="J12" i="106"/>
  <c r="T12" i="106" s="1"/>
  <c r="K11" i="106"/>
  <c r="K257" i="106" s="1"/>
  <c r="J11" i="106"/>
  <c r="T11" i="106" s="1"/>
  <c r="I11" i="106"/>
  <c r="I257" i="106" s="1"/>
  <c r="U10" i="106"/>
  <c r="M10" i="106"/>
  <c r="W10" i="106" s="1"/>
  <c r="U9" i="106"/>
  <c r="S9" i="106"/>
  <c r="M9" i="106"/>
  <c r="W9" i="106" s="1"/>
  <c r="J9" i="106"/>
  <c r="T9" i="106" s="1"/>
  <c r="K8" i="106"/>
  <c r="I8" i="106"/>
  <c r="M11" i="106" l="1"/>
  <c r="K263" i="106"/>
  <c r="T16" i="106"/>
  <c r="S21" i="106"/>
  <c r="M21" i="106"/>
  <c r="T25" i="106"/>
  <c r="K258" i="106"/>
  <c r="K266" i="106" s="1"/>
  <c r="T50" i="106"/>
  <c r="T61" i="106"/>
  <c r="E256" i="106"/>
  <c r="O257" i="106"/>
  <c r="J260" i="106"/>
  <c r="U266" i="106"/>
  <c r="J257" i="106"/>
  <c r="M15" i="106"/>
  <c r="W15" i="106" s="1"/>
  <c r="S26" i="106"/>
  <c r="T28" i="106"/>
  <c r="T26" i="106" s="1"/>
  <c r="S24" i="106"/>
  <c r="O36" i="106"/>
  <c r="O255" i="106" s="1"/>
  <c r="T38" i="106"/>
  <c r="T45" i="106"/>
  <c r="T47" i="106"/>
  <c r="T60" i="106"/>
  <c r="T63" i="106"/>
  <c r="T66" i="106"/>
  <c r="E257" i="106"/>
  <c r="J259" i="106"/>
  <c r="E260" i="106"/>
  <c r="Y260" i="106"/>
  <c r="U36" i="106"/>
  <c r="U263" i="106" s="1"/>
  <c r="T41" i="106"/>
  <c r="T46" i="106"/>
  <c r="T49" i="106"/>
  <c r="T59" i="106"/>
  <c r="T64" i="106"/>
  <c r="T40" i="106"/>
  <c r="T44" i="106"/>
  <c r="T48" i="106"/>
  <c r="T51" i="106"/>
  <c r="T53" i="106"/>
  <c r="T55" i="106"/>
  <c r="T57" i="106"/>
  <c r="E36" i="106"/>
  <c r="E255" i="106" s="1"/>
  <c r="M36" i="106"/>
  <c r="W266" i="106" s="1"/>
  <c r="S36" i="106"/>
  <c r="T52" i="106"/>
  <c r="H258" i="106"/>
  <c r="H262" i="106" s="1"/>
  <c r="H255" i="106"/>
  <c r="R258" i="106"/>
  <c r="R262" i="106" s="1"/>
  <c r="R255" i="106"/>
  <c r="AB263" i="106"/>
  <c r="AB258" i="106"/>
  <c r="AB255" i="106"/>
  <c r="J8" i="106"/>
  <c r="M8" i="106"/>
  <c r="U265" i="106"/>
  <c r="S11" i="106"/>
  <c r="S257" i="106" s="1"/>
  <c r="U11" i="106"/>
  <c r="U257" i="106" s="1"/>
  <c r="M14" i="106"/>
  <c r="W14" i="106" s="1"/>
  <c r="T15" i="106"/>
  <c r="J30" i="106"/>
  <c r="T30" i="106" s="1"/>
  <c r="M30" i="106"/>
  <c r="T169" i="106"/>
  <c r="T170" i="106"/>
  <c r="T171" i="106"/>
  <c r="T172" i="106"/>
  <c r="T173" i="106"/>
  <c r="T174" i="106"/>
  <c r="T175" i="106"/>
  <c r="AB262" i="106"/>
  <c r="I256" i="106"/>
  <c r="I255" i="106"/>
  <c r="K256" i="106"/>
  <c r="K262" i="106" s="1"/>
  <c r="K255" i="106"/>
  <c r="J258" i="106"/>
  <c r="I266" i="106"/>
  <c r="D258" i="106"/>
  <c r="D262" i="106" s="1"/>
  <c r="D255" i="106"/>
  <c r="F263" i="106"/>
  <c r="F258" i="106"/>
  <c r="F255" i="106"/>
  <c r="N258" i="106"/>
  <c r="N262" i="106" s="1"/>
  <c r="N255" i="106"/>
  <c r="P263" i="106"/>
  <c r="P258" i="106"/>
  <c r="P262" i="106" s="1"/>
  <c r="P255" i="106"/>
  <c r="X258" i="106"/>
  <c r="X255" i="106"/>
  <c r="Z258" i="106"/>
  <c r="Z262" i="106" s="1"/>
  <c r="Z255" i="106"/>
  <c r="S8" i="106"/>
  <c r="U8" i="106"/>
  <c r="W11" i="106"/>
  <c r="S30" i="106"/>
  <c r="U30" i="106"/>
  <c r="F262" i="106"/>
  <c r="S259" i="106"/>
  <c r="T259" i="106" s="1"/>
  <c r="S260" i="106"/>
  <c r="T260" i="106" s="1"/>
  <c r="S261" i="106"/>
  <c r="T261" i="106" s="1"/>
  <c r="X262" i="106"/>
  <c r="W236" i="106"/>
  <c r="W260" i="106" s="1"/>
  <c r="W239" i="106"/>
  <c r="W261" i="106" s="1"/>
  <c r="W240" i="106"/>
  <c r="W259" i="106" s="1"/>
  <c r="T257" i="106" l="1"/>
  <c r="W21" i="106"/>
  <c r="W20" i="106" s="1"/>
  <c r="W270" i="106" s="1"/>
  <c r="M20" i="106"/>
  <c r="M257" i="106" s="1"/>
  <c r="S258" i="106"/>
  <c r="T258" i="106" s="1"/>
  <c r="U258" i="106"/>
  <c r="T36" i="106"/>
  <c r="W257" i="106"/>
  <c r="O263" i="106"/>
  <c r="E258" i="106"/>
  <c r="E262" i="106" s="1"/>
  <c r="S256" i="106"/>
  <c r="S255" i="106"/>
  <c r="J256" i="106"/>
  <c r="J262" i="106" s="1"/>
  <c r="I262" i="106"/>
  <c r="M256" i="106"/>
  <c r="M255" i="106"/>
  <c r="W8" i="106"/>
  <c r="S262" i="106"/>
  <c r="Y258" i="106"/>
  <c r="Y262" i="106" s="1"/>
  <c r="W36" i="106"/>
  <c r="AC36" i="106" s="1"/>
  <c r="F266" i="106"/>
  <c r="U262" i="106"/>
  <c r="U256" i="106"/>
  <c r="U255" i="106"/>
  <c r="J263" i="106"/>
  <c r="I263" i="106"/>
  <c r="M258" i="106"/>
  <c r="W30" i="106"/>
  <c r="J255" i="106"/>
  <c r="T8" i="106"/>
  <c r="Y263" i="106"/>
  <c r="O258" i="106"/>
  <c r="O262" i="106" s="1"/>
  <c r="E263" i="106"/>
  <c r="T255" i="106" l="1"/>
  <c r="T262" i="106"/>
  <c r="T263" i="106"/>
  <c r="S263" i="106"/>
  <c r="W258" i="106"/>
  <c r="W256" i="106"/>
  <c r="W255" i="106"/>
  <c r="AC255" i="106" s="1"/>
  <c r="M262" i="106"/>
  <c r="W264" i="106" s="1"/>
  <c r="T256" i="106"/>
  <c r="T264" i="106" s="1"/>
  <c r="M263" i="106" l="1"/>
  <c r="W262" i="106"/>
  <c r="W263" i="106" s="1"/>
  <c r="W265" i="106" l="1"/>
  <c r="P240" i="35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<sst xmlns="http://schemas.openxmlformats.org/spreadsheetml/2006/main" count="2146" uniqueCount="432">
  <si>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</si>
  <si>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</si>
  <si>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</si>
  <si>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</si>
  <si>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</si>
  <si>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</si>
  <si>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</si>
  <si>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</si>
  <si>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</si>
  <si>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</si>
  <si>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</si>
  <si>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</si>
  <si>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</si>
  <si>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</si>
  <si>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</si>
  <si>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</si>
  <si>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</si>
  <si>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</si>
  <si>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</si>
  <si>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</si>
  <si>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</si>
  <si>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</si>
  <si>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</si>
  <si>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</si>
  <si>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</si>
  <si>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</si>
  <si>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</si>
  <si>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</si>
  <si>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</si>
  <si>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</si>
  <si>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</si>
  <si>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</si>
  <si>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</si>
  <si>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</si>
  <si>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</si>
  <si>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</si>
  <si>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</si>
  <si>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</si>
  <si>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</si>
  <si>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</si>
  <si>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</si>
  <si>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</si>
  <si>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</si>
  <si>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</si>
  <si>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</si>
  <si>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</si>
  <si>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</si>
  <si>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</si>
  <si>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</si>
  <si>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</si>
  <si>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</si>
  <si>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</si>
  <si>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</si>
  <si>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</si>
  <si>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</si>
  <si>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</si>
  <si>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</si>
  <si>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</si>
  <si>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</si>
  <si>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</si>
  <si>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</si>
  <si>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</si>
  <si>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</si>
  <si>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</si>
  <si>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</si>
  <si>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</si>
  <si>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</si>
  <si>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</si>
  <si>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</si>
  <si>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</si>
  <si>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</si>
  <si>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</si>
  <si>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</si>
  <si>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</si>
  <si>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</si>
  <si>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</si>
  <si>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</si>
  <si>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</si>
  <si>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</si>
  <si>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</si>
  <si>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</si>
  <si>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</si>
  <si>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</si>
  <si>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</si>
  <si>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</si>
  <si>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</si>
  <si>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</si>
  <si>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</si>
  <si>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</si>
  <si>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</si>
  <si>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</si>
  <si>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</si>
  <si>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</si>
  <si>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</si>
  <si>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</si>
  <si>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</si>
  <si>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</si>
  <si>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</si>
  <si>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</si>
  <si>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</si>
  <si>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</si>
  <si>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</si>
  <si>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</si>
  <si>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</si>
  <si>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</si>
  <si>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</si>
  <si>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</si>
  <si>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</si>
  <si>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</si>
  <si>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</si>
  <si>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</si>
  <si>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</si>
  <si>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</si>
  <si>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</si>
  <si>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</si>
  <si>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</si>
  <si>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</si>
  <si>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</si>
  <si>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</si>
  <si>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</si>
  <si>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</si>
  <si>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</si>
  <si>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</si>
  <si>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</si>
  <si>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</si>
  <si>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</si>
  <si>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</si>
  <si>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</si>
  <si>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</si>
  <si>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</si>
  <si>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</si>
  <si>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</si>
  <si>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</si>
  <si>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</si>
  <si>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</si>
  <si>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</si>
  <si>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</si>
  <si>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</si>
  <si>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</si>
  <si>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</si>
  <si>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</si>
  <si>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</si>
  <si>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</si>
  <si>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</si>
  <si>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</si>
  <si>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</si>
  <si>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</si>
  <si>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</si>
  <si>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</si>
  <si>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</si>
  <si>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</si>
  <si>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</si>
  <si>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</si>
  <si>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</si>
  <si>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</si>
  <si>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</si>
  <si>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</si>
  <si>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</si>
  <si>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</si>
  <si>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</si>
  <si>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</si>
  <si>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</si>
  <si>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</si>
  <si>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</si>
  <si>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</si>
  <si>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</si>
  <si>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</si>
  <si>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</si>
  <si>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</si>
  <si>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</si>
  <si>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</si>
  <si>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</si>
  <si>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</si>
  <si>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</si>
  <si>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</si>
  <si>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</si>
  <si>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</si>
  <si>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</si>
  <si>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</si>
  <si>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</si>
  <si>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</si>
  <si>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</si>
  <si>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</si>
  <si>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</si>
  <si>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</si>
  <si>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</si>
  <si>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</si>
  <si>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</si>
  <si>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</si>
  <si>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</si>
  <si>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</si>
  <si>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</si>
  <si>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</si>
  <si>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</si>
  <si>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</si>
  <si>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</si>
  <si>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</si>
  <si>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</si>
  <si>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</si>
  <si>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</si>
  <si>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</si>
  <si>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</si>
  <si>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</si>
  <si>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</si>
  <si>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</si>
  <si>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</si>
  <si>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</si>
  <si>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</si>
  <si>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</si>
  <si>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</si>
  <si>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</si>
  <si>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</si>
  <si>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</si>
  <si>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</si>
  <si>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</si>
  <si>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</si>
  <si>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</si>
  <si>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</si>
  <si>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</si>
  <si>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</si>
  <si>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</si>
  <si>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</si>
  <si>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</si>
  <si>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</si>
  <si>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</si>
  <si>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</si>
  <si>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</si>
  <si>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</si>
  <si>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</si>
  <si>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</si>
  <si>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</si>
  <si>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</si>
  <si>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</si>
  <si>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</si>
  <si>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</si>
  <si>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</si>
  <si>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</si>
  <si>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</si>
  <si>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</si>
  <si>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</si>
  <si>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</si>
  <si>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</si>
  <si>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</si>
  <si>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</si>
  <si>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</si>
  <si>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</si>
  <si>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</si>
  <si>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</si>
  <si>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</si>
  <si>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</si>
  <si>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</si>
  <si>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</si>
  <si>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</si>
  <si>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</si>
  <si>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</si>
  <si>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</si>
  <si>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</si>
  <si>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</si>
  <si>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</si>
  <si>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</si>
  <si>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ցանց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</si>
  <si>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</si>
  <si>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</si>
  <si>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</si>
  <si>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</si>
  <si>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</si>
  <si>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</si>
  <si>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</si>
  <si>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</si>
  <si>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</si>
  <si>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</si>
  <si>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</si>
  <si>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</si>
  <si>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</si>
  <si>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</si>
  <si>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</si>
  <si>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</si>
  <si>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</si>
  <si>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</si>
  <si>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</si>
  <si>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</si>
  <si>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</si>
  <si>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</si>
  <si>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հզ․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</si>
  <si>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</si>
  <si>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</si>
  <si>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</si>
  <si>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</si>
  <si>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</si>
  <si>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</si>
  <si>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</si>
  <si>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</si>
  <si>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</si>
  <si>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</si>
  <si>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</si>
  <si>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</si>
  <si>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</si>
  <si>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</si>
  <si>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</si>
  <si>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</si>
  <si>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</si>
  <si>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</si>
  <si>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</si>
  <si>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</si>
  <si>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</si>
  <si>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</si>
  <si>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</si>
  <si>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</si>
  <si>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</si>
  <si>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</si>
  <si>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</si>
  <si>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</si>
  <si>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Ապրանքային արտադրանք գործող գներով (առանց ԱԱՀ-ի) (պ.6xպ.7) (հազ. դրամ)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</si>
  <si>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</si>
  <si>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</si>
  <si>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</si>
  <si>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</si>
  <si>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</si>
  <si>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</si>
  <si>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</si>
  <si>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</si>
  <si>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</si>
  <si>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</si>
  <si>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</si>
  <si>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</si>
  <si>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</si>
  <si>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</si>
  <si>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</si>
  <si>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</si>
  <si>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</si>
  <si>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</si>
  <si>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</si>
  <si>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</si>
  <si>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</si>
  <si>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</si>
  <si>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</si>
  <si>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</si>
  <si>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</si>
  <si>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</si>
  <si>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</si>
  <si>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</si>
  <si>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</si>
  <si>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</si>
  <si>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</si>
  <si>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</si>
  <si>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</si>
  <si>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</si>
  <si>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</si>
  <si>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</si>
  <si>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</si>
  <si>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</si>
  <si>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</si>
  <si>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</si>
  <si>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</si>
  <si>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</si>
  <si>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</si>
  <si>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</si>
  <si>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 xml:space="preserve">փոքր ջերմ կայան 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</si>
  <si>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</si>
  <si>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</si>
  <si>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</si>
  <si>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</si>
  <si>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</si>
  <si>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</si>
  <si>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</si>
  <si>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</si>
  <si>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</si>
  <si>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r>
      <t xml:space="preserve">"Ինվեսթմընթ Մեդիա Գրուպ" </t>
    </r>
    <r>
      <rPr>
        <sz val="9"/>
        <rFont val="Sylfaen"/>
        <family val="1"/>
        <charset val="204"/>
      </rPr>
      <t>(ԱՅ-ԷՄ-ՋԻ)" ՍՊԸ ("Արևէկ" արև. էլ․ կայ․)</t>
    </r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</si>
  <si>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</si>
  <si>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</si>
  <si>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</si>
  <si>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</si>
  <si>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</si>
  <si>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</si>
  <si>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</si>
  <si>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</si>
  <si>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</si>
  <si>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r>
      <t xml:space="preserve">6) ներհոսք Վրաստանից </t>
    </r>
    <r>
      <rPr>
        <sz val="9"/>
        <rFont val="Sylfaen"/>
        <family val="1"/>
        <charset val="204"/>
      </rPr>
      <t>(հանած կորուստ ՀՀ-ԻԻՀ պետ.սահմանին)</t>
    </r>
  </si>
  <si>
    <r>
      <t>"Վ.Գ. և որդիներ" ՍՊԸ ( Հեր-Հեր-1 փոքր ՓՀԷԿ)</t>
    </r>
    <r>
      <rPr>
        <b/>
        <sz val="10"/>
        <rFont val="Sylfaen"/>
        <family val="1"/>
        <charset val="204"/>
      </rPr>
      <t xml:space="preserve"> </t>
    </r>
  </si>
  <si>
    <t>"Ֆերա" ՍՊԸ ("Գնդեվանք" ՓՀԷԿ )</t>
  </si>
  <si>
    <t>"Արև և ջուր" ՍՊԸ ("Կապուտջուր"ՓՀԷկ)</t>
  </si>
  <si>
    <t>"ԱՐԵՆԻ ՀԷԿ" ՓԲԸ" (Արենի ՓՀԷԿ)</t>
  </si>
  <si>
    <t>"Քլին էներջի" ՍՊԸ ("Վայոց Արև"արևային էլեկտրակայան)</t>
  </si>
  <si>
    <t>,</t>
  </si>
  <si>
    <r>
      <t xml:space="preserve">"Ազատեկ ՀԷԿ" ՓԲԸ" (Ազատեկ ՓՀԷԿ) </t>
    </r>
    <r>
      <rPr>
        <sz val="10"/>
        <color rgb="FFFF0000"/>
        <rFont val="Sylfaen"/>
        <family val="1"/>
        <charset val="204"/>
      </rPr>
      <t>87</t>
    </r>
  </si>
  <si>
    <r>
      <t xml:space="preserve">"ՕՍՏ-Էլ"ՍՊԸ (Հաղպատ-1 ՓՀԷԿ) </t>
    </r>
    <r>
      <rPr>
        <sz val="10"/>
        <color rgb="FFFF0000"/>
        <rFont val="Sylfaen"/>
        <family val="1"/>
        <charset val="204"/>
      </rPr>
      <t>153</t>
    </r>
  </si>
  <si>
    <r>
      <t>"Արիյո Էներջի" ՍՊԸ (Գետիկ-1 ՓՀԷկ)</t>
    </r>
    <r>
      <rPr>
        <sz val="10"/>
        <color rgb="FFFF0000"/>
        <rFont val="Sylfaen"/>
        <family val="1"/>
        <charset val="204"/>
      </rPr>
      <t xml:space="preserve"> 97</t>
    </r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</si>
  <si>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</si>
  <si>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</si>
  <si>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</si>
  <si>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</si>
  <si>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r>
      <t>"Լուսակերտ Բիոգազ Փլանթ" ՓԲԸ</t>
    </r>
    <r>
      <rPr>
        <b/>
        <sz val="14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>(Կենսաբ․ զանգվ․էլ․էներգիա արտադրող կայան)</t>
    </r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</si>
  <si>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</si>
  <si>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</si>
  <si>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</si>
  <si>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</si>
  <si>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</si>
  <si>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"Անի"ԲԲԸ ( Ջրաձոր փոքր ՀԷԿ)</t>
  </si>
  <si>
    <r>
      <t>"Նարէներգո"ՍՊԸ  (Գառնի  ՓՀԷԿ</t>
    </r>
    <r>
      <rPr>
        <sz val="14"/>
        <rFont val="Sylfaen"/>
        <family val="1"/>
        <charset val="204"/>
      </rPr>
      <t>)</t>
    </r>
  </si>
  <si>
    <t>"Էներգիա" ՍՊԸ " (Ավան ՓՀԷԿ)</t>
  </si>
  <si>
    <t>"ԱՅ ԹԻ ՍԻ" ՍՊԸ ("Արսան-1"արևային էլեկտրակայան)</t>
  </si>
  <si>
    <t>"ՌԵՊ ՔԱՌ" ՍՊԸ ("Արսան-2"արևային էլեկտրակայան)</t>
  </si>
  <si>
    <t xml:space="preserve">                                      Գլխավոր տնօրենի պարտականությունները կատարող                                                              Գագիկ Ղազարյան</t>
  </si>
  <si>
    <t>"ԻՆՏԵՐՆԵՅՇՆԼ ՄԱՍԻՍ ՏԱԲԱԿ" ՍՊԸ ("Գրանդ Սոլար 1" արևային էլեկտրակայան)</t>
  </si>
  <si>
    <r>
      <t xml:space="preserve">"Հրազ. ՋԷԿ" ԲԲԸ </t>
    </r>
    <r>
      <rPr>
        <b/>
        <sz val="11"/>
        <rFont val="Sylfaen"/>
        <family val="1"/>
        <charset val="204"/>
      </rPr>
      <t xml:space="preserve">- </t>
    </r>
    <r>
      <rPr>
        <b/>
        <sz val="10"/>
        <rFont val="Sylfaen"/>
        <family val="1"/>
        <charset val="204"/>
      </rPr>
      <t>ընդամենը</t>
    </r>
  </si>
  <si>
    <t>"Գազպրոմ Արմենիա"ՓԲԸ (Հրազդան-5)-ընդամենը</t>
  </si>
  <si>
    <r>
      <t>"Երևան ՋԷԿ" ՓԲԸ  (համկցված շոգեգազային ցիկլով աշխատող էներգաբլոկ) - ընդամենը</t>
    </r>
    <r>
      <rPr>
        <b/>
        <sz val="12"/>
        <rFont val="Sylfaen"/>
        <family val="1"/>
        <charset val="204"/>
      </rPr>
      <t xml:space="preserve"> </t>
    </r>
  </si>
  <si>
    <t>"ՄԷԿ" ՓԲԸ- ընդամենը</t>
  </si>
  <si>
    <t>"Քոնթուր Գլոբալ Հիդրո Կասկադ" ՓԲԸ - ընդամենը</t>
  </si>
  <si>
    <r>
      <t>"Ձորագետ Հիդրո " ՍՊԸ (''Ձորա ՀԷԿ '' ՓՀԷԿ  )</t>
    </r>
    <r>
      <rPr>
        <sz val="10"/>
        <color rgb="FFFF0000"/>
        <rFont val="Sylfaen"/>
        <family val="1"/>
        <charset val="204"/>
      </rPr>
      <t>162</t>
    </r>
  </si>
  <si>
    <r>
      <t>"ՀայՌուսկոգեներացիա" ՓԲԸ</t>
    </r>
    <r>
      <rPr>
        <b/>
        <sz val="12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>(ԻՋԵԿ-1)</t>
    </r>
  </si>
  <si>
    <t>"Ֆոտովոլտային էլ․ կայան Արևաձոր" ՍՊԸ  ("Արևաձոր" արևային էլեկտրակայան )</t>
  </si>
  <si>
    <t>"ՏԵԼԻՍ ՄԱՅՆԻՆԳ" ՍՊԸ ("Աստղաբեր" ՓՀԷկ)</t>
  </si>
  <si>
    <t>"Եր.Մ.Հ.անվ.պետ.բժշկ.համալս."( էլեկ.և ջերմ. համակց. արտ․կայան)</t>
  </si>
  <si>
    <t>2020թ․հունիս</t>
  </si>
  <si>
    <t>2019թ հունիս</t>
  </si>
  <si>
    <t>2020թ․ հունվար-հունիս</t>
  </si>
  <si>
    <t>2019թ․ հունվար-հունիս</t>
  </si>
  <si>
    <t>2020թ. Հունվար-Մայիս</t>
  </si>
  <si>
    <t>"Հրազ. ՋԷԿ" ԲԲԸ - ընդամենը</t>
  </si>
  <si>
    <t xml:space="preserve">"Երևան ՋԷԿ" ՓԲԸ  (համկցված շոգեգազային ցիկլով աշխատող էներգաբլոկ) - ընդամենը </t>
  </si>
  <si>
    <t>6) ներհոսք Վրաստանից (հանած կորուստ ՀՀ-ԻԻՀ պետ.սահմանին)</t>
  </si>
  <si>
    <t>"ՕՍՏ-Էլ"ՍՊԸ (Հաղպատ-1 ՓՀԷԿ) 153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</si>
  <si>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</si>
  <si>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</si>
  <si>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"ՀայՌուսկոգեներացիա" ՓԲԸ (ԻՋԵԿ-1)</t>
  </si>
  <si>
    <t>"Ձորագետ Հիդրո " ՍՊԸ (''Ձորա ՀԷԿ '' ՓՀԷԿ  )</t>
  </si>
  <si>
    <t xml:space="preserve">"Ազատեկ ՀԷԿ" ՓԲԸ" (Ազատեկ ՓՀԷԿ) </t>
  </si>
  <si>
    <t xml:space="preserve">"Վ.Գ. և որդիներ" ՍՊԸ ( Հեր-Հեր-1 փոքր ՓՀԷԿ) </t>
  </si>
  <si>
    <t xml:space="preserve">"Արիյո Էներջի" ՍՊԸ (Գետիկ-1 ՓՀԷկ) </t>
  </si>
  <si>
    <t xml:space="preserve">                              Գլխավոր տնօրենի պարտականությունները կատարող                                                                               Գագիկ Ղազարյան</t>
  </si>
  <si>
    <t xml:space="preserve">                              Գլխավոր տնօրենի պարտականությունները կատարող                                                                                 Գագիկ Ղազարյան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</si>
</sst>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0"/>
      <color rgb="FF00B050"/>
      <name val="Sylfaen"/>
      <family val="1"/>
      <charset val="204"/>
    </font>
    <font>
      <sz val="14"/>
      <name val="Sylfaen"/>
      <family val="1"/>
      <charset val="204"/>
    </font>
    <font>
      <sz val="14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B0F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1"/>
      <name val="Sylfaen"/>
      <family val="1"/>
      <charset val="204"/>
    </font>
    <font>
      <b/>
      <sz val="10"/>
      <color theme="0"/>
      <name val="Arial Armenian"/>
      <family val="2"/>
    </font>
    <font>
      <sz val="14"/>
      <color theme="0"/>
      <name val="Arial Armenian"/>
      <family val="2"/>
    </font>
    <font>
      <sz val="10"/>
      <color theme="0"/>
      <name val="Calibri"/>
      <family val="2"/>
      <charset val="204"/>
      <scheme val="minor"/>
    </font>
    <font>
      <sz val="10"/>
      <color rgb="FF00B050"/>
      <name val="Arial Armenian"/>
      <family val="2"/>
    </font>
    <font>
      <b/>
      <sz val="10"/>
      <color rgb="FFFF0000"/>
      <name val="Sylfaen"/>
      <family val="1"/>
      <charset val="204"/>
    </font>
    <font>
      <sz val="10"/>
      <color theme="3" tint="0.39997558519241921"/>
      <name val="Sylfaen"/>
      <family val="1"/>
      <charset val="204"/>
    </font>
    <font>
      <sz val="10"/>
      <color rgb="FF7030A0"/>
      <name val="Sylfaen"/>
      <family val="1"/>
      <charset val="204"/>
    </font>
    <font>
      <b/>
      <sz val="14"/>
      <name val="Sylfaen"/>
      <family val="1"/>
      <charset val="204"/>
    </font>
    <font>
      <b/>
      <sz val="9"/>
      <color rgb="FF00B0F0"/>
      <name val="Sylfaen"/>
      <family val="1"/>
      <charset val="204"/>
    </font>
    <font>
      <b/>
      <sz val="9"/>
      <color theme="7" tint="-0.249977111117893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 Armenian"/>
      <family val="2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b/>
      <sz val="11"/>
      <name val="Sylfaen"/>
      <family val="1"/>
      <charset val="204"/>
    </font>
    <font>
      <sz val="12"/>
      <name val="Arial Armenian"/>
      <family val="2"/>
    </font>
    <font>
      <b/>
      <sz val="9"/>
      <color rgb="FF00B050"/>
      <name val="Arial Armenian"/>
      <family val="2"/>
    </font>
    <font>
      <sz val="9"/>
      <color rgb="FF00B050"/>
      <name val="Arial Armenian"/>
      <family val="2"/>
    </font>
    <font>
      <b/>
      <sz val="9"/>
      <color rgb="FFFF0000"/>
      <name val="Sylfaen"/>
      <family val="1"/>
      <charset val="204"/>
    </font>
    <font>
      <sz val="12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164" fontId="49" fillId="0" borderId="0" applyFont="0" applyFill="0" applyBorder="0" applyAlignment="0" applyProtection="0"/>
  </cellStyleXfs>
  <cellXfs count="770">
    <xf numFmtId="0" fontId="0" fillId="0" borderId="0" xfId="0"/>
    <xf numFmtId="0" fontId="5" fillId="2" borderId="1" xfId="1" applyFont="1" applyFill="1" applyBorder="1"/>
    <xf numFmtId="0" fontId="5" fillId="2" borderId="5" xfId="1" applyFont="1" applyFill="1" applyBorder="1"/>
    <xf numFmtId="0" fontId="9" fillId="2" borderId="5" xfId="2" applyFont="1" applyFill="1" applyBorder="1"/>
    <xf numFmtId="0" fontId="9" fillId="2" borderId="11" xfId="1" applyFont="1" applyFill="1" applyBorder="1"/>
    <xf numFmtId="0" fontId="4" fillId="0" borderId="1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4" fillId="0" borderId="0" xfId="3" applyFont="1"/>
    <xf numFmtId="0" fontId="2" fillId="0" borderId="0" xfId="3"/>
    <xf numFmtId="0" fontId="6" fillId="0" borderId="0" xfId="3" applyFont="1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4" fillId="2" borderId="0" xfId="3" applyFont="1" applyFill="1"/>
    <xf numFmtId="0" fontId="4" fillId="0" borderId="1" xfId="3" applyFont="1" applyBorder="1"/>
    <xf numFmtId="0" fontId="5" fillId="0" borderId="1" xfId="3" applyFont="1" applyBorder="1"/>
    <xf numFmtId="0" fontId="5" fillId="0" borderId="1" xfId="3" applyFont="1" applyBorder="1" applyAlignment="1">
      <alignment horizontal="center" vertical="center"/>
    </xf>
    <xf numFmtId="165" fontId="4" fillId="2" borderId="0" xfId="3" applyNumberFormat="1" applyFont="1" applyFill="1"/>
    <xf numFmtId="0" fontId="7" fillId="0" borderId="1" xfId="3" applyFont="1" applyBorder="1"/>
    <xf numFmtId="165" fontId="4" fillId="0" borderId="0" xfId="3" applyNumberFormat="1" applyFont="1"/>
    <xf numFmtId="0" fontId="5" fillId="2" borderId="1" xfId="3" applyFont="1" applyFill="1" applyBorder="1"/>
    <xf numFmtId="0" fontId="4" fillId="0" borderId="8" xfId="3" applyFont="1" applyBorder="1"/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165" fontId="12" fillId="0" borderId="0" xfId="3" applyNumberFormat="1" applyFont="1"/>
    <xf numFmtId="165" fontId="4" fillId="0" borderId="0" xfId="3" applyNumberFormat="1" applyFont="1" applyAlignment="1">
      <alignment horizontal="left"/>
    </xf>
    <xf numFmtId="0" fontId="5" fillId="4" borderId="1" xfId="3" applyFont="1" applyFill="1" applyBorder="1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left"/>
    </xf>
    <xf numFmtId="0" fontId="5" fillId="0" borderId="1" xfId="3" applyFont="1" applyBorder="1" applyAlignment="1">
      <alignment horizontal="left" vertical="center"/>
    </xf>
    <xf numFmtId="0" fontId="4" fillId="0" borderId="13" xfId="3" applyFont="1" applyBorder="1"/>
    <xf numFmtId="165" fontId="5" fillId="0" borderId="0" xfId="3" applyNumberFormat="1" applyFont="1" applyAlignment="1">
      <alignment horizontal="center" vertical="center"/>
    </xf>
    <xf numFmtId="0" fontId="9" fillId="0" borderId="0" xfId="3" applyFont="1"/>
    <xf numFmtId="165" fontId="5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165" fontId="10" fillId="0" borderId="0" xfId="3" applyNumberFormat="1" applyFont="1"/>
    <xf numFmtId="0" fontId="9" fillId="0" borderId="0" xfId="3" applyFont="1" applyAlignment="1">
      <alignment vertical="center"/>
    </xf>
    <xf numFmtId="165" fontId="9" fillId="0" borderId="0" xfId="3" applyNumberFormat="1" applyFont="1" applyAlignment="1">
      <alignment vertical="center"/>
    </xf>
    <xf numFmtId="0" fontId="10" fillId="0" borderId="0" xfId="3" applyFont="1"/>
    <xf numFmtId="0" fontId="20" fillId="0" borderId="0" xfId="3" applyFont="1"/>
    <xf numFmtId="0" fontId="14" fillId="0" borderId="0" xfId="3" applyFont="1"/>
    <xf numFmtId="0" fontId="15" fillId="0" borderId="0" xfId="3" applyFont="1"/>
    <xf numFmtId="0" fontId="13" fillId="0" borderId="0" xfId="3" applyFont="1"/>
    <xf numFmtId="0" fontId="11" fillId="0" borderId="0" xfId="3" applyFont="1"/>
    <xf numFmtId="165" fontId="9" fillId="0" borderId="0" xfId="3" applyNumberFormat="1" applyFont="1"/>
    <xf numFmtId="165" fontId="16" fillId="0" borderId="0" xfId="3" applyNumberFormat="1" applyFont="1"/>
    <xf numFmtId="165" fontId="19" fillId="0" borderId="0" xfId="3" applyNumberFormat="1" applyFont="1"/>
    <xf numFmtId="0" fontId="9" fillId="2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65" fontId="11" fillId="0" borderId="0" xfId="3" applyNumberFormat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4" fillId="2" borderId="7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/>
    </xf>
    <xf numFmtId="165" fontId="26" fillId="2" borderId="1" xfId="1" applyNumberFormat="1" applyFont="1" applyFill="1" applyBorder="1" applyAlignment="1">
      <alignment horizontal="center" vertical="center"/>
    </xf>
    <xf numFmtId="168" fontId="24" fillId="2" borderId="1" xfId="0" applyNumberFormat="1" applyFont="1" applyFill="1" applyBorder="1" applyAlignment="1">
      <alignment horizontal="center"/>
    </xf>
    <xf numFmtId="1" fontId="22" fillId="2" borderId="1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/>
    </xf>
    <xf numFmtId="165" fontId="24" fillId="3" borderId="1" xfId="0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 vertical="center"/>
    </xf>
    <xf numFmtId="167" fontId="23" fillId="2" borderId="7" xfId="1" applyNumberFormat="1" applyFont="1" applyFill="1" applyBorder="1" applyAlignment="1">
      <alignment horizontal="center" vertical="center"/>
    </xf>
    <xf numFmtId="1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5" fontId="24" fillId="3" borderId="7" xfId="0" applyNumberFormat="1" applyFont="1" applyFill="1" applyBorder="1" applyAlignment="1">
      <alignment horizontal="center"/>
    </xf>
    <xf numFmtId="165" fontId="22" fillId="2" borderId="11" xfId="1" applyNumberFormat="1" applyFont="1" applyFill="1" applyBorder="1" applyAlignment="1">
      <alignment horizontal="center" vertical="center"/>
    </xf>
    <xf numFmtId="165" fontId="22" fillId="2" borderId="1" xfId="2" applyNumberFormat="1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2" applyNumberFormat="1" applyFont="1" applyFill="1" applyBorder="1" applyAlignment="1">
      <alignment horizontal="center"/>
    </xf>
    <xf numFmtId="165" fontId="22" fillId="2" borderId="7" xfId="1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/>
    </xf>
    <xf numFmtId="165" fontId="22" fillId="4" borderId="7" xfId="1" applyNumberFormat="1" applyFont="1" applyFill="1" applyBorder="1" applyAlignment="1">
      <alignment horizontal="center"/>
    </xf>
    <xf numFmtId="165" fontId="22" fillId="4" borderId="1" xfId="1" applyNumberFormat="1" applyFont="1" applyFill="1" applyBorder="1" applyAlignment="1">
      <alignment horizontal="center" vertical="center"/>
    </xf>
    <xf numFmtId="165" fontId="24" fillId="4" borderId="1" xfId="2" applyNumberFormat="1" applyFont="1" applyFill="1" applyBorder="1" applyAlignment="1">
      <alignment horizontal="center" vertical="center"/>
    </xf>
    <xf numFmtId="165" fontId="22" fillId="4" borderId="4" xfId="1" applyNumberFormat="1" applyFont="1" applyFill="1" applyBorder="1" applyAlignment="1">
      <alignment horizontal="center"/>
    </xf>
    <xf numFmtId="165" fontId="22" fillId="4" borderId="8" xfId="1" applyNumberFormat="1" applyFont="1" applyFill="1" applyBorder="1" applyAlignment="1">
      <alignment horizontal="center" vertical="center"/>
    </xf>
    <xf numFmtId="165" fontId="22" fillId="0" borderId="8" xfId="1" applyNumberFormat="1" applyFont="1" applyBorder="1" applyAlignment="1">
      <alignment horizontal="center" vertical="center"/>
    </xf>
    <xf numFmtId="165" fontId="24" fillId="4" borderId="1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top"/>
    </xf>
    <xf numFmtId="49" fontId="22" fillId="2" borderId="7" xfId="1" applyNumberFormat="1" applyFont="1" applyFill="1" applyBorder="1" applyAlignment="1">
      <alignment horizontal="center" vertical="center"/>
    </xf>
    <xf numFmtId="165" fontId="22" fillId="0" borderId="7" xfId="1" applyNumberFormat="1" applyFont="1" applyBorder="1" applyAlignment="1">
      <alignment horizontal="center"/>
    </xf>
    <xf numFmtId="1" fontId="22" fillId="2" borderId="1" xfId="1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165" fontId="24" fillId="0" borderId="7" xfId="1" applyNumberFormat="1" applyFont="1" applyBorder="1" applyAlignment="1">
      <alignment horizontal="center"/>
    </xf>
    <xf numFmtId="0" fontId="22" fillId="0" borderId="7" xfId="1" applyFont="1" applyBorder="1" applyAlignment="1">
      <alignment horizontal="center"/>
    </xf>
    <xf numFmtId="0" fontId="24" fillId="2" borderId="0" xfId="2" applyFont="1" applyFill="1" applyAlignment="1">
      <alignment horizontal="center"/>
    </xf>
    <xf numFmtId="165" fontId="23" fillId="0" borderId="7" xfId="1" applyNumberFormat="1" applyFont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6" fontId="27" fillId="2" borderId="1" xfId="1" applyNumberFormat="1" applyFont="1" applyFill="1" applyBorder="1" applyAlignment="1">
      <alignment horizontal="center"/>
    </xf>
    <xf numFmtId="0" fontId="28" fillId="0" borderId="1" xfId="1" applyFont="1" applyBorder="1"/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/>
    <xf numFmtId="0" fontId="22" fillId="2" borderId="1" xfId="0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/>
    </xf>
    <xf numFmtId="49" fontId="24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165" fontId="27" fillId="2" borderId="1" xfId="3" applyNumberFormat="1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165" fontId="27" fillId="0" borderId="1" xfId="3" applyNumberFormat="1" applyFont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165" fontId="27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center"/>
    </xf>
    <xf numFmtId="2" fontId="27" fillId="2" borderId="1" xfId="2" applyNumberFormat="1" applyFont="1" applyFill="1" applyBorder="1" applyAlignment="1">
      <alignment horizontal="center" vertical="center"/>
    </xf>
    <xf numFmtId="165" fontId="23" fillId="0" borderId="7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165" fontId="22" fillId="2" borderId="8" xfId="3" applyNumberFormat="1" applyFont="1" applyFill="1" applyBorder="1" applyAlignment="1">
      <alignment horizontal="center" vertical="center"/>
    </xf>
    <xf numFmtId="165" fontId="25" fillId="2" borderId="8" xfId="2" applyNumberFormat="1" applyFont="1" applyFill="1" applyBorder="1" applyAlignment="1">
      <alignment horizontal="center"/>
    </xf>
    <xf numFmtId="165" fontId="32" fillId="2" borderId="1" xfId="3" applyNumberFormat="1" applyFont="1" applyFill="1" applyBorder="1" applyAlignment="1">
      <alignment horizontal="center" vertical="center"/>
    </xf>
    <xf numFmtId="0" fontId="32" fillId="0" borderId="1" xfId="3" applyFont="1" applyBorder="1" applyAlignment="1">
      <alignment horizontal="center" vertical="center"/>
    </xf>
    <xf numFmtId="165" fontId="32" fillId="0" borderId="1" xfId="3" applyNumberFormat="1" applyFont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4" xfId="3" applyNumberFormat="1" applyFont="1" applyBorder="1" applyAlignment="1">
      <alignment horizontal="center" vertical="center"/>
    </xf>
    <xf numFmtId="165" fontId="27" fillId="0" borderId="8" xfId="3" applyNumberFormat="1" applyFont="1" applyBorder="1" applyAlignment="1">
      <alignment horizontal="center" vertical="center"/>
    </xf>
    <xf numFmtId="165" fontId="22" fillId="2" borderId="2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27" fillId="0" borderId="1" xfId="3" applyNumberFormat="1" applyFont="1" applyBorder="1" applyAlignment="1">
      <alignment horizontal="center" vertical="center"/>
    </xf>
    <xf numFmtId="165" fontId="22" fillId="2" borderId="4" xfId="3" applyNumberFormat="1" applyFont="1" applyFill="1" applyBorder="1" applyAlignment="1">
      <alignment horizontal="center" vertical="center"/>
    </xf>
    <xf numFmtId="165" fontId="27" fillId="2" borderId="8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0" fontId="27" fillId="2" borderId="1" xfId="3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3" fillId="2" borderId="1" xfId="3" applyNumberFormat="1" applyFont="1" applyFill="1" applyBorder="1" applyAlignment="1">
      <alignment horizontal="center" vertical="center"/>
    </xf>
    <xf numFmtId="1" fontId="23" fillId="2" borderId="12" xfId="3" applyNumberFormat="1" applyFont="1" applyFill="1" applyBorder="1" applyAlignment="1">
      <alignment horizontal="center" vertical="center"/>
    </xf>
    <xf numFmtId="1" fontId="23" fillId="2" borderId="7" xfId="3" applyNumberFormat="1" applyFont="1" applyFill="1" applyBorder="1" applyAlignment="1">
      <alignment horizontal="center" vertical="center"/>
    </xf>
    <xf numFmtId="1" fontId="23" fillId="0" borderId="1" xfId="3" applyNumberFormat="1" applyFont="1" applyBorder="1" applyAlignment="1">
      <alignment horizontal="center" vertical="center"/>
    </xf>
    <xf numFmtId="1" fontId="32" fillId="0" borderId="1" xfId="3" applyNumberFormat="1" applyFont="1" applyBorder="1" applyAlignment="1">
      <alignment horizontal="center" vertical="center"/>
    </xf>
    <xf numFmtId="1" fontId="23" fillId="2" borderId="5" xfId="3" applyNumberFormat="1" applyFont="1" applyFill="1" applyBorder="1" applyAlignment="1">
      <alignment horizontal="center" vertical="center"/>
    </xf>
    <xf numFmtId="1" fontId="23" fillId="2" borderId="6" xfId="3" applyNumberFormat="1" applyFont="1" applyFill="1" applyBorder="1" applyAlignment="1">
      <alignment horizontal="center" vertical="center"/>
    </xf>
    <xf numFmtId="1" fontId="24" fillId="2" borderId="1" xfId="2" applyNumberFormat="1" applyFont="1" applyFill="1" applyBorder="1" applyAlignment="1">
      <alignment horizontal="center"/>
    </xf>
    <xf numFmtId="1" fontId="27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65" fontId="23" fillId="2" borderId="7" xfId="3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3" fillId="2" borderId="6" xfId="3" applyNumberFormat="1" applyFont="1" applyFill="1" applyBorder="1" applyAlignment="1">
      <alignment horizontal="center" vertical="center"/>
    </xf>
    <xf numFmtId="165" fontId="27" fillId="2" borderId="7" xfId="2" applyNumberFormat="1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vertical="center"/>
    </xf>
    <xf numFmtId="165" fontId="22" fillId="2" borderId="7" xfId="3" applyNumberFormat="1" applyFont="1" applyFill="1" applyBorder="1" applyAlignment="1">
      <alignment vertical="center"/>
    </xf>
    <xf numFmtId="165" fontId="23" fillId="0" borderId="12" xfId="3" applyNumberFormat="1" applyFont="1" applyBorder="1" applyAlignment="1">
      <alignment horizontal="center" vertical="center"/>
    </xf>
    <xf numFmtId="165" fontId="22" fillId="0" borderId="12" xfId="3" applyNumberFormat="1" applyFont="1" applyBorder="1" applyAlignment="1">
      <alignment horizontal="center" vertical="center"/>
    </xf>
    <xf numFmtId="2" fontId="27" fillId="2" borderId="1" xfId="3" applyNumberFormat="1" applyFont="1" applyFill="1" applyBorder="1" applyAlignment="1">
      <alignment horizontal="center" vertical="center"/>
    </xf>
    <xf numFmtId="2" fontId="22" fillId="2" borderId="6" xfId="3" applyNumberFormat="1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3" fillId="0" borderId="6" xfId="3" applyNumberFormat="1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165" fontId="24" fillId="2" borderId="6" xfId="2" applyNumberFormat="1" applyFont="1" applyFill="1" applyBorder="1" applyAlignment="1">
      <alignment horizontal="center"/>
    </xf>
    <xf numFmtId="0" fontId="22" fillId="4" borderId="1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165" fontId="22" fillId="4" borderId="12" xfId="3" applyNumberFormat="1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165" fontId="22" fillId="4" borderId="1" xfId="3" applyNumberFormat="1" applyFont="1" applyFill="1" applyBorder="1" applyAlignment="1">
      <alignment horizontal="center" vertical="center"/>
    </xf>
    <xf numFmtId="165" fontId="22" fillId="4" borderId="5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/>
    </xf>
    <xf numFmtId="165" fontId="22" fillId="2" borderId="12" xfId="0" applyNumberFormat="1" applyFont="1" applyFill="1" applyBorder="1" applyAlignment="1">
      <alignment horizontal="center"/>
    </xf>
    <xf numFmtId="165" fontId="27" fillId="2" borderId="5" xfId="3" applyNumberFormat="1" applyFont="1" applyFill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165" fontId="23" fillId="2" borderId="1" xfId="3" applyNumberFormat="1" applyFont="1" applyFill="1" applyBorder="1" applyAlignment="1">
      <alignment horizontal="center"/>
    </xf>
    <xf numFmtId="0" fontId="24" fillId="2" borderId="1" xfId="3" applyFont="1" applyFill="1" applyBorder="1" applyAlignment="1">
      <alignment horizontal="center" vertical="center"/>
    </xf>
    <xf numFmtId="165" fontId="22" fillId="2" borderId="3" xfId="3" applyNumberFormat="1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165" fontId="22" fillId="2" borderId="3" xfId="3" applyNumberFormat="1" applyFont="1" applyFill="1" applyBorder="1" applyAlignment="1">
      <alignment horizontal="center" vertical="center"/>
    </xf>
    <xf numFmtId="165" fontId="22" fillId="2" borderId="3" xfId="3" applyNumberFormat="1" applyFont="1" applyFill="1" applyBorder="1"/>
    <xf numFmtId="0" fontId="22" fillId="0" borderId="0" xfId="3" applyFont="1" applyAlignment="1">
      <alignment horizontal="center" vertical="center"/>
    </xf>
    <xf numFmtId="165" fontId="22" fillId="0" borderId="0" xfId="3" applyNumberFormat="1" applyFont="1" applyAlignment="1">
      <alignment horizontal="center" vertical="center"/>
    </xf>
    <xf numFmtId="165" fontId="22" fillId="0" borderId="3" xfId="3" applyNumberFormat="1" applyFont="1" applyBorder="1" applyAlignment="1">
      <alignment horizontal="center" vertical="center"/>
    </xf>
    <xf numFmtId="165" fontId="22" fillId="0" borderId="0" xfId="3" applyNumberFormat="1" applyFont="1" applyAlignment="1">
      <alignment horizontal="center"/>
    </xf>
    <xf numFmtId="165" fontId="33" fillId="0" borderId="0" xfId="3" applyNumberFormat="1" applyFont="1" applyAlignment="1">
      <alignment horizontal="center"/>
    </xf>
    <xf numFmtId="0" fontId="22" fillId="0" borderId="0" xfId="3" applyFont="1"/>
    <xf numFmtId="165" fontId="24" fillId="2" borderId="0" xfId="3" applyNumberFormat="1" applyFont="1" applyFill="1"/>
    <xf numFmtId="0" fontId="24" fillId="0" borderId="0" xfId="3" applyFont="1"/>
    <xf numFmtId="165" fontId="24" fillId="0" borderId="0" xfId="3" applyNumberFormat="1" applyFont="1"/>
    <xf numFmtId="165" fontId="33" fillId="0" borderId="0" xfId="3" applyNumberFormat="1" applyFont="1"/>
    <xf numFmtId="0" fontId="27" fillId="0" borderId="0" xfId="3" applyFont="1"/>
    <xf numFmtId="165" fontId="26" fillId="0" borderId="0" xfId="3" applyNumberFormat="1" applyFont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23" fillId="2" borderId="12" xfId="1" applyNumberFormat="1" applyFont="1" applyFill="1" applyBorder="1" applyAlignment="1">
      <alignment horizontal="center" vertical="center"/>
    </xf>
    <xf numFmtId="167" fontId="23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2" fontId="22" fillId="0" borderId="1" xfId="1" applyNumberFormat="1" applyFont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167" fontId="27" fillId="2" borderId="7" xfId="1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0" fontId="2" fillId="2" borderId="0" xfId="3" applyFill="1"/>
    <xf numFmtId="165" fontId="7" fillId="2" borderId="0" xfId="1" applyNumberFormat="1" applyFont="1" applyFill="1" applyAlignment="1">
      <alignment horizontal="center" vertical="center"/>
    </xf>
    <xf numFmtId="165" fontId="22" fillId="2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5" fontId="5" fillId="2" borderId="0" xfId="3" applyNumberFormat="1" applyFont="1" applyFill="1" applyAlignment="1">
      <alignment horizontal="center" vertical="center"/>
    </xf>
    <xf numFmtId="165" fontId="21" fillId="2" borderId="0" xfId="3" applyNumberFormat="1" applyFont="1" applyFill="1" applyAlignment="1">
      <alignment horizontal="left" vertical="center"/>
    </xf>
    <xf numFmtId="165" fontId="23" fillId="2" borderId="9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0" fontId="36" fillId="2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165" fontId="26" fillId="2" borderId="6" xfId="3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/>
    </xf>
    <xf numFmtId="0" fontId="23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49" fontId="24" fillId="0" borderId="1" xfId="2" applyNumberFormat="1" applyFont="1" applyBorder="1" applyAlignment="1">
      <alignment horizontal="center"/>
    </xf>
    <xf numFmtId="49" fontId="24" fillId="4" borderId="1" xfId="2" applyNumberFormat="1" applyFont="1" applyFill="1" applyBorder="1" applyAlignment="1">
      <alignment horizontal="center"/>
    </xf>
    <xf numFmtId="0" fontId="22" fillId="2" borderId="1" xfId="0" applyFont="1" applyFill="1" applyBorder="1"/>
    <xf numFmtId="165" fontId="11" fillId="0" borderId="0" xfId="3" applyNumberFormat="1" applyFont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4" xfId="2" applyNumberFormat="1" applyFont="1" applyFill="1" applyBorder="1" applyAlignment="1">
      <alignment horizontal="center"/>
    </xf>
    <xf numFmtId="1" fontId="22" fillId="2" borderId="7" xfId="1" applyNumberFormat="1" applyFont="1" applyFill="1" applyBorder="1" applyAlignment="1">
      <alignment horizontal="center" vertical="center"/>
    </xf>
    <xf numFmtId="165" fontId="22" fillId="4" borderId="12" xfId="1" applyNumberFormat="1" applyFont="1" applyFill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5" fontId="37" fillId="4" borderId="1" xfId="2" applyNumberFormat="1" applyFont="1" applyFill="1" applyBorder="1" applyAlignment="1">
      <alignment horizontal="center" vertical="center"/>
    </xf>
    <xf numFmtId="165" fontId="24" fillId="2" borderId="5" xfId="3" applyNumberFormat="1" applyFont="1" applyFill="1" applyBorder="1" applyAlignment="1">
      <alignment horizontal="center" vertical="center"/>
    </xf>
    <xf numFmtId="165" fontId="22" fillId="2" borderId="0" xfId="3" applyNumberFormat="1" applyFont="1" applyFill="1"/>
    <xf numFmtId="165" fontId="22" fillId="0" borderId="11" xfId="1" applyNumberFormat="1" applyFont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/>
    </xf>
    <xf numFmtId="165" fontId="22" fillId="4" borderId="7" xfId="3" applyNumberFormat="1" applyFont="1" applyFill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165" fontId="24" fillId="2" borderId="11" xfId="2" applyNumberFormat="1" applyFont="1" applyFill="1" applyBorder="1" applyAlignment="1">
      <alignment horizontal="center" vertical="center"/>
    </xf>
    <xf numFmtId="0" fontId="24" fillId="2" borderId="0" xfId="3" applyFont="1" applyFill="1" applyAlignment="1">
      <alignment vertical="center"/>
    </xf>
    <xf numFmtId="0" fontId="23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165" fontId="23" fillId="0" borderId="6" xfId="1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68" fontId="25" fillId="2" borderId="6" xfId="0" applyNumberFormat="1" applyFont="1" applyFill="1" applyBorder="1" applyAlignment="1">
      <alignment horizontal="center"/>
    </xf>
    <xf numFmtId="165" fontId="24" fillId="4" borderId="6" xfId="2" applyNumberFormat="1" applyFont="1" applyFill="1" applyBorder="1" applyAlignment="1">
      <alignment horizontal="center"/>
    </xf>
    <xf numFmtId="2" fontId="5" fillId="2" borderId="1" xfId="3" applyNumberFormat="1" applyFont="1" applyFill="1" applyBorder="1" applyAlignment="1">
      <alignment horizontal="center" vertical="center"/>
    </xf>
    <xf numFmtId="0" fontId="24" fillId="2" borderId="11" xfId="2" applyFont="1" applyFill="1" applyBorder="1"/>
    <xf numFmtId="0" fontId="24" fillId="2" borderId="5" xfId="2" applyFont="1" applyFill="1" applyBorder="1"/>
    <xf numFmtId="0" fontId="10" fillId="4" borderId="1" xfId="0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6" fillId="0" borderId="12" xfId="3" applyNumberFormat="1" applyFont="1" applyBorder="1" applyAlignment="1">
      <alignment horizontal="center" vertical="center"/>
    </xf>
    <xf numFmtId="0" fontId="24" fillId="0" borderId="0" xfId="3" applyFont="1" applyAlignment="1">
      <alignment vertical="center"/>
    </xf>
    <xf numFmtId="0" fontId="9" fillId="2" borderId="11" xfId="2" applyFont="1" applyFill="1" applyBorder="1"/>
    <xf numFmtId="0" fontId="24" fillId="2" borderId="11" xfId="1" applyFont="1" applyFill="1" applyBorder="1"/>
    <xf numFmtId="0" fontId="9" fillId="2" borderId="11" xfId="1" applyFont="1" applyFill="1" applyBorder="1" applyAlignment="1">
      <alignment horizontal="left"/>
    </xf>
    <xf numFmtId="0" fontId="22" fillId="2" borderId="5" xfId="0" applyFont="1" applyFill="1" applyBorder="1"/>
    <xf numFmtId="0" fontId="5" fillId="2" borderId="5" xfId="1" applyFont="1" applyFill="1" applyBorder="1" applyAlignment="1">
      <alignment horizontal="left" vertical="center"/>
    </xf>
    <xf numFmtId="0" fontId="9" fillId="4" borderId="2" xfId="2" applyFont="1" applyFill="1" applyBorder="1"/>
    <xf numFmtId="0" fontId="9" fillId="4" borderId="5" xfId="2" applyFont="1" applyFill="1" applyBorder="1"/>
    <xf numFmtId="0" fontId="9" fillId="4" borderId="11" xfId="2" applyFont="1" applyFill="1" applyBorder="1"/>
    <xf numFmtId="0" fontId="9" fillId="4" borderId="11" xfId="2" applyFont="1" applyFill="1" applyBorder="1" applyAlignment="1">
      <alignment horizontal="left"/>
    </xf>
    <xf numFmtId="0" fontId="9" fillId="4" borderId="11" xfId="1" applyFont="1" applyFill="1" applyBorder="1"/>
    <xf numFmtId="0" fontId="9" fillId="2" borderId="11" xfId="2" applyFont="1" applyFill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24" fillId="5" borderId="5" xfId="3" applyNumberFormat="1" applyFont="1" applyFill="1" applyBorder="1" applyAlignment="1">
      <alignment horizontal="center" vertical="center"/>
    </xf>
    <xf numFmtId="0" fontId="9" fillId="6" borderId="5" xfId="2" applyFont="1" applyFill="1" applyBorder="1"/>
    <xf numFmtId="165" fontId="24" fillId="6" borderId="1" xfId="2" applyNumberFormat="1" applyFont="1" applyFill="1" applyBorder="1" applyAlignment="1">
      <alignment horizontal="center" vertical="center"/>
    </xf>
    <xf numFmtId="0" fontId="5" fillId="5" borderId="5" xfId="1" applyFont="1" applyFill="1" applyBorder="1"/>
    <xf numFmtId="0" fontId="40" fillId="0" borderId="0" xfId="3" applyFont="1" applyAlignment="1">
      <alignment vertical="center" wrapText="1"/>
    </xf>
    <xf numFmtId="0" fontId="40" fillId="2" borderId="0" xfId="3" applyFont="1" applyFill="1"/>
    <xf numFmtId="0" fontId="40" fillId="2" borderId="0" xfId="3" applyFont="1" applyFill="1" applyAlignment="1">
      <alignment vertical="center"/>
    </xf>
    <xf numFmtId="165" fontId="40" fillId="2" borderId="0" xfId="3" applyNumberFormat="1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165" fontId="44" fillId="2" borderId="0" xfId="3" applyNumberFormat="1" applyFont="1" applyFill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165" fontId="43" fillId="0" borderId="0" xfId="3" applyNumberFormat="1" applyFont="1" applyAlignment="1">
      <alignment vertical="center"/>
    </xf>
    <xf numFmtId="165" fontId="44" fillId="0" borderId="0" xfId="3" applyNumberFormat="1" applyFont="1" applyAlignment="1">
      <alignment vertical="center"/>
    </xf>
    <xf numFmtId="0" fontId="44" fillId="0" borderId="0" xfId="3" applyFont="1"/>
    <xf numFmtId="165" fontId="44" fillId="0" borderId="0" xfId="3" applyNumberFormat="1" applyFont="1"/>
    <xf numFmtId="165" fontId="43" fillId="0" borderId="0" xfId="3" applyNumberFormat="1" applyFont="1"/>
    <xf numFmtId="0" fontId="43" fillId="0" borderId="0" xfId="3" applyFont="1"/>
    <xf numFmtId="0" fontId="42" fillId="0" borderId="0" xfId="3" applyFont="1"/>
    <xf numFmtId="165" fontId="44" fillId="2" borderId="0" xfId="3" applyNumberFormat="1" applyFont="1" applyFill="1"/>
    <xf numFmtId="0" fontId="5" fillId="5" borderId="5" xfId="1" applyFont="1" applyFill="1" applyBorder="1" applyAlignment="1">
      <alignment vertical="center"/>
    </xf>
    <xf numFmtId="0" fontId="9" fillId="5" borderId="5" xfId="2" applyFont="1" applyFill="1" applyBorder="1" applyAlignment="1">
      <alignment vertical="center"/>
    </xf>
    <xf numFmtId="0" fontId="33" fillId="0" borderId="0" xfId="3" applyFont="1"/>
    <xf numFmtId="165" fontId="26" fillId="2" borderId="0" xfId="3" applyNumberFormat="1" applyFont="1" applyFill="1"/>
    <xf numFmtId="2" fontId="22" fillId="5" borderId="1" xfId="1" applyNumberFormat="1" applyFont="1" applyFill="1" applyBorder="1" applyAlignment="1">
      <alignment horizontal="center" vertical="center"/>
    </xf>
    <xf numFmtId="165" fontId="40" fillId="2" borderId="0" xfId="3" applyNumberFormat="1" applyFont="1" applyFill="1"/>
    <xf numFmtId="165" fontId="22" fillId="5" borderId="12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/>
    </xf>
    <xf numFmtId="0" fontId="23" fillId="2" borderId="1" xfId="1" applyFont="1" applyFill="1" applyBorder="1"/>
    <xf numFmtId="165" fontId="32" fillId="2" borderId="1" xfId="2" applyNumberFormat="1" applyFont="1" applyFill="1" applyBorder="1" applyAlignment="1">
      <alignment horizontal="center" vertical="center"/>
    </xf>
    <xf numFmtId="167" fontId="25" fillId="2" borderId="1" xfId="2" applyNumberFormat="1" applyFont="1" applyFill="1" applyBorder="1" applyAlignment="1">
      <alignment horizontal="center" vertical="center"/>
    </xf>
    <xf numFmtId="165" fontId="33" fillId="2" borderId="7" xfId="1" applyNumberFormat="1" applyFont="1" applyFill="1" applyBorder="1" applyAlignment="1">
      <alignment horizontal="center" vertical="center"/>
    </xf>
    <xf numFmtId="165" fontId="25" fillId="0" borderId="1" xfId="3" applyNumberFormat="1" applyFont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7" fontId="25" fillId="3" borderId="7" xfId="0" applyNumberFormat="1" applyFont="1" applyFill="1" applyBorder="1" applyAlignment="1">
      <alignment horizontal="center"/>
    </xf>
    <xf numFmtId="167" fontId="25" fillId="3" borderId="1" xfId="0" applyNumberFormat="1" applyFont="1" applyFill="1" applyBorder="1" applyAlignment="1">
      <alignment horizontal="center"/>
    </xf>
    <xf numFmtId="167" fontId="25" fillId="0" borderId="1" xfId="1" applyNumberFormat="1" applyFont="1" applyBorder="1" applyAlignment="1">
      <alignment horizontal="center" vertical="center"/>
    </xf>
    <xf numFmtId="167" fontId="24" fillId="0" borderId="1" xfId="1" applyNumberFormat="1" applyFont="1" applyBorder="1" applyAlignment="1">
      <alignment horizontal="center" vertical="center"/>
    </xf>
    <xf numFmtId="167" fontId="22" fillId="0" borderId="1" xfId="1" applyNumberFormat="1" applyFont="1" applyBorder="1" applyAlignment="1">
      <alignment horizontal="center" vertical="center"/>
    </xf>
    <xf numFmtId="2" fontId="32" fillId="2" borderId="1" xfId="3" applyNumberFormat="1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167" fontId="22" fillId="0" borderId="12" xfId="3" applyNumberFormat="1" applyFont="1" applyBorder="1" applyAlignment="1">
      <alignment horizontal="center" vertical="center"/>
    </xf>
    <xf numFmtId="167" fontId="22" fillId="2" borderId="5" xfId="3" applyNumberFormat="1" applyFont="1" applyFill="1" applyBorder="1" applyAlignment="1">
      <alignment horizontal="center" vertical="center"/>
    </xf>
    <xf numFmtId="2" fontId="25" fillId="2" borderId="6" xfId="3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7" fontId="32" fillId="2" borderId="1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7" fillId="2" borderId="1" xfId="3" applyNumberFormat="1" applyFont="1" applyFill="1" applyBorder="1" applyAlignment="1">
      <alignment horizontal="center" vertical="center"/>
    </xf>
    <xf numFmtId="167" fontId="24" fillId="2" borderId="6" xfId="2" applyNumberFormat="1" applyFont="1" applyFill="1" applyBorder="1" applyAlignment="1">
      <alignment horizontal="center" vertical="center"/>
    </xf>
    <xf numFmtId="167" fontId="24" fillId="2" borderId="1" xfId="3" applyNumberFormat="1" applyFont="1" applyFill="1" applyBorder="1" applyAlignment="1">
      <alignment horizontal="center" vertical="center"/>
    </xf>
    <xf numFmtId="165" fontId="45" fillId="2" borderId="0" xfId="3" applyNumberFormat="1" applyFont="1" applyFill="1"/>
    <xf numFmtId="167" fontId="22" fillId="0" borderId="7" xfId="1" applyNumberFormat="1" applyFont="1" applyBorder="1" applyAlignment="1">
      <alignment horizontal="center" vertical="center"/>
    </xf>
    <xf numFmtId="167" fontId="22" fillId="0" borderId="0" xfId="1" applyNumberFormat="1" applyFont="1"/>
    <xf numFmtId="167" fontId="25" fillId="0" borderId="7" xfId="1" applyNumberFormat="1" applyFont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/>
    </xf>
    <xf numFmtId="165" fontId="25" fillId="0" borderId="1" xfId="1" applyNumberFormat="1" applyFont="1" applyBorder="1" applyAlignment="1">
      <alignment horizontal="center" vertical="center"/>
    </xf>
    <xf numFmtId="0" fontId="40" fillId="2" borderId="0" xfId="3" applyFont="1" applyFill="1" applyAlignment="1">
      <alignment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 wrapText="1"/>
    </xf>
    <xf numFmtId="0" fontId="24" fillId="2" borderId="1" xfId="1" applyFont="1" applyFill="1" applyBorder="1"/>
    <xf numFmtId="0" fontId="24" fillId="2" borderId="1" xfId="1" applyFont="1" applyFill="1" applyBorder="1" applyAlignment="1">
      <alignment vertical="center" wrapText="1"/>
    </xf>
    <xf numFmtId="0" fontId="28" fillId="2" borderId="1" xfId="1" applyFont="1" applyFill="1" applyBorder="1"/>
    <xf numFmtId="0" fontId="28" fillId="2" borderId="1" xfId="1" applyFont="1" applyFill="1" applyBorder="1" applyAlignment="1">
      <alignment wrapText="1"/>
    </xf>
    <xf numFmtId="0" fontId="7" fillId="2" borderId="1" xfId="1" applyFont="1" applyFill="1" applyBorder="1"/>
    <xf numFmtId="0" fontId="9" fillId="2" borderId="5" xfId="1" applyFont="1" applyFill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22" fillId="2" borderId="7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/>
    </xf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165" fontId="4" fillId="2" borderId="0" xfId="3" applyNumberFormat="1" applyFont="1" applyFill="1" applyAlignment="1">
      <alignment horizontal="left"/>
    </xf>
    <xf numFmtId="165" fontId="26" fillId="2" borderId="7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vertical="center"/>
    </xf>
    <xf numFmtId="0" fontId="22" fillId="2" borderId="12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4" fillId="2" borderId="1" xfId="3" applyFont="1" applyFill="1" applyBorder="1"/>
    <xf numFmtId="167" fontId="22" fillId="2" borderId="12" xfId="3" applyNumberFormat="1" applyFont="1" applyFill="1" applyBorder="1" applyAlignment="1">
      <alignment horizontal="center" vertical="center"/>
    </xf>
    <xf numFmtId="165" fontId="24" fillId="2" borderId="7" xfId="3" applyNumberFormat="1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left" vertical="center"/>
    </xf>
    <xf numFmtId="0" fontId="22" fillId="2" borderId="1" xfId="3" applyFont="1" applyFill="1" applyBorder="1" applyAlignment="1">
      <alignment vertical="center"/>
    </xf>
    <xf numFmtId="0" fontId="24" fillId="2" borderId="1" xfId="3" applyFont="1" applyFill="1" applyBorder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22" fillId="2" borderId="0" xfId="3" applyFont="1" applyFill="1"/>
    <xf numFmtId="0" fontId="33" fillId="2" borderId="0" xfId="3" applyFont="1" applyFill="1"/>
    <xf numFmtId="0" fontId="44" fillId="2" borderId="0" xfId="3" applyFont="1" applyFill="1"/>
    <xf numFmtId="0" fontId="18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5" fillId="2" borderId="0" xfId="3" applyFont="1" applyFill="1"/>
    <xf numFmtId="0" fontId="24" fillId="2" borderId="0" xfId="3" applyFont="1" applyFill="1"/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/>
    </xf>
    <xf numFmtId="165" fontId="22" fillId="2" borderId="8" xfId="1" applyNumberFormat="1" applyFont="1" applyFill="1" applyBorder="1" applyAlignment="1">
      <alignment horizontal="center" vertical="center"/>
    </xf>
    <xf numFmtId="165" fontId="22" fillId="2" borderId="0" xfId="3" applyNumberFormat="1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165" fontId="46" fillId="2" borderId="0" xfId="3" applyNumberFormat="1" applyFont="1" applyFill="1" applyAlignment="1">
      <alignment horizontal="center" vertical="center"/>
    </xf>
    <xf numFmtId="165" fontId="33" fillId="2" borderId="0" xfId="3" applyNumberFormat="1" applyFont="1" applyFill="1"/>
    <xf numFmtId="165" fontId="46" fillId="2" borderId="0" xfId="3" applyNumberFormat="1" applyFont="1" applyFill="1"/>
    <xf numFmtId="165" fontId="43" fillId="2" borderId="0" xfId="3" applyNumberFormat="1" applyFont="1" applyFill="1"/>
    <xf numFmtId="0" fontId="43" fillId="2" borderId="0" xfId="3" applyFont="1" applyFill="1"/>
    <xf numFmtId="0" fontId="42" fillId="2" borderId="0" xfId="3" applyFont="1" applyFill="1"/>
    <xf numFmtId="0" fontId="5" fillId="2" borderId="0" xfId="3" applyFont="1" applyFill="1" applyAlignment="1">
      <alignment horizontal="center" vertical="center"/>
    </xf>
    <xf numFmtId="0" fontId="11" fillId="2" borderId="0" xfId="3" applyFont="1" applyFill="1"/>
    <xf numFmtId="165" fontId="9" fillId="2" borderId="0" xfId="3" applyNumberFormat="1" applyFont="1" applyFill="1"/>
    <xf numFmtId="165" fontId="16" fillId="2" borderId="0" xfId="3" applyNumberFormat="1" applyFont="1" applyFill="1"/>
    <xf numFmtId="0" fontId="9" fillId="2" borderId="0" xfId="3" applyFont="1" applyFill="1"/>
    <xf numFmtId="165" fontId="19" fillId="2" borderId="0" xfId="3" applyNumberFormat="1" applyFont="1" applyFill="1"/>
    <xf numFmtId="0" fontId="7" fillId="2" borderId="0" xfId="3" applyFont="1" applyFill="1"/>
    <xf numFmtId="165" fontId="9" fillId="2" borderId="0" xfId="3" applyNumberFormat="1" applyFont="1" applyFill="1" applyAlignment="1">
      <alignment vertical="center"/>
    </xf>
    <xf numFmtId="165" fontId="25" fillId="2" borderId="12" xfId="1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2" fillId="2" borderId="0" xfId="3" applyNumberFormat="1" applyFont="1" applyFill="1" applyAlignment="1">
      <alignment horizontal="center" vertical="center"/>
    </xf>
    <xf numFmtId="165" fontId="22" fillId="2" borderId="17" xfId="3" applyNumberFormat="1" applyFont="1" applyFill="1" applyBorder="1" applyAlignment="1">
      <alignment horizontal="center" vertical="center"/>
    </xf>
    <xf numFmtId="167" fontId="22" fillId="2" borderId="17" xfId="3" applyNumberFormat="1" applyFont="1" applyFill="1" applyBorder="1" applyAlignment="1">
      <alignment horizontal="center" vertical="center"/>
    </xf>
    <xf numFmtId="165" fontId="50" fillId="2" borderId="1" xfId="3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165" fontId="22" fillId="2" borderId="14" xfId="3" applyNumberFormat="1" applyFont="1" applyFill="1" applyBorder="1" applyAlignment="1">
      <alignment horizontal="center" vertical="center"/>
    </xf>
    <xf numFmtId="0" fontId="53" fillId="2" borderId="0" xfId="3" applyFont="1" applyFill="1"/>
    <xf numFmtId="0" fontId="27" fillId="2" borderId="0" xfId="3" applyFont="1" applyFill="1" applyAlignment="1">
      <alignment horizontal="center" vertical="center"/>
    </xf>
    <xf numFmtId="0" fontId="27" fillId="2" borderId="0" xfId="3" applyFont="1" applyFill="1"/>
    <xf numFmtId="0" fontId="43" fillId="2" borderId="0" xfId="3" applyFont="1" applyFill="1" applyAlignment="1">
      <alignment horizontal="center" vertical="center"/>
    </xf>
    <xf numFmtId="0" fontId="54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55" fillId="2" borderId="0" xfId="3" applyFont="1" applyFill="1"/>
    <xf numFmtId="165" fontId="33" fillId="2" borderId="0" xfId="3" applyNumberFormat="1" applyFont="1" applyFill="1" applyAlignment="1">
      <alignment vertical="center"/>
    </xf>
    <xf numFmtId="0" fontId="22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165" fontId="27" fillId="2" borderId="1" xfId="1" applyNumberFormat="1" applyFont="1" applyFill="1" applyBorder="1" applyAlignment="1">
      <alignment horizontal="center"/>
    </xf>
    <xf numFmtId="165" fontId="51" fillId="2" borderId="1" xfId="3" applyNumberFormat="1" applyFont="1" applyFill="1" applyBorder="1" applyAlignment="1">
      <alignment horizontal="center" vertical="center"/>
    </xf>
    <xf numFmtId="165" fontId="16" fillId="2" borderId="0" xfId="3" applyNumberFormat="1" applyFont="1" applyFill="1" applyAlignment="1">
      <alignment horizontal="center" vertical="center"/>
    </xf>
    <xf numFmtId="165" fontId="56" fillId="2" borderId="0" xfId="3" applyNumberFormat="1" applyFont="1" applyFill="1" applyAlignment="1">
      <alignment vertical="center"/>
    </xf>
    <xf numFmtId="165" fontId="46" fillId="2" borderId="0" xfId="3" applyNumberFormat="1" applyFont="1" applyFill="1" applyAlignment="1">
      <alignment vertical="center"/>
    </xf>
    <xf numFmtId="0" fontId="24" fillId="2" borderId="11" xfId="1" applyFont="1" applyFill="1" applyBorder="1" applyAlignment="1">
      <alignment vertical="center"/>
    </xf>
    <xf numFmtId="0" fontId="24" fillId="2" borderId="11" xfId="2" applyFont="1" applyFill="1" applyBorder="1" applyAlignment="1">
      <alignment vertical="center"/>
    </xf>
    <xf numFmtId="0" fontId="24" fillId="2" borderId="5" xfId="2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/>
    </xf>
    <xf numFmtId="0" fontId="23" fillId="2" borderId="1" xfId="3" applyFont="1" applyFill="1" applyBorder="1" applyAlignment="1">
      <alignment vertical="center"/>
    </xf>
    <xf numFmtId="0" fontId="24" fillId="2" borderId="11" xfId="2" applyFont="1" applyFill="1" applyBorder="1" applyAlignment="1">
      <alignment horizontal="left" vertical="center"/>
    </xf>
    <xf numFmtId="0" fontId="24" fillId="2" borderId="11" xfId="2" applyFont="1" applyFill="1" applyBorder="1" applyAlignment="1">
      <alignment vertical="center" wrapText="1"/>
    </xf>
    <xf numFmtId="0" fontId="24" fillId="2" borderId="11" xfId="1" applyFont="1" applyFill="1" applyBorder="1" applyAlignment="1">
      <alignment horizontal="left" vertical="center"/>
    </xf>
    <xf numFmtId="165" fontId="57" fillId="2" borderId="0" xfId="3" applyNumberFormat="1" applyFont="1" applyFill="1" applyAlignment="1">
      <alignment vertical="center"/>
    </xf>
    <xf numFmtId="0" fontId="5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165" fontId="58" fillId="2" borderId="1" xfId="1" applyNumberFormat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5" fontId="32" fillId="2" borderId="1" xfId="1" applyNumberFormat="1" applyFont="1" applyFill="1" applyBorder="1" applyAlignment="1">
      <alignment horizontal="center" vertical="center"/>
    </xf>
    <xf numFmtId="165" fontId="24" fillId="2" borderId="7" xfId="1" applyNumberFormat="1" applyFont="1" applyFill="1" applyBorder="1" applyAlignment="1">
      <alignment horizontal="center" vertical="center"/>
    </xf>
    <xf numFmtId="165" fontId="24" fillId="2" borderId="4" xfId="2" applyNumberFormat="1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/>
    </xf>
    <xf numFmtId="165" fontId="46" fillId="2" borderId="0" xfId="3" applyNumberFormat="1" applyFont="1" applyFill="1" applyAlignment="1">
      <alignment horizontal="center"/>
    </xf>
    <xf numFmtId="0" fontId="5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165" fontId="22" fillId="2" borderId="0" xfId="3" applyNumberFormat="1" applyFont="1" applyFill="1" applyAlignment="1">
      <alignment horizontal="center"/>
    </xf>
    <xf numFmtId="165" fontId="26" fillId="2" borderId="0" xfId="3" applyNumberFormat="1" applyFont="1" applyFill="1" applyAlignment="1">
      <alignment horizontal="center"/>
    </xf>
    <xf numFmtId="165" fontId="33" fillId="2" borderId="0" xfId="3" applyNumberFormat="1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5" fontId="16" fillId="2" borderId="0" xfId="3" applyNumberFormat="1" applyFont="1" applyFill="1" applyAlignment="1">
      <alignment horizontal="center"/>
    </xf>
    <xf numFmtId="165" fontId="19" fillId="2" borderId="0" xfId="3" applyNumberFormat="1" applyFont="1" applyFill="1" applyAlignment="1">
      <alignment horizontal="center"/>
    </xf>
    <xf numFmtId="0" fontId="13" fillId="2" borderId="0" xfId="3" applyFont="1" applyFill="1"/>
    <xf numFmtId="165" fontId="22" fillId="2" borderId="1" xfId="1" applyNumberFormat="1" applyFont="1" applyFill="1" applyBorder="1" applyAlignment="1">
      <alignment horizontal="center" vertical="center" wrapText="1"/>
    </xf>
    <xf numFmtId="165" fontId="24" fillId="2" borderId="7" xfId="1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165" fontId="33" fillId="2" borderId="7" xfId="3" applyNumberFormat="1" applyFont="1" applyFill="1" applyBorder="1" applyAlignment="1">
      <alignment horizontal="center" vertical="center"/>
    </xf>
    <xf numFmtId="165" fontId="24" fillId="2" borderId="0" xfId="3" applyNumberFormat="1" applyFont="1" applyFill="1" applyAlignment="1">
      <alignment horizontal="center" vertical="center"/>
    </xf>
    <xf numFmtId="165" fontId="33" fillId="2" borderId="0" xfId="3" applyNumberFormat="1" applyFont="1" applyFill="1" applyAlignment="1">
      <alignment horizontal="center" vertical="center"/>
    </xf>
    <xf numFmtId="165" fontId="26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165" fontId="24" fillId="2" borderId="0" xfId="3" applyNumberFormat="1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24" fillId="2" borderId="5" xfId="1" applyFont="1" applyFill="1" applyBorder="1" applyAlignment="1">
      <alignment vertical="center" wrapText="1"/>
    </xf>
    <xf numFmtId="167" fontId="22" fillId="2" borderId="7" xfId="3" applyNumberFormat="1" applyFont="1" applyFill="1" applyBorder="1" applyAlignment="1">
      <alignment horizontal="center" vertical="center"/>
    </xf>
    <xf numFmtId="0" fontId="41" fillId="2" borderId="0" xfId="3" applyFont="1" applyFill="1"/>
    <xf numFmtId="165" fontId="46" fillId="2" borderId="4" xfId="3" applyNumberFormat="1" applyFont="1" applyFill="1" applyBorder="1" applyAlignment="1">
      <alignment horizontal="center" vertical="center"/>
    </xf>
    <xf numFmtId="165" fontId="33" fillId="2" borderId="7" xfId="2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167" fontId="22" fillId="2" borderId="7" xfId="4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/>
    </xf>
    <xf numFmtId="165" fontId="26" fillId="2" borderId="7" xfId="2" applyNumberFormat="1" applyFont="1" applyFill="1" applyBorder="1" applyAlignment="1">
      <alignment horizontal="center" vertical="center"/>
    </xf>
    <xf numFmtId="165" fontId="10" fillId="2" borderId="0" xfId="3" applyNumberFormat="1" applyFont="1" applyFill="1" applyAlignment="1">
      <alignment horizontal="left"/>
    </xf>
    <xf numFmtId="165" fontId="10" fillId="2" borderId="0" xfId="3" applyNumberFormat="1" applyFont="1" applyFill="1"/>
    <xf numFmtId="0" fontId="10" fillId="2" borderId="0" xfId="3" applyFont="1" applyFill="1"/>
    <xf numFmtId="165" fontId="61" fillId="2" borderId="7" xfId="3" applyNumberFormat="1" applyFont="1" applyFill="1" applyBorder="1" applyAlignment="1">
      <alignment horizontal="center" vertical="center"/>
    </xf>
    <xf numFmtId="165" fontId="62" fillId="2" borderId="1" xfId="3" applyNumberFormat="1" applyFont="1" applyFill="1" applyBorder="1" applyAlignment="1">
      <alignment horizontal="center" vertical="center"/>
    </xf>
    <xf numFmtId="165" fontId="61" fillId="2" borderId="1" xfId="3" applyNumberFormat="1" applyFont="1" applyFill="1" applyBorder="1" applyAlignment="1">
      <alignment horizontal="center" vertical="center"/>
    </xf>
    <xf numFmtId="167" fontId="24" fillId="2" borderId="7" xfId="3" applyNumberFormat="1" applyFont="1" applyFill="1" applyBorder="1" applyAlignment="1">
      <alignment horizontal="center" vertical="center"/>
    </xf>
    <xf numFmtId="167" fontId="22" fillId="2" borderId="6" xfId="1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vertical="center"/>
    </xf>
    <xf numFmtId="0" fontId="22" fillId="2" borderId="10" xfId="3" applyFont="1" applyFill="1" applyBorder="1" applyAlignment="1">
      <alignment vertical="center"/>
    </xf>
    <xf numFmtId="165" fontId="22" fillId="2" borderId="18" xfId="3" applyNumberFormat="1" applyFont="1" applyFill="1" applyBorder="1" applyAlignment="1">
      <alignment horizontal="center" vertical="center"/>
    </xf>
    <xf numFmtId="165" fontId="22" fillId="2" borderId="10" xfId="3" applyNumberFormat="1" applyFont="1" applyFill="1" applyBorder="1" applyAlignment="1">
      <alignment horizontal="center" vertical="center"/>
    </xf>
    <xf numFmtId="165" fontId="27" fillId="2" borderId="10" xfId="3" applyNumberFormat="1" applyFont="1" applyFill="1" applyBorder="1" applyAlignment="1">
      <alignment horizontal="center" vertical="center"/>
    </xf>
    <xf numFmtId="165" fontId="22" fillId="2" borderId="19" xfId="3" applyNumberFormat="1" applyFont="1" applyFill="1" applyBorder="1" applyAlignment="1">
      <alignment horizontal="center" vertical="center"/>
    </xf>
    <xf numFmtId="165" fontId="33" fillId="2" borderId="18" xfId="1" applyNumberFormat="1" applyFont="1" applyFill="1" applyBorder="1" applyAlignment="1">
      <alignment horizontal="center" vertical="center"/>
    </xf>
    <xf numFmtId="165" fontId="26" fillId="2" borderId="10" xfId="1" applyNumberFormat="1" applyFont="1" applyFill="1" applyBorder="1" applyAlignment="1">
      <alignment horizontal="center" vertical="center"/>
    </xf>
    <xf numFmtId="2" fontId="24" fillId="2" borderId="10" xfId="2" applyNumberFormat="1" applyFont="1" applyFill="1" applyBorder="1" applyAlignment="1">
      <alignment horizontal="center" vertical="center"/>
    </xf>
    <xf numFmtId="165" fontId="22" fillId="2" borderId="19" xfId="1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167" fontId="24" fillId="2" borderId="12" xfId="3" applyNumberFormat="1" applyFont="1" applyFill="1" applyBorder="1" applyAlignment="1">
      <alignment horizontal="center" vertical="center"/>
    </xf>
    <xf numFmtId="165" fontId="51" fillId="2" borderId="0" xfId="3" applyNumberFormat="1" applyFont="1" applyFill="1"/>
    <xf numFmtId="2" fontId="24" fillId="2" borderId="1" xfId="1" applyNumberFormat="1" applyFont="1" applyFill="1" applyBorder="1" applyAlignment="1">
      <alignment horizontal="center" vertical="center"/>
    </xf>
    <xf numFmtId="1" fontId="22" fillId="2" borderId="11" xfId="1" applyNumberFormat="1" applyFont="1" applyFill="1" applyBorder="1" applyAlignment="1">
      <alignment horizontal="center" vertical="center"/>
    </xf>
    <xf numFmtId="165" fontId="25" fillId="2" borderId="11" xfId="1" applyNumberFormat="1" applyFont="1" applyFill="1" applyBorder="1" applyAlignment="1">
      <alignment horizontal="center" vertical="center"/>
    </xf>
    <xf numFmtId="2" fontId="22" fillId="2" borderId="0" xfId="1" applyNumberFormat="1" applyFont="1" applyFill="1" applyAlignment="1">
      <alignment horizontal="center" vertical="center"/>
    </xf>
    <xf numFmtId="0" fontId="24" fillId="2" borderId="2" xfId="2" applyFont="1" applyFill="1" applyBorder="1" applyAlignment="1">
      <alignment vertical="center"/>
    </xf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165" fontId="25" fillId="2" borderId="5" xfId="3" applyNumberFormat="1" applyFont="1" applyFill="1" applyBorder="1" applyAlignment="1">
      <alignment horizontal="center" vertical="center"/>
    </xf>
    <xf numFmtId="165" fontId="24" fillId="2" borderId="0" xfId="3" applyNumberFormat="1" applyFont="1" applyFill="1" applyAlignment="1">
      <alignment horizontal="left" vertical="center" wrapText="1"/>
    </xf>
    <xf numFmtId="165" fontId="59" fillId="2" borderId="0" xfId="3" applyNumberFormat="1" applyFont="1" applyFill="1" applyAlignment="1">
      <alignment horizontal="center" vertical="center" wrapText="1"/>
    </xf>
    <xf numFmtId="165" fontId="59" fillId="2" borderId="0" xfId="3" applyNumberFormat="1" applyFont="1" applyFill="1" applyAlignment="1">
      <alignment horizontal="center" vertical="center"/>
    </xf>
    <xf numFmtId="165" fontId="51" fillId="2" borderId="0" xfId="3" applyNumberFormat="1" applyFont="1" applyFill="1" applyAlignment="1">
      <alignment horizontal="center" vertical="center"/>
    </xf>
    <xf numFmtId="165" fontId="11" fillId="2" borderId="0" xfId="3" applyNumberFormat="1" applyFont="1" applyFill="1" applyAlignment="1">
      <alignment vertical="center"/>
    </xf>
    <xf numFmtId="0" fontId="24" fillId="2" borderId="0" xfId="3" applyFont="1" applyFill="1" applyAlignment="1">
      <alignment horizontal="left" vertical="center"/>
    </xf>
    <xf numFmtId="0" fontId="20" fillId="2" borderId="0" xfId="3" applyFont="1" applyFill="1"/>
    <xf numFmtId="0" fontId="63" fillId="2" borderId="0" xfId="3" applyFont="1" applyFill="1" applyAlignment="1">
      <alignment horizontal="center"/>
    </xf>
    <xf numFmtId="0" fontId="63" fillId="2" borderId="0" xfId="3" applyFont="1" applyFill="1" applyAlignment="1">
      <alignment vertical="center"/>
    </xf>
    <xf numFmtId="0" fontId="64" fillId="2" borderId="0" xfId="3" applyFont="1" applyFill="1" applyAlignment="1">
      <alignment horizontal="center" vertical="center"/>
    </xf>
    <xf numFmtId="0" fontId="65" fillId="2" borderId="0" xfId="3" applyFont="1" applyFill="1" applyAlignment="1">
      <alignment horizontal="center" vertical="center"/>
    </xf>
    <xf numFmtId="0" fontId="66" fillId="2" borderId="0" xfId="3" applyFont="1" applyFill="1" applyAlignment="1">
      <alignment horizontal="center"/>
    </xf>
    <xf numFmtId="0" fontId="63" fillId="2" borderId="0" xfId="3" applyFont="1" applyFill="1"/>
    <xf numFmtId="0" fontId="68" fillId="2" borderId="1" xfId="0" applyFont="1" applyFill="1" applyBorder="1" applyAlignment="1">
      <alignment horizontal="center" vertical="center"/>
    </xf>
    <xf numFmtId="0" fontId="69" fillId="2" borderId="1" xfId="3" applyFont="1" applyFill="1" applyBorder="1" applyAlignment="1">
      <alignment horizontal="center" vertical="center"/>
    </xf>
    <xf numFmtId="0" fontId="70" fillId="2" borderId="1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1" fontId="23" fillId="2" borderId="7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 wrapText="1"/>
    </xf>
    <xf numFmtId="165" fontId="22" fillId="2" borderId="12" xfId="1" applyNumberFormat="1" applyFont="1" applyFill="1" applyBorder="1" applyAlignment="1">
      <alignment horizontal="center" vertical="center" wrapText="1"/>
    </xf>
    <xf numFmtId="165" fontId="22" fillId="7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0" fontId="4" fillId="2" borderId="13" xfId="3" applyFont="1" applyFill="1" applyBorder="1" applyAlignment="1">
      <alignment vertical="center"/>
    </xf>
    <xf numFmtId="0" fontId="14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71" fillId="2" borderId="0" xfId="3" applyFont="1" applyFill="1" applyAlignment="1">
      <alignment horizontal="center"/>
    </xf>
    <xf numFmtId="0" fontId="72" fillId="2" borderId="1" xfId="3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1" xfId="3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74" fillId="2" borderId="0" xfId="3" applyFont="1" applyFill="1"/>
    <xf numFmtId="0" fontId="20" fillId="2" borderId="0" xfId="3" applyFont="1" applyFill="1" applyAlignment="1">
      <alignment vertical="center"/>
    </xf>
    <xf numFmtId="0" fontId="1" fillId="2" borderId="0" xfId="3" applyFont="1" applyFill="1"/>
    <xf numFmtId="165" fontId="22" fillId="7" borderId="17" xfId="3" applyNumberFormat="1" applyFont="1" applyFill="1" applyBorder="1" applyAlignment="1">
      <alignment horizontal="center" vertical="center"/>
    </xf>
    <xf numFmtId="165" fontId="46" fillId="2" borderId="1" xfId="1" applyNumberFormat="1" applyFont="1" applyFill="1" applyBorder="1" applyAlignment="1">
      <alignment horizontal="center" vertical="center"/>
    </xf>
    <xf numFmtId="167" fontId="24" fillId="2" borderId="7" xfId="2" applyNumberFormat="1" applyFont="1" applyFill="1" applyBorder="1" applyAlignment="1">
      <alignment horizontal="center" vertical="center"/>
    </xf>
    <xf numFmtId="0" fontId="26" fillId="2" borderId="5" xfId="2" applyFont="1" applyFill="1" applyBorder="1" applyAlignment="1">
      <alignment vertical="center"/>
    </xf>
    <xf numFmtId="0" fontId="26" fillId="2" borderId="11" xfId="2" applyFont="1" applyFill="1" applyBorder="1" applyAlignment="1">
      <alignment vertical="center"/>
    </xf>
    <xf numFmtId="0" fontId="26" fillId="2" borderId="11" xfId="1" applyFont="1" applyFill="1" applyBorder="1" applyAlignment="1">
      <alignment vertical="center"/>
    </xf>
    <xf numFmtId="0" fontId="26" fillId="2" borderId="5" xfId="1" applyFont="1" applyFill="1" applyBorder="1" applyAlignment="1">
      <alignment vertical="center"/>
    </xf>
    <xf numFmtId="0" fontId="24" fillId="2" borderId="5" xfId="1" applyFont="1" applyFill="1" applyBorder="1" applyAlignment="1">
      <alignment horizontal="left" vertical="center" wrapText="1"/>
    </xf>
    <xf numFmtId="165" fontId="26" fillId="2" borderId="1" xfId="2" applyNumberFormat="1" applyFont="1" applyFill="1" applyBorder="1" applyAlignment="1">
      <alignment horizontal="center" vertical="center"/>
    </xf>
    <xf numFmtId="165" fontId="25" fillId="2" borderId="7" xfId="3" applyNumberFormat="1" applyFont="1" applyFill="1" applyBorder="1" applyAlignment="1">
      <alignment horizontal="center" vertical="center"/>
    </xf>
    <xf numFmtId="165" fontId="25" fillId="2" borderId="12" xfId="3" applyNumberFormat="1" applyFont="1" applyFill="1" applyBorder="1" applyAlignment="1">
      <alignment horizontal="center" vertical="center"/>
    </xf>
    <xf numFmtId="2" fontId="26" fillId="2" borderId="10" xfId="2" applyNumberFormat="1" applyFont="1" applyFill="1" applyBorder="1" applyAlignment="1">
      <alignment horizontal="center" vertical="center"/>
    </xf>
    <xf numFmtId="2" fontId="24" fillId="2" borderId="1" xfId="3" applyNumberFormat="1" applyFon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center" vertical="center"/>
    </xf>
    <xf numFmtId="165" fontId="24" fillId="2" borderId="11" xfId="1" applyNumberFormat="1" applyFont="1" applyFill="1" applyBorder="1" applyAlignment="1">
      <alignment horizontal="center" vertical="center"/>
    </xf>
    <xf numFmtId="165" fontId="24" fillId="2" borderId="4" xfId="3" applyNumberFormat="1" applyFont="1" applyFill="1" applyBorder="1" applyAlignment="1">
      <alignment horizontal="center" vertical="center"/>
    </xf>
    <xf numFmtId="165" fontId="24" fillId="2" borderId="8" xfId="3" applyNumberFormat="1" applyFont="1" applyFill="1" applyBorder="1" applyAlignment="1">
      <alignment horizontal="center" vertical="center"/>
    </xf>
    <xf numFmtId="165" fontId="24" fillId="2" borderId="17" xfId="3" applyNumberFormat="1" applyFont="1" applyFill="1" applyBorder="1" applyAlignment="1">
      <alignment horizontal="center" vertical="center"/>
    </xf>
    <xf numFmtId="167" fontId="24" fillId="2" borderId="17" xfId="3" applyNumberFormat="1" applyFont="1" applyFill="1" applyBorder="1" applyAlignment="1">
      <alignment horizontal="center" vertical="center"/>
    </xf>
    <xf numFmtId="165" fontId="24" fillId="2" borderId="18" xfId="3" applyNumberFormat="1" applyFont="1" applyFill="1" applyBorder="1" applyAlignment="1">
      <alignment horizontal="center" vertical="center"/>
    </xf>
    <xf numFmtId="165" fontId="24" fillId="2" borderId="10" xfId="3" applyNumberFormat="1" applyFont="1" applyFill="1" applyBorder="1" applyAlignment="1">
      <alignment horizontal="center" vertical="center"/>
    </xf>
    <xf numFmtId="165" fontId="24" fillId="2" borderId="19" xfId="3" applyNumberFormat="1" applyFont="1" applyFill="1" applyBorder="1" applyAlignment="1">
      <alignment horizontal="center" vertical="center"/>
    </xf>
    <xf numFmtId="0" fontId="10" fillId="2" borderId="1" xfId="3" applyFont="1" applyFill="1" applyBorder="1"/>
    <xf numFmtId="165" fontId="76" fillId="7" borderId="0" xfId="3" applyNumberFormat="1" applyFont="1" applyFill="1"/>
    <xf numFmtId="0" fontId="75" fillId="2" borderId="0" xfId="3" applyFont="1" applyFill="1"/>
    <xf numFmtId="0" fontId="24" fillId="2" borderId="5" xfId="2" applyFont="1" applyFill="1" applyBorder="1" applyAlignment="1">
      <alignment horizontal="left" vertical="center"/>
    </xf>
    <xf numFmtId="0" fontId="24" fillId="2" borderId="1" xfId="3" applyFont="1" applyFill="1" applyBorder="1" applyAlignment="1">
      <alignment horizontal="center" vertical="center"/>
    </xf>
    <xf numFmtId="167" fontId="25" fillId="2" borderId="1" xfId="1" applyNumberFormat="1" applyFont="1" applyFill="1" applyBorder="1" applyAlignment="1">
      <alignment horizontal="center" vertical="center"/>
    </xf>
    <xf numFmtId="2" fontId="26" fillId="2" borderId="1" xfId="1" applyNumberFormat="1" applyFont="1" applyFill="1" applyBorder="1" applyAlignment="1">
      <alignment horizontal="center" vertical="center"/>
    </xf>
    <xf numFmtId="2" fontId="26" fillId="2" borderId="1" xfId="2" applyNumberFormat="1" applyFont="1" applyFill="1" applyBorder="1" applyAlignment="1">
      <alignment horizontal="center" vertical="center"/>
    </xf>
    <xf numFmtId="165" fontId="24" fillId="2" borderId="8" xfId="1" applyNumberFormat="1" applyFont="1" applyFill="1" applyBorder="1" applyAlignment="1">
      <alignment horizontal="center" vertical="center"/>
    </xf>
    <xf numFmtId="165" fontId="25" fillId="2" borderId="7" xfId="1" applyNumberFormat="1" applyFont="1" applyFill="1" applyBorder="1" applyAlignment="1">
      <alignment horizontal="center" vertical="center"/>
    </xf>
    <xf numFmtId="165" fontId="38" fillId="2" borderId="7" xfId="3" applyNumberFormat="1" applyFont="1" applyFill="1" applyBorder="1" applyAlignment="1">
      <alignment horizontal="center" vertical="center"/>
    </xf>
    <xf numFmtId="165" fontId="24" fillId="2" borderId="18" xfId="1" applyNumberFormat="1" applyFont="1" applyFill="1" applyBorder="1" applyAlignment="1">
      <alignment horizontal="center" vertical="center"/>
    </xf>
    <xf numFmtId="165" fontId="24" fillId="2" borderId="10" xfId="1" applyNumberFormat="1" applyFont="1" applyFill="1" applyBorder="1" applyAlignment="1">
      <alignment horizontal="center" vertical="center"/>
    </xf>
    <xf numFmtId="165" fontId="24" fillId="2" borderId="19" xfId="1" applyNumberFormat="1" applyFont="1" applyFill="1" applyBorder="1" applyAlignment="1">
      <alignment horizontal="center" vertical="center"/>
    </xf>
    <xf numFmtId="165" fontId="24" fillId="2" borderId="4" xfId="1" applyNumberFormat="1" applyFont="1" applyFill="1" applyBorder="1" applyAlignment="1">
      <alignment horizontal="center" vertical="center"/>
    </xf>
    <xf numFmtId="167" fontId="24" fillId="2" borderId="7" xfId="4" applyNumberFormat="1" applyFont="1" applyFill="1" applyBorder="1" applyAlignment="1">
      <alignment horizontal="center" vertical="center"/>
    </xf>
    <xf numFmtId="165" fontId="77" fillId="2" borderId="1" xfId="3" applyNumberFormat="1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41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/>
    </xf>
    <xf numFmtId="0" fontId="4" fillId="2" borderId="1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4" fillId="5" borderId="5" xfId="2" applyFont="1" applyFill="1" applyBorder="1" applyAlignment="1">
      <alignment vertical="center"/>
    </xf>
    <xf numFmtId="0" fontId="22" fillId="5" borderId="1" xfId="3" applyFont="1" applyFill="1" applyBorder="1" applyAlignment="1">
      <alignment vertical="center"/>
    </xf>
    <xf numFmtId="165" fontId="24" fillId="5" borderId="12" xfId="3" applyNumberFormat="1" applyFont="1" applyFill="1" applyBorder="1" applyAlignment="1">
      <alignment horizontal="center" vertical="center"/>
    </xf>
    <xf numFmtId="165" fontId="22" fillId="5" borderId="7" xfId="1" applyNumberFormat="1" applyFont="1" applyFill="1" applyBorder="1" applyAlignment="1">
      <alignment horizontal="center" vertical="center"/>
    </xf>
    <xf numFmtId="165" fontId="22" fillId="5" borderId="1" xfId="1" applyNumberFormat="1" applyFont="1" applyFill="1" applyBorder="1" applyAlignment="1">
      <alignment horizontal="center" vertical="center"/>
    </xf>
    <xf numFmtId="165" fontId="24" fillId="5" borderId="1" xfId="2" applyNumberFormat="1" applyFont="1" applyFill="1" applyBorder="1" applyAlignment="1">
      <alignment horizontal="center" vertical="center"/>
    </xf>
    <xf numFmtId="167" fontId="22" fillId="5" borderId="12" xfId="1" applyNumberFormat="1" applyFont="1" applyFill="1" applyBorder="1" applyAlignment="1">
      <alignment horizontal="center" vertical="center"/>
    </xf>
    <xf numFmtId="165" fontId="22" fillId="5" borderId="12" xfId="1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/>
    </xf>
    <xf numFmtId="0" fontId="24" fillId="5" borderId="1" xfId="1" applyFont="1" applyFill="1" applyBorder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24" fillId="8" borderId="1" xfId="1" applyFont="1" applyFill="1" applyBorder="1" applyAlignment="1">
      <alignment vertical="center"/>
    </xf>
    <xf numFmtId="0" fontId="22" fillId="8" borderId="1" xfId="3" applyFont="1" applyFill="1" applyBorder="1" applyAlignment="1">
      <alignment vertical="center"/>
    </xf>
    <xf numFmtId="165" fontId="22" fillId="8" borderId="7" xfId="1" applyNumberFormat="1" applyFont="1" applyFill="1" applyBorder="1" applyAlignment="1">
      <alignment horizontal="center" vertical="center"/>
    </xf>
    <xf numFmtId="165" fontId="22" fillId="8" borderId="1" xfId="1" applyNumberFormat="1" applyFont="1" applyFill="1" applyBorder="1" applyAlignment="1">
      <alignment horizontal="center" vertical="center"/>
    </xf>
    <xf numFmtId="165" fontId="24" fillId="8" borderId="1" xfId="2" applyNumberFormat="1" applyFont="1" applyFill="1" applyBorder="1" applyAlignment="1">
      <alignment horizontal="center" vertical="center"/>
    </xf>
    <xf numFmtId="167" fontId="22" fillId="8" borderId="12" xfId="1" applyNumberFormat="1" applyFont="1" applyFill="1" applyBorder="1" applyAlignment="1">
      <alignment horizontal="center" vertical="center"/>
    </xf>
    <xf numFmtId="0" fontId="24" fillId="5" borderId="11" xfId="2" applyFont="1" applyFill="1" applyBorder="1" applyAlignment="1">
      <alignment vertical="center"/>
    </xf>
    <xf numFmtId="0" fontId="24" fillId="5" borderId="2" xfId="2" applyFont="1" applyFill="1" applyBorder="1" applyAlignment="1">
      <alignment vertical="center"/>
    </xf>
    <xf numFmtId="165" fontId="22" fillId="5" borderId="4" xfId="1" applyNumberFormat="1" applyFont="1" applyFill="1" applyBorder="1" applyAlignment="1">
      <alignment horizontal="center" vertical="center"/>
    </xf>
    <xf numFmtId="165" fontId="24" fillId="5" borderId="1" xfId="1" applyNumberFormat="1" applyFont="1" applyFill="1" applyBorder="1" applyAlignment="1">
      <alignment horizontal="center" vertical="center"/>
    </xf>
    <xf numFmtId="165" fontId="22" fillId="5" borderId="8" xfId="1" applyNumberFormat="1" applyFont="1" applyFill="1" applyBorder="1" applyAlignment="1">
      <alignment horizontal="center" vertical="center"/>
    </xf>
    <xf numFmtId="0" fontId="24" fillId="8" borderId="5" xfId="2" applyFont="1" applyFill="1" applyBorder="1" applyAlignment="1">
      <alignment vertical="center"/>
    </xf>
    <xf numFmtId="165" fontId="22" fillId="8" borderId="12" xfId="1" applyNumberFormat="1" applyFont="1" applyFill="1" applyBorder="1" applyAlignment="1">
      <alignment horizontal="center" vertical="center"/>
    </xf>
    <xf numFmtId="165" fontId="22" fillId="5" borderId="7" xfId="3" applyNumberFormat="1" applyFont="1" applyFill="1" applyBorder="1" applyAlignment="1">
      <alignment horizontal="center" vertical="center"/>
    </xf>
    <xf numFmtId="165" fontId="22" fillId="5" borderId="1" xfId="3" applyNumberFormat="1" applyFont="1" applyFill="1" applyBorder="1" applyAlignment="1">
      <alignment horizontal="center" vertical="center"/>
    </xf>
    <xf numFmtId="165" fontId="27" fillId="5" borderId="1" xfId="3" applyNumberFormat="1" applyFont="1" applyFill="1" applyBorder="1" applyAlignment="1">
      <alignment horizontal="center" vertical="center"/>
    </xf>
    <xf numFmtId="167" fontId="22" fillId="5" borderId="7" xfId="3" applyNumberFormat="1" applyFont="1" applyFill="1" applyBorder="1" applyAlignment="1">
      <alignment horizontal="center" vertical="center"/>
    </xf>
    <xf numFmtId="167" fontId="22" fillId="5" borderId="1" xfId="3" applyNumberFormat="1" applyFont="1" applyFill="1" applyBorder="1" applyAlignment="1">
      <alignment horizontal="center" vertical="center"/>
    </xf>
    <xf numFmtId="167" fontId="27" fillId="5" borderId="1" xfId="3" applyNumberFormat="1" applyFont="1" applyFill="1" applyBorder="1" applyAlignment="1">
      <alignment horizontal="center" vertical="center"/>
    </xf>
    <xf numFmtId="167" fontId="22" fillId="5" borderId="12" xfId="3" applyNumberFormat="1" applyFont="1" applyFill="1" applyBorder="1" applyAlignment="1">
      <alignment horizontal="center" vertical="center"/>
    </xf>
    <xf numFmtId="165" fontId="22" fillId="8" borderId="7" xfId="3" applyNumberFormat="1" applyFont="1" applyFill="1" applyBorder="1" applyAlignment="1">
      <alignment horizontal="center" vertical="center"/>
    </xf>
    <xf numFmtId="165" fontId="22" fillId="8" borderId="1" xfId="3" applyNumberFormat="1" applyFont="1" applyFill="1" applyBorder="1" applyAlignment="1">
      <alignment horizontal="center" vertical="center"/>
    </xf>
    <xf numFmtId="165" fontId="27" fillId="8" borderId="1" xfId="3" applyNumberFormat="1" applyFont="1" applyFill="1" applyBorder="1" applyAlignment="1">
      <alignment horizontal="center" vertical="center"/>
    </xf>
    <xf numFmtId="165" fontId="22" fillId="8" borderId="12" xfId="3" applyNumberFormat="1" applyFont="1" applyFill="1" applyBorder="1" applyAlignment="1">
      <alignment horizontal="center" vertical="center"/>
    </xf>
    <xf numFmtId="0" fontId="68" fillId="8" borderId="1" xfId="0" applyFont="1" applyFill="1" applyBorder="1" applyAlignment="1">
      <alignment horizontal="center" vertical="center"/>
    </xf>
    <xf numFmtId="0" fontId="26" fillId="8" borderId="5" xfId="2" applyFont="1" applyFill="1" applyBorder="1" applyAlignment="1">
      <alignment vertical="center"/>
    </xf>
    <xf numFmtId="167" fontId="22" fillId="8" borderId="7" xfId="3" applyNumberFormat="1" applyFont="1" applyFill="1" applyBorder="1" applyAlignment="1">
      <alignment horizontal="center" vertical="center"/>
    </xf>
    <xf numFmtId="167" fontId="22" fillId="8" borderId="1" xfId="3" applyNumberFormat="1" applyFont="1" applyFill="1" applyBorder="1" applyAlignment="1">
      <alignment horizontal="center" vertical="center"/>
    </xf>
    <xf numFmtId="167" fontId="27" fillId="8" borderId="1" xfId="3" applyNumberFormat="1" applyFont="1" applyFill="1" applyBorder="1" applyAlignment="1">
      <alignment horizontal="center" vertical="center"/>
    </xf>
    <xf numFmtId="167" fontId="22" fillId="8" borderId="12" xfId="3" applyNumberFormat="1" applyFont="1" applyFill="1" applyBorder="1" applyAlignment="1">
      <alignment horizontal="center" vertical="center"/>
    </xf>
    <xf numFmtId="167" fontId="22" fillId="8" borderId="7" xfId="1" applyNumberFormat="1" applyFont="1" applyFill="1" applyBorder="1" applyAlignment="1">
      <alignment horizontal="center" vertical="center"/>
    </xf>
    <xf numFmtId="167" fontId="22" fillId="8" borderId="1" xfId="1" applyNumberFormat="1" applyFont="1" applyFill="1" applyBorder="1" applyAlignment="1">
      <alignment horizontal="center" vertical="center"/>
    </xf>
    <xf numFmtId="166" fontId="78" fillId="2" borderId="0" xfId="3" applyNumberFormat="1" applyFont="1" applyFill="1"/>
    <xf numFmtId="165" fontId="79" fillId="2" borderId="0" xfId="3" applyNumberFormat="1" applyFont="1" applyFill="1"/>
    <xf numFmtId="166" fontId="22" fillId="2" borderId="7" xfId="3" applyNumberFormat="1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41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/>
    </xf>
    <xf numFmtId="2" fontId="24" fillId="2" borderId="12" xfId="1" applyNumberFormat="1" applyFont="1" applyFill="1" applyBorder="1" applyAlignment="1">
      <alignment horizontal="center" vertical="center"/>
    </xf>
    <xf numFmtId="0" fontId="80" fillId="2" borderId="0" xfId="3" applyFont="1" applyFill="1" applyAlignment="1">
      <alignment horizontal="center"/>
    </xf>
    <xf numFmtId="0" fontId="74" fillId="2" borderId="0" xfId="3" applyFont="1" applyFill="1" applyAlignment="1">
      <alignment horizontal="center"/>
    </xf>
    <xf numFmtId="0" fontId="10" fillId="2" borderId="0" xfId="3" applyFont="1" applyFill="1" applyAlignment="1">
      <alignment vertical="center"/>
    </xf>
    <xf numFmtId="0" fontId="81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10" fillId="2" borderId="10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0" fillId="2" borderId="0" xfId="3" applyFont="1" applyFill="1" applyAlignment="1">
      <alignment horizontal="center" vertical="center"/>
    </xf>
    <xf numFmtId="0" fontId="24" fillId="2" borderId="7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/>
    </xf>
    <xf numFmtId="0" fontId="24" fillId="2" borderId="1" xfId="3" applyFont="1" applyFill="1" applyBorder="1" applyAlignment="1">
      <alignment horizontal="left" vertical="center"/>
    </xf>
    <xf numFmtId="0" fontId="80" fillId="2" borderId="1" xfId="3" applyFont="1" applyFill="1" applyBorder="1" applyAlignment="1">
      <alignment vertical="center"/>
    </xf>
    <xf numFmtId="0" fontId="24" fillId="2" borderId="10" xfId="3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74" fillId="2" borderId="0" xfId="3" applyFont="1" applyFill="1" applyAlignment="1">
      <alignment vertical="center"/>
    </xf>
    <xf numFmtId="0" fontId="74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165" fontId="76" fillId="2" borderId="0" xfId="3" applyNumberFormat="1" applyFont="1" applyFill="1"/>
    <xf numFmtId="0" fontId="41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"/>
    </xf>
    <xf numFmtId="0" fontId="18" fillId="0" borderId="0" xfId="3" applyFont="1" applyAlignment="1">
      <alignment horizontal="center" vertical="center"/>
    </xf>
    <xf numFmtId="0" fontId="22" fillId="2" borderId="2" xfId="3" applyFont="1" applyFill="1" applyBorder="1" applyAlignment="1">
      <alignment horizontal="center"/>
    </xf>
    <xf numFmtId="0" fontId="31" fillId="0" borderId="3" xfId="0" applyFont="1" applyBorder="1"/>
    <xf numFmtId="0" fontId="22" fillId="0" borderId="14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0" xfId="3" applyFont="1" applyBorder="1" applyAlignment="1">
      <alignment horizontal="center"/>
    </xf>
    <xf numFmtId="0" fontId="4" fillId="0" borderId="8" xfId="3" applyFont="1" applyBorder="1" applyAlignment="1">
      <alignment horizontal="right" vertical="top"/>
    </xf>
    <xf numFmtId="0" fontId="4" fillId="0" borderId="9" xfId="3" applyFont="1" applyBorder="1" applyAlignment="1">
      <alignment horizontal="right" vertical="top"/>
    </xf>
    <xf numFmtId="0" fontId="4" fillId="0" borderId="10" xfId="3" applyFont="1" applyBorder="1" applyAlignment="1">
      <alignment horizontal="right" vertical="top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7" fillId="2" borderId="0" xfId="3" applyFont="1" applyFill="1" applyAlignment="1">
      <alignment horizontal="center" vertical="center"/>
    </xf>
    <xf numFmtId="0" fontId="67" fillId="7" borderId="0" xfId="3" applyFont="1" applyFill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3" xfId="3" applyFont="1" applyFill="1" applyBorder="1" applyAlignment="1">
      <alignment horizontal="center" vertical="center"/>
    </xf>
    <xf numFmtId="0" fontId="22" fillId="2" borderId="16" xfId="3" applyFont="1" applyFill="1" applyBorder="1" applyAlignment="1">
      <alignment horizontal="center" vertical="center"/>
    </xf>
    <xf numFmtId="0" fontId="24" fillId="2" borderId="14" xfId="3" applyFont="1" applyFill="1" applyBorder="1" applyAlignment="1">
      <alignment horizontal="center" vertical="center"/>
    </xf>
    <xf numFmtId="0" fontId="24" fillId="2" borderId="11" xfId="3" applyFont="1" applyFill="1" applyBorder="1" applyAlignment="1">
      <alignment horizontal="center" vertical="center"/>
    </xf>
    <xf numFmtId="0" fontId="24" fillId="2" borderId="15" xfId="3" applyFont="1" applyFill="1" applyBorder="1" applyAlignment="1">
      <alignment horizontal="center" vertical="center"/>
    </xf>
    <xf numFmtId="0" fontId="52" fillId="2" borderId="11" xfId="0" applyFont="1" applyFill="1" applyBorder="1" applyAlignment="1">
      <alignment vertical="center"/>
    </xf>
    <xf numFmtId="0" fontId="52" fillId="2" borderId="15" xfId="0" applyFont="1" applyFill="1" applyBorder="1" applyAlignment="1">
      <alignment vertical="center"/>
    </xf>
    <xf numFmtId="0" fontId="47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/>
    </xf>
    <xf numFmtId="0" fontId="24" fillId="2" borderId="0" xfId="3" applyFont="1" applyFill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57" fillId="2" borderId="0" xfId="3" applyFont="1" applyFill="1" applyAlignment="1">
      <alignment horizontal="left" vertical="center" wrapText="1"/>
    </xf>
    <xf numFmtId="0" fontId="41" fillId="2" borderId="0" xfId="3" applyFont="1" applyFill="1" applyAlignment="1">
      <alignment horizontal="center" vertical="center"/>
    </xf>
    <xf numFmtId="0" fontId="48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10" fillId="2" borderId="1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0" fontId="24" fillId="2" borderId="8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aqum-Apranqayin%200320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08.15t. ըստ Մարիամի տեղեկանքի"/>
      <sheetName val=" 03.2020թ․աշխատանքային (2)"/>
      <sheetName val="մարտ 20թ․ "/>
      <sheetName val="հունվար-մարտ 20թ․"/>
      <sheetName val=" 03.2020թ․Մերի"/>
    </sheetNames>
    <sheetDataSet>
      <sheetData sheetId="0" refreshError="1"/>
      <sheetData sheetId="1" refreshError="1"/>
      <sheetData sheetId="2" refreshError="1"/>
      <sheetData sheetId="3" refreshError="1">
        <row r="20">
          <cell r="H20">
            <v>11892867.904631751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</row>
    <row r="2" spans="1:34" ht="17.25" customHeight="1">
      <c r="A2" s="388"/>
      <c r="B2" s="720" t="s">
        <v>56</v>
      </c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16"/>
      <c r="AD2" s="16"/>
      <c r="AE2" s="16"/>
      <c r="AF2" s="16"/>
    </row>
    <row r="3" spans="1:34" ht="14.25" customHeight="1">
      <c r="B3" s="721" t="s">
        <v>67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</row>
    <row r="4" spans="1:34" s="21" customFormat="1" ht="20.25" customHeight="1">
      <c r="B4" s="722" t="s">
        <v>205</v>
      </c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710"/>
      <c r="B6" s="723" t="s">
        <v>0</v>
      </c>
      <c r="C6" s="724" t="s">
        <v>1</v>
      </c>
      <c r="D6" s="725" t="s">
        <v>239</v>
      </c>
      <c r="E6" s="726"/>
      <c r="F6" s="726"/>
      <c r="G6" s="726"/>
      <c r="H6" s="727"/>
      <c r="I6" s="728" t="s">
        <v>240</v>
      </c>
      <c r="J6" s="728"/>
      <c r="K6" s="728"/>
      <c r="L6" s="728"/>
      <c r="M6" s="729"/>
      <c r="N6" s="728" t="s">
        <v>241</v>
      </c>
      <c r="O6" s="728"/>
      <c r="P6" s="728"/>
      <c r="Q6" s="728"/>
      <c r="R6" s="730"/>
      <c r="S6" s="705" t="s">
        <v>242</v>
      </c>
      <c r="T6" s="706"/>
      <c r="U6" s="706"/>
      <c r="V6" s="706"/>
      <c r="W6" s="706"/>
      <c r="X6" s="707" t="s">
        <v>243</v>
      </c>
      <c r="Y6" s="708"/>
      <c r="Z6" s="708"/>
      <c r="AA6" s="708"/>
      <c r="AB6" s="709"/>
    </row>
    <row r="7" spans="1:34" ht="76.5" customHeight="1">
      <c r="A7" s="710"/>
      <c r="B7" s="723"/>
      <c r="C7" s="724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710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710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711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712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710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710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710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710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710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710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710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710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710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710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710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710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710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711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713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713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714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712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715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716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717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717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717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717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718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712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712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712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704" t="s">
        <v>251</v>
      </c>
      <c r="C246" s="704"/>
      <c r="D246" s="704"/>
      <c r="E246" s="704"/>
      <c r="F246" s="704"/>
      <c r="G246" s="704"/>
      <c r="H246" s="704"/>
      <c r="I246" s="704"/>
      <c r="J246" s="704"/>
      <c r="K246" s="704"/>
      <c r="L246" s="704"/>
      <c r="M246" s="704"/>
      <c r="N246" s="704"/>
      <c r="O246" s="704"/>
      <c r="P246" s="704"/>
      <c r="Q246" s="704"/>
      <c r="R246" s="704"/>
      <c r="S246" s="704"/>
      <c r="T246" s="704"/>
      <c r="U246" s="704"/>
      <c r="V246" s="704"/>
      <c r="W246" s="704"/>
      <c r="X246" s="704"/>
      <c r="Y246" s="704"/>
      <c r="Z246" s="704"/>
      <c r="AA246" s="704"/>
      <c r="AB246" s="704"/>
    </row>
    <row r="247" spans="1:34" ht="31.5" customHeight="1">
      <c r="A247" s="48"/>
      <c r="B247" s="393"/>
      <c r="C247" s="393"/>
      <c r="D247" s="700"/>
      <c r="E247" s="700"/>
      <c r="F247" s="393"/>
      <c r="G247" s="700"/>
      <c r="H247" s="700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701" t="s">
        <v>250</v>
      </c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702"/>
      <c r="E251" s="702"/>
      <c r="F251" s="50"/>
      <c r="G251" s="703"/>
      <c r="H251" s="703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D247:E247"/>
    <mergeCell ref="G247:H247"/>
    <mergeCell ref="B249:AB249"/>
    <mergeCell ref="D251:E251"/>
    <mergeCell ref="G251:H251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H280"/>
  <sheetViews>
    <sheetView zoomScaleSheetLayoutView="55" workbookViewId="0">
      <pane xSplit="3" ySplit="6" topLeftCell="D44" activePane="bottomRight" state="frozen"/>
      <selection pane="topRight" activeCell="D1" sqref="D1"/>
      <selection pane="bottomLeft" activeCell="A7" sqref="A7"/>
      <selection pane="bottomRight" activeCell="B46" sqref="B46"/>
    </sheetView>
  </sheetViews>
  <sheetFormatPr defaultRowHeight="15" outlineLevelRow="1" outlineLevelCol="1"/>
  <cols>
    <col min="1" max="1" width="5.140625" style="482" customWidth="1"/>
    <col min="2" max="2" width="60" style="512" customWidth="1"/>
    <col min="3" max="3" width="11.42578125" style="482" customWidth="1"/>
    <col min="4" max="4" width="13.28515625" style="21" hidden="1" customWidth="1" outlineLevel="1"/>
    <col min="5" max="5" width="14.42578125" style="21" hidden="1" customWidth="1" outlineLevel="1"/>
    <col min="6" max="6" width="13.85546875" style="21" hidden="1" customWidth="1" outlineLevel="1"/>
    <col min="7" max="7" width="9.7109375" style="21" hidden="1" customWidth="1" outlineLevel="1"/>
    <col min="8" max="8" width="15.85546875" style="21" hidden="1" customWidth="1" outlineLevel="1"/>
    <col min="9" max="9" width="12.5703125" style="498" customWidth="1" collapsed="1"/>
    <col min="10" max="10" width="13.140625" style="21" customWidth="1"/>
    <col min="11" max="11" width="12.5703125" style="21" customWidth="1"/>
    <col min="12" max="12" width="9.42578125" style="512" customWidth="1"/>
    <col min="13" max="13" width="15" style="21" customWidth="1"/>
    <col min="14" max="14" width="12.7109375" style="498" customWidth="1"/>
    <col min="15" max="15" width="13" style="498" customWidth="1"/>
    <col min="16" max="16" width="12.85546875" style="498" customWidth="1"/>
    <col min="17" max="17" width="9" style="498" customWidth="1"/>
    <col min="18" max="18" width="14.7109375" style="498" customWidth="1"/>
    <col min="19" max="19" width="14.42578125" style="21" customWidth="1" outlineLevel="1"/>
    <col min="20" max="20" width="12.5703125" style="21" customWidth="1" outlineLevel="1"/>
    <col min="21" max="21" width="13.5703125" style="21" customWidth="1" outlineLevel="1"/>
    <col min="22" max="22" width="8.7109375" style="21" customWidth="1" outlineLevel="1"/>
    <col min="23" max="23" width="16.42578125" style="21" customWidth="1" outlineLevel="1"/>
    <col min="24" max="24" width="14.42578125" style="482" customWidth="1" outlineLevel="1"/>
    <col min="25" max="25" width="12.7109375" style="21" customWidth="1" outlineLevel="1"/>
    <col min="26" max="26" width="13.28515625" style="21" customWidth="1" outlineLevel="1"/>
    <col min="27" max="27" width="7.5703125" style="453" customWidth="1" outlineLevel="1"/>
    <col min="28" max="28" width="15.140625" style="21" customWidth="1" outlineLevel="1"/>
    <col min="29" max="29" width="13.28515625" style="21" customWidth="1"/>
    <col min="30" max="30" width="13.42578125" style="21" customWidth="1"/>
    <col min="31" max="33" width="9.140625" style="21"/>
    <col min="34" max="34" width="9.140625" style="249"/>
    <col min="35" max="261" width="9.140625" style="21"/>
    <col min="262" max="262" width="4.42578125" style="21" customWidth="1"/>
    <col min="263" max="263" width="49.140625" style="21" customWidth="1"/>
    <col min="264" max="264" width="10.85546875" style="21" customWidth="1"/>
    <col min="265" max="274" width="0" style="21" hidden="1" customWidth="1"/>
    <col min="275" max="275" width="14.85546875" style="21" customWidth="1"/>
    <col min="276" max="276" width="13.28515625" style="21" customWidth="1"/>
    <col min="277" max="277" width="14.42578125" style="21" customWidth="1"/>
    <col min="278" max="278" width="9.85546875" style="21" customWidth="1"/>
    <col min="279" max="279" width="16.140625" style="21" customWidth="1"/>
    <col min="280" max="280" width="15" style="21" customWidth="1"/>
    <col min="281" max="281" width="18.140625" style="21" customWidth="1"/>
    <col min="282" max="282" width="14.140625" style="21" customWidth="1"/>
    <col min="283" max="283" width="9.42578125" style="21" customWidth="1"/>
    <col min="284" max="284" width="17.5703125" style="21" customWidth="1"/>
    <col min="285" max="285" width="25.140625" style="21" customWidth="1"/>
    <col min="286" max="286" width="10.5703125" style="21" customWidth="1"/>
    <col min="287" max="517" width="9.140625" style="21"/>
    <col min="518" max="518" width="4.42578125" style="21" customWidth="1"/>
    <col min="519" max="519" width="49.140625" style="21" customWidth="1"/>
    <col min="520" max="520" width="10.85546875" style="21" customWidth="1"/>
    <col min="521" max="530" width="0" style="21" hidden="1" customWidth="1"/>
    <col min="531" max="531" width="14.85546875" style="21" customWidth="1"/>
    <col min="532" max="532" width="13.28515625" style="21" customWidth="1"/>
    <col min="533" max="533" width="14.42578125" style="21" customWidth="1"/>
    <col min="534" max="534" width="9.85546875" style="21" customWidth="1"/>
    <col min="535" max="535" width="16.140625" style="21" customWidth="1"/>
    <col min="536" max="536" width="15" style="21" customWidth="1"/>
    <col min="537" max="537" width="18.140625" style="21" customWidth="1"/>
    <col min="538" max="538" width="14.140625" style="21" customWidth="1"/>
    <col min="539" max="539" width="9.42578125" style="21" customWidth="1"/>
    <col min="540" max="540" width="17.5703125" style="21" customWidth="1"/>
    <col min="541" max="541" width="25.140625" style="21" customWidth="1"/>
    <col min="542" max="542" width="10.5703125" style="21" customWidth="1"/>
    <col min="543" max="773" width="9.140625" style="21"/>
    <col min="774" max="774" width="4.42578125" style="21" customWidth="1"/>
    <col min="775" max="775" width="49.140625" style="21" customWidth="1"/>
    <col min="776" max="776" width="10.85546875" style="21" customWidth="1"/>
    <col min="777" max="786" width="0" style="21" hidden="1" customWidth="1"/>
    <col min="787" max="787" width="14.85546875" style="21" customWidth="1"/>
    <col min="788" max="788" width="13.28515625" style="21" customWidth="1"/>
    <col min="789" max="789" width="14.42578125" style="21" customWidth="1"/>
    <col min="790" max="790" width="9.85546875" style="21" customWidth="1"/>
    <col min="791" max="791" width="16.140625" style="21" customWidth="1"/>
    <col min="792" max="792" width="15" style="21" customWidth="1"/>
    <col min="793" max="793" width="18.140625" style="21" customWidth="1"/>
    <col min="794" max="794" width="14.140625" style="21" customWidth="1"/>
    <col min="795" max="795" width="9.42578125" style="21" customWidth="1"/>
    <col min="796" max="796" width="17.5703125" style="21" customWidth="1"/>
    <col min="797" max="797" width="25.140625" style="21" customWidth="1"/>
    <col min="798" max="798" width="10.5703125" style="21" customWidth="1"/>
    <col min="799" max="1029" width="9.140625" style="21"/>
    <col min="1030" max="1030" width="4.42578125" style="21" customWidth="1"/>
    <col min="1031" max="1031" width="49.140625" style="21" customWidth="1"/>
    <col min="1032" max="1032" width="10.85546875" style="21" customWidth="1"/>
    <col min="1033" max="1042" width="0" style="21" hidden="1" customWidth="1"/>
    <col min="1043" max="1043" width="14.85546875" style="21" customWidth="1"/>
    <col min="1044" max="1044" width="13.28515625" style="21" customWidth="1"/>
    <col min="1045" max="1045" width="14.42578125" style="21" customWidth="1"/>
    <col min="1046" max="1046" width="9.85546875" style="21" customWidth="1"/>
    <col min="1047" max="1047" width="16.140625" style="21" customWidth="1"/>
    <col min="1048" max="1048" width="15" style="21" customWidth="1"/>
    <col min="1049" max="1049" width="18.140625" style="21" customWidth="1"/>
    <col min="1050" max="1050" width="14.140625" style="21" customWidth="1"/>
    <col min="1051" max="1051" width="9.42578125" style="21" customWidth="1"/>
    <col min="1052" max="1052" width="17.5703125" style="21" customWidth="1"/>
    <col min="1053" max="1053" width="25.140625" style="21" customWidth="1"/>
    <col min="1054" max="1054" width="10.5703125" style="21" customWidth="1"/>
    <col min="1055" max="1285" width="9.140625" style="21"/>
    <col min="1286" max="1286" width="4.42578125" style="21" customWidth="1"/>
    <col min="1287" max="1287" width="49.140625" style="21" customWidth="1"/>
    <col min="1288" max="1288" width="10.85546875" style="21" customWidth="1"/>
    <col min="1289" max="1298" width="0" style="21" hidden="1" customWidth="1"/>
    <col min="1299" max="1299" width="14.85546875" style="21" customWidth="1"/>
    <col min="1300" max="1300" width="13.28515625" style="21" customWidth="1"/>
    <col min="1301" max="1301" width="14.42578125" style="21" customWidth="1"/>
    <col min="1302" max="1302" width="9.85546875" style="21" customWidth="1"/>
    <col min="1303" max="1303" width="16.140625" style="21" customWidth="1"/>
    <col min="1304" max="1304" width="15" style="21" customWidth="1"/>
    <col min="1305" max="1305" width="18.140625" style="21" customWidth="1"/>
    <col min="1306" max="1306" width="14.140625" style="21" customWidth="1"/>
    <col min="1307" max="1307" width="9.42578125" style="21" customWidth="1"/>
    <col min="1308" max="1308" width="17.5703125" style="21" customWidth="1"/>
    <col min="1309" max="1309" width="25.140625" style="21" customWidth="1"/>
    <col min="1310" max="1310" width="10.5703125" style="21" customWidth="1"/>
    <col min="1311" max="1541" width="9.140625" style="21"/>
    <col min="1542" max="1542" width="4.42578125" style="21" customWidth="1"/>
    <col min="1543" max="1543" width="49.140625" style="21" customWidth="1"/>
    <col min="1544" max="1544" width="10.85546875" style="21" customWidth="1"/>
    <col min="1545" max="1554" width="0" style="21" hidden="1" customWidth="1"/>
    <col min="1555" max="1555" width="14.85546875" style="21" customWidth="1"/>
    <col min="1556" max="1556" width="13.28515625" style="21" customWidth="1"/>
    <col min="1557" max="1557" width="14.42578125" style="21" customWidth="1"/>
    <col min="1558" max="1558" width="9.85546875" style="21" customWidth="1"/>
    <col min="1559" max="1559" width="16.140625" style="21" customWidth="1"/>
    <col min="1560" max="1560" width="15" style="21" customWidth="1"/>
    <col min="1561" max="1561" width="18.140625" style="21" customWidth="1"/>
    <col min="1562" max="1562" width="14.140625" style="21" customWidth="1"/>
    <col min="1563" max="1563" width="9.42578125" style="21" customWidth="1"/>
    <col min="1564" max="1564" width="17.5703125" style="21" customWidth="1"/>
    <col min="1565" max="1565" width="25.140625" style="21" customWidth="1"/>
    <col min="1566" max="1566" width="10.5703125" style="21" customWidth="1"/>
    <col min="1567" max="1797" width="9.140625" style="21"/>
    <col min="1798" max="1798" width="4.42578125" style="21" customWidth="1"/>
    <col min="1799" max="1799" width="49.140625" style="21" customWidth="1"/>
    <col min="1800" max="1800" width="10.85546875" style="21" customWidth="1"/>
    <col min="1801" max="1810" width="0" style="21" hidden="1" customWidth="1"/>
    <col min="1811" max="1811" width="14.85546875" style="21" customWidth="1"/>
    <col min="1812" max="1812" width="13.28515625" style="21" customWidth="1"/>
    <col min="1813" max="1813" width="14.42578125" style="21" customWidth="1"/>
    <col min="1814" max="1814" width="9.85546875" style="21" customWidth="1"/>
    <col min="1815" max="1815" width="16.140625" style="21" customWidth="1"/>
    <col min="1816" max="1816" width="15" style="21" customWidth="1"/>
    <col min="1817" max="1817" width="18.140625" style="21" customWidth="1"/>
    <col min="1818" max="1818" width="14.140625" style="21" customWidth="1"/>
    <col min="1819" max="1819" width="9.42578125" style="21" customWidth="1"/>
    <col min="1820" max="1820" width="17.5703125" style="21" customWidth="1"/>
    <col min="1821" max="1821" width="25.140625" style="21" customWidth="1"/>
    <col min="1822" max="1822" width="10.5703125" style="21" customWidth="1"/>
    <col min="1823" max="2053" width="9.140625" style="21"/>
    <col min="2054" max="2054" width="4.42578125" style="21" customWidth="1"/>
    <col min="2055" max="2055" width="49.140625" style="21" customWidth="1"/>
    <col min="2056" max="2056" width="10.85546875" style="21" customWidth="1"/>
    <col min="2057" max="2066" width="0" style="21" hidden="1" customWidth="1"/>
    <col min="2067" max="2067" width="14.85546875" style="21" customWidth="1"/>
    <col min="2068" max="2068" width="13.28515625" style="21" customWidth="1"/>
    <col min="2069" max="2069" width="14.42578125" style="21" customWidth="1"/>
    <col min="2070" max="2070" width="9.85546875" style="21" customWidth="1"/>
    <col min="2071" max="2071" width="16.140625" style="21" customWidth="1"/>
    <col min="2072" max="2072" width="15" style="21" customWidth="1"/>
    <col min="2073" max="2073" width="18.140625" style="21" customWidth="1"/>
    <col min="2074" max="2074" width="14.140625" style="21" customWidth="1"/>
    <col min="2075" max="2075" width="9.42578125" style="21" customWidth="1"/>
    <col min="2076" max="2076" width="17.5703125" style="21" customWidth="1"/>
    <col min="2077" max="2077" width="25.140625" style="21" customWidth="1"/>
    <col min="2078" max="2078" width="10.5703125" style="21" customWidth="1"/>
    <col min="2079" max="2309" width="9.140625" style="21"/>
    <col min="2310" max="2310" width="4.42578125" style="21" customWidth="1"/>
    <col min="2311" max="2311" width="49.140625" style="21" customWidth="1"/>
    <col min="2312" max="2312" width="10.85546875" style="21" customWidth="1"/>
    <col min="2313" max="2322" width="0" style="21" hidden="1" customWidth="1"/>
    <col min="2323" max="2323" width="14.85546875" style="21" customWidth="1"/>
    <col min="2324" max="2324" width="13.28515625" style="21" customWidth="1"/>
    <col min="2325" max="2325" width="14.42578125" style="21" customWidth="1"/>
    <col min="2326" max="2326" width="9.85546875" style="21" customWidth="1"/>
    <col min="2327" max="2327" width="16.140625" style="21" customWidth="1"/>
    <col min="2328" max="2328" width="15" style="21" customWidth="1"/>
    <col min="2329" max="2329" width="18.140625" style="21" customWidth="1"/>
    <col min="2330" max="2330" width="14.140625" style="21" customWidth="1"/>
    <col min="2331" max="2331" width="9.42578125" style="21" customWidth="1"/>
    <col min="2332" max="2332" width="17.5703125" style="21" customWidth="1"/>
    <col min="2333" max="2333" width="25.140625" style="21" customWidth="1"/>
    <col min="2334" max="2334" width="10.5703125" style="21" customWidth="1"/>
    <col min="2335" max="2565" width="9.140625" style="21"/>
    <col min="2566" max="2566" width="4.42578125" style="21" customWidth="1"/>
    <col min="2567" max="2567" width="49.140625" style="21" customWidth="1"/>
    <col min="2568" max="2568" width="10.85546875" style="21" customWidth="1"/>
    <col min="2569" max="2578" width="0" style="21" hidden="1" customWidth="1"/>
    <col min="2579" max="2579" width="14.85546875" style="21" customWidth="1"/>
    <col min="2580" max="2580" width="13.28515625" style="21" customWidth="1"/>
    <col min="2581" max="2581" width="14.42578125" style="21" customWidth="1"/>
    <col min="2582" max="2582" width="9.85546875" style="21" customWidth="1"/>
    <col min="2583" max="2583" width="16.140625" style="21" customWidth="1"/>
    <col min="2584" max="2584" width="15" style="21" customWidth="1"/>
    <col min="2585" max="2585" width="18.140625" style="21" customWidth="1"/>
    <col min="2586" max="2586" width="14.140625" style="21" customWidth="1"/>
    <col min="2587" max="2587" width="9.42578125" style="21" customWidth="1"/>
    <col min="2588" max="2588" width="17.5703125" style="21" customWidth="1"/>
    <col min="2589" max="2589" width="25.140625" style="21" customWidth="1"/>
    <col min="2590" max="2590" width="10.5703125" style="21" customWidth="1"/>
    <col min="2591" max="2821" width="9.140625" style="21"/>
    <col min="2822" max="2822" width="4.42578125" style="21" customWidth="1"/>
    <col min="2823" max="2823" width="49.140625" style="21" customWidth="1"/>
    <col min="2824" max="2824" width="10.85546875" style="21" customWidth="1"/>
    <col min="2825" max="2834" width="0" style="21" hidden="1" customWidth="1"/>
    <col min="2835" max="2835" width="14.85546875" style="21" customWidth="1"/>
    <col min="2836" max="2836" width="13.28515625" style="21" customWidth="1"/>
    <col min="2837" max="2837" width="14.42578125" style="21" customWidth="1"/>
    <col min="2838" max="2838" width="9.85546875" style="21" customWidth="1"/>
    <col min="2839" max="2839" width="16.140625" style="21" customWidth="1"/>
    <col min="2840" max="2840" width="15" style="21" customWidth="1"/>
    <col min="2841" max="2841" width="18.140625" style="21" customWidth="1"/>
    <col min="2842" max="2842" width="14.140625" style="21" customWidth="1"/>
    <col min="2843" max="2843" width="9.42578125" style="21" customWidth="1"/>
    <col min="2844" max="2844" width="17.5703125" style="21" customWidth="1"/>
    <col min="2845" max="2845" width="25.140625" style="21" customWidth="1"/>
    <col min="2846" max="2846" width="10.5703125" style="21" customWidth="1"/>
    <col min="2847" max="3077" width="9.140625" style="21"/>
    <col min="3078" max="3078" width="4.42578125" style="21" customWidth="1"/>
    <col min="3079" max="3079" width="49.140625" style="21" customWidth="1"/>
    <col min="3080" max="3080" width="10.85546875" style="21" customWidth="1"/>
    <col min="3081" max="3090" width="0" style="21" hidden="1" customWidth="1"/>
    <col min="3091" max="3091" width="14.85546875" style="21" customWidth="1"/>
    <col min="3092" max="3092" width="13.28515625" style="21" customWidth="1"/>
    <col min="3093" max="3093" width="14.42578125" style="21" customWidth="1"/>
    <col min="3094" max="3094" width="9.85546875" style="21" customWidth="1"/>
    <col min="3095" max="3095" width="16.140625" style="21" customWidth="1"/>
    <col min="3096" max="3096" width="15" style="21" customWidth="1"/>
    <col min="3097" max="3097" width="18.140625" style="21" customWidth="1"/>
    <col min="3098" max="3098" width="14.140625" style="21" customWidth="1"/>
    <col min="3099" max="3099" width="9.42578125" style="21" customWidth="1"/>
    <col min="3100" max="3100" width="17.5703125" style="21" customWidth="1"/>
    <col min="3101" max="3101" width="25.140625" style="21" customWidth="1"/>
    <col min="3102" max="3102" width="10.5703125" style="21" customWidth="1"/>
    <col min="3103" max="3333" width="9.140625" style="21"/>
    <col min="3334" max="3334" width="4.42578125" style="21" customWidth="1"/>
    <col min="3335" max="3335" width="49.140625" style="21" customWidth="1"/>
    <col min="3336" max="3336" width="10.85546875" style="21" customWidth="1"/>
    <col min="3337" max="3346" width="0" style="21" hidden="1" customWidth="1"/>
    <col min="3347" max="3347" width="14.85546875" style="21" customWidth="1"/>
    <col min="3348" max="3348" width="13.28515625" style="21" customWidth="1"/>
    <col min="3349" max="3349" width="14.42578125" style="21" customWidth="1"/>
    <col min="3350" max="3350" width="9.85546875" style="21" customWidth="1"/>
    <col min="3351" max="3351" width="16.140625" style="21" customWidth="1"/>
    <col min="3352" max="3352" width="15" style="21" customWidth="1"/>
    <col min="3353" max="3353" width="18.140625" style="21" customWidth="1"/>
    <col min="3354" max="3354" width="14.140625" style="21" customWidth="1"/>
    <col min="3355" max="3355" width="9.42578125" style="21" customWidth="1"/>
    <col min="3356" max="3356" width="17.5703125" style="21" customWidth="1"/>
    <col min="3357" max="3357" width="25.140625" style="21" customWidth="1"/>
    <col min="3358" max="3358" width="10.5703125" style="21" customWidth="1"/>
    <col min="3359" max="3589" width="9.140625" style="21"/>
    <col min="3590" max="3590" width="4.42578125" style="21" customWidth="1"/>
    <col min="3591" max="3591" width="49.140625" style="21" customWidth="1"/>
    <col min="3592" max="3592" width="10.85546875" style="21" customWidth="1"/>
    <col min="3593" max="3602" width="0" style="21" hidden="1" customWidth="1"/>
    <col min="3603" max="3603" width="14.85546875" style="21" customWidth="1"/>
    <col min="3604" max="3604" width="13.28515625" style="21" customWidth="1"/>
    <col min="3605" max="3605" width="14.42578125" style="21" customWidth="1"/>
    <col min="3606" max="3606" width="9.85546875" style="21" customWidth="1"/>
    <col min="3607" max="3607" width="16.140625" style="21" customWidth="1"/>
    <col min="3608" max="3608" width="15" style="21" customWidth="1"/>
    <col min="3609" max="3609" width="18.140625" style="21" customWidth="1"/>
    <col min="3610" max="3610" width="14.140625" style="21" customWidth="1"/>
    <col min="3611" max="3611" width="9.42578125" style="21" customWidth="1"/>
    <col min="3612" max="3612" width="17.5703125" style="21" customWidth="1"/>
    <col min="3613" max="3613" width="25.140625" style="21" customWidth="1"/>
    <col min="3614" max="3614" width="10.5703125" style="21" customWidth="1"/>
    <col min="3615" max="3845" width="9.140625" style="21"/>
    <col min="3846" max="3846" width="4.42578125" style="21" customWidth="1"/>
    <col min="3847" max="3847" width="49.140625" style="21" customWidth="1"/>
    <col min="3848" max="3848" width="10.85546875" style="21" customWidth="1"/>
    <col min="3849" max="3858" width="0" style="21" hidden="1" customWidth="1"/>
    <col min="3859" max="3859" width="14.85546875" style="21" customWidth="1"/>
    <col min="3860" max="3860" width="13.28515625" style="21" customWidth="1"/>
    <col min="3861" max="3861" width="14.42578125" style="21" customWidth="1"/>
    <col min="3862" max="3862" width="9.85546875" style="21" customWidth="1"/>
    <col min="3863" max="3863" width="16.140625" style="21" customWidth="1"/>
    <col min="3864" max="3864" width="15" style="21" customWidth="1"/>
    <col min="3865" max="3865" width="18.140625" style="21" customWidth="1"/>
    <col min="3866" max="3866" width="14.140625" style="21" customWidth="1"/>
    <col min="3867" max="3867" width="9.42578125" style="21" customWidth="1"/>
    <col min="3868" max="3868" width="17.5703125" style="21" customWidth="1"/>
    <col min="3869" max="3869" width="25.140625" style="21" customWidth="1"/>
    <col min="3870" max="3870" width="10.5703125" style="21" customWidth="1"/>
    <col min="3871" max="4101" width="9.140625" style="21"/>
    <col min="4102" max="4102" width="4.42578125" style="21" customWidth="1"/>
    <col min="4103" max="4103" width="49.140625" style="21" customWidth="1"/>
    <col min="4104" max="4104" width="10.85546875" style="21" customWidth="1"/>
    <col min="4105" max="4114" width="0" style="21" hidden="1" customWidth="1"/>
    <col min="4115" max="4115" width="14.85546875" style="21" customWidth="1"/>
    <col min="4116" max="4116" width="13.28515625" style="21" customWidth="1"/>
    <col min="4117" max="4117" width="14.42578125" style="21" customWidth="1"/>
    <col min="4118" max="4118" width="9.85546875" style="21" customWidth="1"/>
    <col min="4119" max="4119" width="16.140625" style="21" customWidth="1"/>
    <col min="4120" max="4120" width="15" style="21" customWidth="1"/>
    <col min="4121" max="4121" width="18.140625" style="21" customWidth="1"/>
    <col min="4122" max="4122" width="14.140625" style="21" customWidth="1"/>
    <col min="4123" max="4123" width="9.42578125" style="21" customWidth="1"/>
    <col min="4124" max="4124" width="17.5703125" style="21" customWidth="1"/>
    <col min="4125" max="4125" width="25.140625" style="21" customWidth="1"/>
    <col min="4126" max="4126" width="10.5703125" style="21" customWidth="1"/>
    <col min="4127" max="4357" width="9.140625" style="21"/>
    <col min="4358" max="4358" width="4.42578125" style="21" customWidth="1"/>
    <col min="4359" max="4359" width="49.140625" style="21" customWidth="1"/>
    <col min="4360" max="4360" width="10.85546875" style="21" customWidth="1"/>
    <col min="4361" max="4370" width="0" style="21" hidden="1" customWidth="1"/>
    <col min="4371" max="4371" width="14.85546875" style="21" customWidth="1"/>
    <col min="4372" max="4372" width="13.28515625" style="21" customWidth="1"/>
    <col min="4373" max="4373" width="14.42578125" style="21" customWidth="1"/>
    <col min="4374" max="4374" width="9.85546875" style="21" customWidth="1"/>
    <col min="4375" max="4375" width="16.140625" style="21" customWidth="1"/>
    <col min="4376" max="4376" width="15" style="21" customWidth="1"/>
    <col min="4377" max="4377" width="18.140625" style="21" customWidth="1"/>
    <col min="4378" max="4378" width="14.140625" style="21" customWidth="1"/>
    <col min="4379" max="4379" width="9.42578125" style="21" customWidth="1"/>
    <col min="4380" max="4380" width="17.5703125" style="21" customWidth="1"/>
    <col min="4381" max="4381" width="25.140625" style="21" customWidth="1"/>
    <col min="4382" max="4382" width="10.5703125" style="21" customWidth="1"/>
    <col min="4383" max="4613" width="9.140625" style="21"/>
    <col min="4614" max="4614" width="4.42578125" style="21" customWidth="1"/>
    <col min="4615" max="4615" width="49.140625" style="21" customWidth="1"/>
    <col min="4616" max="4616" width="10.85546875" style="21" customWidth="1"/>
    <col min="4617" max="4626" width="0" style="21" hidden="1" customWidth="1"/>
    <col min="4627" max="4627" width="14.85546875" style="21" customWidth="1"/>
    <col min="4628" max="4628" width="13.28515625" style="21" customWidth="1"/>
    <col min="4629" max="4629" width="14.42578125" style="21" customWidth="1"/>
    <col min="4630" max="4630" width="9.85546875" style="21" customWidth="1"/>
    <col min="4631" max="4631" width="16.140625" style="21" customWidth="1"/>
    <col min="4632" max="4632" width="15" style="21" customWidth="1"/>
    <col min="4633" max="4633" width="18.140625" style="21" customWidth="1"/>
    <col min="4634" max="4634" width="14.140625" style="21" customWidth="1"/>
    <col min="4635" max="4635" width="9.42578125" style="21" customWidth="1"/>
    <col min="4636" max="4636" width="17.5703125" style="21" customWidth="1"/>
    <col min="4637" max="4637" width="25.140625" style="21" customWidth="1"/>
    <col min="4638" max="4638" width="10.5703125" style="21" customWidth="1"/>
    <col min="4639" max="4869" width="9.140625" style="21"/>
    <col min="4870" max="4870" width="4.42578125" style="21" customWidth="1"/>
    <col min="4871" max="4871" width="49.140625" style="21" customWidth="1"/>
    <col min="4872" max="4872" width="10.85546875" style="21" customWidth="1"/>
    <col min="4873" max="4882" width="0" style="21" hidden="1" customWidth="1"/>
    <col min="4883" max="4883" width="14.85546875" style="21" customWidth="1"/>
    <col min="4884" max="4884" width="13.28515625" style="21" customWidth="1"/>
    <col min="4885" max="4885" width="14.42578125" style="21" customWidth="1"/>
    <col min="4886" max="4886" width="9.85546875" style="21" customWidth="1"/>
    <col min="4887" max="4887" width="16.140625" style="21" customWidth="1"/>
    <col min="4888" max="4888" width="15" style="21" customWidth="1"/>
    <col min="4889" max="4889" width="18.140625" style="21" customWidth="1"/>
    <col min="4890" max="4890" width="14.140625" style="21" customWidth="1"/>
    <col min="4891" max="4891" width="9.42578125" style="21" customWidth="1"/>
    <col min="4892" max="4892" width="17.5703125" style="21" customWidth="1"/>
    <col min="4893" max="4893" width="25.140625" style="21" customWidth="1"/>
    <col min="4894" max="4894" width="10.5703125" style="21" customWidth="1"/>
    <col min="4895" max="5125" width="9.140625" style="21"/>
    <col min="5126" max="5126" width="4.42578125" style="21" customWidth="1"/>
    <col min="5127" max="5127" width="49.140625" style="21" customWidth="1"/>
    <col min="5128" max="5128" width="10.85546875" style="21" customWidth="1"/>
    <col min="5129" max="5138" width="0" style="21" hidden="1" customWidth="1"/>
    <col min="5139" max="5139" width="14.85546875" style="21" customWidth="1"/>
    <col min="5140" max="5140" width="13.28515625" style="21" customWidth="1"/>
    <col min="5141" max="5141" width="14.42578125" style="21" customWidth="1"/>
    <col min="5142" max="5142" width="9.85546875" style="21" customWidth="1"/>
    <col min="5143" max="5143" width="16.140625" style="21" customWidth="1"/>
    <col min="5144" max="5144" width="15" style="21" customWidth="1"/>
    <col min="5145" max="5145" width="18.140625" style="21" customWidth="1"/>
    <col min="5146" max="5146" width="14.140625" style="21" customWidth="1"/>
    <col min="5147" max="5147" width="9.42578125" style="21" customWidth="1"/>
    <col min="5148" max="5148" width="17.5703125" style="21" customWidth="1"/>
    <col min="5149" max="5149" width="25.140625" style="21" customWidth="1"/>
    <col min="5150" max="5150" width="10.5703125" style="21" customWidth="1"/>
    <col min="5151" max="5381" width="9.140625" style="21"/>
    <col min="5382" max="5382" width="4.42578125" style="21" customWidth="1"/>
    <col min="5383" max="5383" width="49.140625" style="21" customWidth="1"/>
    <col min="5384" max="5384" width="10.85546875" style="21" customWidth="1"/>
    <col min="5385" max="5394" width="0" style="21" hidden="1" customWidth="1"/>
    <col min="5395" max="5395" width="14.85546875" style="21" customWidth="1"/>
    <col min="5396" max="5396" width="13.28515625" style="21" customWidth="1"/>
    <col min="5397" max="5397" width="14.42578125" style="21" customWidth="1"/>
    <col min="5398" max="5398" width="9.85546875" style="21" customWidth="1"/>
    <col min="5399" max="5399" width="16.140625" style="21" customWidth="1"/>
    <col min="5400" max="5400" width="15" style="21" customWidth="1"/>
    <col min="5401" max="5401" width="18.140625" style="21" customWidth="1"/>
    <col min="5402" max="5402" width="14.140625" style="21" customWidth="1"/>
    <col min="5403" max="5403" width="9.42578125" style="21" customWidth="1"/>
    <col min="5404" max="5404" width="17.5703125" style="21" customWidth="1"/>
    <col min="5405" max="5405" width="25.140625" style="21" customWidth="1"/>
    <col min="5406" max="5406" width="10.5703125" style="21" customWidth="1"/>
    <col min="5407" max="5637" width="9.140625" style="21"/>
    <col min="5638" max="5638" width="4.42578125" style="21" customWidth="1"/>
    <col min="5639" max="5639" width="49.140625" style="21" customWidth="1"/>
    <col min="5640" max="5640" width="10.85546875" style="21" customWidth="1"/>
    <col min="5641" max="5650" width="0" style="21" hidden="1" customWidth="1"/>
    <col min="5651" max="5651" width="14.85546875" style="21" customWidth="1"/>
    <col min="5652" max="5652" width="13.28515625" style="21" customWidth="1"/>
    <col min="5653" max="5653" width="14.42578125" style="21" customWidth="1"/>
    <col min="5654" max="5654" width="9.85546875" style="21" customWidth="1"/>
    <col min="5655" max="5655" width="16.140625" style="21" customWidth="1"/>
    <col min="5656" max="5656" width="15" style="21" customWidth="1"/>
    <col min="5657" max="5657" width="18.140625" style="21" customWidth="1"/>
    <col min="5658" max="5658" width="14.140625" style="21" customWidth="1"/>
    <col min="5659" max="5659" width="9.42578125" style="21" customWidth="1"/>
    <col min="5660" max="5660" width="17.5703125" style="21" customWidth="1"/>
    <col min="5661" max="5661" width="25.140625" style="21" customWidth="1"/>
    <col min="5662" max="5662" width="10.5703125" style="21" customWidth="1"/>
    <col min="5663" max="5893" width="9.140625" style="21"/>
    <col min="5894" max="5894" width="4.42578125" style="21" customWidth="1"/>
    <col min="5895" max="5895" width="49.140625" style="21" customWidth="1"/>
    <col min="5896" max="5896" width="10.85546875" style="21" customWidth="1"/>
    <col min="5897" max="5906" width="0" style="21" hidden="1" customWidth="1"/>
    <col min="5907" max="5907" width="14.85546875" style="21" customWidth="1"/>
    <col min="5908" max="5908" width="13.28515625" style="21" customWidth="1"/>
    <col min="5909" max="5909" width="14.42578125" style="21" customWidth="1"/>
    <col min="5910" max="5910" width="9.85546875" style="21" customWidth="1"/>
    <col min="5911" max="5911" width="16.140625" style="21" customWidth="1"/>
    <col min="5912" max="5912" width="15" style="21" customWidth="1"/>
    <col min="5913" max="5913" width="18.140625" style="21" customWidth="1"/>
    <col min="5914" max="5914" width="14.140625" style="21" customWidth="1"/>
    <col min="5915" max="5915" width="9.42578125" style="21" customWidth="1"/>
    <col min="5916" max="5916" width="17.5703125" style="21" customWidth="1"/>
    <col min="5917" max="5917" width="25.140625" style="21" customWidth="1"/>
    <col min="5918" max="5918" width="10.5703125" style="21" customWidth="1"/>
    <col min="5919" max="6149" width="9.140625" style="21"/>
    <col min="6150" max="6150" width="4.42578125" style="21" customWidth="1"/>
    <col min="6151" max="6151" width="49.140625" style="21" customWidth="1"/>
    <col min="6152" max="6152" width="10.85546875" style="21" customWidth="1"/>
    <col min="6153" max="6162" width="0" style="21" hidden="1" customWidth="1"/>
    <col min="6163" max="6163" width="14.85546875" style="21" customWidth="1"/>
    <col min="6164" max="6164" width="13.28515625" style="21" customWidth="1"/>
    <col min="6165" max="6165" width="14.42578125" style="21" customWidth="1"/>
    <col min="6166" max="6166" width="9.85546875" style="21" customWidth="1"/>
    <col min="6167" max="6167" width="16.140625" style="21" customWidth="1"/>
    <col min="6168" max="6168" width="15" style="21" customWidth="1"/>
    <col min="6169" max="6169" width="18.140625" style="21" customWidth="1"/>
    <col min="6170" max="6170" width="14.140625" style="21" customWidth="1"/>
    <col min="6171" max="6171" width="9.42578125" style="21" customWidth="1"/>
    <col min="6172" max="6172" width="17.5703125" style="21" customWidth="1"/>
    <col min="6173" max="6173" width="25.140625" style="21" customWidth="1"/>
    <col min="6174" max="6174" width="10.5703125" style="21" customWidth="1"/>
    <col min="6175" max="6405" width="9.140625" style="21"/>
    <col min="6406" max="6406" width="4.42578125" style="21" customWidth="1"/>
    <col min="6407" max="6407" width="49.140625" style="21" customWidth="1"/>
    <col min="6408" max="6408" width="10.85546875" style="21" customWidth="1"/>
    <col min="6409" max="6418" width="0" style="21" hidden="1" customWidth="1"/>
    <col min="6419" max="6419" width="14.85546875" style="21" customWidth="1"/>
    <col min="6420" max="6420" width="13.28515625" style="21" customWidth="1"/>
    <col min="6421" max="6421" width="14.42578125" style="21" customWidth="1"/>
    <col min="6422" max="6422" width="9.85546875" style="21" customWidth="1"/>
    <col min="6423" max="6423" width="16.140625" style="21" customWidth="1"/>
    <col min="6424" max="6424" width="15" style="21" customWidth="1"/>
    <col min="6425" max="6425" width="18.140625" style="21" customWidth="1"/>
    <col min="6426" max="6426" width="14.140625" style="21" customWidth="1"/>
    <col min="6427" max="6427" width="9.42578125" style="21" customWidth="1"/>
    <col min="6428" max="6428" width="17.5703125" style="21" customWidth="1"/>
    <col min="6429" max="6429" width="25.140625" style="21" customWidth="1"/>
    <col min="6430" max="6430" width="10.5703125" style="21" customWidth="1"/>
    <col min="6431" max="6661" width="9.140625" style="21"/>
    <col min="6662" max="6662" width="4.42578125" style="21" customWidth="1"/>
    <col min="6663" max="6663" width="49.140625" style="21" customWidth="1"/>
    <col min="6664" max="6664" width="10.85546875" style="21" customWidth="1"/>
    <col min="6665" max="6674" width="0" style="21" hidden="1" customWidth="1"/>
    <col min="6675" max="6675" width="14.85546875" style="21" customWidth="1"/>
    <col min="6676" max="6676" width="13.28515625" style="21" customWidth="1"/>
    <col min="6677" max="6677" width="14.42578125" style="21" customWidth="1"/>
    <col min="6678" max="6678" width="9.85546875" style="21" customWidth="1"/>
    <col min="6679" max="6679" width="16.140625" style="21" customWidth="1"/>
    <col min="6680" max="6680" width="15" style="21" customWidth="1"/>
    <col min="6681" max="6681" width="18.140625" style="21" customWidth="1"/>
    <col min="6682" max="6682" width="14.140625" style="21" customWidth="1"/>
    <col min="6683" max="6683" width="9.42578125" style="21" customWidth="1"/>
    <col min="6684" max="6684" width="17.5703125" style="21" customWidth="1"/>
    <col min="6685" max="6685" width="25.140625" style="21" customWidth="1"/>
    <col min="6686" max="6686" width="10.5703125" style="21" customWidth="1"/>
    <col min="6687" max="6917" width="9.140625" style="21"/>
    <col min="6918" max="6918" width="4.42578125" style="21" customWidth="1"/>
    <col min="6919" max="6919" width="49.140625" style="21" customWidth="1"/>
    <col min="6920" max="6920" width="10.85546875" style="21" customWidth="1"/>
    <col min="6921" max="6930" width="0" style="21" hidden="1" customWidth="1"/>
    <col min="6931" max="6931" width="14.85546875" style="21" customWidth="1"/>
    <col min="6932" max="6932" width="13.28515625" style="21" customWidth="1"/>
    <col min="6933" max="6933" width="14.42578125" style="21" customWidth="1"/>
    <col min="6934" max="6934" width="9.85546875" style="21" customWidth="1"/>
    <col min="6935" max="6935" width="16.140625" style="21" customWidth="1"/>
    <col min="6936" max="6936" width="15" style="21" customWidth="1"/>
    <col min="6937" max="6937" width="18.140625" style="21" customWidth="1"/>
    <col min="6938" max="6938" width="14.140625" style="21" customWidth="1"/>
    <col min="6939" max="6939" width="9.42578125" style="21" customWidth="1"/>
    <col min="6940" max="6940" width="17.5703125" style="21" customWidth="1"/>
    <col min="6941" max="6941" width="25.140625" style="21" customWidth="1"/>
    <col min="6942" max="6942" width="10.5703125" style="21" customWidth="1"/>
    <col min="6943" max="7173" width="9.140625" style="21"/>
    <col min="7174" max="7174" width="4.42578125" style="21" customWidth="1"/>
    <col min="7175" max="7175" width="49.140625" style="21" customWidth="1"/>
    <col min="7176" max="7176" width="10.85546875" style="21" customWidth="1"/>
    <col min="7177" max="7186" width="0" style="21" hidden="1" customWidth="1"/>
    <col min="7187" max="7187" width="14.85546875" style="21" customWidth="1"/>
    <col min="7188" max="7188" width="13.28515625" style="21" customWidth="1"/>
    <col min="7189" max="7189" width="14.42578125" style="21" customWidth="1"/>
    <col min="7190" max="7190" width="9.85546875" style="21" customWidth="1"/>
    <col min="7191" max="7191" width="16.140625" style="21" customWidth="1"/>
    <col min="7192" max="7192" width="15" style="21" customWidth="1"/>
    <col min="7193" max="7193" width="18.140625" style="21" customWidth="1"/>
    <col min="7194" max="7194" width="14.140625" style="21" customWidth="1"/>
    <col min="7195" max="7195" width="9.42578125" style="21" customWidth="1"/>
    <col min="7196" max="7196" width="17.5703125" style="21" customWidth="1"/>
    <col min="7197" max="7197" width="25.140625" style="21" customWidth="1"/>
    <col min="7198" max="7198" width="10.5703125" style="21" customWidth="1"/>
    <col min="7199" max="7429" width="9.140625" style="21"/>
    <col min="7430" max="7430" width="4.42578125" style="21" customWidth="1"/>
    <col min="7431" max="7431" width="49.140625" style="21" customWidth="1"/>
    <col min="7432" max="7432" width="10.85546875" style="21" customWidth="1"/>
    <col min="7433" max="7442" width="0" style="21" hidden="1" customWidth="1"/>
    <col min="7443" max="7443" width="14.85546875" style="21" customWidth="1"/>
    <col min="7444" max="7444" width="13.28515625" style="21" customWidth="1"/>
    <col min="7445" max="7445" width="14.42578125" style="21" customWidth="1"/>
    <col min="7446" max="7446" width="9.85546875" style="21" customWidth="1"/>
    <col min="7447" max="7447" width="16.140625" style="21" customWidth="1"/>
    <col min="7448" max="7448" width="15" style="21" customWidth="1"/>
    <col min="7449" max="7449" width="18.140625" style="21" customWidth="1"/>
    <col min="7450" max="7450" width="14.140625" style="21" customWidth="1"/>
    <col min="7451" max="7451" width="9.42578125" style="21" customWidth="1"/>
    <col min="7452" max="7452" width="17.5703125" style="21" customWidth="1"/>
    <col min="7453" max="7453" width="25.140625" style="21" customWidth="1"/>
    <col min="7454" max="7454" width="10.5703125" style="21" customWidth="1"/>
    <col min="7455" max="7685" width="9.140625" style="21"/>
    <col min="7686" max="7686" width="4.42578125" style="21" customWidth="1"/>
    <col min="7687" max="7687" width="49.140625" style="21" customWidth="1"/>
    <col min="7688" max="7688" width="10.85546875" style="21" customWidth="1"/>
    <col min="7689" max="7698" width="0" style="21" hidden="1" customWidth="1"/>
    <col min="7699" max="7699" width="14.85546875" style="21" customWidth="1"/>
    <col min="7700" max="7700" width="13.28515625" style="21" customWidth="1"/>
    <col min="7701" max="7701" width="14.42578125" style="21" customWidth="1"/>
    <col min="7702" max="7702" width="9.85546875" style="21" customWidth="1"/>
    <col min="7703" max="7703" width="16.140625" style="21" customWidth="1"/>
    <col min="7704" max="7704" width="15" style="21" customWidth="1"/>
    <col min="7705" max="7705" width="18.140625" style="21" customWidth="1"/>
    <col min="7706" max="7706" width="14.140625" style="21" customWidth="1"/>
    <col min="7707" max="7707" width="9.42578125" style="21" customWidth="1"/>
    <col min="7708" max="7708" width="17.5703125" style="21" customWidth="1"/>
    <col min="7709" max="7709" width="25.140625" style="21" customWidth="1"/>
    <col min="7710" max="7710" width="10.5703125" style="21" customWidth="1"/>
    <col min="7711" max="7941" width="9.140625" style="21"/>
    <col min="7942" max="7942" width="4.42578125" style="21" customWidth="1"/>
    <col min="7943" max="7943" width="49.140625" style="21" customWidth="1"/>
    <col min="7944" max="7944" width="10.85546875" style="21" customWidth="1"/>
    <col min="7945" max="7954" width="0" style="21" hidden="1" customWidth="1"/>
    <col min="7955" max="7955" width="14.85546875" style="21" customWidth="1"/>
    <col min="7956" max="7956" width="13.28515625" style="21" customWidth="1"/>
    <col min="7957" max="7957" width="14.42578125" style="21" customWidth="1"/>
    <col min="7958" max="7958" width="9.85546875" style="21" customWidth="1"/>
    <col min="7959" max="7959" width="16.140625" style="21" customWidth="1"/>
    <col min="7960" max="7960" width="15" style="21" customWidth="1"/>
    <col min="7961" max="7961" width="18.140625" style="21" customWidth="1"/>
    <col min="7962" max="7962" width="14.140625" style="21" customWidth="1"/>
    <col min="7963" max="7963" width="9.42578125" style="21" customWidth="1"/>
    <col min="7964" max="7964" width="17.5703125" style="21" customWidth="1"/>
    <col min="7965" max="7965" width="25.140625" style="21" customWidth="1"/>
    <col min="7966" max="7966" width="10.5703125" style="21" customWidth="1"/>
    <col min="7967" max="8197" width="9.140625" style="21"/>
    <col min="8198" max="8198" width="4.42578125" style="21" customWidth="1"/>
    <col min="8199" max="8199" width="49.140625" style="21" customWidth="1"/>
    <col min="8200" max="8200" width="10.85546875" style="21" customWidth="1"/>
    <col min="8201" max="8210" width="0" style="21" hidden="1" customWidth="1"/>
    <col min="8211" max="8211" width="14.85546875" style="21" customWidth="1"/>
    <col min="8212" max="8212" width="13.28515625" style="21" customWidth="1"/>
    <col min="8213" max="8213" width="14.42578125" style="21" customWidth="1"/>
    <col min="8214" max="8214" width="9.85546875" style="21" customWidth="1"/>
    <col min="8215" max="8215" width="16.140625" style="21" customWidth="1"/>
    <col min="8216" max="8216" width="15" style="21" customWidth="1"/>
    <col min="8217" max="8217" width="18.140625" style="21" customWidth="1"/>
    <col min="8218" max="8218" width="14.140625" style="21" customWidth="1"/>
    <col min="8219" max="8219" width="9.42578125" style="21" customWidth="1"/>
    <col min="8220" max="8220" width="17.5703125" style="21" customWidth="1"/>
    <col min="8221" max="8221" width="25.140625" style="21" customWidth="1"/>
    <col min="8222" max="8222" width="10.5703125" style="21" customWidth="1"/>
    <col min="8223" max="8453" width="9.140625" style="21"/>
    <col min="8454" max="8454" width="4.42578125" style="21" customWidth="1"/>
    <col min="8455" max="8455" width="49.140625" style="21" customWidth="1"/>
    <col min="8456" max="8456" width="10.85546875" style="21" customWidth="1"/>
    <col min="8457" max="8466" width="0" style="21" hidden="1" customWidth="1"/>
    <col min="8467" max="8467" width="14.85546875" style="21" customWidth="1"/>
    <col min="8468" max="8468" width="13.28515625" style="21" customWidth="1"/>
    <col min="8469" max="8469" width="14.42578125" style="21" customWidth="1"/>
    <col min="8470" max="8470" width="9.85546875" style="21" customWidth="1"/>
    <col min="8471" max="8471" width="16.140625" style="21" customWidth="1"/>
    <col min="8472" max="8472" width="15" style="21" customWidth="1"/>
    <col min="8473" max="8473" width="18.140625" style="21" customWidth="1"/>
    <col min="8474" max="8474" width="14.140625" style="21" customWidth="1"/>
    <col min="8475" max="8475" width="9.42578125" style="21" customWidth="1"/>
    <col min="8476" max="8476" width="17.5703125" style="21" customWidth="1"/>
    <col min="8477" max="8477" width="25.140625" style="21" customWidth="1"/>
    <col min="8478" max="8478" width="10.5703125" style="21" customWidth="1"/>
    <col min="8479" max="8709" width="9.140625" style="21"/>
    <col min="8710" max="8710" width="4.42578125" style="21" customWidth="1"/>
    <col min="8711" max="8711" width="49.140625" style="21" customWidth="1"/>
    <col min="8712" max="8712" width="10.85546875" style="21" customWidth="1"/>
    <col min="8713" max="8722" width="0" style="21" hidden="1" customWidth="1"/>
    <col min="8723" max="8723" width="14.85546875" style="21" customWidth="1"/>
    <col min="8724" max="8724" width="13.28515625" style="21" customWidth="1"/>
    <col min="8725" max="8725" width="14.42578125" style="21" customWidth="1"/>
    <col min="8726" max="8726" width="9.85546875" style="21" customWidth="1"/>
    <col min="8727" max="8727" width="16.140625" style="21" customWidth="1"/>
    <col min="8728" max="8728" width="15" style="21" customWidth="1"/>
    <col min="8729" max="8729" width="18.140625" style="21" customWidth="1"/>
    <col min="8730" max="8730" width="14.140625" style="21" customWidth="1"/>
    <col min="8731" max="8731" width="9.42578125" style="21" customWidth="1"/>
    <col min="8732" max="8732" width="17.5703125" style="21" customWidth="1"/>
    <col min="8733" max="8733" width="25.140625" style="21" customWidth="1"/>
    <col min="8734" max="8734" width="10.5703125" style="21" customWidth="1"/>
    <col min="8735" max="8965" width="9.140625" style="21"/>
    <col min="8966" max="8966" width="4.42578125" style="21" customWidth="1"/>
    <col min="8967" max="8967" width="49.140625" style="21" customWidth="1"/>
    <col min="8968" max="8968" width="10.85546875" style="21" customWidth="1"/>
    <col min="8969" max="8978" width="0" style="21" hidden="1" customWidth="1"/>
    <col min="8979" max="8979" width="14.85546875" style="21" customWidth="1"/>
    <col min="8980" max="8980" width="13.28515625" style="21" customWidth="1"/>
    <col min="8981" max="8981" width="14.42578125" style="21" customWidth="1"/>
    <col min="8982" max="8982" width="9.85546875" style="21" customWidth="1"/>
    <col min="8983" max="8983" width="16.140625" style="21" customWidth="1"/>
    <col min="8984" max="8984" width="15" style="21" customWidth="1"/>
    <col min="8985" max="8985" width="18.140625" style="21" customWidth="1"/>
    <col min="8986" max="8986" width="14.140625" style="21" customWidth="1"/>
    <col min="8987" max="8987" width="9.42578125" style="21" customWidth="1"/>
    <col min="8988" max="8988" width="17.5703125" style="21" customWidth="1"/>
    <col min="8989" max="8989" width="25.140625" style="21" customWidth="1"/>
    <col min="8990" max="8990" width="10.5703125" style="21" customWidth="1"/>
    <col min="8991" max="9221" width="9.140625" style="21"/>
    <col min="9222" max="9222" width="4.42578125" style="21" customWidth="1"/>
    <col min="9223" max="9223" width="49.140625" style="21" customWidth="1"/>
    <col min="9224" max="9224" width="10.85546875" style="21" customWidth="1"/>
    <col min="9225" max="9234" width="0" style="21" hidden="1" customWidth="1"/>
    <col min="9235" max="9235" width="14.85546875" style="21" customWidth="1"/>
    <col min="9236" max="9236" width="13.28515625" style="21" customWidth="1"/>
    <col min="9237" max="9237" width="14.42578125" style="21" customWidth="1"/>
    <col min="9238" max="9238" width="9.85546875" style="21" customWidth="1"/>
    <col min="9239" max="9239" width="16.140625" style="21" customWidth="1"/>
    <col min="9240" max="9240" width="15" style="21" customWidth="1"/>
    <col min="9241" max="9241" width="18.140625" style="21" customWidth="1"/>
    <col min="9242" max="9242" width="14.140625" style="21" customWidth="1"/>
    <col min="9243" max="9243" width="9.42578125" style="21" customWidth="1"/>
    <col min="9244" max="9244" width="17.5703125" style="21" customWidth="1"/>
    <col min="9245" max="9245" width="25.140625" style="21" customWidth="1"/>
    <col min="9246" max="9246" width="10.5703125" style="21" customWidth="1"/>
    <col min="9247" max="9477" width="9.140625" style="21"/>
    <col min="9478" max="9478" width="4.42578125" style="21" customWidth="1"/>
    <col min="9479" max="9479" width="49.140625" style="21" customWidth="1"/>
    <col min="9480" max="9480" width="10.85546875" style="21" customWidth="1"/>
    <col min="9481" max="9490" width="0" style="21" hidden="1" customWidth="1"/>
    <col min="9491" max="9491" width="14.85546875" style="21" customWidth="1"/>
    <col min="9492" max="9492" width="13.28515625" style="21" customWidth="1"/>
    <col min="9493" max="9493" width="14.42578125" style="21" customWidth="1"/>
    <col min="9494" max="9494" width="9.85546875" style="21" customWidth="1"/>
    <col min="9495" max="9495" width="16.140625" style="21" customWidth="1"/>
    <col min="9496" max="9496" width="15" style="21" customWidth="1"/>
    <col min="9497" max="9497" width="18.140625" style="21" customWidth="1"/>
    <col min="9498" max="9498" width="14.140625" style="21" customWidth="1"/>
    <col min="9499" max="9499" width="9.42578125" style="21" customWidth="1"/>
    <col min="9500" max="9500" width="17.5703125" style="21" customWidth="1"/>
    <col min="9501" max="9501" width="25.140625" style="21" customWidth="1"/>
    <col min="9502" max="9502" width="10.5703125" style="21" customWidth="1"/>
    <col min="9503" max="9733" width="9.140625" style="21"/>
    <col min="9734" max="9734" width="4.42578125" style="21" customWidth="1"/>
    <col min="9735" max="9735" width="49.140625" style="21" customWidth="1"/>
    <col min="9736" max="9736" width="10.85546875" style="21" customWidth="1"/>
    <col min="9737" max="9746" width="0" style="21" hidden="1" customWidth="1"/>
    <col min="9747" max="9747" width="14.85546875" style="21" customWidth="1"/>
    <col min="9748" max="9748" width="13.28515625" style="21" customWidth="1"/>
    <col min="9749" max="9749" width="14.42578125" style="21" customWidth="1"/>
    <col min="9750" max="9750" width="9.85546875" style="21" customWidth="1"/>
    <col min="9751" max="9751" width="16.140625" style="21" customWidth="1"/>
    <col min="9752" max="9752" width="15" style="21" customWidth="1"/>
    <col min="9753" max="9753" width="18.140625" style="21" customWidth="1"/>
    <col min="9754" max="9754" width="14.140625" style="21" customWidth="1"/>
    <col min="9755" max="9755" width="9.42578125" style="21" customWidth="1"/>
    <col min="9756" max="9756" width="17.5703125" style="21" customWidth="1"/>
    <col min="9757" max="9757" width="25.140625" style="21" customWidth="1"/>
    <col min="9758" max="9758" width="10.5703125" style="21" customWidth="1"/>
    <col min="9759" max="9989" width="9.140625" style="21"/>
    <col min="9990" max="9990" width="4.42578125" style="21" customWidth="1"/>
    <col min="9991" max="9991" width="49.140625" style="21" customWidth="1"/>
    <col min="9992" max="9992" width="10.85546875" style="21" customWidth="1"/>
    <col min="9993" max="10002" width="0" style="21" hidden="1" customWidth="1"/>
    <col min="10003" max="10003" width="14.85546875" style="21" customWidth="1"/>
    <col min="10004" max="10004" width="13.28515625" style="21" customWidth="1"/>
    <col min="10005" max="10005" width="14.42578125" style="21" customWidth="1"/>
    <col min="10006" max="10006" width="9.85546875" style="21" customWidth="1"/>
    <col min="10007" max="10007" width="16.140625" style="21" customWidth="1"/>
    <col min="10008" max="10008" width="15" style="21" customWidth="1"/>
    <col min="10009" max="10009" width="18.140625" style="21" customWidth="1"/>
    <col min="10010" max="10010" width="14.140625" style="21" customWidth="1"/>
    <col min="10011" max="10011" width="9.42578125" style="21" customWidth="1"/>
    <col min="10012" max="10012" width="17.5703125" style="21" customWidth="1"/>
    <col min="10013" max="10013" width="25.140625" style="21" customWidth="1"/>
    <col min="10014" max="10014" width="10.5703125" style="21" customWidth="1"/>
    <col min="10015" max="10245" width="9.140625" style="21"/>
    <col min="10246" max="10246" width="4.42578125" style="21" customWidth="1"/>
    <col min="10247" max="10247" width="49.140625" style="21" customWidth="1"/>
    <col min="10248" max="10248" width="10.85546875" style="21" customWidth="1"/>
    <col min="10249" max="10258" width="0" style="21" hidden="1" customWidth="1"/>
    <col min="10259" max="10259" width="14.85546875" style="21" customWidth="1"/>
    <col min="10260" max="10260" width="13.28515625" style="21" customWidth="1"/>
    <col min="10261" max="10261" width="14.42578125" style="21" customWidth="1"/>
    <col min="10262" max="10262" width="9.85546875" style="21" customWidth="1"/>
    <col min="10263" max="10263" width="16.140625" style="21" customWidth="1"/>
    <col min="10264" max="10264" width="15" style="21" customWidth="1"/>
    <col min="10265" max="10265" width="18.140625" style="21" customWidth="1"/>
    <col min="10266" max="10266" width="14.140625" style="21" customWidth="1"/>
    <col min="10267" max="10267" width="9.42578125" style="21" customWidth="1"/>
    <col min="10268" max="10268" width="17.5703125" style="21" customWidth="1"/>
    <col min="10269" max="10269" width="25.140625" style="21" customWidth="1"/>
    <col min="10270" max="10270" width="10.5703125" style="21" customWidth="1"/>
    <col min="10271" max="10501" width="9.140625" style="21"/>
    <col min="10502" max="10502" width="4.42578125" style="21" customWidth="1"/>
    <col min="10503" max="10503" width="49.140625" style="21" customWidth="1"/>
    <col min="10504" max="10504" width="10.85546875" style="21" customWidth="1"/>
    <col min="10505" max="10514" width="0" style="21" hidden="1" customWidth="1"/>
    <col min="10515" max="10515" width="14.85546875" style="21" customWidth="1"/>
    <col min="10516" max="10516" width="13.28515625" style="21" customWidth="1"/>
    <col min="10517" max="10517" width="14.42578125" style="21" customWidth="1"/>
    <col min="10518" max="10518" width="9.85546875" style="21" customWidth="1"/>
    <col min="10519" max="10519" width="16.140625" style="21" customWidth="1"/>
    <col min="10520" max="10520" width="15" style="21" customWidth="1"/>
    <col min="10521" max="10521" width="18.140625" style="21" customWidth="1"/>
    <col min="10522" max="10522" width="14.140625" style="21" customWidth="1"/>
    <col min="10523" max="10523" width="9.42578125" style="21" customWidth="1"/>
    <col min="10524" max="10524" width="17.5703125" style="21" customWidth="1"/>
    <col min="10525" max="10525" width="25.140625" style="21" customWidth="1"/>
    <col min="10526" max="10526" width="10.5703125" style="21" customWidth="1"/>
    <col min="10527" max="10757" width="9.140625" style="21"/>
    <col min="10758" max="10758" width="4.42578125" style="21" customWidth="1"/>
    <col min="10759" max="10759" width="49.140625" style="21" customWidth="1"/>
    <col min="10760" max="10760" width="10.85546875" style="21" customWidth="1"/>
    <col min="10761" max="10770" width="0" style="21" hidden="1" customWidth="1"/>
    <col min="10771" max="10771" width="14.85546875" style="21" customWidth="1"/>
    <col min="10772" max="10772" width="13.28515625" style="21" customWidth="1"/>
    <col min="10773" max="10773" width="14.42578125" style="21" customWidth="1"/>
    <col min="10774" max="10774" width="9.85546875" style="21" customWidth="1"/>
    <col min="10775" max="10775" width="16.140625" style="21" customWidth="1"/>
    <col min="10776" max="10776" width="15" style="21" customWidth="1"/>
    <col min="10777" max="10777" width="18.140625" style="21" customWidth="1"/>
    <col min="10778" max="10778" width="14.140625" style="21" customWidth="1"/>
    <col min="10779" max="10779" width="9.42578125" style="21" customWidth="1"/>
    <col min="10780" max="10780" width="17.5703125" style="21" customWidth="1"/>
    <col min="10781" max="10781" width="25.140625" style="21" customWidth="1"/>
    <col min="10782" max="10782" width="10.5703125" style="21" customWidth="1"/>
    <col min="10783" max="11013" width="9.140625" style="21"/>
    <col min="11014" max="11014" width="4.42578125" style="21" customWidth="1"/>
    <col min="11015" max="11015" width="49.140625" style="21" customWidth="1"/>
    <col min="11016" max="11016" width="10.85546875" style="21" customWidth="1"/>
    <col min="11017" max="11026" width="0" style="21" hidden="1" customWidth="1"/>
    <col min="11027" max="11027" width="14.85546875" style="21" customWidth="1"/>
    <col min="11028" max="11028" width="13.28515625" style="21" customWidth="1"/>
    <col min="11029" max="11029" width="14.42578125" style="21" customWidth="1"/>
    <col min="11030" max="11030" width="9.85546875" style="21" customWidth="1"/>
    <col min="11031" max="11031" width="16.140625" style="21" customWidth="1"/>
    <col min="11032" max="11032" width="15" style="21" customWidth="1"/>
    <col min="11033" max="11033" width="18.140625" style="21" customWidth="1"/>
    <col min="11034" max="11034" width="14.140625" style="21" customWidth="1"/>
    <col min="11035" max="11035" width="9.42578125" style="21" customWidth="1"/>
    <col min="11036" max="11036" width="17.5703125" style="21" customWidth="1"/>
    <col min="11037" max="11037" width="25.140625" style="21" customWidth="1"/>
    <col min="11038" max="11038" width="10.5703125" style="21" customWidth="1"/>
    <col min="11039" max="11269" width="9.140625" style="21"/>
    <col min="11270" max="11270" width="4.42578125" style="21" customWidth="1"/>
    <col min="11271" max="11271" width="49.140625" style="21" customWidth="1"/>
    <col min="11272" max="11272" width="10.85546875" style="21" customWidth="1"/>
    <col min="11273" max="11282" width="0" style="21" hidden="1" customWidth="1"/>
    <col min="11283" max="11283" width="14.85546875" style="21" customWidth="1"/>
    <col min="11284" max="11284" width="13.28515625" style="21" customWidth="1"/>
    <col min="11285" max="11285" width="14.42578125" style="21" customWidth="1"/>
    <col min="11286" max="11286" width="9.85546875" style="21" customWidth="1"/>
    <col min="11287" max="11287" width="16.140625" style="21" customWidth="1"/>
    <col min="11288" max="11288" width="15" style="21" customWidth="1"/>
    <col min="11289" max="11289" width="18.140625" style="21" customWidth="1"/>
    <col min="11290" max="11290" width="14.140625" style="21" customWidth="1"/>
    <col min="11291" max="11291" width="9.42578125" style="21" customWidth="1"/>
    <col min="11292" max="11292" width="17.5703125" style="21" customWidth="1"/>
    <col min="11293" max="11293" width="25.140625" style="21" customWidth="1"/>
    <col min="11294" max="11294" width="10.5703125" style="21" customWidth="1"/>
    <col min="11295" max="11525" width="9.140625" style="21"/>
    <col min="11526" max="11526" width="4.42578125" style="21" customWidth="1"/>
    <col min="11527" max="11527" width="49.140625" style="21" customWidth="1"/>
    <col min="11528" max="11528" width="10.85546875" style="21" customWidth="1"/>
    <col min="11529" max="11538" width="0" style="21" hidden="1" customWidth="1"/>
    <col min="11539" max="11539" width="14.85546875" style="21" customWidth="1"/>
    <col min="11540" max="11540" width="13.28515625" style="21" customWidth="1"/>
    <col min="11541" max="11541" width="14.42578125" style="21" customWidth="1"/>
    <col min="11542" max="11542" width="9.85546875" style="21" customWidth="1"/>
    <col min="11543" max="11543" width="16.140625" style="21" customWidth="1"/>
    <col min="11544" max="11544" width="15" style="21" customWidth="1"/>
    <col min="11545" max="11545" width="18.140625" style="21" customWidth="1"/>
    <col min="11546" max="11546" width="14.140625" style="21" customWidth="1"/>
    <col min="11547" max="11547" width="9.42578125" style="21" customWidth="1"/>
    <col min="11548" max="11548" width="17.5703125" style="21" customWidth="1"/>
    <col min="11549" max="11549" width="25.140625" style="21" customWidth="1"/>
    <col min="11550" max="11550" width="10.5703125" style="21" customWidth="1"/>
    <col min="11551" max="11781" width="9.140625" style="21"/>
    <col min="11782" max="11782" width="4.42578125" style="21" customWidth="1"/>
    <col min="11783" max="11783" width="49.140625" style="21" customWidth="1"/>
    <col min="11784" max="11784" width="10.85546875" style="21" customWidth="1"/>
    <col min="11785" max="11794" width="0" style="21" hidden="1" customWidth="1"/>
    <col min="11795" max="11795" width="14.85546875" style="21" customWidth="1"/>
    <col min="11796" max="11796" width="13.28515625" style="21" customWidth="1"/>
    <col min="11797" max="11797" width="14.42578125" style="21" customWidth="1"/>
    <col min="11798" max="11798" width="9.85546875" style="21" customWidth="1"/>
    <col min="11799" max="11799" width="16.140625" style="21" customWidth="1"/>
    <col min="11800" max="11800" width="15" style="21" customWidth="1"/>
    <col min="11801" max="11801" width="18.140625" style="21" customWidth="1"/>
    <col min="11802" max="11802" width="14.140625" style="21" customWidth="1"/>
    <col min="11803" max="11803" width="9.42578125" style="21" customWidth="1"/>
    <col min="11804" max="11804" width="17.5703125" style="21" customWidth="1"/>
    <col min="11805" max="11805" width="25.140625" style="21" customWidth="1"/>
    <col min="11806" max="11806" width="10.5703125" style="21" customWidth="1"/>
    <col min="11807" max="12037" width="9.140625" style="21"/>
    <col min="12038" max="12038" width="4.42578125" style="21" customWidth="1"/>
    <col min="12039" max="12039" width="49.140625" style="21" customWidth="1"/>
    <col min="12040" max="12040" width="10.85546875" style="21" customWidth="1"/>
    <col min="12041" max="12050" width="0" style="21" hidden="1" customWidth="1"/>
    <col min="12051" max="12051" width="14.85546875" style="21" customWidth="1"/>
    <col min="12052" max="12052" width="13.28515625" style="21" customWidth="1"/>
    <col min="12053" max="12053" width="14.42578125" style="21" customWidth="1"/>
    <col min="12054" max="12054" width="9.85546875" style="21" customWidth="1"/>
    <col min="12055" max="12055" width="16.140625" style="21" customWidth="1"/>
    <col min="12056" max="12056" width="15" style="21" customWidth="1"/>
    <col min="12057" max="12057" width="18.140625" style="21" customWidth="1"/>
    <col min="12058" max="12058" width="14.140625" style="21" customWidth="1"/>
    <col min="12059" max="12059" width="9.42578125" style="21" customWidth="1"/>
    <col min="12060" max="12060" width="17.5703125" style="21" customWidth="1"/>
    <col min="12061" max="12061" width="25.140625" style="21" customWidth="1"/>
    <col min="12062" max="12062" width="10.5703125" style="21" customWidth="1"/>
    <col min="12063" max="12293" width="9.140625" style="21"/>
    <col min="12294" max="12294" width="4.42578125" style="21" customWidth="1"/>
    <col min="12295" max="12295" width="49.140625" style="21" customWidth="1"/>
    <col min="12296" max="12296" width="10.85546875" style="21" customWidth="1"/>
    <col min="12297" max="12306" width="0" style="21" hidden="1" customWidth="1"/>
    <col min="12307" max="12307" width="14.85546875" style="21" customWidth="1"/>
    <col min="12308" max="12308" width="13.28515625" style="21" customWidth="1"/>
    <col min="12309" max="12309" width="14.42578125" style="21" customWidth="1"/>
    <col min="12310" max="12310" width="9.85546875" style="21" customWidth="1"/>
    <col min="12311" max="12311" width="16.140625" style="21" customWidth="1"/>
    <col min="12312" max="12312" width="15" style="21" customWidth="1"/>
    <col min="12313" max="12313" width="18.140625" style="21" customWidth="1"/>
    <col min="12314" max="12314" width="14.140625" style="21" customWidth="1"/>
    <col min="12315" max="12315" width="9.42578125" style="21" customWidth="1"/>
    <col min="12316" max="12316" width="17.5703125" style="21" customWidth="1"/>
    <col min="12317" max="12317" width="25.140625" style="21" customWidth="1"/>
    <col min="12318" max="12318" width="10.5703125" style="21" customWidth="1"/>
    <col min="12319" max="12549" width="9.140625" style="21"/>
    <col min="12550" max="12550" width="4.42578125" style="21" customWidth="1"/>
    <col min="12551" max="12551" width="49.140625" style="21" customWidth="1"/>
    <col min="12552" max="12552" width="10.85546875" style="21" customWidth="1"/>
    <col min="12553" max="12562" width="0" style="21" hidden="1" customWidth="1"/>
    <col min="12563" max="12563" width="14.85546875" style="21" customWidth="1"/>
    <col min="12564" max="12564" width="13.28515625" style="21" customWidth="1"/>
    <col min="12565" max="12565" width="14.42578125" style="21" customWidth="1"/>
    <col min="12566" max="12566" width="9.85546875" style="21" customWidth="1"/>
    <col min="12567" max="12567" width="16.140625" style="21" customWidth="1"/>
    <col min="12568" max="12568" width="15" style="21" customWidth="1"/>
    <col min="12569" max="12569" width="18.140625" style="21" customWidth="1"/>
    <col min="12570" max="12570" width="14.140625" style="21" customWidth="1"/>
    <col min="12571" max="12571" width="9.42578125" style="21" customWidth="1"/>
    <col min="12572" max="12572" width="17.5703125" style="21" customWidth="1"/>
    <col min="12573" max="12573" width="25.140625" style="21" customWidth="1"/>
    <col min="12574" max="12574" width="10.5703125" style="21" customWidth="1"/>
    <col min="12575" max="12805" width="9.140625" style="21"/>
    <col min="12806" max="12806" width="4.42578125" style="21" customWidth="1"/>
    <col min="12807" max="12807" width="49.140625" style="21" customWidth="1"/>
    <col min="12808" max="12808" width="10.85546875" style="21" customWidth="1"/>
    <col min="12809" max="12818" width="0" style="21" hidden="1" customWidth="1"/>
    <col min="12819" max="12819" width="14.85546875" style="21" customWidth="1"/>
    <col min="12820" max="12820" width="13.28515625" style="21" customWidth="1"/>
    <col min="12821" max="12821" width="14.42578125" style="21" customWidth="1"/>
    <col min="12822" max="12822" width="9.85546875" style="21" customWidth="1"/>
    <col min="12823" max="12823" width="16.140625" style="21" customWidth="1"/>
    <col min="12824" max="12824" width="15" style="21" customWidth="1"/>
    <col min="12825" max="12825" width="18.140625" style="21" customWidth="1"/>
    <col min="12826" max="12826" width="14.140625" style="21" customWidth="1"/>
    <col min="12827" max="12827" width="9.42578125" style="21" customWidth="1"/>
    <col min="12828" max="12828" width="17.5703125" style="21" customWidth="1"/>
    <col min="12829" max="12829" width="25.140625" style="21" customWidth="1"/>
    <col min="12830" max="12830" width="10.5703125" style="21" customWidth="1"/>
    <col min="12831" max="13061" width="9.140625" style="21"/>
    <col min="13062" max="13062" width="4.42578125" style="21" customWidth="1"/>
    <col min="13063" max="13063" width="49.140625" style="21" customWidth="1"/>
    <col min="13064" max="13064" width="10.85546875" style="21" customWidth="1"/>
    <col min="13065" max="13074" width="0" style="21" hidden="1" customWidth="1"/>
    <col min="13075" max="13075" width="14.85546875" style="21" customWidth="1"/>
    <col min="13076" max="13076" width="13.28515625" style="21" customWidth="1"/>
    <col min="13077" max="13077" width="14.42578125" style="21" customWidth="1"/>
    <col min="13078" max="13078" width="9.85546875" style="21" customWidth="1"/>
    <col min="13079" max="13079" width="16.140625" style="21" customWidth="1"/>
    <col min="13080" max="13080" width="15" style="21" customWidth="1"/>
    <col min="13081" max="13081" width="18.140625" style="21" customWidth="1"/>
    <col min="13082" max="13082" width="14.140625" style="21" customWidth="1"/>
    <col min="13083" max="13083" width="9.42578125" style="21" customWidth="1"/>
    <col min="13084" max="13084" width="17.5703125" style="21" customWidth="1"/>
    <col min="13085" max="13085" width="25.140625" style="21" customWidth="1"/>
    <col min="13086" max="13086" width="10.5703125" style="21" customWidth="1"/>
    <col min="13087" max="13317" width="9.140625" style="21"/>
    <col min="13318" max="13318" width="4.42578125" style="21" customWidth="1"/>
    <col min="13319" max="13319" width="49.140625" style="21" customWidth="1"/>
    <col min="13320" max="13320" width="10.85546875" style="21" customWidth="1"/>
    <col min="13321" max="13330" width="0" style="21" hidden="1" customWidth="1"/>
    <col min="13331" max="13331" width="14.85546875" style="21" customWidth="1"/>
    <col min="13332" max="13332" width="13.28515625" style="21" customWidth="1"/>
    <col min="13333" max="13333" width="14.42578125" style="21" customWidth="1"/>
    <col min="13334" max="13334" width="9.85546875" style="21" customWidth="1"/>
    <col min="13335" max="13335" width="16.140625" style="21" customWidth="1"/>
    <col min="13336" max="13336" width="15" style="21" customWidth="1"/>
    <col min="13337" max="13337" width="18.140625" style="21" customWidth="1"/>
    <col min="13338" max="13338" width="14.140625" style="21" customWidth="1"/>
    <col min="13339" max="13339" width="9.42578125" style="21" customWidth="1"/>
    <col min="13340" max="13340" width="17.5703125" style="21" customWidth="1"/>
    <col min="13341" max="13341" width="25.140625" style="21" customWidth="1"/>
    <col min="13342" max="13342" width="10.5703125" style="21" customWidth="1"/>
    <col min="13343" max="13573" width="9.140625" style="21"/>
    <col min="13574" max="13574" width="4.42578125" style="21" customWidth="1"/>
    <col min="13575" max="13575" width="49.140625" style="21" customWidth="1"/>
    <col min="13576" max="13576" width="10.85546875" style="21" customWidth="1"/>
    <col min="13577" max="13586" width="0" style="21" hidden="1" customWidth="1"/>
    <col min="13587" max="13587" width="14.85546875" style="21" customWidth="1"/>
    <col min="13588" max="13588" width="13.28515625" style="21" customWidth="1"/>
    <col min="13589" max="13589" width="14.42578125" style="21" customWidth="1"/>
    <col min="13590" max="13590" width="9.85546875" style="21" customWidth="1"/>
    <col min="13591" max="13591" width="16.140625" style="21" customWidth="1"/>
    <col min="13592" max="13592" width="15" style="21" customWidth="1"/>
    <col min="13593" max="13593" width="18.140625" style="21" customWidth="1"/>
    <col min="13594" max="13594" width="14.140625" style="21" customWidth="1"/>
    <col min="13595" max="13595" width="9.42578125" style="21" customWidth="1"/>
    <col min="13596" max="13596" width="17.5703125" style="21" customWidth="1"/>
    <col min="13597" max="13597" width="25.140625" style="21" customWidth="1"/>
    <col min="13598" max="13598" width="10.5703125" style="21" customWidth="1"/>
    <col min="13599" max="13829" width="9.140625" style="21"/>
    <col min="13830" max="13830" width="4.42578125" style="21" customWidth="1"/>
    <col min="13831" max="13831" width="49.140625" style="21" customWidth="1"/>
    <col min="13832" max="13832" width="10.85546875" style="21" customWidth="1"/>
    <col min="13833" max="13842" width="0" style="21" hidden="1" customWidth="1"/>
    <col min="13843" max="13843" width="14.85546875" style="21" customWidth="1"/>
    <col min="13844" max="13844" width="13.28515625" style="21" customWidth="1"/>
    <col min="13845" max="13845" width="14.42578125" style="21" customWidth="1"/>
    <col min="13846" max="13846" width="9.85546875" style="21" customWidth="1"/>
    <col min="13847" max="13847" width="16.140625" style="21" customWidth="1"/>
    <col min="13848" max="13848" width="15" style="21" customWidth="1"/>
    <col min="13849" max="13849" width="18.140625" style="21" customWidth="1"/>
    <col min="13850" max="13850" width="14.140625" style="21" customWidth="1"/>
    <col min="13851" max="13851" width="9.42578125" style="21" customWidth="1"/>
    <col min="13852" max="13852" width="17.5703125" style="21" customWidth="1"/>
    <col min="13853" max="13853" width="25.140625" style="21" customWidth="1"/>
    <col min="13854" max="13854" width="10.5703125" style="21" customWidth="1"/>
    <col min="13855" max="14085" width="9.140625" style="21"/>
    <col min="14086" max="14086" width="4.42578125" style="21" customWidth="1"/>
    <col min="14087" max="14087" width="49.140625" style="21" customWidth="1"/>
    <col min="14088" max="14088" width="10.85546875" style="21" customWidth="1"/>
    <col min="14089" max="14098" width="0" style="21" hidden="1" customWidth="1"/>
    <col min="14099" max="14099" width="14.85546875" style="21" customWidth="1"/>
    <col min="14100" max="14100" width="13.28515625" style="21" customWidth="1"/>
    <col min="14101" max="14101" width="14.42578125" style="21" customWidth="1"/>
    <col min="14102" max="14102" width="9.85546875" style="21" customWidth="1"/>
    <col min="14103" max="14103" width="16.140625" style="21" customWidth="1"/>
    <col min="14104" max="14104" width="15" style="21" customWidth="1"/>
    <col min="14105" max="14105" width="18.140625" style="21" customWidth="1"/>
    <col min="14106" max="14106" width="14.140625" style="21" customWidth="1"/>
    <col min="14107" max="14107" width="9.42578125" style="21" customWidth="1"/>
    <col min="14108" max="14108" width="17.5703125" style="21" customWidth="1"/>
    <col min="14109" max="14109" width="25.140625" style="21" customWidth="1"/>
    <col min="14110" max="14110" width="10.5703125" style="21" customWidth="1"/>
    <col min="14111" max="14341" width="9.140625" style="21"/>
    <col min="14342" max="14342" width="4.42578125" style="21" customWidth="1"/>
    <col min="14343" max="14343" width="49.140625" style="21" customWidth="1"/>
    <col min="14344" max="14344" width="10.85546875" style="21" customWidth="1"/>
    <col min="14345" max="14354" width="0" style="21" hidden="1" customWidth="1"/>
    <col min="14355" max="14355" width="14.85546875" style="21" customWidth="1"/>
    <col min="14356" max="14356" width="13.28515625" style="21" customWidth="1"/>
    <col min="14357" max="14357" width="14.42578125" style="21" customWidth="1"/>
    <col min="14358" max="14358" width="9.85546875" style="21" customWidth="1"/>
    <col min="14359" max="14359" width="16.140625" style="21" customWidth="1"/>
    <col min="14360" max="14360" width="15" style="21" customWidth="1"/>
    <col min="14361" max="14361" width="18.140625" style="21" customWidth="1"/>
    <col min="14362" max="14362" width="14.140625" style="21" customWidth="1"/>
    <col min="14363" max="14363" width="9.42578125" style="21" customWidth="1"/>
    <col min="14364" max="14364" width="17.5703125" style="21" customWidth="1"/>
    <col min="14365" max="14365" width="25.140625" style="21" customWidth="1"/>
    <col min="14366" max="14366" width="10.5703125" style="21" customWidth="1"/>
    <col min="14367" max="14597" width="9.140625" style="21"/>
    <col min="14598" max="14598" width="4.42578125" style="21" customWidth="1"/>
    <col min="14599" max="14599" width="49.140625" style="21" customWidth="1"/>
    <col min="14600" max="14600" width="10.85546875" style="21" customWidth="1"/>
    <col min="14601" max="14610" width="0" style="21" hidden="1" customWidth="1"/>
    <col min="14611" max="14611" width="14.85546875" style="21" customWidth="1"/>
    <col min="14612" max="14612" width="13.28515625" style="21" customWidth="1"/>
    <col min="14613" max="14613" width="14.42578125" style="21" customWidth="1"/>
    <col min="14614" max="14614" width="9.85546875" style="21" customWidth="1"/>
    <col min="14615" max="14615" width="16.140625" style="21" customWidth="1"/>
    <col min="14616" max="14616" width="15" style="21" customWidth="1"/>
    <col min="14617" max="14617" width="18.140625" style="21" customWidth="1"/>
    <col min="14618" max="14618" width="14.140625" style="21" customWidth="1"/>
    <col min="14619" max="14619" width="9.42578125" style="21" customWidth="1"/>
    <col min="14620" max="14620" width="17.5703125" style="21" customWidth="1"/>
    <col min="14621" max="14621" width="25.140625" style="21" customWidth="1"/>
    <col min="14622" max="14622" width="10.5703125" style="21" customWidth="1"/>
    <col min="14623" max="14853" width="9.140625" style="21"/>
    <col min="14854" max="14854" width="4.42578125" style="21" customWidth="1"/>
    <col min="14855" max="14855" width="49.140625" style="21" customWidth="1"/>
    <col min="14856" max="14856" width="10.85546875" style="21" customWidth="1"/>
    <col min="14857" max="14866" width="0" style="21" hidden="1" customWidth="1"/>
    <col min="14867" max="14867" width="14.85546875" style="21" customWidth="1"/>
    <col min="14868" max="14868" width="13.28515625" style="21" customWidth="1"/>
    <col min="14869" max="14869" width="14.42578125" style="21" customWidth="1"/>
    <col min="14870" max="14870" width="9.85546875" style="21" customWidth="1"/>
    <col min="14871" max="14871" width="16.140625" style="21" customWidth="1"/>
    <col min="14872" max="14872" width="15" style="21" customWidth="1"/>
    <col min="14873" max="14873" width="18.140625" style="21" customWidth="1"/>
    <col min="14874" max="14874" width="14.140625" style="21" customWidth="1"/>
    <col min="14875" max="14875" width="9.42578125" style="21" customWidth="1"/>
    <col min="14876" max="14876" width="17.5703125" style="21" customWidth="1"/>
    <col min="14877" max="14877" width="25.140625" style="21" customWidth="1"/>
    <col min="14878" max="14878" width="10.5703125" style="21" customWidth="1"/>
    <col min="14879" max="15109" width="9.140625" style="21"/>
    <col min="15110" max="15110" width="4.42578125" style="21" customWidth="1"/>
    <col min="15111" max="15111" width="49.140625" style="21" customWidth="1"/>
    <col min="15112" max="15112" width="10.85546875" style="21" customWidth="1"/>
    <col min="15113" max="15122" width="0" style="21" hidden="1" customWidth="1"/>
    <col min="15123" max="15123" width="14.85546875" style="21" customWidth="1"/>
    <col min="15124" max="15124" width="13.28515625" style="21" customWidth="1"/>
    <col min="15125" max="15125" width="14.42578125" style="21" customWidth="1"/>
    <col min="15126" max="15126" width="9.85546875" style="21" customWidth="1"/>
    <col min="15127" max="15127" width="16.140625" style="21" customWidth="1"/>
    <col min="15128" max="15128" width="15" style="21" customWidth="1"/>
    <col min="15129" max="15129" width="18.140625" style="21" customWidth="1"/>
    <col min="15130" max="15130" width="14.140625" style="21" customWidth="1"/>
    <col min="15131" max="15131" width="9.42578125" style="21" customWidth="1"/>
    <col min="15132" max="15132" width="17.5703125" style="21" customWidth="1"/>
    <col min="15133" max="15133" width="25.140625" style="21" customWidth="1"/>
    <col min="15134" max="15134" width="10.5703125" style="21" customWidth="1"/>
    <col min="15135" max="15365" width="9.140625" style="21"/>
    <col min="15366" max="15366" width="4.42578125" style="21" customWidth="1"/>
    <col min="15367" max="15367" width="49.140625" style="21" customWidth="1"/>
    <col min="15368" max="15368" width="10.85546875" style="21" customWidth="1"/>
    <col min="15369" max="15378" width="0" style="21" hidden="1" customWidth="1"/>
    <col min="15379" max="15379" width="14.85546875" style="21" customWidth="1"/>
    <col min="15380" max="15380" width="13.28515625" style="21" customWidth="1"/>
    <col min="15381" max="15381" width="14.42578125" style="21" customWidth="1"/>
    <col min="15382" max="15382" width="9.85546875" style="21" customWidth="1"/>
    <col min="15383" max="15383" width="16.140625" style="21" customWidth="1"/>
    <col min="15384" max="15384" width="15" style="21" customWidth="1"/>
    <col min="15385" max="15385" width="18.140625" style="21" customWidth="1"/>
    <col min="15386" max="15386" width="14.140625" style="21" customWidth="1"/>
    <col min="15387" max="15387" width="9.42578125" style="21" customWidth="1"/>
    <col min="15388" max="15388" width="17.5703125" style="21" customWidth="1"/>
    <col min="15389" max="15389" width="25.140625" style="21" customWidth="1"/>
    <col min="15390" max="15390" width="10.5703125" style="21" customWidth="1"/>
    <col min="15391" max="15621" width="9.140625" style="21"/>
    <col min="15622" max="15622" width="4.42578125" style="21" customWidth="1"/>
    <col min="15623" max="15623" width="49.140625" style="21" customWidth="1"/>
    <col min="15624" max="15624" width="10.85546875" style="21" customWidth="1"/>
    <col min="15625" max="15634" width="0" style="21" hidden="1" customWidth="1"/>
    <col min="15635" max="15635" width="14.85546875" style="21" customWidth="1"/>
    <col min="15636" max="15636" width="13.28515625" style="21" customWidth="1"/>
    <col min="15637" max="15637" width="14.42578125" style="21" customWidth="1"/>
    <col min="15638" max="15638" width="9.85546875" style="21" customWidth="1"/>
    <col min="15639" max="15639" width="16.140625" style="21" customWidth="1"/>
    <col min="15640" max="15640" width="15" style="21" customWidth="1"/>
    <col min="15641" max="15641" width="18.140625" style="21" customWidth="1"/>
    <col min="15642" max="15642" width="14.140625" style="21" customWidth="1"/>
    <col min="15643" max="15643" width="9.42578125" style="21" customWidth="1"/>
    <col min="15644" max="15644" width="17.5703125" style="21" customWidth="1"/>
    <col min="15645" max="15645" width="25.140625" style="21" customWidth="1"/>
    <col min="15646" max="15646" width="10.5703125" style="21" customWidth="1"/>
    <col min="15647" max="15877" width="9.140625" style="21"/>
    <col min="15878" max="15878" width="4.42578125" style="21" customWidth="1"/>
    <col min="15879" max="15879" width="49.140625" style="21" customWidth="1"/>
    <col min="15880" max="15880" width="10.85546875" style="21" customWidth="1"/>
    <col min="15881" max="15890" width="0" style="21" hidden="1" customWidth="1"/>
    <col min="15891" max="15891" width="14.85546875" style="21" customWidth="1"/>
    <col min="15892" max="15892" width="13.28515625" style="21" customWidth="1"/>
    <col min="15893" max="15893" width="14.42578125" style="21" customWidth="1"/>
    <col min="15894" max="15894" width="9.85546875" style="21" customWidth="1"/>
    <col min="15895" max="15895" width="16.140625" style="21" customWidth="1"/>
    <col min="15896" max="15896" width="15" style="21" customWidth="1"/>
    <col min="15897" max="15897" width="18.140625" style="21" customWidth="1"/>
    <col min="15898" max="15898" width="14.140625" style="21" customWidth="1"/>
    <col min="15899" max="15899" width="9.42578125" style="21" customWidth="1"/>
    <col min="15900" max="15900" width="17.5703125" style="21" customWidth="1"/>
    <col min="15901" max="15901" width="25.140625" style="21" customWidth="1"/>
    <col min="15902" max="15902" width="10.5703125" style="21" customWidth="1"/>
    <col min="15903" max="16133" width="9.140625" style="21"/>
    <col min="16134" max="16134" width="4.42578125" style="21" customWidth="1"/>
    <col min="16135" max="16135" width="49.140625" style="21" customWidth="1"/>
    <col min="16136" max="16136" width="10.85546875" style="21" customWidth="1"/>
    <col min="16137" max="16146" width="0" style="21" hidden="1" customWidth="1"/>
    <col min="16147" max="16147" width="14.85546875" style="21" customWidth="1"/>
    <col min="16148" max="16148" width="13.28515625" style="21" customWidth="1"/>
    <col min="16149" max="16149" width="14.42578125" style="21" customWidth="1"/>
    <col min="16150" max="16150" width="9.85546875" style="21" customWidth="1"/>
    <col min="16151" max="16151" width="16.140625" style="21" customWidth="1"/>
    <col min="16152" max="16152" width="15" style="21" customWidth="1"/>
    <col min="16153" max="16153" width="18.140625" style="21" customWidth="1"/>
    <col min="16154" max="16154" width="14.140625" style="21" customWidth="1"/>
    <col min="16155" max="16155" width="9.42578125" style="21" customWidth="1"/>
    <col min="16156" max="16156" width="17.5703125" style="21" customWidth="1"/>
    <col min="16157" max="16157" width="25.140625" style="21" customWidth="1"/>
    <col min="16158" max="16158" width="10.5703125" style="21" customWidth="1"/>
    <col min="16159" max="16384" width="9.140625" style="21"/>
  </cols>
  <sheetData>
    <row r="1" spans="1:34" ht="27" customHeight="1"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</row>
    <row r="2" spans="1:34" ht="47.25" customHeight="1">
      <c r="B2" s="732" t="s">
        <v>67</v>
      </c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32"/>
      <c r="X2" s="732"/>
      <c r="Y2" s="732"/>
      <c r="Z2" s="732"/>
      <c r="AA2" s="732"/>
      <c r="AB2" s="732"/>
    </row>
    <row r="3" spans="1:34" ht="27" customHeight="1">
      <c r="B3" s="733" t="s">
        <v>277</v>
      </c>
      <c r="C3" s="733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3"/>
      <c r="S3" s="733"/>
      <c r="T3" s="733"/>
      <c r="U3" s="733"/>
      <c r="V3" s="733"/>
      <c r="W3" s="733"/>
      <c r="X3" s="733"/>
      <c r="Y3" s="733"/>
      <c r="Z3" s="733"/>
      <c r="AA3" s="733"/>
      <c r="AB3" s="733"/>
    </row>
    <row r="4" spans="1:34" ht="27" customHeight="1">
      <c r="B4" s="568"/>
      <c r="C4" s="418"/>
      <c r="D4" s="409"/>
      <c r="E4" s="409"/>
      <c r="F4" s="409"/>
      <c r="G4" s="409"/>
      <c r="H4" s="409"/>
      <c r="I4" s="418"/>
      <c r="J4" s="409"/>
      <c r="K4" s="409"/>
      <c r="L4" s="547"/>
      <c r="M4" s="409"/>
      <c r="N4" s="418"/>
      <c r="O4" s="418"/>
      <c r="P4" s="418"/>
      <c r="Q4" s="418"/>
      <c r="R4" s="418" t="s">
        <v>49</v>
      </c>
      <c r="S4" s="409"/>
      <c r="T4" s="409"/>
      <c r="U4" s="409"/>
      <c r="V4" s="409"/>
      <c r="W4" s="409"/>
      <c r="X4" s="418"/>
      <c r="Y4" s="409"/>
      <c r="Z4" s="437"/>
      <c r="AA4" s="447"/>
      <c r="AB4" s="418" t="s">
        <v>49</v>
      </c>
    </row>
    <row r="5" spans="1:34" ht="34.5" customHeight="1">
      <c r="A5" s="734" t="s">
        <v>370</v>
      </c>
      <c r="B5" s="735" t="s">
        <v>371</v>
      </c>
      <c r="C5" s="736" t="s">
        <v>1</v>
      </c>
      <c r="D5" s="737" t="s">
        <v>418</v>
      </c>
      <c r="E5" s="738"/>
      <c r="F5" s="738"/>
      <c r="G5" s="738"/>
      <c r="H5" s="739"/>
      <c r="I5" s="728" t="s">
        <v>414</v>
      </c>
      <c r="J5" s="728"/>
      <c r="K5" s="728"/>
      <c r="L5" s="728"/>
      <c r="M5" s="729"/>
      <c r="N5" s="740" t="s">
        <v>415</v>
      </c>
      <c r="O5" s="741"/>
      <c r="P5" s="741"/>
      <c r="Q5" s="741"/>
      <c r="R5" s="742"/>
      <c r="S5" s="741" t="s">
        <v>416</v>
      </c>
      <c r="T5" s="743"/>
      <c r="U5" s="743"/>
      <c r="V5" s="743"/>
      <c r="W5" s="744"/>
      <c r="X5" s="740" t="s">
        <v>417</v>
      </c>
      <c r="Y5" s="741"/>
      <c r="Z5" s="741"/>
      <c r="AA5" s="741"/>
      <c r="AB5" s="742"/>
    </row>
    <row r="6" spans="1:34" ht="112.5" customHeight="1">
      <c r="A6" s="734"/>
      <c r="B6" s="735"/>
      <c r="C6" s="736"/>
      <c r="D6" s="625" t="s">
        <v>349</v>
      </c>
      <c r="E6" s="625" t="s">
        <v>3</v>
      </c>
      <c r="F6" s="625" t="s">
        <v>4</v>
      </c>
      <c r="G6" s="625" t="s">
        <v>5</v>
      </c>
      <c r="H6" s="400" t="s">
        <v>312</v>
      </c>
      <c r="I6" s="401" t="s">
        <v>349</v>
      </c>
      <c r="J6" s="625" t="s">
        <v>3</v>
      </c>
      <c r="K6" s="625" t="s">
        <v>4</v>
      </c>
      <c r="L6" s="624" t="s">
        <v>5</v>
      </c>
      <c r="M6" s="400" t="s">
        <v>6</v>
      </c>
      <c r="N6" s="420" t="s">
        <v>349</v>
      </c>
      <c r="O6" s="491" t="s">
        <v>3</v>
      </c>
      <c r="P6" s="490" t="s">
        <v>7</v>
      </c>
      <c r="Q6" s="490" t="s">
        <v>5</v>
      </c>
      <c r="R6" s="562" t="s">
        <v>8</v>
      </c>
      <c r="S6" s="561" t="s">
        <v>349</v>
      </c>
      <c r="T6" s="625" t="s">
        <v>3</v>
      </c>
      <c r="U6" s="625" t="s">
        <v>4</v>
      </c>
      <c r="V6" s="625" t="s">
        <v>5</v>
      </c>
      <c r="W6" s="419" t="s">
        <v>6</v>
      </c>
      <c r="X6" s="420" t="s">
        <v>2</v>
      </c>
      <c r="Y6" s="625" t="s">
        <v>3</v>
      </c>
      <c r="Z6" s="625" t="s">
        <v>7</v>
      </c>
      <c r="AA6" s="625" t="s">
        <v>376</v>
      </c>
      <c r="AB6" s="400" t="s">
        <v>8</v>
      </c>
    </row>
    <row r="7" spans="1:34" ht="26.25" customHeight="1">
      <c r="A7" s="554">
        <v>1</v>
      </c>
      <c r="B7" s="569">
        <v>2</v>
      </c>
      <c r="C7" s="555">
        <v>3</v>
      </c>
      <c r="D7" s="556">
        <v>4</v>
      </c>
      <c r="E7" s="556">
        <v>5</v>
      </c>
      <c r="F7" s="556">
        <v>6</v>
      </c>
      <c r="G7" s="556">
        <v>7</v>
      </c>
      <c r="H7" s="557">
        <v>8</v>
      </c>
      <c r="I7" s="556">
        <v>4</v>
      </c>
      <c r="J7" s="556">
        <v>5</v>
      </c>
      <c r="K7" s="556">
        <v>6</v>
      </c>
      <c r="L7" s="139">
        <v>7</v>
      </c>
      <c r="M7" s="557">
        <v>8</v>
      </c>
      <c r="N7" s="558">
        <v>9</v>
      </c>
      <c r="O7" s="559">
        <v>10</v>
      </c>
      <c r="P7" s="84">
        <v>11</v>
      </c>
      <c r="Q7" s="84">
        <v>12</v>
      </c>
      <c r="R7" s="560">
        <v>13</v>
      </c>
      <c r="S7" s="532">
        <v>4</v>
      </c>
      <c r="T7" s="623">
        <v>5</v>
      </c>
      <c r="U7" s="623">
        <v>6</v>
      </c>
      <c r="V7" s="623">
        <v>7</v>
      </c>
      <c r="W7" s="136">
        <v>8</v>
      </c>
      <c r="X7" s="137">
        <v>9</v>
      </c>
      <c r="Y7" s="623">
        <v>10</v>
      </c>
      <c r="Z7" s="623">
        <v>11</v>
      </c>
      <c r="AA7" s="173"/>
      <c r="AB7" s="136">
        <v>13</v>
      </c>
      <c r="AH7" s="21"/>
    </row>
    <row r="8" spans="1:34" ht="26.25" customHeight="1">
      <c r="A8" s="622">
        <v>1</v>
      </c>
      <c r="B8" s="570" t="s">
        <v>82</v>
      </c>
      <c r="C8" s="471"/>
      <c r="D8" s="533">
        <v>1315411</v>
      </c>
      <c r="E8" s="138">
        <v>98661.924000000028</v>
      </c>
      <c r="F8" s="138">
        <v>1216749.0760000001</v>
      </c>
      <c r="G8" s="623"/>
      <c r="H8" s="140">
        <v>15009805.012456998</v>
      </c>
      <c r="I8" s="61">
        <f>I9</f>
        <v>0</v>
      </c>
      <c r="J8" s="62">
        <f>J9</f>
        <v>0</v>
      </c>
      <c r="K8" s="62">
        <f>K9</f>
        <v>0</v>
      </c>
      <c r="L8" s="82"/>
      <c r="M8" s="240">
        <f>M9+M10</f>
        <v>0</v>
      </c>
      <c r="N8" s="611">
        <v>43.606000000000002</v>
      </c>
      <c r="O8" s="75">
        <v>9.5339999999999989</v>
      </c>
      <c r="P8" s="75">
        <v>34.072000000000003</v>
      </c>
      <c r="Q8" s="112"/>
      <c r="R8" s="439">
        <v>116.18552000000001</v>
      </c>
      <c r="S8" s="533">
        <f t="shared" ref="S8:U23" si="0">D8+I8</f>
        <v>1315411</v>
      </c>
      <c r="T8" s="138">
        <f t="shared" si="0"/>
        <v>98661.924000000028</v>
      </c>
      <c r="U8" s="138">
        <f t="shared" si="0"/>
        <v>1216749.0760000001</v>
      </c>
      <c r="V8" s="623"/>
      <c r="W8" s="140">
        <f>H8+M8</f>
        <v>15009805.012456998</v>
      </c>
      <c r="X8" s="533">
        <v>1203525.3469999998</v>
      </c>
      <c r="Y8" s="198">
        <v>96106.640999999989</v>
      </c>
      <c r="Z8" s="198">
        <v>1107418.706</v>
      </c>
      <c r="AA8" s="606"/>
      <c r="AB8" s="590">
        <v>12349957.799087999</v>
      </c>
      <c r="AC8" s="25"/>
    </row>
    <row r="9" spans="1:34" ht="26.25" customHeight="1">
      <c r="A9" s="746"/>
      <c r="B9" s="456" t="s">
        <v>9</v>
      </c>
      <c r="C9" s="406" t="s">
        <v>10</v>
      </c>
      <c r="D9" s="91">
        <v>1315411</v>
      </c>
      <c r="E9" s="623">
        <v>98661.924000000028</v>
      </c>
      <c r="F9" s="143">
        <v>1216749.0760000001</v>
      </c>
      <c r="G9" s="144"/>
      <c r="H9" s="145">
        <v>3383345.3480569995</v>
      </c>
      <c r="I9" s="67"/>
      <c r="J9" s="68">
        <f>I9-K9</f>
        <v>0</v>
      </c>
      <c r="K9" s="68"/>
      <c r="L9" s="82">
        <v>2.593</v>
      </c>
      <c r="M9" s="242">
        <f>K9*L9</f>
        <v>0</v>
      </c>
      <c r="N9" s="476">
        <v>43.606000000000002</v>
      </c>
      <c r="O9" s="82">
        <v>9.5339999999999989</v>
      </c>
      <c r="P9" s="82">
        <v>34.072000000000003</v>
      </c>
      <c r="Q9" s="531">
        <v>3.41</v>
      </c>
      <c r="R9" s="408">
        <v>116.18552000000001</v>
      </c>
      <c r="S9" s="91">
        <f>D9+I9</f>
        <v>1315411</v>
      </c>
      <c r="T9" s="623">
        <f t="shared" si="0"/>
        <v>98661.924000000028</v>
      </c>
      <c r="U9" s="143">
        <f t="shared" si="0"/>
        <v>1216749.0760000001</v>
      </c>
      <c r="V9" s="144"/>
      <c r="W9" s="145">
        <f>H9+M9</f>
        <v>3383345.3480569995</v>
      </c>
      <c r="X9" s="594">
        <v>1203525.3469999998</v>
      </c>
      <c r="Y9" s="606">
        <v>96106.640999999989</v>
      </c>
      <c r="Z9" s="398">
        <v>1107418.706</v>
      </c>
      <c r="AA9" s="398"/>
      <c r="AB9" s="440">
        <v>3383668.622488</v>
      </c>
      <c r="AC9" s="25"/>
    </row>
    <row r="10" spans="1:34" ht="26.25" customHeight="1">
      <c r="A10" s="746"/>
      <c r="B10" s="456" t="s">
        <v>11</v>
      </c>
      <c r="C10" s="406" t="s">
        <v>12</v>
      </c>
      <c r="D10" s="172"/>
      <c r="E10" s="172"/>
      <c r="F10" s="143">
        <v>1986.67</v>
      </c>
      <c r="G10" s="144"/>
      <c r="H10" s="145">
        <v>11626459.6644</v>
      </c>
      <c r="I10" s="582"/>
      <c r="J10" s="69"/>
      <c r="K10" s="77"/>
      <c r="L10" s="531">
        <v>6019.32</v>
      </c>
      <c r="M10" s="242">
        <f>K10*L10</f>
        <v>0</v>
      </c>
      <c r="N10" s="72"/>
      <c r="O10" s="531"/>
      <c r="P10" s="272">
        <v>0</v>
      </c>
      <c r="Q10" s="531">
        <v>5228.9799999999996</v>
      </c>
      <c r="R10" s="506">
        <v>0</v>
      </c>
      <c r="S10" s="172"/>
      <c r="T10" s="172"/>
      <c r="U10" s="143">
        <f t="shared" si="0"/>
        <v>1986.67</v>
      </c>
      <c r="V10" s="144"/>
      <c r="W10" s="145">
        <f>H10+M10</f>
        <v>11626459.6644</v>
      </c>
      <c r="X10" s="404"/>
      <c r="Y10" s="404"/>
      <c r="Z10" s="398">
        <v>1762.67</v>
      </c>
      <c r="AA10" s="398"/>
      <c r="AB10" s="440">
        <v>8966289.176599998</v>
      </c>
    </row>
    <row r="11" spans="1:34" ht="26.25" customHeight="1">
      <c r="A11" s="622">
        <v>2</v>
      </c>
      <c r="B11" s="570" t="s">
        <v>404</v>
      </c>
      <c r="C11" s="406"/>
      <c r="D11" s="188">
        <v>133887.215</v>
      </c>
      <c r="E11" s="188">
        <v>9562.2229999999963</v>
      </c>
      <c r="F11" s="138">
        <v>124324.992</v>
      </c>
      <c r="G11" s="173"/>
      <c r="H11" s="140">
        <v>4859201.3963600006</v>
      </c>
      <c r="I11" s="607">
        <f>I12</f>
        <v>0</v>
      </c>
      <c r="J11" s="64">
        <f>J12</f>
        <v>0</v>
      </c>
      <c r="K11" s="607">
        <f>K12</f>
        <v>0</v>
      </c>
      <c r="L11" s="82"/>
      <c r="M11" s="240">
        <f>M12+M13</f>
        <v>0</v>
      </c>
      <c r="N11" s="607">
        <v>0</v>
      </c>
      <c r="O11" s="607">
        <v>0</v>
      </c>
      <c r="P11" s="607">
        <v>0</v>
      </c>
      <c r="Q11" s="82"/>
      <c r="R11" s="439">
        <v>292448</v>
      </c>
      <c r="S11" s="188">
        <f>D11+I11</f>
        <v>133887.215</v>
      </c>
      <c r="T11" s="188">
        <f>E11+J11</f>
        <v>9562.2229999999963</v>
      </c>
      <c r="U11" s="138">
        <f t="shared" si="0"/>
        <v>124324.992</v>
      </c>
      <c r="V11" s="173"/>
      <c r="W11" s="140">
        <f>H11+M11</f>
        <v>4859201.3963600006</v>
      </c>
      <c r="X11" s="589">
        <v>104916.44899999999</v>
      </c>
      <c r="Y11" s="589">
        <v>7407.784999999998</v>
      </c>
      <c r="Z11" s="198">
        <v>97508.66399999999</v>
      </c>
      <c r="AA11" s="606"/>
      <c r="AB11" s="590">
        <v>4878002.3368640002</v>
      </c>
      <c r="AC11" s="25"/>
    </row>
    <row r="12" spans="1:34" ht="26.25" customHeight="1">
      <c r="A12" s="747"/>
      <c r="B12" s="456" t="s">
        <v>39</v>
      </c>
      <c r="C12" s="406" t="s">
        <v>10</v>
      </c>
      <c r="D12" s="172">
        <v>133887.215</v>
      </c>
      <c r="E12" s="172">
        <v>9562.2229999999963</v>
      </c>
      <c r="F12" s="143">
        <v>124324.992</v>
      </c>
      <c r="G12" s="173"/>
      <c r="H12" s="145">
        <v>3893883.9231600002</v>
      </c>
      <c r="I12" s="85"/>
      <c r="J12" s="69">
        <f>I12-K12</f>
        <v>0</v>
      </c>
      <c r="K12" s="69"/>
      <c r="L12" s="82">
        <v>31.164000000000001</v>
      </c>
      <c r="M12" s="242">
        <f>K12*L12</f>
        <v>0</v>
      </c>
      <c r="N12" s="474">
        <v>0</v>
      </c>
      <c r="O12" s="272">
        <v>0</v>
      </c>
      <c r="P12" s="272">
        <v>0</v>
      </c>
      <c r="Q12" s="82">
        <v>31.670999999999999</v>
      </c>
      <c r="R12" s="506">
        <v>0</v>
      </c>
      <c r="S12" s="172">
        <f>D12+I12</f>
        <v>133887.215</v>
      </c>
      <c r="T12" s="172">
        <f>E12+J12</f>
        <v>9562.2229999999963</v>
      </c>
      <c r="U12" s="143">
        <f t="shared" si="0"/>
        <v>124324.992</v>
      </c>
      <c r="V12" s="173"/>
      <c r="W12" s="145">
        <f t="shared" ref="W12:W35" si="1">H12+M12</f>
        <v>3893883.9231600002</v>
      </c>
      <c r="X12" s="404">
        <v>104916.44899999999</v>
      </c>
      <c r="Y12" s="404">
        <v>7407.784999999998</v>
      </c>
      <c r="Z12" s="398">
        <v>97508.66399999999</v>
      </c>
      <c r="AA12" s="606"/>
      <c r="AB12" s="440">
        <v>3087984.4976640004</v>
      </c>
      <c r="AC12" s="25"/>
    </row>
    <row r="13" spans="1:34" ht="26.25" customHeight="1">
      <c r="A13" s="748"/>
      <c r="B13" s="456" t="s">
        <v>40</v>
      </c>
      <c r="C13" s="406" t="s">
        <v>12</v>
      </c>
      <c r="D13" s="172"/>
      <c r="E13" s="172"/>
      <c r="F13" s="143">
        <v>1934.41</v>
      </c>
      <c r="G13" s="144"/>
      <c r="H13" s="145">
        <v>965317.47319999989</v>
      </c>
      <c r="I13" s="67"/>
      <c r="J13" s="68"/>
      <c r="K13" s="608"/>
      <c r="L13" s="531">
        <v>438.52</v>
      </c>
      <c r="M13" s="242">
        <f>K13*L13</f>
        <v>0</v>
      </c>
      <c r="N13" s="474"/>
      <c r="O13" s="272"/>
      <c r="P13" s="531">
        <v>400</v>
      </c>
      <c r="Q13" s="531">
        <v>731.12</v>
      </c>
      <c r="R13" s="506">
        <v>292448</v>
      </c>
      <c r="S13" s="172"/>
      <c r="T13" s="172"/>
      <c r="U13" s="143">
        <f t="shared" si="0"/>
        <v>1934.41</v>
      </c>
      <c r="V13" s="144"/>
      <c r="W13" s="145">
        <f t="shared" si="1"/>
        <v>965317.47319999989</v>
      </c>
      <c r="X13" s="404"/>
      <c r="Y13" s="404"/>
      <c r="Z13" s="398">
        <v>2334.41</v>
      </c>
      <c r="AA13" s="398"/>
      <c r="AB13" s="440">
        <v>1790017.8392</v>
      </c>
    </row>
    <row r="14" spans="1:34" ht="26.25" customHeight="1">
      <c r="A14" s="622">
        <v>3</v>
      </c>
      <c r="B14" s="570" t="s">
        <v>405</v>
      </c>
      <c r="C14" s="406" t="s">
        <v>10</v>
      </c>
      <c r="D14" s="188">
        <v>326613.27</v>
      </c>
      <c r="E14" s="188">
        <v>11782.929999999993</v>
      </c>
      <c r="F14" s="138">
        <v>314830.34000000003</v>
      </c>
      <c r="G14" s="421"/>
      <c r="H14" s="140">
        <v>9014479.6653451137</v>
      </c>
      <c r="I14" s="83">
        <v>0</v>
      </c>
      <c r="J14" s="64">
        <f>I14-K14</f>
        <v>0</v>
      </c>
      <c r="K14" s="64">
        <v>0</v>
      </c>
      <c r="L14" s="272"/>
      <c r="M14" s="241">
        <f>M15+M18</f>
        <v>0</v>
      </c>
      <c r="N14" s="611">
        <v>229382.19</v>
      </c>
      <c r="O14" s="75">
        <v>8832.7399999999907</v>
      </c>
      <c r="P14" s="75">
        <v>220549.45</v>
      </c>
      <c r="Q14" s="82"/>
      <c r="R14" s="439">
        <v>5883874.445756115</v>
      </c>
      <c r="S14" s="188">
        <f>D14+I14</f>
        <v>326613.27</v>
      </c>
      <c r="T14" s="188">
        <f>E14+J14</f>
        <v>11782.929999999993</v>
      </c>
      <c r="U14" s="138">
        <f>F14+K14</f>
        <v>314830.34000000003</v>
      </c>
      <c r="V14" s="421"/>
      <c r="W14" s="140">
        <f>H14+M14</f>
        <v>9014479.6653451137</v>
      </c>
      <c r="X14" s="589">
        <v>230746.83000000002</v>
      </c>
      <c r="Y14" s="589">
        <v>9000.7999999999902</v>
      </c>
      <c r="Z14" s="198">
        <v>221746.03</v>
      </c>
      <c r="AA14" s="139"/>
      <c r="AB14" s="590">
        <v>6978790.834192099</v>
      </c>
      <c r="AC14" s="25"/>
    </row>
    <row r="15" spans="1:34" ht="26.25" customHeight="1">
      <c r="A15" s="746"/>
      <c r="B15" s="456" t="s">
        <v>13</v>
      </c>
      <c r="C15" s="406"/>
      <c r="D15" s="172"/>
      <c r="E15" s="397"/>
      <c r="F15" s="143">
        <v>158513.08899999998</v>
      </c>
      <c r="G15" s="173"/>
      <c r="H15" s="145">
        <v>5033314.3004680006</v>
      </c>
      <c r="I15" s="85"/>
      <c r="J15" s="581">
        <f>K15+K18+K19</f>
        <v>0</v>
      </c>
      <c r="K15" s="272">
        <f>K16</f>
        <v>0</v>
      </c>
      <c r="L15" s="272"/>
      <c r="M15" s="242">
        <f>M16+M17</f>
        <v>0</v>
      </c>
      <c r="N15" s="476"/>
      <c r="O15" s="82"/>
      <c r="P15" s="272">
        <v>98795.464999999997</v>
      </c>
      <c r="Q15" s="82"/>
      <c r="R15" s="408">
        <v>2791624.9816199997</v>
      </c>
      <c r="S15" s="172"/>
      <c r="T15" s="397">
        <f>U16+U18+U19</f>
        <v>314830.33999999997</v>
      </c>
      <c r="U15" s="143">
        <f>F15+K15</f>
        <v>158513.08899999998</v>
      </c>
      <c r="V15" s="173"/>
      <c r="W15" s="145">
        <f>H15+M15</f>
        <v>5033314.3004680006</v>
      </c>
      <c r="X15" s="404"/>
      <c r="Y15" s="404"/>
      <c r="Z15" s="398">
        <v>98795.464999999997</v>
      </c>
      <c r="AA15" s="606"/>
      <c r="AB15" s="440">
        <v>3856047.4616199997</v>
      </c>
      <c r="AC15" s="25"/>
    </row>
    <row r="16" spans="1:34" ht="26.25" customHeight="1">
      <c r="A16" s="746"/>
      <c r="B16" s="456" t="s">
        <v>14</v>
      </c>
      <c r="C16" s="406" t="s">
        <v>10</v>
      </c>
      <c r="D16" s="170"/>
      <c r="E16" s="504"/>
      <c r="F16" s="155">
        <v>158513.08899999998</v>
      </c>
      <c r="G16" s="171"/>
      <c r="H16" s="442">
        <v>4068575.1359679997</v>
      </c>
      <c r="I16" s="477"/>
      <c r="J16" s="68"/>
      <c r="K16" s="69">
        <v>0</v>
      </c>
      <c r="L16" s="82">
        <v>25.536000000000001</v>
      </c>
      <c r="M16" s="242">
        <f>K16*L16</f>
        <v>0</v>
      </c>
      <c r="N16" s="477"/>
      <c r="O16" s="82"/>
      <c r="P16" s="272">
        <v>98795.464999999997</v>
      </c>
      <c r="Q16" s="82">
        <v>26.068000000000001</v>
      </c>
      <c r="R16" s="408">
        <v>2575400.1816199999</v>
      </c>
      <c r="S16" s="170"/>
      <c r="T16" s="504">
        <f>U16+U18+U19</f>
        <v>314830.33999999997</v>
      </c>
      <c r="U16" s="155">
        <f t="shared" si="0"/>
        <v>158513.08899999998</v>
      </c>
      <c r="V16" s="171"/>
      <c r="W16" s="442">
        <f t="shared" si="1"/>
        <v>4068575.1359679997</v>
      </c>
      <c r="X16" s="595"/>
      <c r="Y16" s="595"/>
      <c r="Z16" s="596">
        <v>98795.464999999997</v>
      </c>
      <c r="AA16" s="596"/>
      <c r="AB16" s="597">
        <v>2575400.1816199999</v>
      </c>
      <c r="AC16" s="25"/>
    </row>
    <row r="17" spans="1:30" ht="26.25" customHeight="1">
      <c r="A17" s="746"/>
      <c r="B17" s="456" t="s">
        <v>15</v>
      </c>
      <c r="C17" s="406" t="s">
        <v>12</v>
      </c>
      <c r="D17" s="170"/>
      <c r="E17" s="170"/>
      <c r="F17" s="143">
        <v>1942.8899999999999</v>
      </c>
      <c r="G17" s="173"/>
      <c r="H17" s="442">
        <v>964739.16450000007</v>
      </c>
      <c r="I17" s="67"/>
      <c r="J17" s="68"/>
      <c r="K17" s="608"/>
      <c r="L17" s="82">
        <v>498.05</v>
      </c>
      <c r="M17" s="89">
        <f>K17*L17</f>
        <v>0</v>
      </c>
      <c r="N17" s="476"/>
      <c r="O17" s="82"/>
      <c r="P17" s="531">
        <v>440</v>
      </c>
      <c r="Q17" s="82">
        <v>491.42</v>
      </c>
      <c r="R17" s="408">
        <v>216224.80000000002</v>
      </c>
      <c r="S17" s="170"/>
      <c r="T17" s="170"/>
      <c r="U17" s="143">
        <f t="shared" si="0"/>
        <v>1942.8899999999999</v>
      </c>
      <c r="V17" s="173"/>
      <c r="W17" s="442">
        <f t="shared" si="1"/>
        <v>964739.16450000007</v>
      </c>
      <c r="X17" s="595"/>
      <c r="Y17" s="595"/>
      <c r="Z17" s="398">
        <v>2464</v>
      </c>
      <c r="AA17" s="606"/>
      <c r="AB17" s="597">
        <v>1280647.28</v>
      </c>
    </row>
    <row r="18" spans="1:30" ht="36" customHeight="1">
      <c r="A18" s="746"/>
      <c r="B18" s="383" t="s">
        <v>213</v>
      </c>
      <c r="C18" s="405" t="s">
        <v>10</v>
      </c>
      <c r="D18" s="170"/>
      <c r="E18" s="170"/>
      <c r="F18" s="155">
        <v>153670.31199999998</v>
      </c>
      <c r="G18" s="171"/>
      <c r="H18" s="442">
        <v>3981165.364877115</v>
      </c>
      <c r="I18" s="477"/>
      <c r="J18" s="473">
        <f>K18+K19</f>
        <v>0</v>
      </c>
      <c r="K18" s="69">
        <v>0</v>
      </c>
      <c r="L18" s="272"/>
      <c r="M18" s="633">
        <f>165/3.05*483*K18/1000</f>
        <v>0</v>
      </c>
      <c r="N18" s="477"/>
      <c r="O18" s="82"/>
      <c r="P18" s="82">
        <v>119075.397</v>
      </c>
      <c r="Q18" s="272"/>
      <c r="R18" s="408">
        <v>3092249.4641361148</v>
      </c>
      <c r="S18" s="170"/>
      <c r="T18" s="170"/>
      <c r="U18" s="155">
        <f t="shared" si="0"/>
        <v>153670.31199999998</v>
      </c>
      <c r="V18" s="171"/>
      <c r="W18" s="580">
        <f t="shared" si="1"/>
        <v>3981165.364877115</v>
      </c>
      <c r="X18" s="595"/>
      <c r="Y18" s="595"/>
      <c r="Z18" s="596">
        <v>120245.89199999999</v>
      </c>
      <c r="AA18" s="596"/>
      <c r="AB18" s="597">
        <v>3122743.3725720984</v>
      </c>
    </row>
    <row r="19" spans="1:30" ht="26.25" customHeight="1">
      <c r="A19" s="746"/>
      <c r="B19" s="456" t="s">
        <v>46</v>
      </c>
      <c r="C19" s="406" t="s">
        <v>10</v>
      </c>
      <c r="D19" s="172"/>
      <c r="E19" s="172"/>
      <c r="F19" s="155">
        <v>2646.9389999999999</v>
      </c>
      <c r="G19" s="173"/>
      <c r="H19" s="443">
        <v>0</v>
      </c>
      <c r="I19" s="67"/>
      <c r="J19" s="68"/>
      <c r="K19" s="69">
        <v>0</v>
      </c>
      <c r="L19" s="82"/>
      <c r="M19" s="242">
        <v>0</v>
      </c>
      <c r="N19" s="476"/>
      <c r="O19" s="82"/>
      <c r="P19" s="82">
        <v>2678.5880000000002</v>
      </c>
      <c r="Q19" s="82"/>
      <c r="R19" s="408">
        <v>0</v>
      </c>
      <c r="S19" s="172"/>
      <c r="T19" s="172"/>
      <c r="U19" s="155">
        <f t="shared" si="0"/>
        <v>2646.9389999999999</v>
      </c>
      <c r="V19" s="173"/>
      <c r="W19" s="443">
        <f t="shared" si="1"/>
        <v>0</v>
      </c>
      <c r="X19" s="404"/>
      <c r="Y19" s="404"/>
      <c r="Z19" s="596">
        <v>2704.6730000000002</v>
      </c>
      <c r="AA19" s="606"/>
      <c r="AB19" s="598">
        <v>0</v>
      </c>
    </row>
    <row r="20" spans="1:30" ht="39" customHeight="1">
      <c r="A20" s="622">
        <v>4</v>
      </c>
      <c r="B20" s="571" t="s">
        <v>406</v>
      </c>
      <c r="C20" s="406"/>
      <c r="D20" s="188">
        <v>604439.02699999989</v>
      </c>
      <c r="E20" s="188">
        <v>19620.851999999995</v>
      </c>
      <c r="F20" s="138">
        <v>584818.17500000016</v>
      </c>
      <c r="G20" s="173"/>
      <c r="H20" s="140">
        <v>17761542.179779351</v>
      </c>
      <c r="I20" s="188"/>
      <c r="J20" s="138">
        <f>I20-K20</f>
        <v>0</v>
      </c>
      <c r="K20" s="188"/>
      <c r="L20" s="398"/>
      <c r="M20" s="140">
        <f>M21+M27</f>
        <v>0</v>
      </c>
      <c r="N20" s="589">
        <v>140960.57999999999</v>
      </c>
      <c r="O20" s="198">
        <v>4613.9489999999932</v>
      </c>
      <c r="P20" s="198">
        <v>136346.63099999999</v>
      </c>
      <c r="Q20" s="398"/>
      <c r="R20" s="590">
        <v>3816447.9068937507</v>
      </c>
      <c r="S20" s="188">
        <f>D20+I20</f>
        <v>604439.02699999989</v>
      </c>
      <c r="T20" s="188">
        <f>E20+J20</f>
        <v>19620.851999999995</v>
      </c>
      <c r="U20" s="138">
        <f t="shared" si="0"/>
        <v>584818.17500000016</v>
      </c>
      <c r="V20" s="173"/>
      <c r="W20" s="140">
        <f>W21+W27</f>
        <v>17761542.179779351</v>
      </c>
      <c r="X20" s="589">
        <v>747478.67599999998</v>
      </c>
      <c r="Y20" s="589">
        <v>24579.873</v>
      </c>
      <c r="Z20" s="198">
        <v>722898.80300000007</v>
      </c>
      <c r="AA20" s="606"/>
      <c r="AB20" s="590">
        <v>22141653.72972545</v>
      </c>
      <c r="AC20" s="250"/>
    </row>
    <row r="21" spans="1:30" ht="26.25" customHeight="1">
      <c r="A21" s="528"/>
      <c r="B21" s="456" t="s">
        <v>273</v>
      </c>
      <c r="C21" s="406"/>
      <c r="D21" s="493"/>
      <c r="E21" s="300"/>
      <c r="F21" s="143">
        <v>302496.98</v>
      </c>
      <c r="G21" s="173"/>
      <c r="H21" s="145">
        <v>10034199.116621003</v>
      </c>
      <c r="I21" s="397">
        <f>K20-K22</f>
        <v>0</v>
      </c>
      <c r="J21" s="300">
        <f>K22+K27+K28</f>
        <v>0</v>
      </c>
      <c r="K21" s="143">
        <f>K22+K24</f>
        <v>0</v>
      </c>
      <c r="L21" s="398"/>
      <c r="M21" s="145">
        <f>M22+M23</f>
        <v>0</v>
      </c>
      <c r="N21" s="404"/>
      <c r="O21" s="398"/>
      <c r="P21" s="398">
        <v>86925.992000000013</v>
      </c>
      <c r="Q21" s="398"/>
      <c r="R21" s="440">
        <v>2534436.8169600004</v>
      </c>
      <c r="S21" s="493">
        <f>U20-U22-U28</f>
        <v>290791.68600000016</v>
      </c>
      <c r="T21" s="300">
        <f>U22+U27+U28</f>
        <v>584818.17500000005</v>
      </c>
      <c r="U21" s="143">
        <f>(F21+K21)</f>
        <v>302496.98</v>
      </c>
      <c r="V21" s="173"/>
      <c r="W21" s="145">
        <f>(H21+M21)</f>
        <v>10034199.116621003</v>
      </c>
      <c r="X21" s="404"/>
      <c r="Y21" s="398"/>
      <c r="Z21" s="398">
        <v>423486.35800000007</v>
      </c>
      <c r="AA21" s="606"/>
      <c r="AB21" s="440">
        <v>13059473.431623999</v>
      </c>
      <c r="AC21" s="251"/>
    </row>
    <row r="22" spans="1:30" ht="29.25" customHeight="1">
      <c r="A22" s="528"/>
      <c r="B22" s="456" t="s">
        <v>45</v>
      </c>
      <c r="C22" s="406" t="s">
        <v>10</v>
      </c>
      <c r="D22" s="397"/>
      <c r="E22" s="300"/>
      <c r="F22" s="143">
        <v>288489.83100000001</v>
      </c>
      <c r="G22" s="144"/>
      <c r="H22" s="145">
        <v>4762795.9955810001</v>
      </c>
      <c r="I22" s="397">
        <f>K20-K22-K28</f>
        <v>0</v>
      </c>
      <c r="J22" s="300">
        <f>K25+K26+K27+K29+K18</f>
        <v>0</v>
      </c>
      <c r="K22" s="73"/>
      <c r="L22" s="71">
        <v>16.143999999999998</v>
      </c>
      <c r="M22" s="403">
        <f>K22*L22</f>
        <v>0</v>
      </c>
      <c r="N22" s="404"/>
      <c r="O22" s="398"/>
      <c r="P22" s="71">
        <v>86392.464000000007</v>
      </c>
      <c r="Q22" s="71">
        <v>17.015000000000001</v>
      </c>
      <c r="R22" s="529">
        <v>1469967.7749600001</v>
      </c>
      <c r="S22" s="397"/>
      <c r="T22" s="300"/>
      <c r="U22" s="143">
        <f>(F22+K22)</f>
        <v>288489.83100000001</v>
      </c>
      <c r="V22" s="144"/>
      <c r="W22" s="145">
        <f>(H22+M22)</f>
        <v>4762795.9955810001</v>
      </c>
      <c r="X22" s="404"/>
      <c r="Y22" s="398"/>
      <c r="Z22" s="398">
        <v>375452.13600000006</v>
      </c>
      <c r="AA22" s="398"/>
      <c r="AB22" s="440">
        <v>6782827.9966240004</v>
      </c>
      <c r="AC22" s="246"/>
      <c r="AD22" s="246"/>
    </row>
    <row r="23" spans="1:30" ht="29.25" customHeight="1">
      <c r="A23" s="528"/>
      <c r="B23" s="456" t="s">
        <v>15</v>
      </c>
      <c r="C23" s="406" t="s">
        <v>12</v>
      </c>
      <c r="D23" s="72"/>
      <c r="E23" s="300"/>
      <c r="F23" s="143">
        <v>1142.232</v>
      </c>
      <c r="G23" s="173"/>
      <c r="H23" s="145">
        <v>5271403.1210399996</v>
      </c>
      <c r="I23" s="72"/>
      <c r="J23" s="300"/>
      <c r="K23" s="609"/>
      <c r="L23" s="74">
        <v>4604.67</v>
      </c>
      <c r="M23" s="145">
        <f>K23*L23</f>
        <v>0</v>
      </c>
      <c r="N23" s="72"/>
      <c r="O23" s="398"/>
      <c r="P23" s="74">
        <v>228.6</v>
      </c>
      <c r="Q23" s="74">
        <v>4656.47</v>
      </c>
      <c r="R23" s="440">
        <v>1064469.0420000001</v>
      </c>
      <c r="S23" s="72"/>
      <c r="T23" s="300"/>
      <c r="U23" s="143">
        <f t="shared" si="0"/>
        <v>1142.232</v>
      </c>
      <c r="V23" s="173"/>
      <c r="W23" s="145">
        <f t="shared" si="1"/>
        <v>5271403.1210399996</v>
      </c>
      <c r="X23" s="72"/>
      <c r="Y23" s="398"/>
      <c r="Z23" s="398">
        <v>1333.4999999999998</v>
      </c>
      <c r="AA23" s="606"/>
      <c r="AB23" s="440">
        <v>6276645.4350000015</v>
      </c>
      <c r="AC23" s="534"/>
    </row>
    <row r="24" spans="1:30" ht="26.25" customHeight="1">
      <c r="A24" s="528"/>
      <c r="B24" s="456" t="s">
        <v>272</v>
      </c>
      <c r="C24" s="406" t="s">
        <v>10</v>
      </c>
      <c r="D24" s="505"/>
      <c r="E24" s="300"/>
      <c r="F24" s="143">
        <v>14007.148999999999</v>
      </c>
      <c r="G24" s="173"/>
      <c r="H24" s="403">
        <v>0</v>
      </c>
      <c r="I24" s="72"/>
      <c r="J24" s="300"/>
      <c r="K24" s="71"/>
      <c r="L24" s="71"/>
      <c r="M24" s="403">
        <v>0</v>
      </c>
      <c r="N24" s="72"/>
      <c r="O24" s="398"/>
      <c r="P24" s="71">
        <v>533.52800000000002</v>
      </c>
      <c r="Q24" s="71"/>
      <c r="R24" s="529">
        <v>0</v>
      </c>
      <c r="S24" s="505">
        <f>U26+U27+U29+U18</f>
        <v>589786.81299999985</v>
      </c>
      <c r="T24" s="300"/>
      <c r="U24" s="143">
        <f t="shared" ref="U24:U35" si="2">F24+K24</f>
        <v>14007.148999999999</v>
      </c>
      <c r="V24" s="173"/>
      <c r="W24" s="403">
        <f t="shared" si="1"/>
        <v>0</v>
      </c>
      <c r="X24" s="72"/>
      <c r="Y24" s="398"/>
      <c r="Z24" s="398">
        <v>48034.221999999994</v>
      </c>
      <c r="AA24" s="606"/>
      <c r="AB24" s="529">
        <v>0</v>
      </c>
      <c r="AC24" s="441"/>
    </row>
    <row r="25" spans="1:30" ht="32.25" customHeight="1">
      <c r="A25" s="528"/>
      <c r="B25" s="383" t="s">
        <v>372</v>
      </c>
      <c r="C25" s="406" t="s">
        <v>10</v>
      </c>
      <c r="D25" s="72"/>
      <c r="E25" s="300"/>
      <c r="F25" s="244">
        <v>0</v>
      </c>
      <c r="G25" s="173"/>
      <c r="H25" s="403">
        <v>0</v>
      </c>
      <c r="I25" s="505">
        <f>K26+K27+K29+K18</f>
        <v>0</v>
      </c>
      <c r="J25" s="300">
        <f>K28+K19</f>
        <v>0</v>
      </c>
      <c r="K25" s="73">
        <v>0</v>
      </c>
      <c r="L25" s="71"/>
      <c r="M25" s="403">
        <v>0</v>
      </c>
      <c r="N25" s="72"/>
      <c r="O25" s="398"/>
      <c r="P25" s="73">
        <v>0</v>
      </c>
      <c r="Q25" s="71"/>
      <c r="R25" s="529">
        <v>0</v>
      </c>
      <c r="S25" s="72"/>
      <c r="T25" s="300">
        <f>U28+U19</f>
        <v>8183.5969999999998</v>
      </c>
      <c r="U25" s="244">
        <f t="shared" si="2"/>
        <v>0</v>
      </c>
      <c r="V25" s="173"/>
      <c r="W25" s="403">
        <f t="shared" si="1"/>
        <v>0</v>
      </c>
      <c r="X25" s="72"/>
      <c r="Y25" s="398"/>
      <c r="Z25" s="371">
        <v>0</v>
      </c>
      <c r="AA25" s="606"/>
      <c r="AB25" s="529">
        <v>0</v>
      </c>
      <c r="AC25" s="441"/>
    </row>
    <row r="26" spans="1:30" ht="27.75" customHeight="1">
      <c r="A26" s="528"/>
      <c r="B26" s="383" t="s">
        <v>373</v>
      </c>
      <c r="C26" s="406" t="s">
        <v>10</v>
      </c>
      <c r="D26" s="509"/>
      <c r="E26" s="514"/>
      <c r="F26" s="143">
        <v>121140.622</v>
      </c>
      <c r="G26" s="173"/>
      <c r="H26" s="403">
        <v>0</v>
      </c>
      <c r="I26" s="72"/>
      <c r="J26" s="300"/>
      <c r="K26" s="71"/>
      <c r="L26" s="398"/>
      <c r="M26" s="403">
        <v>0</v>
      </c>
      <c r="N26" s="72"/>
      <c r="O26" s="398"/>
      <c r="P26" s="73">
        <v>0</v>
      </c>
      <c r="Q26" s="398"/>
      <c r="R26" s="529">
        <v>0</v>
      </c>
      <c r="S26" s="509">
        <f>U18+U26+U27+U29</f>
        <v>589786.81299999997</v>
      </c>
      <c r="T26" s="514">
        <f>T27+T28</f>
        <v>589786.81299999997</v>
      </c>
      <c r="U26" s="143">
        <f t="shared" si="2"/>
        <v>121140.622</v>
      </c>
      <c r="V26" s="173"/>
      <c r="W26" s="403">
        <f t="shared" si="1"/>
        <v>0</v>
      </c>
      <c r="X26" s="72"/>
      <c r="Y26" s="618"/>
      <c r="Z26" s="398">
        <v>105296.72600000001</v>
      </c>
      <c r="AA26" s="606"/>
      <c r="AB26" s="529">
        <v>0</v>
      </c>
      <c r="AC26" s="246"/>
    </row>
    <row r="27" spans="1:30" ht="26.25" customHeight="1">
      <c r="A27" s="564"/>
      <c r="B27" s="456" t="s">
        <v>374</v>
      </c>
      <c r="C27" s="406" t="s">
        <v>10</v>
      </c>
      <c r="D27" s="397"/>
      <c r="E27" s="515"/>
      <c r="F27" s="143">
        <v>290791.68599999999</v>
      </c>
      <c r="G27" s="144"/>
      <c r="H27" s="145">
        <v>7727343.0631583501</v>
      </c>
      <c r="I27" s="397">
        <f>K27+K28</f>
        <v>0</v>
      </c>
      <c r="J27" s="444">
        <f>K27+K29+K18</f>
        <v>0</v>
      </c>
      <c r="K27" s="71"/>
      <c r="L27" s="398"/>
      <c r="M27" s="346">
        <f>165/3*482.36*K27/1000</f>
        <v>0</v>
      </c>
      <c r="N27" s="404"/>
      <c r="O27" s="198"/>
      <c r="P27" s="71">
        <v>48855.175000000003</v>
      </c>
      <c r="Q27" s="398"/>
      <c r="R27" s="440">
        <v>1282011.0899337502</v>
      </c>
      <c r="S27" s="397"/>
      <c r="T27" s="515">
        <f>U27+U29+U18</f>
        <v>468646.19099999993</v>
      </c>
      <c r="U27" s="143">
        <f>(F27+K27)</f>
        <v>290791.68599999999</v>
      </c>
      <c r="V27" s="144"/>
      <c r="W27" s="563">
        <f>(H27+M27)</f>
        <v>7727343.0631583501</v>
      </c>
      <c r="X27" s="404"/>
      <c r="Y27" s="618"/>
      <c r="Z27" s="398">
        <v>341771.21599999996</v>
      </c>
      <c r="AA27" s="398"/>
      <c r="AB27" s="440">
        <v>9082180.2981014494</v>
      </c>
      <c r="AC27" s="423"/>
    </row>
    <row r="28" spans="1:30" ht="26.25" customHeight="1">
      <c r="A28" s="749"/>
      <c r="B28" s="456" t="s">
        <v>375</v>
      </c>
      <c r="C28" s="406" t="s">
        <v>10</v>
      </c>
      <c r="D28" s="172"/>
      <c r="E28" s="458"/>
      <c r="F28" s="143">
        <v>5536.6580000000004</v>
      </c>
      <c r="G28" s="144"/>
      <c r="H28" s="403">
        <v>0</v>
      </c>
      <c r="I28" s="513">
        <f>J27+J28</f>
        <v>0</v>
      </c>
      <c r="J28" s="458">
        <f>K25+K26</f>
        <v>0</v>
      </c>
      <c r="K28" s="71"/>
      <c r="L28" s="398"/>
      <c r="M28" s="403">
        <v>0</v>
      </c>
      <c r="N28" s="612"/>
      <c r="O28" s="198"/>
      <c r="P28" s="71">
        <v>1098.992</v>
      </c>
      <c r="Q28" s="398"/>
      <c r="R28" s="529">
        <v>0</v>
      </c>
      <c r="S28" s="172"/>
      <c r="T28" s="458">
        <f>U25+U26</f>
        <v>121140.622</v>
      </c>
      <c r="U28" s="143">
        <f t="shared" si="2"/>
        <v>5536.6580000000004</v>
      </c>
      <c r="V28" s="144"/>
      <c r="W28" s="403">
        <f t="shared" si="1"/>
        <v>0</v>
      </c>
      <c r="X28" s="404"/>
      <c r="Y28" s="198"/>
      <c r="Z28" s="398">
        <v>5675.451</v>
      </c>
      <c r="AA28" s="398"/>
      <c r="AB28" s="529">
        <v>0</v>
      </c>
    </row>
    <row r="29" spans="1:30" ht="26.25" customHeight="1">
      <c r="A29" s="750"/>
      <c r="B29" s="456" t="s">
        <v>377</v>
      </c>
      <c r="C29" s="406" t="s">
        <v>10</v>
      </c>
      <c r="D29" s="172"/>
      <c r="E29" s="143"/>
      <c r="F29" s="143">
        <v>24184.192999999999</v>
      </c>
      <c r="G29" s="68"/>
      <c r="H29" s="403">
        <v>0</v>
      </c>
      <c r="I29" s="172"/>
      <c r="J29" s="143"/>
      <c r="K29" s="71"/>
      <c r="L29" s="398"/>
      <c r="M29" s="403">
        <v>0</v>
      </c>
      <c r="N29" s="404"/>
      <c r="O29" s="398"/>
      <c r="P29" s="71"/>
      <c r="Q29" s="398"/>
      <c r="R29" s="529">
        <v>0</v>
      </c>
      <c r="S29" s="172"/>
      <c r="T29" s="143"/>
      <c r="U29" s="244">
        <f t="shared" si="2"/>
        <v>24184.192999999999</v>
      </c>
      <c r="V29" s="68"/>
      <c r="W29" s="403">
        <f t="shared" si="1"/>
        <v>0</v>
      </c>
      <c r="X29" s="404"/>
      <c r="Y29" s="398"/>
      <c r="Z29" s="398">
        <v>34754.972000000002</v>
      </c>
      <c r="AA29" s="82"/>
      <c r="AB29" s="529">
        <v>0</v>
      </c>
    </row>
    <row r="30" spans="1:30" ht="26.25" customHeight="1">
      <c r="A30" s="622">
        <v>5</v>
      </c>
      <c r="B30" s="570" t="s">
        <v>407</v>
      </c>
      <c r="C30" s="471"/>
      <c r="D30" s="138">
        <v>166562.50899999999</v>
      </c>
      <c r="E30" s="138">
        <v>2962.9679999999971</v>
      </c>
      <c r="F30" s="138">
        <v>163599.541</v>
      </c>
      <c r="G30" s="173"/>
      <c r="H30" s="140">
        <v>2351828.698932</v>
      </c>
      <c r="I30" s="61">
        <f>I31</f>
        <v>0</v>
      </c>
      <c r="J30" s="62">
        <f>J31</f>
        <v>0</v>
      </c>
      <c r="K30" s="88">
        <f>K31</f>
        <v>0</v>
      </c>
      <c r="L30" s="71"/>
      <c r="M30" s="240">
        <f>M31+M32</f>
        <v>0</v>
      </c>
      <c r="N30" s="611">
        <v>46637.968000000001</v>
      </c>
      <c r="O30" s="75">
        <v>1651.9550000000017</v>
      </c>
      <c r="P30" s="88">
        <v>44986.012999999999</v>
      </c>
      <c r="Q30" s="71"/>
      <c r="R30" s="439">
        <v>670075.25093600003</v>
      </c>
      <c r="S30" s="138">
        <f>D30+I30</f>
        <v>166562.50899999999</v>
      </c>
      <c r="T30" s="138">
        <f>E30+J30</f>
        <v>2962.9679999999971</v>
      </c>
      <c r="U30" s="138">
        <f t="shared" si="2"/>
        <v>163599.541</v>
      </c>
      <c r="V30" s="173"/>
      <c r="W30" s="140">
        <f>H30+M30</f>
        <v>2351828.698932</v>
      </c>
      <c r="X30" s="198">
        <v>256324.76699999999</v>
      </c>
      <c r="Y30" s="198">
        <v>6055.6420000000053</v>
      </c>
      <c r="Z30" s="198">
        <v>250269.12500000003</v>
      </c>
      <c r="AA30" s="606"/>
      <c r="AB30" s="590">
        <v>3345925.1607110002</v>
      </c>
      <c r="AC30" s="253"/>
    </row>
    <row r="31" spans="1:30" ht="26.25" customHeight="1">
      <c r="A31" s="747">
        <v>5</v>
      </c>
      <c r="B31" s="456" t="s">
        <v>14</v>
      </c>
      <c r="C31" s="406" t="s">
        <v>10</v>
      </c>
      <c r="D31" s="143">
        <v>166562.50899999999</v>
      </c>
      <c r="E31" s="143">
        <v>2962.9679999999971</v>
      </c>
      <c r="F31" s="143">
        <v>163599.541</v>
      </c>
      <c r="G31" s="144"/>
      <c r="H31" s="136">
        <v>677294.41113200004</v>
      </c>
      <c r="I31" s="67"/>
      <c r="J31" s="68">
        <f>I31-K31</f>
        <v>0</v>
      </c>
      <c r="K31" s="71"/>
      <c r="L31" s="71">
        <v>4.1020000000000003</v>
      </c>
      <c r="M31" s="89">
        <f>K31*L31</f>
        <v>0</v>
      </c>
      <c r="N31" s="476">
        <v>46637.968000000001</v>
      </c>
      <c r="O31" s="82">
        <v>1651.9550000000017</v>
      </c>
      <c r="P31" s="71">
        <v>44986.012999999999</v>
      </c>
      <c r="Q31" s="71">
        <v>4.4720000000000004</v>
      </c>
      <c r="R31" s="408">
        <v>201177.45013600003</v>
      </c>
      <c r="S31" s="143">
        <f>D31+I31</f>
        <v>166562.50899999999</v>
      </c>
      <c r="T31" s="143">
        <f>E31+J31</f>
        <v>2962.9679999999971</v>
      </c>
      <c r="U31" s="143">
        <f t="shared" si="2"/>
        <v>163599.541</v>
      </c>
      <c r="V31" s="144"/>
      <c r="W31" s="136">
        <f t="shared" si="1"/>
        <v>677294.41113200004</v>
      </c>
      <c r="X31" s="398">
        <v>256324.76699999999</v>
      </c>
      <c r="Y31" s="398">
        <v>6055.6420000000053</v>
      </c>
      <c r="Z31" s="398">
        <v>250269.12500000003</v>
      </c>
      <c r="AA31" s="398"/>
      <c r="AB31" s="593">
        <v>1114874.6603110002</v>
      </c>
      <c r="AC31" s="253"/>
    </row>
    <row r="32" spans="1:30" ht="26.25" customHeight="1">
      <c r="A32" s="751"/>
      <c r="B32" s="456" t="s">
        <v>15</v>
      </c>
      <c r="C32" s="406" t="s">
        <v>12</v>
      </c>
      <c r="D32" s="143"/>
      <c r="E32" s="143"/>
      <c r="F32" s="143">
        <v>1724.99</v>
      </c>
      <c r="G32" s="196"/>
      <c r="H32" s="136">
        <v>1674534.2878</v>
      </c>
      <c r="I32" s="67"/>
      <c r="J32" s="68"/>
      <c r="K32" s="588"/>
      <c r="L32" s="74">
        <v>954.74</v>
      </c>
      <c r="M32" s="89">
        <f>K32*L32</f>
        <v>0</v>
      </c>
      <c r="N32" s="476"/>
      <c r="O32" s="82"/>
      <c r="P32" s="71">
        <v>451.88</v>
      </c>
      <c r="Q32" s="74">
        <v>1037.6600000000001</v>
      </c>
      <c r="R32" s="408">
        <v>468897.80080000003</v>
      </c>
      <c r="S32" s="143"/>
      <c r="T32" s="143"/>
      <c r="U32" s="143">
        <f t="shared" si="2"/>
        <v>1724.99</v>
      </c>
      <c r="V32" s="196"/>
      <c r="W32" s="136">
        <f t="shared" si="1"/>
        <v>1674534.2878</v>
      </c>
      <c r="X32" s="398"/>
      <c r="Y32" s="398"/>
      <c r="Z32" s="398">
        <v>2158.25</v>
      </c>
      <c r="AA32" s="592"/>
      <c r="AB32" s="593">
        <v>2231050.5004000003</v>
      </c>
      <c r="AC32" s="25"/>
    </row>
    <row r="33" spans="1:34" ht="26.25" customHeight="1">
      <c r="A33" s="622">
        <v>6</v>
      </c>
      <c r="B33" s="571" t="s">
        <v>408</v>
      </c>
      <c r="C33" s="472"/>
      <c r="D33" s="188">
        <v>266562.60399999999</v>
      </c>
      <c r="E33" s="138">
        <v>2220.387999999999</v>
      </c>
      <c r="F33" s="138">
        <v>264342.21600000001</v>
      </c>
      <c r="G33" s="173"/>
      <c r="H33" s="140">
        <v>4588928.7864560001</v>
      </c>
      <c r="I33" s="61">
        <f>I34</f>
        <v>0</v>
      </c>
      <c r="J33" s="62">
        <f>J34</f>
        <v>0</v>
      </c>
      <c r="K33" s="88">
        <f>K34</f>
        <v>0</v>
      </c>
      <c r="L33" s="82"/>
      <c r="M33" s="439">
        <f>M34+M35</f>
        <v>0</v>
      </c>
      <c r="N33" s="611">
        <v>84104.547999999995</v>
      </c>
      <c r="O33" s="75">
        <v>617.76399999999558</v>
      </c>
      <c r="P33" s="88">
        <v>83486.784</v>
      </c>
      <c r="Q33" s="82"/>
      <c r="R33" s="439">
        <v>1061038.5357840001</v>
      </c>
      <c r="S33" s="188">
        <f>D33+I33</f>
        <v>266562.60399999999</v>
      </c>
      <c r="T33" s="138">
        <f>E33+J33</f>
        <v>2220.387999999999</v>
      </c>
      <c r="U33" s="138">
        <f t="shared" si="2"/>
        <v>264342.21600000001</v>
      </c>
      <c r="V33" s="173"/>
      <c r="W33" s="140">
        <f t="shared" si="1"/>
        <v>4588928.7864560001</v>
      </c>
      <c r="X33" s="589">
        <v>481742.10699999996</v>
      </c>
      <c r="Y33" s="198">
        <v>3554.1979999999749</v>
      </c>
      <c r="Z33" s="198">
        <v>478187.90899999999</v>
      </c>
      <c r="AA33" s="606"/>
      <c r="AB33" s="590">
        <v>7335818.3020430002</v>
      </c>
      <c r="AC33" s="25"/>
    </row>
    <row r="34" spans="1:34" ht="26.25" customHeight="1">
      <c r="A34" s="528"/>
      <c r="B34" s="456" t="s">
        <v>14</v>
      </c>
      <c r="C34" s="406" t="s">
        <v>10</v>
      </c>
      <c r="D34" s="172">
        <v>266562.60399999999</v>
      </c>
      <c r="E34" s="143">
        <v>2220.387999999999</v>
      </c>
      <c r="F34" s="143">
        <v>264342.21600000001</v>
      </c>
      <c r="G34" s="144"/>
      <c r="H34" s="145">
        <v>1908075.225106</v>
      </c>
      <c r="I34" s="67"/>
      <c r="J34" s="68">
        <f>I34-K34</f>
        <v>0</v>
      </c>
      <c r="K34" s="68"/>
      <c r="L34" s="71">
        <v>7.327</v>
      </c>
      <c r="M34" s="89">
        <f>K34*L34</f>
        <v>0</v>
      </c>
      <c r="N34" s="476">
        <v>84104.547999999995</v>
      </c>
      <c r="O34" s="82">
        <v>617.76399999999558</v>
      </c>
      <c r="P34" s="82">
        <v>83486.784</v>
      </c>
      <c r="Q34" s="71">
        <v>6.8760000000000003</v>
      </c>
      <c r="R34" s="408">
        <v>574055.12678400008</v>
      </c>
      <c r="S34" s="172">
        <f>S33</f>
        <v>266562.60399999999</v>
      </c>
      <c r="T34" s="143">
        <f>T33</f>
        <v>2220.387999999999</v>
      </c>
      <c r="U34" s="143">
        <f t="shared" si="2"/>
        <v>264342.21600000001</v>
      </c>
      <c r="V34" s="144"/>
      <c r="W34" s="145">
        <f t="shared" si="1"/>
        <v>1908075.225106</v>
      </c>
      <c r="X34" s="404">
        <v>481742.10699999996</v>
      </c>
      <c r="Y34" s="398">
        <v>3554.1979999999749</v>
      </c>
      <c r="Z34" s="398">
        <v>478187.90899999999</v>
      </c>
      <c r="AA34" s="398"/>
      <c r="AB34" s="440">
        <v>3290677.031643</v>
      </c>
      <c r="AC34" s="25"/>
    </row>
    <row r="35" spans="1:34" ht="26.25" customHeight="1">
      <c r="A35" s="518"/>
      <c r="B35" s="572" t="s">
        <v>15</v>
      </c>
      <c r="C35" s="519" t="s">
        <v>12</v>
      </c>
      <c r="D35" s="520"/>
      <c r="E35" s="521"/>
      <c r="F35" s="521">
        <v>849.125</v>
      </c>
      <c r="G35" s="522"/>
      <c r="H35" s="523">
        <v>2680853.5613499996</v>
      </c>
      <c r="I35" s="524"/>
      <c r="J35" s="525"/>
      <c r="K35" s="591"/>
      <c r="L35" s="526">
        <v>3358.22</v>
      </c>
      <c r="M35" s="527">
        <f>K35*L35</f>
        <v>0</v>
      </c>
      <c r="N35" s="613"/>
      <c r="O35" s="614"/>
      <c r="P35" s="526">
        <v>190.3</v>
      </c>
      <c r="Q35" s="526">
        <v>2559.0300000000002</v>
      </c>
      <c r="R35" s="615">
        <v>486983.40900000004</v>
      </c>
      <c r="S35" s="520"/>
      <c r="T35" s="521"/>
      <c r="U35" s="521">
        <f t="shared" si="2"/>
        <v>849.125</v>
      </c>
      <c r="V35" s="522"/>
      <c r="W35" s="523">
        <f t="shared" si="1"/>
        <v>2680853.5613499996</v>
      </c>
      <c r="X35" s="599"/>
      <c r="Y35" s="600"/>
      <c r="Z35" s="600">
        <v>1669.8799999999999</v>
      </c>
      <c r="AA35" s="600"/>
      <c r="AB35" s="601">
        <v>4045141.2704000003</v>
      </c>
    </row>
    <row r="36" spans="1:34" ht="26.25" customHeight="1">
      <c r="A36" s="622">
        <v>7</v>
      </c>
      <c r="B36" s="570" t="s">
        <v>19</v>
      </c>
      <c r="C36" s="406"/>
      <c r="D36" s="138">
        <f>SUM(D37:D254)</f>
        <v>432655.76600000012</v>
      </c>
      <c r="E36" s="138">
        <f>D36-F36</f>
        <v>9446.1336000003503</v>
      </c>
      <c r="F36" s="138">
        <f>SUM(F37:F254)</f>
        <v>423209.63239999977</v>
      </c>
      <c r="G36" s="198"/>
      <c r="H36" s="140">
        <f>SUM(H37:H254)</f>
        <v>9600788.8300769962</v>
      </c>
      <c r="I36" s="93">
        <f>SUM(I37:I254)</f>
        <v>0</v>
      </c>
      <c r="J36" s="62">
        <f>I36-K36</f>
        <v>0</v>
      </c>
      <c r="K36" s="62">
        <f>SUM(K37:K254)</f>
        <v>0</v>
      </c>
      <c r="L36" s="82"/>
      <c r="M36" s="240">
        <f>SUM(M37:M254)</f>
        <v>0</v>
      </c>
      <c r="N36" s="93">
        <f>SUM(N37:N254)</f>
        <v>143220.57900000009</v>
      </c>
      <c r="O36" s="62">
        <f>N36-P36</f>
        <v>2444.3410000001604</v>
      </c>
      <c r="P36" s="62">
        <f>SUM(P37:P254)</f>
        <v>140776.23799999992</v>
      </c>
      <c r="Q36" s="62"/>
      <c r="R36" s="240">
        <f>SUM(R37:R254)</f>
        <v>3049963.705513</v>
      </c>
      <c r="S36" s="138">
        <f>SUM(S37:S254)</f>
        <v>432655.76600000012</v>
      </c>
      <c r="T36" s="138">
        <f>S36-U36</f>
        <v>9446.1336000003503</v>
      </c>
      <c r="U36" s="138">
        <f>SUM(U37:U254)</f>
        <v>423209.63239999977</v>
      </c>
      <c r="V36" s="198"/>
      <c r="W36" s="140">
        <f>SUM(W37:W254)</f>
        <v>9525904.8485769965</v>
      </c>
      <c r="X36" s="93">
        <f>SUM(X37:X254)</f>
        <v>618025.79399999999</v>
      </c>
      <c r="Y36" s="62">
        <f>X36-Z36</f>
        <v>12966.197599999956</v>
      </c>
      <c r="Z36" s="62">
        <f>SUM(Z37:Z254)</f>
        <v>605059.59640000004</v>
      </c>
      <c r="AA36" s="475"/>
      <c r="AB36" s="240">
        <f>SUM(AB37:AB254)</f>
        <v>13236474.579500608</v>
      </c>
      <c r="AC36" s="671">
        <f>W36-H36</f>
        <v>-74883.981499999762</v>
      </c>
      <c r="AH36" s="21"/>
    </row>
    <row r="37" spans="1:34" ht="33.75" customHeight="1">
      <c r="A37" s="12">
        <v>1</v>
      </c>
      <c r="B37" s="399" t="s">
        <v>409</v>
      </c>
      <c r="C37" s="406" t="s">
        <v>10</v>
      </c>
      <c r="D37" s="172">
        <v>35828.909</v>
      </c>
      <c r="E37" s="143">
        <v>604.12600000000384</v>
      </c>
      <c r="F37" s="143">
        <v>35224.782999999996</v>
      </c>
      <c r="G37" s="144"/>
      <c r="H37" s="145">
        <v>855116.83210800006</v>
      </c>
      <c r="I37" s="67"/>
      <c r="J37" s="68">
        <f>I37-K37</f>
        <v>0</v>
      </c>
      <c r="K37" s="68"/>
      <c r="L37" s="82">
        <v>24.276</v>
      </c>
      <c r="M37" s="89">
        <f>K37*L37</f>
        <v>0</v>
      </c>
      <c r="N37" s="476">
        <v>6302.4120000000003</v>
      </c>
      <c r="O37" s="82">
        <v>94.625</v>
      </c>
      <c r="P37" s="82">
        <v>6207.7870000000003</v>
      </c>
      <c r="Q37" s="82">
        <v>23.864000000000001</v>
      </c>
      <c r="R37" s="408">
        <v>148142.628968</v>
      </c>
      <c r="S37" s="172">
        <f>D37+I37</f>
        <v>35828.909</v>
      </c>
      <c r="T37" s="143">
        <f>S37-U37</f>
        <v>604.12600000000384</v>
      </c>
      <c r="U37" s="143">
        <f>F37+K37</f>
        <v>35224.782999999996</v>
      </c>
      <c r="V37" s="144"/>
      <c r="W37" s="145">
        <f>H37+M37</f>
        <v>855116.83210800006</v>
      </c>
      <c r="X37" s="404">
        <v>45242.657999999996</v>
      </c>
      <c r="Y37" s="398">
        <v>747.97299999999814</v>
      </c>
      <c r="Z37" s="398">
        <v>44494.684999999998</v>
      </c>
      <c r="AA37" s="398"/>
      <c r="AB37" s="440">
        <v>1061821.1628399999</v>
      </c>
      <c r="AC37" s="396"/>
      <c r="AH37" s="21"/>
    </row>
    <row r="38" spans="1:34" ht="33.75" customHeight="1">
      <c r="A38" s="626">
        <v>2</v>
      </c>
      <c r="B38" s="627" t="s">
        <v>54</v>
      </c>
      <c r="C38" s="628" t="s">
        <v>10</v>
      </c>
      <c r="D38" s="651">
        <v>6887.0229999999992</v>
      </c>
      <c r="E38" s="652">
        <v>105.90999999999985</v>
      </c>
      <c r="F38" s="652">
        <v>6781.1129999999994</v>
      </c>
      <c r="G38" s="653"/>
      <c r="H38" s="346">
        <v>109725.189453</v>
      </c>
      <c r="I38" s="630"/>
      <c r="J38" s="631">
        <f>I38-K38</f>
        <v>0</v>
      </c>
      <c r="K38" s="631"/>
      <c r="L38" s="632">
        <v>16.143999999999998</v>
      </c>
      <c r="M38" s="633">
        <f>K38*L38</f>
        <v>0</v>
      </c>
      <c r="N38" s="476">
        <v>112.83</v>
      </c>
      <c r="O38" s="82">
        <v>1.0439999999999969</v>
      </c>
      <c r="P38" s="82">
        <v>111.786</v>
      </c>
      <c r="Q38" s="71">
        <v>15.906000000000001</v>
      </c>
      <c r="R38" s="408">
        <v>1778.0681160000001</v>
      </c>
      <c r="S38" s="651">
        <f t="shared" ref="S38:S101" si="3">D38+I38</f>
        <v>6887.0229999999992</v>
      </c>
      <c r="T38" s="652">
        <f t="shared" ref="T38:T101" si="4">S38-U38</f>
        <v>105.90999999999985</v>
      </c>
      <c r="U38" s="652">
        <f>F38+K38</f>
        <v>6781.1129999999994</v>
      </c>
      <c r="V38" s="653"/>
      <c r="W38" s="346">
        <f>H38+M38-79.3788</f>
        <v>109645.81065299999</v>
      </c>
      <c r="X38" s="404">
        <v>7078.5759999999991</v>
      </c>
      <c r="Y38" s="398">
        <v>91.870999999999185</v>
      </c>
      <c r="Z38" s="398">
        <v>6986.7049999999999</v>
      </c>
      <c r="AA38" s="398"/>
      <c r="AB38" s="440">
        <v>111130.52973000001</v>
      </c>
      <c r="AC38" s="396"/>
      <c r="AD38" s="25"/>
      <c r="AH38" s="21"/>
    </row>
    <row r="39" spans="1:34" ht="33.75" customHeight="1">
      <c r="A39" s="626">
        <v>3</v>
      </c>
      <c r="B39" s="627" t="s">
        <v>381</v>
      </c>
      <c r="C39" s="628" t="s">
        <v>10</v>
      </c>
      <c r="D39" s="651">
        <v>1686.1870000000001</v>
      </c>
      <c r="E39" s="652">
        <v>93.411000000000058</v>
      </c>
      <c r="F39" s="652">
        <v>1592.7760000000001</v>
      </c>
      <c r="G39" s="653"/>
      <c r="H39" s="346">
        <v>38666.230175999997</v>
      </c>
      <c r="I39" s="630"/>
      <c r="J39" s="631">
        <f t="shared" ref="J39:J63" si="5">I39-K39</f>
        <v>0</v>
      </c>
      <c r="K39" s="631"/>
      <c r="L39" s="632">
        <v>16.143999999999998</v>
      </c>
      <c r="M39" s="634">
        <f t="shared" ref="M39:M102" si="6">K39*L39</f>
        <v>0</v>
      </c>
      <c r="N39" s="476">
        <v>424.76</v>
      </c>
      <c r="O39" s="82">
        <v>19.312000000000012</v>
      </c>
      <c r="P39" s="82">
        <v>405.44799999999998</v>
      </c>
      <c r="Q39" s="71">
        <v>23.864000000000001</v>
      </c>
      <c r="R39" s="408">
        <v>9675.6110719999997</v>
      </c>
      <c r="S39" s="651">
        <f t="shared" si="3"/>
        <v>1686.1870000000001</v>
      </c>
      <c r="T39" s="652">
        <f t="shared" si="4"/>
        <v>93.411000000000058</v>
      </c>
      <c r="U39" s="652">
        <f t="shared" ref="U39:U102" si="7">F39+K39</f>
        <v>1592.7760000000001</v>
      </c>
      <c r="V39" s="653"/>
      <c r="W39" s="346">
        <f>H39+M39-3006.1971</f>
        <v>35660.033076</v>
      </c>
      <c r="X39" s="404">
        <v>2409.1449999999995</v>
      </c>
      <c r="Y39" s="398">
        <v>129.73299999999972</v>
      </c>
      <c r="Z39" s="398">
        <v>2279.4119999999998</v>
      </c>
      <c r="AA39" s="398"/>
      <c r="AB39" s="440">
        <v>54395.887968000003</v>
      </c>
      <c r="AC39" s="396"/>
      <c r="AD39" s="25"/>
      <c r="AH39" s="21"/>
    </row>
    <row r="40" spans="1:34" ht="33.75" customHeight="1">
      <c r="A40" s="626">
        <v>4</v>
      </c>
      <c r="B40" s="627" t="s">
        <v>384</v>
      </c>
      <c r="C40" s="628" t="s">
        <v>10</v>
      </c>
      <c r="D40" s="651">
        <v>642.33900000000006</v>
      </c>
      <c r="E40" s="652">
        <v>89.94600000000014</v>
      </c>
      <c r="F40" s="652">
        <v>552.39299999999992</v>
      </c>
      <c r="G40" s="653"/>
      <c r="H40" s="346">
        <v>8938.2711330000002</v>
      </c>
      <c r="I40" s="630"/>
      <c r="J40" s="631">
        <f t="shared" si="5"/>
        <v>0</v>
      </c>
      <c r="K40" s="635"/>
      <c r="L40" s="632">
        <v>16.143999999999998</v>
      </c>
      <c r="M40" s="634">
        <f t="shared" si="6"/>
        <v>0</v>
      </c>
      <c r="N40" s="476">
        <v>107.143</v>
      </c>
      <c r="O40" s="82">
        <v>18.387</v>
      </c>
      <c r="P40" s="112">
        <v>88.756</v>
      </c>
      <c r="Q40" s="71">
        <v>15.906000000000001</v>
      </c>
      <c r="R40" s="408">
        <v>1411.7529360000001</v>
      </c>
      <c r="S40" s="651">
        <f t="shared" si="3"/>
        <v>642.33900000000006</v>
      </c>
      <c r="T40" s="652">
        <f t="shared" si="4"/>
        <v>89.94600000000014</v>
      </c>
      <c r="U40" s="652">
        <f t="shared" si="7"/>
        <v>552.39299999999992</v>
      </c>
      <c r="V40" s="653"/>
      <c r="W40" s="346">
        <f>H40+M40-1.9167</f>
        <v>8936.3544330000004</v>
      </c>
      <c r="X40" s="404">
        <v>1030.473</v>
      </c>
      <c r="Y40" s="398">
        <v>119.03700000000003</v>
      </c>
      <c r="Z40" s="398">
        <v>911.43599999999992</v>
      </c>
      <c r="AA40" s="398"/>
      <c r="AB40" s="440">
        <v>14497.301016000001</v>
      </c>
      <c r="AC40" s="396"/>
      <c r="AD40" s="25"/>
      <c r="AH40" s="21"/>
    </row>
    <row r="41" spans="1:34" ht="33.75" customHeight="1">
      <c r="A41" s="626">
        <v>5</v>
      </c>
      <c r="B41" s="627" t="s">
        <v>314</v>
      </c>
      <c r="C41" s="628" t="s">
        <v>10</v>
      </c>
      <c r="D41" s="651">
        <v>1372.0170000000001</v>
      </c>
      <c r="E41" s="652">
        <v>17.139000000000124</v>
      </c>
      <c r="F41" s="652">
        <v>1354.8779999999999</v>
      </c>
      <c r="G41" s="653"/>
      <c r="H41" s="346">
        <v>21923.280918</v>
      </c>
      <c r="I41" s="630"/>
      <c r="J41" s="631">
        <f t="shared" si="5"/>
        <v>0</v>
      </c>
      <c r="K41" s="631"/>
      <c r="L41" s="632">
        <v>16.143999999999998</v>
      </c>
      <c r="M41" s="634">
        <f>K41*L41</f>
        <v>0</v>
      </c>
      <c r="N41" s="476">
        <v>292.22000000000003</v>
      </c>
      <c r="O41" s="82">
        <v>3.4920000000000186</v>
      </c>
      <c r="P41" s="82">
        <v>288.72800000000001</v>
      </c>
      <c r="Q41" s="71">
        <v>15.906000000000001</v>
      </c>
      <c r="R41" s="408">
        <v>4592.507568</v>
      </c>
      <c r="S41" s="651">
        <f t="shared" si="3"/>
        <v>1372.0170000000001</v>
      </c>
      <c r="T41" s="652">
        <f t="shared" si="4"/>
        <v>17.139000000000124</v>
      </c>
      <c r="U41" s="652">
        <f t="shared" si="7"/>
        <v>1354.8779999999999</v>
      </c>
      <c r="V41" s="653"/>
      <c r="W41" s="346">
        <f>H41+M41-14.0617</f>
        <v>21909.219218000002</v>
      </c>
      <c r="X41" s="404">
        <v>1616.0810000000001</v>
      </c>
      <c r="Y41" s="398">
        <v>19.166000000000167</v>
      </c>
      <c r="Z41" s="398">
        <v>1596.915</v>
      </c>
      <c r="AA41" s="398"/>
      <c r="AB41" s="440">
        <v>25400.529990000003</v>
      </c>
      <c r="AC41" s="396"/>
      <c r="AD41" s="25"/>
      <c r="AH41" s="21"/>
    </row>
    <row r="42" spans="1:34" ht="33.75" customHeight="1">
      <c r="A42" s="626">
        <v>6</v>
      </c>
      <c r="B42" s="627" t="s">
        <v>315</v>
      </c>
      <c r="C42" s="628" t="s">
        <v>10</v>
      </c>
      <c r="D42" s="651">
        <v>5846.0949999999993</v>
      </c>
      <c r="E42" s="652">
        <v>230.95199999999932</v>
      </c>
      <c r="F42" s="652">
        <v>5615.143</v>
      </c>
      <c r="G42" s="653"/>
      <c r="H42" s="346">
        <v>90858.628883000012</v>
      </c>
      <c r="I42" s="630"/>
      <c r="J42" s="631">
        <f t="shared" si="5"/>
        <v>0</v>
      </c>
      <c r="K42" s="631"/>
      <c r="L42" s="632">
        <v>16.143999999999998</v>
      </c>
      <c r="M42" s="634">
        <f t="shared" si="6"/>
        <v>0</v>
      </c>
      <c r="N42" s="476">
        <v>1481.7380000000001</v>
      </c>
      <c r="O42" s="82">
        <v>46.368000000000166</v>
      </c>
      <c r="P42" s="82">
        <v>1435.37</v>
      </c>
      <c r="Q42" s="71">
        <v>15.906000000000001</v>
      </c>
      <c r="R42" s="408">
        <v>22830.995220000001</v>
      </c>
      <c r="S42" s="651">
        <f t="shared" si="3"/>
        <v>5846.0949999999993</v>
      </c>
      <c r="T42" s="652">
        <f t="shared" si="4"/>
        <v>230.95199999999932</v>
      </c>
      <c r="U42" s="652">
        <f t="shared" si="7"/>
        <v>5615.143</v>
      </c>
      <c r="V42" s="653"/>
      <c r="W42" s="346">
        <f>H42+M42-50.0818</f>
        <v>90808.547083000012</v>
      </c>
      <c r="X42" s="404">
        <v>8260.5259999999998</v>
      </c>
      <c r="Y42" s="398">
        <v>311.52399999999943</v>
      </c>
      <c r="Z42" s="398">
        <v>7949.0020000000004</v>
      </c>
      <c r="AA42" s="398"/>
      <c r="AB42" s="440">
        <v>126436.82581200001</v>
      </c>
      <c r="AC42" s="254"/>
      <c r="AD42" s="25"/>
      <c r="AH42" s="21"/>
    </row>
    <row r="43" spans="1:34" ht="33.75" customHeight="1">
      <c r="A43" s="626">
        <v>7</v>
      </c>
      <c r="B43" s="636" t="s">
        <v>347</v>
      </c>
      <c r="C43" s="628" t="s">
        <v>10</v>
      </c>
      <c r="D43" s="651">
        <v>1960.8760000000002</v>
      </c>
      <c r="E43" s="652">
        <v>65.694000000000187</v>
      </c>
      <c r="F43" s="652">
        <v>1895.182</v>
      </c>
      <c r="G43" s="653"/>
      <c r="H43" s="346">
        <v>34181.502552000005</v>
      </c>
      <c r="I43" s="630"/>
      <c r="J43" s="631">
        <f t="shared" si="5"/>
        <v>0</v>
      </c>
      <c r="K43" s="631"/>
      <c r="L43" s="632">
        <v>16.143999999999998</v>
      </c>
      <c r="M43" s="634">
        <f t="shared" si="6"/>
        <v>0</v>
      </c>
      <c r="N43" s="476">
        <v>296.30900000000003</v>
      </c>
      <c r="O43" s="82">
        <v>9.9470000000000027</v>
      </c>
      <c r="P43" s="82">
        <v>286.36200000000002</v>
      </c>
      <c r="Q43" s="71">
        <v>18.036000000000001</v>
      </c>
      <c r="R43" s="408">
        <v>5164.8250320000006</v>
      </c>
      <c r="S43" s="651">
        <f t="shared" si="3"/>
        <v>1960.8760000000002</v>
      </c>
      <c r="T43" s="652">
        <f t="shared" si="4"/>
        <v>65.694000000000187</v>
      </c>
      <c r="U43" s="652">
        <f t="shared" si="7"/>
        <v>1895.182</v>
      </c>
      <c r="V43" s="653"/>
      <c r="W43" s="346">
        <f>H43+M43-646.2769</f>
        <v>33535.225652000008</v>
      </c>
      <c r="X43" s="404">
        <v>2111.5840000000003</v>
      </c>
      <c r="Y43" s="398">
        <v>66.133000000000038</v>
      </c>
      <c r="Z43" s="398">
        <v>2045.4510000000002</v>
      </c>
      <c r="AA43" s="398"/>
      <c r="AB43" s="440">
        <v>36891.754236000001</v>
      </c>
      <c r="AC43" s="396"/>
      <c r="AD43" s="25"/>
      <c r="AH43" s="21"/>
    </row>
    <row r="44" spans="1:34" ht="33.75" customHeight="1">
      <c r="A44" s="626">
        <v>8</v>
      </c>
      <c r="B44" s="636" t="s">
        <v>348</v>
      </c>
      <c r="C44" s="628" t="s">
        <v>10</v>
      </c>
      <c r="D44" s="651">
        <v>3444.4050000000002</v>
      </c>
      <c r="E44" s="652">
        <v>6.6849999999999454</v>
      </c>
      <c r="F44" s="652">
        <v>3437.7200000000003</v>
      </c>
      <c r="G44" s="653"/>
      <c r="H44" s="346">
        <v>83454.090720000007</v>
      </c>
      <c r="I44" s="630"/>
      <c r="J44" s="631">
        <f t="shared" si="5"/>
        <v>0</v>
      </c>
      <c r="K44" s="631"/>
      <c r="L44" s="632">
        <v>16.143999999999998</v>
      </c>
      <c r="M44" s="634">
        <f t="shared" si="6"/>
        <v>0</v>
      </c>
      <c r="N44" s="476">
        <v>602.721</v>
      </c>
      <c r="O44" s="82">
        <v>1.1100000000000136</v>
      </c>
      <c r="P44" s="82">
        <v>601.61099999999999</v>
      </c>
      <c r="Q44" s="71">
        <v>23.864000000000001</v>
      </c>
      <c r="R44" s="408">
        <v>14356.844904</v>
      </c>
      <c r="S44" s="651">
        <f t="shared" si="3"/>
        <v>3444.4050000000002</v>
      </c>
      <c r="T44" s="652">
        <f t="shared" si="4"/>
        <v>6.6849999999999454</v>
      </c>
      <c r="U44" s="652">
        <f t="shared" si="7"/>
        <v>3437.7200000000003</v>
      </c>
      <c r="V44" s="653"/>
      <c r="W44" s="346">
        <f>H44+M44-6290.3622</f>
        <v>77163.728520000004</v>
      </c>
      <c r="X44" s="404">
        <v>4067.8049999999998</v>
      </c>
      <c r="Y44" s="398">
        <v>5.0309999999994943</v>
      </c>
      <c r="Z44" s="398">
        <v>4062.7740000000003</v>
      </c>
      <c r="AA44" s="398"/>
      <c r="AB44" s="440">
        <v>96954.038736000017</v>
      </c>
      <c r="AC44" s="396"/>
      <c r="AD44" s="25"/>
      <c r="AH44" s="21"/>
    </row>
    <row r="45" spans="1:34" ht="33.75" customHeight="1">
      <c r="A45" s="626">
        <v>9</v>
      </c>
      <c r="B45" s="636" t="s">
        <v>316</v>
      </c>
      <c r="C45" s="628" t="s">
        <v>10</v>
      </c>
      <c r="D45" s="651">
        <v>17336.681</v>
      </c>
      <c r="E45" s="652">
        <v>187.11300000000119</v>
      </c>
      <c r="F45" s="652">
        <v>17149.567999999999</v>
      </c>
      <c r="G45" s="653"/>
      <c r="H45" s="346">
        <v>277497.15980800003</v>
      </c>
      <c r="I45" s="630"/>
      <c r="J45" s="631">
        <f t="shared" si="5"/>
        <v>0</v>
      </c>
      <c r="K45" s="631"/>
      <c r="L45" s="632">
        <v>16.143999999999998</v>
      </c>
      <c r="M45" s="634">
        <f t="shared" si="6"/>
        <v>0</v>
      </c>
      <c r="N45" s="476">
        <v>9652.26</v>
      </c>
      <c r="O45" s="82">
        <v>80.510000000000218</v>
      </c>
      <c r="P45" s="82">
        <v>9571.75</v>
      </c>
      <c r="Q45" s="71">
        <v>15.906000000000001</v>
      </c>
      <c r="R45" s="408">
        <v>152248.2555</v>
      </c>
      <c r="S45" s="651">
        <f t="shared" si="3"/>
        <v>17336.681</v>
      </c>
      <c r="T45" s="652">
        <f t="shared" si="4"/>
        <v>187.11300000000119</v>
      </c>
      <c r="U45" s="652">
        <f t="shared" si="7"/>
        <v>17149.567999999999</v>
      </c>
      <c r="V45" s="653"/>
      <c r="W45" s="346">
        <f>H45+M45-382.8676</f>
        <v>277114.29220800003</v>
      </c>
      <c r="X45" s="404">
        <v>30356.340000000004</v>
      </c>
      <c r="Y45" s="398">
        <v>311.46300000000338</v>
      </c>
      <c r="Z45" s="398">
        <v>30044.877</v>
      </c>
      <c r="AA45" s="398"/>
      <c r="AB45" s="440">
        <v>477893.81356200005</v>
      </c>
      <c r="AC45" s="396"/>
      <c r="AD45" s="25"/>
      <c r="AH45" s="21"/>
    </row>
    <row r="46" spans="1:34" ht="33.75" customHeight="1">
      <c r="A46" s="626">
        <v>10</v>
      </c>
      <c r="B46" s="636" t="s">
        <v>317</v>
      </c>
      <c r="C46" s="628" t="s">
        <v>10</v>
      </c>
      <c r="D46" s="651">
        <v>1308.6410000000001</v>
      </c>
      <c r="E46" s="652">
        <v>33.571999999999889</v>
      </c>
      <c r="F46" s="652">
        <v>1275.0690000000002</v>
      </c>
      <c r="G46" s="653"/>
      <c r="H46" s="346">
        <v>24898.272363</v>
      </c>
      <c r="I46" s="630"/>
      <c r="J46" s="631">
        <f t="shared" si="5"/>
        <v>0</v>
      </c>
      <c r="K46" s="631"/>
      <c r="L46" s="632">
        <v>16.143999999999998</v>
      </c>
      <c r="M46" s="634">
        <f t="shared" si="6"/>
        <v>0</v>
      </c>
      <c r="N46" s="476">
        <v>118.426</v>
      </c>
      <c r="O46" s="82">
        <v>5.4690000000000083</v>
      </c>
      <c r="P46" s="82">
        <v>112.95699999999999</v>
      </c>
      <c r="Q46" s="71">
        <v>19.527000000000001</v>
      </c>
      <c r="R46" s="408">
        <v>2205.711339</v>
      </c>
      <c r="S46" s="651">
        <f t="shared" si="3"/>
        <v>1308.6410000000001</v>
      </c>
      <c r="T46" s="652">
        <f t="shared" si="4"/>
        <v>33.571999999999889</v>
      </c>
      <c r="U46" s="652">
        <f t="shared" si="7"/>
        <v>1275.0690000000002</v>
      </c>
      <c r="V46" s="653"/>
      <c r="W46" s="346">
        <f>H46+M46-540.7252</f>
        <v>24357.547162999999</v>
      </c>
      <c r="X46" s="404">
        <v>1654.6419999999998</v>
      </c>
      <c r="Y46" s="398">
        <v>59.31899999999996</v>
      </c>
      <c r="Z46" s="398">
        <v>1595.3229999999999</v>
      </c>
      <c r="AA46" s="398"/>
      <c r="AB46" s="440">
        <v>31151.872221000001</v>
      </c>
      <c r="AC46" s="396"/>
      <c r="AD46" s="25"/>
      <c r="AH46" s="21"/>
    </row>
    <row r="47" spans="1:34" ht="33.75" customHeight="1">
      <c r="A47" s="626">
        <v>11</v>
      </c>
      <c r="B47" s="627" t="s">
        <v>318</v>
      </c>
      <c r="C47" s="628" t="s">
        <v>10</v>
      </c>
      <c r="D47" s="654">
        <v>41.545000000000002</v>
      </c>
      <c r="E47" s="655">
        <v>1.6000000000000014</v>
      </c>
      <c r="F47" s="655">
        <v>39.945</v>
      </c>
      <c r="G47" s="656"/>
      <c r="H47" s="657">
        <v>969.70482000000004</v>
      </c>
      <c r="I47" s="630"/>
      <c r="J47" s="631">
        <f t="shared" si="5"/>
        <v>0</v>
      </c>
      <c r="K47" s="631"/>
      <c r="L47" s="632">
        <v>16.143999999999998</v>
      </c>
      <c r="M47" s="634">
        <f t="shared" si="6"/>
        <v>0</v>
      </c>
      <c r="N47" s="476">
        <v>667.23199999999997</v>
      </c>
      <c r="O47" s="82">
        <v>2.8829999999999245</v>
      </c>
      <c r="P47" s="82">
        <v>664.34900000000005</v>
      </c>
      <c r="Q47" s="71">
        <v>23.864000000000001</v>
      </c>
      <c r="R47" s="506">
        <v>15854.024536000001</v>
      </c>
      <c r="S47" s="651">
        <f t="shared" si="3"/>
        <v>41.545000000000002</v>
      </c>
      <c r="T47" s="652">
        <f t="shared" si="4"/>
        <v>1.6000000000000014</v>
      </c>
      <c r="U47" s="652">
        <f t="shared" si="7"/>
        <v>39.945</v>
      </c>
      <c r="V47" s="653"/>
      <c r="W47" s="346">
        <f>H47+M47-324.8327</f>
        <v>644.87212</v>
      </c>
      <c r="X47" s="404">
        <v>728.94299999999998</v>
      </c>
      <c r="Y47" s="398">
        <v>3.8369999999999891</v>
      </c>
      <c r="Z47" s="398">
        <v>725.10599999999999</v>
      </c>
      <c r="AA47" s="398"/>
      <c r="AB47" s="440">
        <v>17303.929584000001</v>
      </c>
      <c r="AC47" s="396"/>
      <c r="AD47" s="25"/>
      <c r="AH47" s="21"/>
    </row>
    <row r="48" spans="1:34" ht="33.75" customHeight="1">
      <c r="A48" s="637">
        <v>12</v>
      </c>
      <c r="B48" s="638" t="s">
        <v>320</v>
      </c>
      <c r="C48" s="639" t="s">
        <v>10</v>
      </c>
      <c r="D48" s="658">
        <v>2366.902</v>
      </c>
      <c r="E48" s="659">
        <v>59.228000000000065</v>
      </c>
      <c r="F48" s="659">
        <v>2307.674</v>
      </c>
      <c r="G48" s="660"/>
      <c r="H48" s="661">
        <v>31202.060153999999</v>
      </c>
      <c r="I48" s="640"/>
      <c r="J48" s="641">
        <f t="shared" si="5"/>
        <v>0</v>
      </c>
      <c r="K48" s="641"/>
      <c r="L48" s="642">
        <v>13.521000000000001</v>
      </c>
      <c r="M48" s="643">
        <f t="shared" si="6"/>
        <v>0</v>
      </c>
      <c r="N48" s="476">
        <v>609.029</v>
      </c>
      <c r="O48" s="82">
        <v>12.913999999999987</v>
      </c>
      <c r="P48" s="82">
        <v>596.11500000000001</v>
      </c>
      <c r="Q48" s="71">
        <v>13.521000000000001</v>
      </c>
      <c r="R48" s="506">
        <v>8060.0709150000002</v>
      </c>
      <c r="S48" s="172">
        <f t="shared" si="3"/>
        <v>2366.902</v>
      </c>
      <c r="T48" s="143">
        <f t="shared" si="4"/>
        <v>59.228000000000065</v>
      </c>
      <c r="U48" s="143">
        <f t="shared" si="7"/>
        <v>2307.674</v>
      </c>
      <c r="V48" s="144"/>
      <c r="W48" s="145">
        <f t="shared" ref="W48:W103" si="8">H48+M48</f>
        <v>31202.060153999999</v>
      </c>
      <c r="X48" s="516">
        <v>2871.9670000000001</v>
      </c>
      <c r="Y48" s="371">
        <v>53.114000000000033</v>
      </c>
      <c r="Z48" s="371">
        <v>2818.8530000000001</v>
      </c>
      <c r="AA48" s="371"/>
      <c r="AB48" s="529">
        <v>38113.711412999997</v>
      </c>
      <c r="AC48" s="396"/>
      <c r="AD48" s="25"/>
      <c r="AH48" s="21"/>
    </row>
    <row r="49" spans="1:34" ht="33.75" customHeight="1">
      <c r="A49" s="626">
        <v>13</v>
      </c>
      <c r="B49" s="644" t="s">
        <v>369</v>
      </c>
      <c r="C49" s="628" t="s">
        <v>10</v>
      </c>
      <c r="D49" s="651">
        <v>864.40300000000002</v>
      </c>
      <c r="E49" s="652">
        <v>94.974000000000046</v>
      </c>
      <c r="F49" s="652">
        <v>769.42899999999997</v>
      </c>
      <c r="G49" s="653"/>
      <c r="H49" s="346">
        <v>18678.658404000002</v>
      </c>
      <c r="I49" s="630"/>
      <c r="J49" s="631">
        <f t="shared" si="5"/>
        <v>0</v>
      </c>
      <c r="K49" s="631"/>
      <c r="L49" s="632">
        <v>16.143999999999998</v>
      </c>
      <c r="M49" s="634">
        <f t="shared" si="6"/>
        <v>0</v>
      </c>
      <c r="N49" s="476">
        <v>195.04</v>
      </c>
      <c r="O49" s="82">
        <v>17.072000000000003</v>
      </c>
      <c r="P49" s="82">
        <v>177.96799999999999</v>
      </c>
      <c r="Q49" s="71">
        <v>23.864000000000001</v>
      </c>
      <c r="R49" s="408">
        <v>4247.0283520000003</v>
      </c>
      <c r="S49" s="651">
        <f t="shared" si="3"/>
        <v>864.40300000000002</v>
      </c>
      <c r="T49" s="652">
        <f t="shared" si="4"/>
        <v>94.974000000000046</v>
      </c>
      <c r="U49" s="652">
        <f t="shared" si="7"/>
        <v>769.42899999999997</v>
      </c>
      <c r="V49" s="653"/>
      <c r="W49" s="346">
        <f>H49+M49-2263.591</f>
        <v>16415.067404000001</v>
      </c>
      <c r="X49" s="404">
        <v>1143.751</v>
      </c>
      <c r="Y49" s="398">
        <v>116.53899999999999</v>
      </c>
      <c r="Z49" s="398">
        <v>1027.212</v>
      </c>
      <c r="AA49" s="398"/>
      <c r="AB49" s="440">
        <v>24513.387168000001</v>
      </c>
      <c r="AC49" s="396"/>
      <c r="AD49" s="25"/>
      <c r="AH49" s="21"/>
    </row>
    <row r="50" spans="1:34" ht="33.75" customHeight="1">
      <c r="A50" s="626">
        <v>14</v>
      </c>
      <c r="B50" s="644" t="s">
        <v>321</v>
      </c>
      <c r="C50" s="628" t="s">
        <v>10</v>
      </c>
      <c r="D50" s="651">
        <v>2307.0610000000001</v>
      </c>
      <c r="E50" s="652">
        <v>10.182000000000244</v>
      </c>
      <c r="F50" s="652">
        <v>2296.8789999999999</v>
      </c>
      <c r="G50" s="653"/>
      <c r="H50" s="346">
        <v>37165.799099000003</v>
      </c>
      <c r="I50" s="630"/>
      <c r="J50" s="631">
        <f t="shared" si="5"/>
        <v>0</v>
      </c>
      <c r="K50" s="631"/>
      <c r="L50" s="632">
        <v>16.143999999999998</v>
      </c>
      <c r="M50" s="634">
        <f t="shared" si="6"/>
        <v>0</v>
      </c>
      <c r="N50" s="476">
        <v>600.19000000000005</v>
      </c>
      <c r="O50" s="82">
        <v>0.83600000000001273</v>
      </c>
      <c r="P50" s="82">
        <v>599.35400000000004</v>
      </c>
      <c r="Q50" s="71">
        <v>15.906000000000001</v>
      </c>
      <c r="R50" s="408">
        <v>9533.3247240000019</v>
      </c>
      <c r="S50" s="651">
        <f t="shared" si="3"/>
        <v>2307.0610000000001</v>
      </c>
      <c r="T50" s="652">
        <f t="shared" si="4"/>
        <v>10.182000000000244</v>
      </c>
      <c r="U50" s="652">
        <f t="shared" si="7"/>
        <v>2296.8789999999999</v>
      </c>
      <c r="V50" s="653"/>
      <c r="W50" s="346">
        <f>H50+M50-17.828</f>
        <v>37147.971099000002</v>
      </c>
      <c r="X50" s="404">
        <v>3391.2539999999999</v>
      </c>
      <c r="Y50" s="398">
        <v>13.355999999999767</v>
      </c>
      <c r="Z50" s="398">
        <v>3377.8980000000001</v>
      </c>
      <c r="AA50" s="398"/>
      <c r="AB50" s="440">
        <v>53728.845587999996</v>
      </c>
      <c r="AC50" s="396"/>
      <c r="AD50" s="25"/>
      <c r="AH50" s="21"/>
    </row>
    <row r="51" spans="1:34" ht="33.75" customHeight="1">
      <c r="A51" s="12">
        <v>15</v>
      </c>
      <c r="B51" s="584" t="s">
        <v>74</v>
      </c>
      <c r="C51" s="406" t="s">
        <v>10</v>
      </c>
      <c r="D51" s="502">
        <v>0</v>
      </c>
      <c r="E51" s="244">
        <v>0</v>
      </c>
      <c r="F51" s="244">
        <v>0</v>
      </c>
      <c r="G51" s="369"/>
      <c r="H51" s="403">
        <v>0</v>
      </c>
      <c r="I51" s="474"/>
      <c r="J51" s="272">
        <f t="shared" si="5"/>
        <v>0</v>
      </c>
      <c r="K51" s="272"/>
      <c r="L51" s="73"/>
      <c r="M51" s="242">
        <f t="shared" si="6"/>
        <v>0</v>
      </c>
      <c r="N51" s="474">
        <v>0</v>
      </c>
      <c r="O51" s="272">
        <v>0</v>
      </c>
      <c r="P51" s="272">
        <v>0</v>
      </c>
      <c r="Q51" s="73"/>
      <c r="R51" s="506">
        <v>0</v>
      </c>
      <c r="S51" s="502">
        <f t="shared" si="3"/>
        <v>0</v>
      </c>
      <c r="T51" s="244">
        <f t="shared" si="4"/>
        <v>0</v>
      </c>
      <c r="U51" s="244">
        <f t="shared" si="7"/>
        <v>0</v>
      </c>
      <c r="V51" s="369"/>
      <c r="W51" s="403">
        <f t="shared" si="8"/>
        <v>0</v>
      </c>
      <c r="X51" s="516">
        <v>0</v>
      </c>
      <c r="Y51" s="371">
        <v>0</v>
      </c>
      <c r="Z51" s="371">
        <v>0</v>
      </c>
      <c r="AA51" s="371"/>
      <c r="AB51" s="529">
        <v>0</v>
      </c>
      <c r="AC51" s="396"/>
      <c r="AD51" s="25"/>
      <c r="AH51" s="21"/>
    </row>
    <row r="52" spans="1:34" ht="33.75" customHeight="1">
      <c r="A52" s="12">
        <v>16</v>
      </c>
      <c r="B52" s="583" t="s">
        <v>75</v>
      </c>
      <c r="C52" s="406" t="s">
        <v>10</v>
      </c>
      <c r="D52" s="502">
        <v>0</v>
      </c>
      <c r="E52" s="244">
        <v>0</v>
      </c>
      <c r="F52" s="244">
        <v>0</v>
      </c>
      <c r="G52" s="369"/>
      <c r="H52" s="403">
        <v>0</v>
      </c>
      <c r="I52" s="474"/>
      <c r="J52" s="272">
        <f t="shared" si="5"/>
        <v>0</v>
      </c>
      <c r="K52" s="272"/>
      <c r="L52" s="73"/>
      <c r="M52" s="242">
        <v>0</v>
      </c>
      <c r="N52" s="474">
        <v>0</v>
      </c>
      <c r="O52" s="272">
        <v>0</v>
      </c>
      <c r="P52" s="272">
        <v>0</v>
      </c>
      <c r="Q52" s="73"/>
      <c r="R52" s="506">
        <v>0</v>
      </c>
      <c r="S52" s="502">
        <f t="shared" si="3"/>
        <v>0</v>
      </c>
      <c r="T52" s="244">
        <f t="shared" si="4"/>
        <v>0</v>
      </c>
      <c r="U52" s="244">
        <f t="shared" si="7"/>
        <v>0</v>
      </c>
      <c r="V52" s="369"/>
      <c r="W52" s="403">
        <f t="shared" si="8"/>
        <v>0</v>
      </c>
      <c r="X52" s="516">
        <v>0</v>
      </c>
      <c r="Y52" s="371">
        <v>0</v>
      </c>
      <c r="Z52" s="371">
        <v>0</v>
      </c>
      <c r="AA52" s="371"/>
      <c r="AB52" s="529">
        <v>0</v>
      </c>
      <c r="AC52" s="396"/>
      <c r="AD52" s="25"/>
      <c r="AH52" s="21"/>
    </row>
    <row r="53" spans="1:34" ht="33.75" customHeight="1">
      <c r="A53" s="626">
        <v>17</v>
      </c>
      <c r="B53" s="645" t="s">
        <v>322</v>
      </c>
      <c r="C53" s="628" t="s">
        <v>10</v>
      </c>
      <c r="D53" s="651">
        <v>944.80199999999991</v>
      </c>
      <c r="E53" s="652">
        <v>4.1459999999999582</v>
      </c>
      <c r="F53" s="652">
        <v>940.65599999999995</v>
      </c>
      <c r="G53" s="653"/>
      <c r="H53" s="346">
        <v>22835.365056000002</v>
      </c>
      <c r="I53" s="646"/>
      <c r="J53" s="647">
        <f t="shared" si="5"/>
        <v>0</v>
      </c>
      <c r="K53" s="648"/>
      <c r="L53" s="632">
        <v>16.143999999999998</v>
      </c>
      <c r="M53" s="634">
        <f t="shared" si="6"/>
        <v>0</v>
      </c>
      <c r="N53" s="616">
        <v>470.55500000000001</v>
      </c>
      <c r="O53" s="82">
        <v>0.67099999999999227</v>
      </c>
      <c r="P53" s="610">
        <v>469.88400000000001</v>
      </c>
      <c r="Q53" s="71">
        <v>23.864000000000001</v>
      </c>
      <c r="R53" s="506">
        <v>11213.311776</v>
      </c>
      <c r="S53" s="651">
        <f t="shared" si="3"/>
        <v>944.80199999999991</v>
      </c>
      <c r="T53" s="652">
        <f t="shared" si="4"/>
        <v>4.1459999999999582</v>
      </c>
      <c r="U53" s="652">
        <f t="shared" si="7"/>
        <v>940.65599999999995</v>
      </c>
      <c r="V53" s="653"/>
      <c r="W53" s="346">
        <f>H53+M53-3858.0566</f>
        <v>18977.308456000002</v>
      </c>
      <c r="X53" s="404">
        <v>1832.5530000000001</v>
      </c>
      <c r="Y53" s="398">
        <v>7.4170000000001437</v>
      </c>
      <c r="Z53" s="398">
        <v>1825.136</v>
      </c>
      <c r="AA53" s="398"/>
      <c r="AB53" s="440">
        <v>43555.045504000002</v>
      </c>
      <c r="AC53" s="396"/>
      <c r="AD53" s="25"/>
      <c r="AH53" s="21"/>
    </row>
    <row r="54" spans="1:34" ht="33.75" customHeight="1">
      <c r="A54" s="626">
        <v>18</v>
      </c>
      <c r="B54" s="627" t="s">
        <v>399</v>
      </c>
      <c r="C54" s="628" t="s">
        <v>10</v>
      </c>
      <c r="D54" s="651">
        <v>322.072</v>
      </c>
      <c r="E54" s="652">
        <v>9.9909999999999854</v>
      </c>
      <c r="F54" s="652">
        <v>312.08100000000002</v>
      </c>
      <c r="G54" s="653"/>
      <c r="H54" s="346">
        <v>5049.7826610000002</v>
      </c>
      <c r="I54" s="630"/>
      <c r="J54" s="631">
        <f t="shared" si="5"/>
        <v>0</v>
      </c>
      <c r="K54" s="631"/>
      <c r="L54" s="632">
        <v>16.143999999999998</v>
      </c>
      <c r="M54" s="634">
        <f t="shared" si="6"/>
        <v>0</v>
      </c>
      <c r="N54" s="476">
        <v>60.792000000000002</v>
      </c>
      <c r="O54" s="82">
        <v>3.3049999999999997</v>
      </c>
      <c r="P54" s="82">
        <v>57.487000000000002</v>
      </c>
      <c r="Q54" s="71">
        <v>15.906000000000001</v>
      </c>
      <c r="R54" s="408">
        <v>914.38822200000004</v>
      </c>
      <c r="S54" s="651">
        <f t="shared" si="3"/>
        <v>322.072</v>
      </c>
      <c r="T54" s="652">
        <f t="shared" si="4"/>
        <v>9.9909999999999854</v>
      </c>
      <c r="U54" s="652">
        <f t="shared" si="7"/>
        <v>312.08100000000002</v>
      </c>
      <c r="V54" s="653"/>
      <c r="W54" s="346">
        <f>H54+M54-2.3651</f>
        <v>5047.4175610000002</v>
      </c>
      <c r="X54" s="404">
        <v>363.87300000000005</v>
      </c>
      <c r="Y54" s="398">
        <v>20.632000000000005</v>
      </c>
      <c r="Z54" s="398">
        <v>343.24100000000004</v>
      </c>
      <c r="AA54" s="398"/>
      <c r="AB54" s="440">
        <v>5459.5913460000011</v>
      </c>
      <c r="AC54" s="396"/>
      <c r="AD54" s="25"/>
      <c r="AH54" s="21"/>
    </row>
    <row r="55" spans="1:34" ht="33.75" customHeight="1">
      <c r="A55" s="637">
        <v>19</v>
      </c>
      <c r="B55" s="649" t="s">
        <v>323</v>
      </c>
      <c r="C55" s="639" t="s">
        <v>10</v>
      </c>
      <c r="D55" s="658">
        <v>6572.4849999999997</v>
      </c>
      <c r="E55" s="659">
        <v>569.40799999999945</v>
      </c>
      <c r="F55" s="659">
        <v>6003.0770000000002</v>
      </c>
      <c r="G55" s="660"/>
      <c r="H55" s="661">
        <v>64761.194675999999</v>
      </c>
      <c r="I55" s="640"/>
      <c r="J55" s="641">
        <f>I55-K55</f>
        <v>0</v>
      </c>
      <c r="K55" s="641"/>
      <c r="L55" s="642">
        <v>10.788</v>
      </c>
      <c r="M55" s="650">
        <f t="shared" si="6"/>
        <v>0</v>
      </c>
      <c r="N55" s="476">
        <v>1285.2070000000001</v>
      </c>
      <c r="O55" s="82">
        <v>104.70900000000006</v>
      </c>
      <c r="P55" s="82">
        <v>1180.498</v>
      </c>
      <c r="Q55" s="71">
        <v>10.605</v>
      </c>
      <c r="R55" s="408">
        <v>12519.18129</v>
      </c>
      <c r="S55" s="172">
        <f t="shared" si="3"/>
        <v>6572.4849999999997</v>
      </c>
      <c r="T55" s="143">
        <f t="shared" si="4"/>
        <v>569.40799999999945</v>
      </c>
      <c r="U55" s="143">
        <f t="shared" si="7"/>
        <v>6003.0770000000002</v>
      </c>
      <c r="V55" s="144"/>
      <c r="W55" s="145">
        <f t="shared" si="8"/>
        <v>64761.194675999999</v>
      </c>
      <c r="X55" s="404">
        <v>8120.74</v>
      </c>
      <c r="Y55" s="398">
        <v>772.59799999999996</v>
      </c>
      <c r="Z55" s="398">
        <v>7348.1419999999998</v>
      </c>
      <c r="AA55" s="398"/>
      <c r="AB55" s="440">
        <v>77927.045910000001</v>
      </c>
      <c r="AC55" s="396"/>
      <c r="AD55" s="25"/>
      <c r="AH55" s="21"/>
    </row>
    <row r="56" spans="1:34" ht="33.75" customHeight="1">
      <c r="A56" s="626">
        <v>20</v>
      </c>
      <c r="B56" s="627" t="s">
        <v>324</v>
      </c>
      <c r="C56" s="628" t="s">
        <v>10</v>
      </c>
      <c r="D56" s="651">
        <v>234.79</v>
      </c>
      <c r="E56" s="652">
        <v>3.5219999999999914</v>
      </c>
      <c r="F56" s="652">
        <v>231.268</v>
      </c>
      <c r="G56" s="653"/>
      <c r="H56" s="346">
        <v>5614.2619679999998</v>
      </c>
      <c r="I56" s="630"/>
      <c r="J56" s="631">
        <f t="shared" si="5"/>
        <v>0</v>
      </c>
      <c r="K56" s="631"/>
      <c r="L56" s="632">
        <v>16.143999999999998</v>
      </c>
      <c r="M56" s="634">
        <f t="shared" si="6"/>
        <v>0</v>
      </c>
      <c r="N56" s="476">
        <v>708.99</v>
      </c>
      <c r="O56" s="82">
        <v>9.3260000000000218</v>
      </c>
      <c r="P56" s="82">
        <v>699.66399999999999</v>
      </c>
      <c r="Q56" s="71">
        <v>23.864000000000001</v>
      </c>
      <c r="R56" s="408">
        <v>16696.781696000002</v>
      </c>
      <c r="S56" s="651">
        <f t="shared" si="3"/>
        <v>234.79</v>
      </c>
      <c r="T56" s="652">
        <f t="shared" si="4"/>
        <v>3.5219999999999914</v>
      </c>
      <c r="U56" s="652">
        <f t="shared" si="7"/>
        <v>231.268</v>
      </c>
      <c r="V56" s="653"/>
      <c r="W56" s="346">
        <f>H56+M56-1880.6714</f>
        <v>3733.5905679999996</v>
      </c>
      <c r="X56" s="404">
        <v>920.94799999999998</v>
      </c>
      <c r="Y56" s="398">
        <v>12.288000000000011</v>
      </c>
      <c r="Z56" s="398">
        <v>908.66</v>
      </c>
      <c r="AA56" s="398"/>
      <c r="AB56" s="440">
        <v>21684.262240000004</v>
      </c>
      <c r="AC56" s="396"/>
      <c r="AD56" s="25"/>
      <c r="AH56" s="21"/>
    </row>
    <row r="57" spans="1:34" ht="33.75" customHeight="1">
      <c r="A57" s="626">
        <v>21</v>
      </c>
      <c r="B57" s="627" t="s">
        <v>354</v>
      </c>
      <c r="C57" s="628" t="s">
        <v>10</v>
      </c>
      <c r="D57" s="651">
        <v>429.61799999999999</v>
      </c>
      <c r="E57" s="652">
        <v>34.363999999999976</v>
      </c>
      <c r="F57" s="652">
        <v>395.25400000000002</v>
      </c>
      <c r="G57" s="653"/>
      <c r="H57" s="346">
        <v>7160.02621</v>
      </c>
      <c r="I57" s="630"/>
      <c r="J57" s="631">
        <f t="shared" si="5"/>
        <v>0</v>
      </c>
      <c r="K57" s="631"/>
      <c r="L57" s="632">
        <v>16.143999999999998</v>
      </c>
      <c r="M57" s="634">
        <f t="shared" si="6"/>
        <v>0</v>
      </c>
      <c r="N57" s="476">
        <v>74.385999999999996</v>
      </c>
      <c r="O57" s="82">
        <v>4.7179999999999893</v>
      </c>
      <c r="P57" s="82">
        <v>69.668000000000006</v>
      </c>
      <c r="Q57" s="71">
        <v>18.114999999999998</v>
      </c>
      <c r="R57" s="408">
        <v>1262.0358200000001</v>
      </c>
      <c r="S57" s="651">
        <f t="shared" si="3"/>
        <v>429.61799999999999</v>
      </c>
      <c r="T57" s="652">
        <f t="shared" si="4"/>
        <v>34.363999999999976</v>
      </c>
      <c r="U57" s="652">
        <f t="shared" si="7"/>
        <v>395.25400000000002</v>
      </c>
      <c r="V57" s="653"/>
      <c r="W57" s="346">
        <f>H57+M57-253.3247</f>
        <v>6906.7015099999999</v>
      </c>
      <c r="X57" s="404">
        <v>715.279</v>
      </c>
      <c r="Y57" s="398">
        <v>49.780999999999949</v>
      </c>
      <c r="Z57" s="398">
        <v>665.49800000000005</v>
      </c>
      <c r="AA57" s="398"/>
      <c r="AB57" s="440">
        <v>12055.49627</v>
      </c>
      <c r="AC57" s="396"/>
      <c r="AD57" s="25"/>
      <c r="AH57" s="21"/>
    </row>
    <row r="58" spans="1:34" ht="33.75" customHeight="1">
      <c r="A58" s="626">
        <v>22</v>
      </c>
      <c r="B58" s="627" t="s">
        <v>355</v>
      </c>
      <c r="C58" s="628" t="s">
        <v>10</v>
      </c>
      <c r="D58" s="651">
        <v>1544.2479999999998</v>
      </c>
      <c r="E58" s="652">
        <v>65.166999999999916</v>
      </c>
      <c r="F58" s="652">
        <v>1479.0809999999999</v>
      </c>
      <c r="G58" s="653"/>
      <c r="H58" s="629">
        <v>35906.170356000002</v>
      </c>
      <c r="I58" s="630"/>
      <c r="J58" s="631">
        <f t="shared" si="5"/>
        <v>0</v>
      </c>
      <c r="K58" s="635"/>
      <c r="L58" s="632">
        <v>16.143999999999998</v>
      </c>
      <c r="M58" s="634">
        <f t="shared" si="6"/>
        <v>0</v>
      </c>
      <c r="N58" s="476">
        <v>356.95499999999998</v>
      </c>
      <c r="O58" s="82">
        <v>11.153999999999996</v>
      </c>
      <c r="P58" s="112">
        <v>345.80099999999999</v>
      </c>
      <c r="Q58" s="71">
        <v>23.864000000000001</v>
      </c>
      <c r="R58" s="408">
        <v>8252.1950639999995</v>
      </c>
      <c r="S58" s="651">
        <f t="shared" si="3"/>
        <v>1544.2479999999998</v>
      </c>
      <c r="T58" s="652">
        <f t="shared" si="4"/>
        <v>65.166999999999916</v>
      </c>
      <c r="U58" s="652">
        <f t="shared" si="7"/>
        <v>1479.0809999999999</v>
      </c>
      <c r="V58" s="653"/>
      <c r="W58" s="629">
        <f>H58+M58-2929.8539</f>
        <v>32976.316456</v>
      </c>
      <c r="X58" s="404">
        <v>1942.77</v>
      </c>
      <c r="Y58" s="398">
        <v>56.683999999999969</v>
      </c>
      <c r="Z58" s="398">
        <v>1886.086</v>
      </c>
      <c r="AA58" s="398"/>
      <c r="AB58" s="440">
        <v>45009.556304000005</v>
      </c>
      <c r="AC58" s="396"/>
      <c r="AD58" s="25"/>
      <c r="AH58" s="21"/>
    </row>
    <row r="59" spans="1:34" ht="33.75" customHeight="1">
      <c r="A59" s="12">
        <v>23</v>
      </c>
      <c r="B59" s="464" t="s">
        <v>325</v>
      </c>
      <c r="C59" s="406" t="s">
        <v>10</v>
      </c>
      <c r="D59" s="172">
        <v>1731.2889999999998</v>
      </c>
      <c r="E59" s="143">
        <v>51.968999999999824</v>
      </c>
      <c r="F59" s="143">
        <v>1679.32</v>
      </c>
      <c r="G59" s="144"/>
      <c r="H59" s="145">
        <v>27173.07692</v>
      </c>
      <c r="I59" s="67"/>
      <c r="J59" s="68">
        <f t="shared" si="5"/>
        <v>0</v>
      </c>
      <c r="K59" s="68"/>
      <c r="L59" s="71">
        <v>16.181000000000001</v>
      </c>
      <c r="M59" s="89">
        <f t="shared" si="6"/>
        <v>0</v>
      </c>
      <c r="N59" s="476">
        <v>514.23699999999997</v>
      </c>
      <c r="O59" s="82">
        <v>17.463999999999942</v>
      </c>
      <c r="P59" s="82">
        <v>496.77300000000002</v>
      </c>
      <c r="Q59" s="71">
        <v>15.906000000000001</v>
      </c>
      <c r="R59" s="408">
        <v>7901.671338000001</v>
      </c>
      <c r="S59" s="172">
        <f t="shared" si="3"/>
        <v>1731.2889999999998</v>
      </c>
      <c r="T59" s="143">
        <f t="shared" si="4"/>
        <v>51.968999999999824</v>
      </c>
      <c r="U59" s="143">
        <f t="shared" si="7"/>
        <v>1679.32</v>
      </c>
      <c r="V59" s="144"/>
      <c r="W59" s="145">
        <f t="shared" si="8"/>
        <v>27173.07692</v>
      </c>
      <c r="X59" s="404">
        <v>2431.3850000000002</v>
      </c>
      <c r="Y59" s="398">
        <v>102.02500000000009</v>
      </c>
      <c r="Z59" s="398">
        <v>2329.36</v>
      </c>
      <c r="AA59" s="398"/>
      <c r="AB59" s="440">
        <v>37050.800160000006</v>
      </c>
      <c r="AC59" s="396"/>
      <c r="AD59" s="25"/>
      <c r="AH59" s="21"/>
    </row>
    <row r="60" spans="1:34" ht="33.75" customHeight="1">
      <c r="A60" s="553">
        <v>24</v>
      </c>
      <c r="B60" s="583" t="s">
        <v>326</v>
      </c>
      <c r="C60" s="406" t="s">
        <v>10</v>
      </c>
      <c r="D60" s="502">
        <v>0</v>
      </c>
      <c r="E60" s="244">
        <v>0</v>
      </c>
      <c r="F60" s="244">
        <v>0</v>
      </c>
      <c r="G60" s="144"/>
      <c r="H60" s="403">
        <v>0</v>
      </c>
      <c r="I60" s="85"/>
      <c r="J60" s="69">
        <f t="shared" si="5"/>
        <v>0</v>
      </c>
      <c r="K60" s="69"/>
      <c r="L60" s="71">
        <v>23.631</v>
      </c>
      <c r="M60" s="242">
        <f t="shared" si="6"/>
        <v>0</v>
      </c>
      <c r="N60" s="474">
        <v>0</v>
      </c>
      <c r="O60" s="272">
        <v>0</v>
      </c>
      <c r="P60" s="272">
        <v>0</v>
      </c>
      <c r="Q60" s="71">
        <v>23.631</v>
      </c>
      <c r="R60" s="506">
        <v>0</v>
      </c>
      <c r="S60" s="502">
        <f t="shared" si="3"/>
        <v>0</v>
      </c>
      <c r="T60" s="244">
        <f t="shared" si="4"/>
        <v>0</v>
      </c>
      <c r="U60" s="244">
        <f t="shared" si="7"/>
        <v>0</v>
      </c>
      <c r="V60" s="144"/>
      <c r="W60" s="403">
        <f t="shared" si="8"/>
        <v>0</v>
      </c>
      <c r="X60" s="516">
        <v>0</v>
      </c>
      <c r="Y60" s="371">
        <v>0</v>
      </c>
      <c r="Z60" s="371">
        <v>0</v>
      </c>
      <c r="AA60" s="398"/>
      <c r="AB60" s="529">
        <v>0</v>
      </c>
      <c r="AC60" s="396"/>
      <c r="AD60" s="25"/>
      <c r="AH60" s="21"/>
    </row>
    <row r="61" spans="1:34" ht="33.75" customHeight="1">
      <c r="A61" s="553">
        <v>25</v>
      </c>
      <c r="B61" s="583" t="s">
        <v>69</v>
      </c>
      <c r="C61" s="406" t="s">
        <v>10</v>
      </c>
      <c r="D61" s="502">
        <v>0</v>
      </c>
      <c r="E61" s="244">
        <v>0</v>
      </c>
      <c r="F61" s="244">
        <v>0</v>
      </c>
      <c r="G61" s="369"/>
      <c r="H61" s="403">
        <v>0</v>
      </c>
      <c r="I61" s="85"/>
      <c r="J61" s="69">
        <f t="shared" si="5"/>
        <v>0</v>
      </c>
      <c r="K61" s="69"/>
      <c r="L61" s="71">
        <v>16.255000000000003</v>
      </c>
      <c r="M61" s="242">
        <f t="shared" si="6"/>
        <v>0</v>
      </c>
      <c r="N61" s="474">
        <v>0</v>
      </c>
      <c r="O61" s="272">
        <v>0</v>
      </c>
      <c r="P61" s="272">
        <v>0</v>
      </c>
      <c r="Q61" s="71">
        <v>16.255000000000003</v>
      </c>
      <c r="R61" s="506">
        <v>0</v>
      </c>
      <c r="S61" s="502">
        <f t="shared" si="3"/>
        <v>0</v>
      </c>
      <c r="T61" s="244">
        <f t="shared" si="4"/>
        <v>0</v>
      </c>
      <c r="U61" s="244">
        <f t="shared" si="7"/>
        <v>0</v>
      </c>
      <c r="V61" s="369"/>
      <c r="W61" s="403">
        <f t="shared" si="8"/>
        <v>0</v>
      </c>
      <c r="X61" s="516">
        <v>0</v>
      </c>
      <c r="Y61" s="371">
        <v>0</v>
      </c>
      <c r="Z61" s="371">
        <v>0</v>
      </c>
      <c r="AA61" s="371"/>
      <c r="AB61" s="529">
        <v>0</v>
      </c>
      <c r="AC61" s="396"/>
      <c r="AD61" s="25"/>
      <c r="AH61" s="21"/>
    </row>
    <row r="62" spans="1:34" ht="33.75" customHeight="1">
      <c r="A62" s="626">
        <v>26</v>
      </c>
      <c r="B62" s="627" t="s">
        <v>70</v>
      </c>
      <c r="C62" s="628" t="s">
        <v>10</v>
      </c>
      <c r="D62" s="651">
        <v>1823.8810000000001</v>
      </c>
      <c r="E62" s="652">
        <v>18.506000000000085</v>
      </c>
      <c r="F62" s="652">
        <v>1805.375</v>
      </c>
      <c r="G62" s="653"/>
      <c r="H62" s="346">
        <v>42050.794500000004</v>
      </c>
      <c r="I62" s="630"/>
      <c r="J62" s="631">
        <f>I62-K62</f>
        <v>0</v>
      </c>
      <c r="K62" s="631"/>
      <c r="L62" s="632">
        <v>16.143999999999998</v>
      </c>
      <c r="M62" s="634">
        <f t="shared" si="6"/>
        <v>0</v>
      </c>
      <c r="N62" s="476">
        <v>454.32400000000001</v>
      </c>
      <c r="O62" s="82">
        <v>4.5450000000000159</v>
      </c>
      <c r="P62" s="82">
        <v>449.779</v>
      </c>
      <c r="Q62" s="71">
        <v>23.292000000000002</v>
      </c>
      <c r="R62" s="408">
        <v>10476.252468000001</v>
      </c>
      <c r="S62" s="651">
        <f t="shared" si="3"/>
        <v>1823.8810000000001</v>
      </c>
      <c r="T62" s="652">
        <f t="shared" si="4"/>
        <v>18.506000000000085</v>
      </c>
      <c r="U62" s="652">
        <f t="shared" si="7"/>
        <v>1805.375</v>
      </c>
      <c r="V62" s="653"/>
      <c r="W62" s="346">
        <f>H62+M62-3363.0339</f>
        <v>38687.760600000001</v>
      </c>
      <c r="X62" s="404">
        <v>2752.489</v>
      </c>
      <c r="Y62" s="398">
        <v>28.459000000000287</v>
      </c>
      <c r="Z62" s="398">
        <v>2724.0299999999997</v>
      </c>
      <c r="AA62" s="398"/>
      <c r="AB62" s="440">
        <v>63448.106760000002</v>
      </c>
      <c r="AC62" s="396"/>
      <c r="AD62" s="25"/>
      <c r="AH62" s="21"/>
    </row>
    <row r="63" spans="1:34" ht="33.75" customHeight="1">
      <c r="A63" s="12">
        <v>27</v>
      </c>
      <c r="B63" s="464" t="s">
        <v>71</v>
      </c>
      <c r="C63" s="406" t="s">
        <v>10</v>
      </c>
      <c r="D63" s="172">
        <v>1713.7649999999999</v>
      </c>
      <c r="E63" s="143">
        <v>119.35699999999997</v>
      </c>
      <c r="F63" s="143">
        <v>1594.4079999999999</v>
      </c>
      <c r="G63" s="144"/>
      <c r="H63" s="145">
        <v>38705.848608</v>
      </c>
      <c r="I63" s="67"/>
      <c r="J63" s="68">
        <f t="shared" si="5"/>
        <v>0</v>
      </c>
      <c r="K63" s="68"/>
      <c r="L63" s="71">
        <v>24.276</v>
      </c>
      <c r="M63" s="89">
        <f t="shared" si="6"/>
        <v>0</v>
      </c>
      <c r="N63" s="476">
        <v>733.22299999999996</v>
      </c>
      <c r="O63" s="82">
        <v>37.723999999999933</v>
      </c>
      <c r="P63" s="82">
        <v>695.49900000000002</v>
      </c>
      <c r="Q63" s="71">
        <v>23.864000000000001</v>
      </c>
      <c r="R63" s="408">
        <v>16597.388136000001</v>
      </c>
      <c r="S63" s="172">
        <f t="shared" si="3"/>
        <v>1713.7649999999999</v>
      </c>
      <c r="T63" s="143">
        <f t="shared" si="4"/>
        <v>119.35699999999997</v>
      </c>
      <c r="U63" s="143">
        <f t="shared" si="7"/>
        <v>1594.4079999999999</v>
      </c>
      <c r="V63" s="144"/>
      <c r="W63" s="145">
        <f t="shared" si="8"/>
        <v>38705.848608</v>
      </c>
      <c r="X63" s="404">
        <v>2508.6729999999998</v>
      </c>
      <c r="Y63" s="398">
        <v>187.94399999999951</v>
      </c>
      <c r="Z63" s="398">
        <v>2320.7290000000003</v>
      </c>
      <c r="AA63" s="398"/>
      <c r="AB63" s="440">
        <v>55381.87685600001</v>
      </c>
      <c r="AC63" s="396"/>
      <c r="AD63" s="25"/>
      <c r="AH63" s="21"/>
    </row>
    <row r="64" spans="1:34" ht="33.75" customHeight="1">
      <c r="A64" s="626">
        <v>28</v>
      </c>
      <c r="B64" s="627" t="s">
        <v>313</v>
      </c>
      <c r="C64" s="628" t="s">
        <v>10</v>
      </c>
      <c r="D64" s="651">
        <v>324.19200000000001</v>
      </c>
      <c r="E64" s="652">
        <v>9.7520000000000095</v>
      </c>
      <c r="F64" s="652">
        <v>314.44</v>
      </c>
      <c r="G64" s="653"/>
      <c r="H64" s="346">
        <v>7633.345440000001</v>
      </c>
      <c r="I64" s="646"/>
      <c r="J64" s="631">
        <f>I64-K64</f>
        <v>0</v>
      </c>
      <c r="K64" s="648"/>
      <c r="L64" s="632">
        <v>16.143999999999998</v>
      </c>
      <c r="M64" s="634">
        <f t="shared" si="6"/>
        <v>0</v>
      </c>
      <c r="N64" s="616">
        <v>45.777000000000001</v>
      </c>
      <c r="O64" s="82">
        <v>1.2000000000000455E-2</v>
      </c>
      <c r="P64" s="610">
        <v>45.765000000000001</v>
      </c>
      <c r="Q64" s="71">
        <v>23.864000000000001</v>
      </c>
      <c r="R64" s="408">
        <v>1092.1359600000001</v>
      </c>
      <c r="S64" s="651">
        <f t="shared" si="3"/>
        <v>324.19200000000001</v>
      </c>
      <c r="T64" s="652">
        <f t="shared" si="4"/>
        <v>9.7520000000000095</v>
      </c>
      <c r="U64" s="652">
        <f t="shared" si="7"/>
        <v>314.44</v>
      </c>
      <c r="V64" s="653"/>
      <c r="W64" s="346">
        <f>H64+M64-522.4159</f>
        <v>7110.929540000001</v>
      </c>
      <c r="X64" s="404">
        <v>299.62599999999998</v>
      </c>
      <c r="Y64" s="398">
        <v>6.0000000000002274E-2</v>
      </c>
      <c r="Z64" s="398">
        <v>299.56599999999997</v>
      </c>
      <c r="AA64" s="398"/>
      <c r="AB64" s="440">
        <v>7148.8430240000016</v>
      </c>
      <c r="AC64" s="396"/>
      <c r="AD64" s="25"/>
      <c r="AH64" s="21"/>
    </row>
    <row r="65" spans="1:34" ht="33.75" customHeight="1">
      <c r="A65" s="553">
        <v>29</v>
      </c>
      <c r="B65" s="583" t="s">
        <v>72</v>
      </c>
      <c r="C65" s="406" t="s">
        <v>10</v>
      </c>
      <c r="D65" s="502">
        <v>0</v>
      </c>
      <c r="E65" s="244">
        <v>0</v>
      </c>
      <c r="F65" s="244">
        <v>0</v>
      </c>
      <c r="G65" s="369"/>
      <c r="H65" s="403">
        <v>0</v>
      </c>
      <c r="I65" s="85"/>
      <c r="J65" s="69">
        <f>I65-K65</f>
        <v>0</v>
      </c>
      <c r="K65" s="69"/>
      <c r="L65" s="71">
        <v>17.187000000000001</v>
      </c>
      <c r="M65" s="242">
        <f t="shared" si="6"/>
        <v>0</v>
      </c>
      <c r="N65" s="474">
        <v>0</v>
      </c>
      <c r="O65" s="272">
        <v>0</v>
      </c>
      <c r="P65" s="272">
        <v>0</v>
      </c>
      <c r="Q65" s="71">
        <v>17.187000000000001</v>
      </c>
      <c r="R65" s="506">
        <v>0</v>
      </c>
      <c r="S65" s="502">
        <f t="shared" si="3"/>
        <v>0</v>
      </c>
      <c r="T65" s="244">
        <f t="shared" si="4"/>
        <v>0</v>
      </c>
      <c r="U65" s="244">
        <f t="shared" si="7"/>
        <v>0</v>
      </c>
      <c r="V65" s="369"/>
      <c r="W65" s="403">
        <f t="shared" si="8"/>
        <v>0</v>
      </c>
      <c r="X65" s="516">
        <v>0</v>
      </c>
      <c r="Y65" s="371">
        <v>0</v>
      </c>
      <c r="Z65" s="371">
        <v>0</v>
      </c>
      <c r="AA65" s="371"/>
      <c r="AB65" s="529">
        <v>0</v>
      </c>
      <c r="AC65" s="396"/>
      <c r="AD65" s="25"/>
      <c r="AH65" s="21"/>
    </row>
    <row r="66" spans="1:34" ht="33.75" customHeight="1">
      <c r="A66" s="637">
        <v>30</v>
      </c>
      <c r="B66" s="649" t="s">
        <v>398</v>
      </c>
      <c r="C66" s="639" t="s">
        <v>10</v>
      </c>
      <c r="D66" s="658">
        <v>3027.7380000000003</v>
      </c>
      <c r="E66" s="659">
        <v>72.302999999999884</v>
      </c>
      <c r="F66" s="659">
        <v>2955.4350000000004</v>
      </c>
      <c r="G66" s="660"/>
      <c r="H66" s="661">
        <v>42998.623814999999</v>
      </c>
      <c r="I66" s="640"/>
      <c r="J66" s="641">
        <f t="shared" ref="J66:J128" si="9">I66-K66</f>
        <v>0</v>
      </c>
      <c r="K66" s="641"/>
      <c r="L66" s="642">
        <v>14.548999999999999</v>
      </c>
      <c r="M66" s="650">
        <f t="shared" si="6"/>
        <v>0</v>
      </c>
      <c r="N66" s="474">
        <v>0</v>
      </c>
      <c r="O66" s="272">
        <v>0</v>
      </c>
      <c r="P66" s="272">
        <v>0</v>
      </c>
      <c r="Q66" s="71">
        <v>15.646000000000001</v>
      </c>
      <c r="R66" s="506">
        <v>0</v>
      </c>
      <c r="S66" s="172">
        <f t="shared" si="3"/>
        <v>3027.7380000000003</v>
      </c>
      <c r="T66" s="143">
        <f t="shared" si="4"/>
        <v>72.302999999999884</v>
      </c>
      <c r="U66" s="143">
        <f t="shared" si="7"/>
        <v>2955.4350000000004</v>
      </c>
      <c r="V66" s="144"/>
      <c r="W66" s="145">
        <f>H66+M66</f>
        <v>42998.623814999999</v>
      </c>
      <c r="X66" s="404">
        <v>2789.6150000000002</v>
      </c>
      <c r="Y66" s="398">
        <v>82.194000000000415</v>
      </c>
      <c r="Z66" s="398">
        <v>2707.4209999999998</v>
      </c>
      <c r="AA66" s="398"/>
      <c r="AB66" s="440">
        <v>42360.308966000004</v>
      </c>
      <c r="AC66" s="396"/>
      <c r="AD66" s="25"/>
      <c r="AH66" s="21"/>
    </row>
    <row r="67" spans="1:34" ht="33.75" customHeight="1">
      <c r="A67" s="626">
        <v>31</v>
      </c>
      <c r="B67" s="627" t="s">
        <v>76</v>
      </c>
      <c r="C67" s="628" t="s">
        <v>10</v>
      </c>
      <c r="D67" s="651">
        <v>11718.196</v>
      </c>
      <c r="E67" s="652">
        <v>128.72699999999895</v>
      </c>
      <c r="F67" s="652">
        <v>11589.469000000001</v>
      </c>
      <c r="G67" s="653"/>
      <c r="H67" s="346">
        <v>281345.94944400003</v>
      </c>
      <c r="I67" s="630"/>
      <c r="J67" s="631">
        <f>I67-K67</f>
        <v>0</v>
      </c>
      <c r="K67" s="631"/>
      <c r="L67" s="632">
        <v>16.143999999999998</v>
      </c>
      <c r="M67" s="634">
        <f t="shared" si="6"/>
        <v>0</v>
      </c>
      <c r="N67" s="476">
        <v>5529.4570000000003</v>
      </c>
      <c r="O67" s="82">
        <v>34.88300000000072</v>
      </c>
      <c r="P67" s="82">
        <v>5494.5739999999996</v>
      </c>
      <c r="Q67" s="71">
        <v>23.864000000000001</v>
      </c>
      <c r="R67" s="408">
        <v>131122.513936</v>
      </c>
      <c r="S67" s="651">
        <f t="shared" si="3"/>
        <v>11718.196</v>
      </c>
      <c r="T67" s="652">
        <f t="shared" si="4"/>
        <v>128.72699999999895</v>
      </c>
      <c r="U67" s="652">
        <f t="shared" si="7"/>
        <v>11589.469000000001</v>
      </c>
      <c r="V67" s="653"/>
      <c r="W67" s="346">
        <f>H67+M67-48456.1403</f>
        <v>232889.80914400003</v>
      </c>
      <c r="X67" s="404">
        <v>17479.067999999999</v>
      </c>
      <c r="Y67" s="398">
        <v>146.0109999999986</v>
      </c>
      <c r="Z67" s="398">
        <v>17333.057000000001</v>
      </c>
      <c r="AA67" s="398"/>
      <c r="AB67" s="440">
        <v>413636.07224800001</v>
      </c>
      <c r="AC67" s="396"/>
      <c r="AD67" s="25"/>
      <c r="AH67" s="21"/>
    </row>
    <row r="68" spans="1:34" ht="33.75" customHeight="1">
      <c r="A68" s="662">
        <v>32</v>
      </c>
      <c r="B68" s="663" t="s">
        <v>77</v>
      </c>
      <c r="C68" s="639" t="s">
        <v>10</v>
      </c>
      <c r="D68" s="664">
        <v>0</v>
      </c>
      <c r="E68" s="665">
        <v>0</v>
      </c>
      <c r="F68" s="665">
        <v>0</v>
      </c>
      <c r="G68" s="666"/>
      <c r="H68" s="667">
        <v>0</v>
      </c>
      <c r="I68" s="668"/>
      <c r="J68" s="669">
        <f t="shared" si="9"/>
        <v>0</v>
      </c>
      <c r="K68" s="669"/>
      <c r="L68" s="642">
        <v>15.906000000000001</v>
      </c>
      <c r="M68" s="643">
        <f t="shared" si="6"/>
        <v>0</v>
      </c>
      <c r="N68" s="474">
        <v>0</v>
      </c>
      <c r="O68" s="272">
        <v>0</v>
      </c>
      <c r="P68" s="272">
        <v>0</v>
      </c>
      <c r="Q68" s="71">
        <v>15.906000000000001</v>
      </c>
      <c r="R68" s="506">
        <v>0</v>
      </c>
      <c r="S68" s="664">
        <f t="shared" si="3"/>
        <v>0</v>
      </c>
      <c r="T68" s="665">
        <f t="shared" si="4"/>
        <v>0</v>
      </c>
      <c r="U68" s="665">
        <f t="shared" si="7"/>
        <v>0</v>
      </c>
      <c r="V68" s="666"/>
      <c r="W68" s="667">
        <f t="shared" si="8"/>
        <v>0</v>
      </c>
      <c r="X68" s="516">
        <v>0</v>
      </c>
      <c r="Y68" s="371">
        <v>0</v>
      </c>
      <c r="Z68" s="371">
        <v>0</v>
      </c>
      <c r="AA68" s="371"/>
      <c r="AB68" s="529">
        <v>0</v>
      </c>
      <c r="AC68" s="396"/>
      <c r="AD68" s="25"/>
      <c r="AH68" s="21"/>
    </row>
    <row r="69" spans="1:34" ht="33.75" customHeight="1">
      <c r="A69" s="12">
        <v>33</v>
      </c>
      <c r="B69" s="464" t="s">
        <v>319</v>
      </c>
      <c r="C69" s="406" t="s">
        <v>10</v>
      </c>
      <c r="D69" s="172">
        <v>1068.347</v>
      </c>
      <c r="E69" s="143">
        <v>3.1679999999998927</v>
      </c>
      <c r="F69" s="143">
        <v>1065.1790000000001</v>
      </c>
      <c r="G69" s="144"/>
      <c r="H69" s="440">
        <v>24175.302584000001</v>
      </c>
      <c r="I69" s="67"/>
      <c r="J69" s="68">
        <f t="shared" si="9"/>
        <v>0</v>
      </c>
      <c r="K69" s="68"/>
      <c r="L69" s="71">
        <v>22.696000000000002</v>
      </c>
      <c r="M69" s="89">
        <f t="shared" si="6"/>
        <v>0</v>
      </c>
      <c r="N69" s="476">
        <v>793.75</v>
      </c>
      <c r="O69" s="272">
        <v>0</v>
      </c>
      <c r="P69" s="82">
        <v>793.75</v>
      </c>
      <c r="Q69" s="71">
        <v>22.696000000000002</v>
      </c>
      <c r="R69" s="408">
        <v>18014.95</v>
      </c>
      <c r="S69" s="502">
        <f t="shared" si="3"/>
        <v>1068.347</v>
      </c>
      <c r="T69" s="244">
        <f t="shared" si="4"/>
        <v>3.1679999999998927</v>
      </c>
      <c r="U69" s="244">
        <f t="shared" si="7"/>
        <v>1065.1790000000001</v>
      </c>
      <c r="V69" s="369"/>
      <c r="W69" s="529">
        <f>H69+M69</f>
        <v>24175.302584000001</v>
      </c>
      <c r="X69" s="516">
        <v>1728.33</v>
      </c>
      <c r="Y69" s="371">
        <v>0</v>
      </c>
      <c r="Z69" s="371">
        <v>1728.33</v>
      </c>
      <c r="AA69" s="371"/>
      <c r="AB69" s="529">
        <v>39226.177680000001</v>
      </c>
      <c r="AC69" s="396"/>
      <c r="AD69" s="25"/>
      <c r="AH69" s="21"/>
    </row>
    <row r="70" spans="1:34" ht="33.75" customHeight="1">
      <c r="A70" s="12">
        <v>34</v>
      </c>
      <c r="B70" s="464" t="s">
        <v>261</v>
      </c>
      <c r="C70" s="406" t="s">
        <v>10</v>
      </c>
      <c r="D70" s="172">
        <v>853.71799999999996</v>
      </c>
      <c r="E70" s="143">
        <v>5.9839999999998099</v>
      </c>
      <c r="F70" s="143">
        <v>847.73400000000015</v>
      </c>
      <c r="G70" s="144"/>
      <c r="H70" s="145">
        <v>13717.183854000001</v>
      </c>
      <c r="I70" s="67"/>
      <c r="J70" s="68">
        <f t="shared" si="9"/>
        <v>0</v>
      </c>
      <c r="K70" s="68"/>
      <c r="L70" s="111">
        <v>16.181000000000001</v>
      </c>
      <c r="M70" s="89">
        <f t="shared" si="6"/>
        <v>0</v>
      </c>
      <c r="N70" s="476">
        <v>173.495</v>
      </c>
      <c r="O70" s="82">
        <v>1.967000000000013</v>
      </c>
      <c r="P70" s="82">
        <v>171.52799999999999</v>
      </c>
      <c r="Q70" s="111">
        <v>15.906000000000001</v>
      </c>
      <c r="R70" s="408">
        <v>2728.324368</v>
      </c>
      <c r="S70" s="172">
        <f t="shared" si="3"/>
        <v>853.71799999999996</v>
      </c>
      <c r="T70" s="143">
        <f t="shared" si="4"/>
        <v>5.9839999999998099</v>
      </c>
      <c r="U70" s="143">
        <f>F70+K70</f>
        <v>847.73400000000015</v>
      </c>
      <c r="V70" s="144"/>
      <c r="W70" s="145">
        <f t="shared" si="8"/>
        <v>13717.183854000001</v>
      </c>
      <c r="X70" s="404">
        <v>1049.568</v>
      </c>
      <c r="Y70" s="398">
        <v>10.04099999999994</v>
      </c>
      <c r="Z70" s="398">
        <v>1039.527</v>
      </c>
      <c r="AA70" s="398"/>
      <c r="AB70" s="440">
        <v>16534.716462</v>
      </c>
      <c r="AC70" s="396"/>
      <c r="AD70" s="25"/>
      <c r="AH70" s="21"/>
    </row>
    <row r="71" spans="1:34" ht="33.75" customHeight="1">
      <c r="A71" s="12">
        <v>35</v>
      </c>
      <c r="B71" s="464" t="s">
        <v>394</v>
      </c>
      <c r="C71" s="406" t="s">
        <v>10</v>
      </c>
      <c r="D71" s="172">
        <v>998.8</v>
      </c>
      <c r="E71" s="143">
        <v>21.447999999999865</v>
      </c>
      <c r="F71" s="143">
        <v>977.35200000000009</v>
      </c>
      <c r="G71" s="144"/>
      <c r="H71" s="145">
        <v>12912.774624000001</v>
      </c>
      <c r="I71" s="67"/>
      <c r="J71" s="82">
        <f t="shared" si="9"/>
        <v>0</v>
      </c>
      <c r="K71" s="68"/>
      <c r="L71" s="71">
        <v>13.212</v>
      </c>
      <c r="M71" s="89">
        <f t="shared" si="6"/>
        <v>0</v>
      </c>
      <c r="N71" s="476">
        <v>94.62</v>
      </c>
      <c r="O71" s="82">
        <v>0.9480000000000075</v>
      </c>
      <c r="P71" s="82">
        <v>93.671999999999997</v>
      </c>
      <c r="Q71" s="71">
        <v>13.212</v>
      </c>
      <c r="R71" s="408">
        <v>1237.594464</v>
      </c>
      <c r="S71" s="172">
        <f t="shared" si="3"/>
        <v>998.8</v>
      </c>
      <c r="T71" s="143">
        <f t="shared" si="4"/>
        <v>21.447999999999865</v>
      </c>
      <c r="U71" s="143">
        <f t="shared" si="7"/>
        <v>977.35200000000009</v>
      </c>
      <c r="V71" s="144"/>
      <c r="W71" s="145">
        <f t="shared" si="8"/>
        <v>12912.774624000001</v>
      </c>
      <c r="X71" s="404">
        <v>1351.752</v>
      </c>
      <c r="Y71" s="398">
        <v>25.259000000000015</v>
      </c>
      <c r="Z71" s="398">
        <v>1326.4929999999999</v>
      </c>
      <c r="AA71" s="398"/>
      <c r="AB71" s="440">
        <v>17525.625516</v>
      </c>
      <c r="AC71" s="396"/>
      <c r="AD71" s="25"/>
      <c r="AH71" s="21"/>
    </row>
    <row r="72" spans="1:34" ht="33.75" customHeight="1">
      <c r="A72" s="12">
        <v>36</v>
      </c>
      <c r="B72" s="464" t="s">
        <v>262</v>
      </c>
      <c r="C72" s="406" t="s">
        <v>10</v>
      </c>
      <c r="D72" s="172">
        <v>2458.6539999999995</v>
      </c>
      <c r="E72" s="143">
        <v>62.80199999999968</v>
      </c>
      <c r="F72" s="143">
        <v>2395.8519999999999</v>
      </c>
      <c r="G72" s="144"/>
      <c r="H72" s="145">
        <v>58161.703151999995</v>
      </c>
      <c r="I72" s="67"/>
      <c r="J72" s="68">
        <f t="shared" si="9"/>
        <v>0</v>
      </c>
      <c r="K72" s="68"/>
      <c r="L72" s="71">
        <v>24.276</v>
      </c>
      <c r="M72" s="89">
        <f t="shared" si="6"/>
        <v>0</v>
      </c>
      <c r="N72" s="476">
        <v>508.98</v>
      </c>
      <c r="O72" s="82">
        <v>9.1310000000000286</v>
      </c>
      <c r="P72" s="82">
        <v>499.84899999999999</v>
      </c>
      <c r="Q72" s="71">
        <v>23.864000000000001</v>
      </c>
      <c r="R72" s="408">
        <v>11928.396536</v>
      </c>
      <c r="S72" s="172">
        <f t="shared" si="3"/>
        <v>2458.6539999999995</v>
      </c>
      <c r="T72" s="143">
        <f t="shared" si="4"/>
        <v>62.80199999999968</v>
      </c>
      <c r="U72" s="143">
        <f t="shared" si="7"/>
        <v>2395.8519999999999</v>
      </c>
      <c r="V72" s="144"/>
      <c r="W72" s="145">
        <f t="shared" si="8"/>
        <v>58161.703151999995</v>
      </c>
      <c r="X72" s="404">
        <v>3181.2510000000002</v>
      </c>
      <c r="Y72" s="398">
        <v>70.108999999999469</v>
      </c>
      <c r="Z72" s="398">
        <v>3111.1420000000007</v>
      </c>
      <c r="AA72" s="398"/>
      <c r="AB72" s="440">
        <v>74244.292688000001</v>
      </c>
      <c r="AC72" s="396"/>
      <c r="AD72" s="25"/>
      <c r="AH72" s="21"/>
    </row>
    <row r="73" spans="1:34" ht="33.75" customHeight="1">
      <c r="A73" s="12">
        <v>37</v>
      </c>
      <c r="B73" s="464" t="s">
        <v>327</v>
      </c>
      <c r="C73" s="406" t="s">
        <v>10</v>
      </c>
      <c r="D73" s="172">
        <v>614.76</v>
      </c>
      <c r="E73" s="143">
        <v>13.413999999999987</v>
      </c>
      <c r="F73" s="143">
        <v>601.346</v>
      </c>
      <c r="G73" s="144"/>
      <c r="H73" s="145">
        <v>14598.275496</v>
      </c>
      <c r="I73" s="67"/>
      <c r="J73" s="68">
        <f t="shared" si="9"/>
        <v>0</v>
      </c>
      <c r="K73" s="68"/>
      <c r="L73" s="71">
        <v>24.276</v>
      </c>
      <c r="M73" s="89">
        <f t="shared" si="6"/>
        <v>0</v>
      </c>
      <c r="N73" s="476">
        <v>44.456000000000003</v>
      </c>
      <c r="O73" s="82">
        <v>1.5890000000000057</v>
      </c>
      <c r="P73" s="82">
        <v>42.866999999999997</v>
      </c>
      <c r="Q73" s="71">
        <v>23.864000000000001</v>
      </c>
      <c r="R73" s="408">
        <v>1022.978088</v>
      </c>
      <c r="S73" s="172">
        <f t="shared" si="3"/>
        <v>614.76</v>
      </c>
      <c r="T73" s="143">
        <f t="shared" si="4"/>
        <v>13.413999999999987</v>
      </c>
      <c r="U73" s="143">
        <f t="shared" si="7"/>
        <v>601.346</v>
      </c>
      <c r="V73" s="144"/>
      <c r="W73" s="145">
        <f t="shared" si="8"/>
        <v>14598.275496</v>
      </c>
      <c r="X73" s="404">
        <v>478.55900000000003</v>
      </c>
      <c r="Y73" s="398">
        <v>15.415999999999997</v>
      </c>
      <c r="Z73" s="398">
        <v>463.14300000000003</v>
      </c>
      <c r="AA73" s="398"/>
      <c r="AB73" s="440">
        <v>11052.444551999999</v>
      </c>
      <c r="AC73" s="396"/>
      <c r="AD73" s="25"/>
      <c r="AH73" s="21"/>
    </row>
    <row r="74" spans="1:34" ht="33.75" customHeight="1">
      <c r="A74" s="12">
        <v>38</v>
      </c>
      <c r="B74" s="464" t="s">
        <v>328</v>
      </c>
      <c r="C74" s="406" t="s">
        <v>10</v>
      </c>
      <c r="D74" s="172">
        <v>1035.153</v>
      </c>
      <c r="E74" s="143">
        <v>83.823999999999955</v>
      </c>
      <c r="F74" s="143">
        <v>951.32900000000006</v>
      </c>
      <c r="G74" s="144"/>
      <c r="H74" s="145">
        <v>23094.462804000003</v>
      </c>
      <c r="I74" s="67"/>
      <c r="J74" s="68">
        <f t="shared" si="9"/>
        <v>0</v>
      </c>
      <c r="K74" s="68"/>
      <c r="L74" s="71">
        <v>24.276</v>
      </c>
      <c r="M74" s="89">
        <f t="shared" si="6"/>
        <v>0</v>
      </c>
      <c r="N74" s="476">
        <v>527.79399999999998</v>
      </c>
      <c r="O74" s="82">
        <v>62.45599999999996</v>
      </c>
      <c r="P74" s="82">
        <v>465.33800000000002</v>
      </c>
      <c r="Q74" s="71">
        <v>23.864000000000001</v>
      </c>
      <c r="R74" s="408">
        <v>11104.826032000001</v>
      </c>
      <c r="S74" s="172">
        <f t="shared" si="3"/>
        <v>1035.153</v>
      </c>
      <c r="T74" s="143">
        <f t="shared" si="4"/>
        <v>83.823999999999955</v>
      </c>
      <c r="U74" s="143">
        <f t="shared" si="7"/>
        <v>951.32900000000006</v>
      </c>
      <c r="V74" s="144"/>
      <c r="W74" s="145">
        <f t="shared" si="8"/>
        <v>23094.462804000003</v>
      </c>
      <c r="X74" s="404">
        <v>1527.1019999999999</v>
      </c>
      <c r="Y74" s="398">
        <v>146.93799999999987</v>
      </c>
      <c r="Z74" s="398">
        <v>1380.164</v>
      </c>
      <c r="AA74" s="398"/>
      <c r="AB74" s="440">
        <v>32936.233695999996</v>
      </c>
      <c r="AC74" s="396"/>
      <c r="AD74" s="25"/>
      <c r="AH74" s="21"/>
    </row>
    <row r="75" spans="1:34" ht="33.75" customHeight="1">
      <c r="A75" s="12">
        <v>39</v>
      </c>
      <c r="B75" s="464" t="s">
        <v>329</v>
      </c>
      <c r="C75" s="406" t="s">
        <v>10</v>
      </c>
      <c r="D75" s="172">
        <v>793.38799999999992</v>
      </c>
      <c r="E75" s="143">
        <v>34.865999999999985</v>
      </c>
      <c r="F75" s="143">
        <v>758.52199999999993</v>
      </c>
      <c r="G75" s="144"/>
      <c r="H75" s="145">
        <v>18413.880072</v>
      </c>
      <c r="I75" s="67"/>
      <c r="J75" s="68">
        <f t="shared" si="9"/>
        <v>0</v>
      </c>
      <c r="K75" s="68"/>
      <c r="L75" s="71">
        <v>24.276</v>
      </c>
      <c r="M75" s="89">
        <f t="shared" si="6"/>
        <v>0</v>
      </c>
      <c r="N75" s="616">
        <v>260.52100000000002</v>
      </c>
      <c r="O75" s="82">
        <v>3.0860000000000127</v>
      </c>
      <c r="P75" s="610">
        <v>257.435</v>
      </c>
      <c r="Q75" s="71">
        <v>23.864000000000001</v>
      </c>
      <c r="R75" s="408">
        <v>6143.4288400000005</v>
      </c>
      <c r="S75" s="172">
        <f t="shared" si="3"/>
        <v>793.38799999999992</v>
      </c>
      <c r="T75" s="143">
        <f t="shared" si="4"/>
        <v>34.865999999999985</v>
      </c>
      <c r="U75" s="143">
        <f t="shared" si="7"/>
        <v>758.52199999999993</v>
      </c>
      <c r="V75" s="144"/>
      <c r="W75" s="145">
        <f t="shared" si="8"/>
        <v>18413.880072</v>
      </c>
      <c r="X75" s="404">
        <v>1087.585</v>
      </c>
      <c r="Y75" s="398">
        <v>34.52800000000002</v>
      </c>
      <c r="Z75" s="398">
        <v>1053.057</v>
      </c>
      <c r="AA75" s="398"/>
      <c r="AB75" s="440">
        <v>25130.152247999999</v>
      </c>
      <c r="AC75" s="396"/>
      <c r="AD75" s="25"/>
      <c r="AH75" s="21"/>
    </row>
    <row r="76" spans="1:34" ht="33.75" customHeight="1">
      <c r="A76" s="553">
        <v>40</v>
      </c>
      <c r="B76" s="583" t="s">
        <v>330</v>
      </c>
      <c r="C76" s="406" t="s">
        <v>10</v>
      </c>
      <c r="D76" s="502">
        <v>0</v>
      </c>
      <c r="E76" s="244">
        <v>0</v>
      </c>
      <c r="F76" s="244">
        <v>0</v>
      </c>
      <c r="G76" s="369"/>
      <c r="H76" s="403">
        <v>0</v>
      </c>
      <c r="I76" s="85"/>
      <c r="J76" s="69">
        <f t="shared" si="9"/>
        <v>0</v>
      </c>
      <c r="K76" s="69"/>
      <c r="L76" s="71">
        <v>15.832000000000001</v>
      </c>
      <c r="M76" s="242">
        <f t="shared" si="6"/>
        <v>0</v>
      </c>
      <c r="N76" s="474">
        <v>0</v>
      </c>
      <c r="O76" s="272">
        <v>0</v>
      </c>
      <c r="P76" s="272">
        <v>0</v>
      </c>
      <c r="Q76" s="71">
        <v>15.832000000000001</v>
      </c>
      <c r="R76" s="506">
        <v>0</v>
      </c>
      <c r="S76" s="502">
        <f t="shared" si="3"/>
        <v>0</v>
      </c>
      <c r="T76" s="244">
        <f t="shared" si="4"/>
        <v>0</v>
      </c>
      <c r="U76" s="244">
        <f t="shared" si="7"/>
        <v>0</v>
      </c>
      <c r="V76" s="369"/>
      <c r="W76" s="403">
        <f t="shared" si="8"/>
        <v>0</v>
      </c>
      <c r="X76" s="516">
        <v>0</v>
      </c>
      <c r="Y76" s="371">
        <v>0</v>
      </c>
      <c r="Z76" s="371">
        <v>0</v>
      </c>
      <c r="AA76" s="371"/>
      <c r="AB76" s="529">
        <v>0</v>
      </c>
      <c r="AC76" s="396"/>
      <c r="AD76" s="25"/>
      <c r="AH76" s="21"/>
    </row>
    <row r="77" spans="1:34" ht="33.75" customHeight="1">
      <c r="A77" s="12">
        <v>41</v>
      </c>
      <c r="B77" s="464" t="s">
        <v>331</v>
      </c>
      <c r="C77" s="406" t="s">
        <v>10</v>
      </c>
      <c r="D77" s="172">
        <v>441.46800000000002</v>
      </c>
      <c r="E77" s="143">
        <v>2.2999999999967713E-2</v>
      </c>
      <c r="F77" s="143">
        <v>441.44500000000005</v>
      </c>
      <c r="G77" s="144"/>
      <c r="H77" s="145">
        <v>7143.0215450000005</v>
      </c>
      <c r="I77" s="67"/>
      <c r="J77" s="68">
        <f t="shared" si="9"/>
        <v>0</v>
      </c>
      <c r="K77" s="68"/>
      <c r="L77" s="71">
        <v>16.181000000000001</v>
      </c>
      <c r="M77" s="89">
        <f t="shared" si="6"/>
        <v>0</v>
      </c>
      <c r="N77" s="476">
        <v>316.46199999999999</v>
      </c>
      <c r="O77" s="82">
        <v>5.0000000000011369E-2</v>
      </c>
      <c r="P77" s="82">
        <v>316.41199999999998</v>
      </c>
      <c r="Q77" s="71">
        <v>15.906000000000001</v>
      </c>
      <c r="R77" s="408">
        <v>5032.8492719999995</v>
      </c>
      <c r="S77" s="172">
        <f t="shared" si="3"/>
        <v>441.46800000000002</v>
      </c>
      <c r="T77" s="143">
        <f t="shared" si="4"/>
        <v>2.2999999999967713E-2</v>
      </c>
      <c r="U77" s="143">
        <f t="shared" si="7"/>
        <v>441.44500000000005</v>
      </c>
      <c r="V77" s="144"/>
      <c r="W77" s="145">
        <f t="shared" si="8"/>
        <v>7143.0215450000005</v>
      </c>
      <c r="X77" s="404">
        <v>585.01400000000001</v>
      </c>
      <c r="Y77" s="398">
        <v>5.0000000000068212E-2</v>
      </c>
      <c r="Z77" s="398">
        <v>584.96399999999994</v>
      </c>
      <c r="AA77" s="398"/>
      <c r="AB77" s="440">
        <v>9304.4373840000007</v>
      </c>
      <c r="AC77" s="396"/>
      <c r="AD77" s="25"/>
      <c r="AH77" s="21"/>
    </row>
    <row r="78" spans="1:34" ht="33.75" customHeight="1">
      <c r="A78" s="12">
        <v>42</v>
      </c>
      <c r="B78" s="464" t="s">
        <v>332</v>
      </c>
      <c r="C78" s="406" t="s">
        <v>10</v>
      </c>
      <c r="D78" s="172">
        <v>796.16899999999998</v>
      </c>
      <c r="E78" s="143">
        <v>37.659999999999968</v>
      </c>
      <c r="F78" s="143">
        <v>758.50900000000001</v>
      </c>
      <c r="G78" s="144"/>
      <c r="H78" s="145">
        <v>15090.536554999999</v>
      </c>
      <c r="I78" s="67"/>
      <c r="J78" s="68">
        <f t="shared" si="9"/>
        <v>0</v>
      </c>
      <c r="K78" s="68"/>
      <c r="L78" s="71">
        <v>19.895</v>
      </c>
      <c r="M78" s="242">
        <f t="shared" si="6"/>
        <v>0</v>
      </c>
      <c r="N78" s="476">
        <v>170.45099999999999</v>
      </c>
      <c r="O78" s="82">
        <v>7.3089999999999975</v>
      </c>
      <c r="P78" s="82">
        <v>163.142</v>
      </c>
      <c r="Q78" s="71">
        <v>19.895</v>
      </c>
      <c r="R78" s="506">
        <v>3245.71009</v>
      </c>
      <c r="S78" s="172">
        <f t="shared" si="3"/>
        <v>796.16899999999998</v>
      </c>
      <c r="T78" s="143">
        <f t="shared" si="4"/>
        <v>37.659999999999968</v>
      </c>
      <c r="U78" s="143">
        <f t="shared" si="7"/>
        <v>758.50900000000001</v>
      </c>
      <c r="V78" s="144"/>
      <c r="W78" s="145">
        <f t="shared" si="8"/>
        <v>15090.536554999999</v>
      </c>
      <c r="X78" s="404">
        <v>1017.4159999999999</v>
      </c>
      <c r="Y78" s="398">
        <v>49.748000000000047</v>
      </c>
      <c r="Z78" s="398">
        <v>967.66799999999989</v>
      </c>
      <c r="AA78" s="398"/>
      <c r="AB78" s="440">
        <v>19251.754860000001</v>
      </c>
      <c r="AC78" s="396"/>
      <c r="AD78" s="25"/>
      <c r="AH78" s="21"/>
    </row>
    <row r="79" spans="1:34" ht="33.75" customHeight="1">
      <c r="A79" s="12">
        <v>43</v>
      </c>
      <c r="B79" s="464" t="s">
        <v>345</v>
      </c>
      <c r="C79" s="406" t="s">
        <v>10</v>
      </c>
      <c r="D79" s="172">
        <v>496.62400000000002</v>
      </c>
      <c r="E79" s="143">
        <v>21.120000000000005</v>
      </c>
      <c r="F79" s="143">
        <v>475.50400000000002</v>
      </c>
      <c r="G79" s="144"/>
      <c r="H79" s="145">
        <v>7694.1302240000014</v>
      </c>
      <c r="I79" s="67"/>
      <c r="J79" s="68">
        <f t="shared" si="9"/>
        <v>0</v>
      </c>
      <c r="K79" s="68"/>
      <c r="L79" s="71">
        <v>16.181000000000001</v>
      </c>
      <c r="M79" s="89">
        <f t="shared" si="6"/>
        <v>0</v>
      </c>
      <c r="N79" s="476">
        <v>170.239</v>
      </c>
      <c r="O79" s="82">
        <v>4.8849999999999909</v>
      </c>
      <c r="P79" s="82">
        <v>165.35400000000001</v>
      </c>
      <c r="Q79" s="71">
        <v>15.906000000000001</v>
      </c>
      <c r="R79" s="408">
        <v>2630.1207240000003</v>
      </c>
      <c r="S79" s="172">
        <f t="shared" si="3"/>
        <v>496.62400000000002</v>
      </c>
      <c r="T79" s="143">
        <f t="shared" si="4"/>
        <v>21.120000000000005</v>
      </c>
      <c r="U79" s="143">
        <f t="shared" si="7"/>
        <v>475.50400000000002</v>
      </c>
      <c r="V79" s="144"/>
      <c r="W79" s="145">
        <f t="shared" si="8"/>
        <v>7694.1302240000014</v>
      </c>
      <c r="X79" s="404">
        <v>792.91200000000003</v>
      </c>
      <c r="Y79" s="398">
        <v>29.658999999999992</v>
      </c>
      <c r="Z79" s="398">
        <v>763.25300000000004</v>
      </c>
      <c r="AA79" s="398"/>
      <c r="AB79" s="440">
        <v>12140.302218000001</v>
      </c>
      <c r="AC79" s="396"/>
      <c r="AD79" s="25"/>
      <c r="AH79" s="21"/>
    </row>
    <row r="80" spans="1:34" ht="33.75" customHeight="1">
      <c r="A80" s="12">
        <v>44</v>
      </c>
      <c r="B80" s="464" t="s">
        <v>333</v>
      </c>
      <c r="C80" s="406" t="s">
        <v>10</v>
      </c>
      <c r="D80" s="172">
        <v>5044.3509999999997</v>
      </c>
      <c r="E80" s="143">
        <v>98.979999999999563</v>
      </c>
      <c r="F80" s="143">
        <v>4945.3710000000001</v>
      </c>
      <c r="G80" s="144"/>
      <c r="H80" s="145">
        <v>120053.826396</v>
      </c>
      <c r="I80" s="67"/>
      <c r="J80" s="68">
        <f t="shared" si="9"/>
        <v>0</v>
      </c>
      <c r="K80" s="68"/>
      <c r="L80" s="71">
        <v>24.276</v>
      </c>
      <c r="M80" s="89">
        <f t="shared" si="6"/>
        <v>0</v>
      </c>
      <c r="N80" s="476">
        <v>318.76799999999997</v>
      </c>
      <c r="O80" s="82">
        <v>9.20799999999997</v>
      </c>
      <c r="P80" s="82">
        <v>309.56</v>
      </c>
      <c r="Q80" s="71">
        <v>23.864000000000001</v>
      </c>
      <c r="R80" s="408">
        <v>7387.3398400000005</v>
      </c>
      <c r="S80" s="172">
        <f t="shared" si="3"/>
        <v>5044.3509999999997</v>
      </c>
      <c r="T80" s="143">
        <f t="shared" si="4"/>
        <v>98.979999999999563</v>
      </c>
      <c r="U80" s="143">
        <f t="shared" si="7"/>
        <v>4945.3710000000001</v>
      </c>
      <c r="V80" s="144"/>
      <c r="W80" s="145">
        <f t="shared" si="8"/>
        <v>120053.826396</v>
      </c>
      <c r="X80" s="404">
        <v>5306.6189999999997</v>
      </c>
      <c r="Y80" s="398">
        <v>102.45299999999952</v>
      </c>
      <c r="Z80" s="398">
        <v>5204.1660000000002</v>
      </c>
      <c r="AA80" s="398"/>
      <c r="AB80" s="440">
        <v>124192.217424</v>
      </c>
      <c r="AC80" s="396"/>
      <c r="AD80" s="25"/>
      <c r="AH80" s="21"/>
    </row>
    <row r="81" spans="1:34" ht="33.75" customHeight="1">
      <c r="A81" s="12">
        <v>45</v>
      </c>
      <c r="B81" s="464" t="s">
        <v>334</v>
      </c>
      <c r="C81" s="406" t="s">
        <v>10</v>
      </c>
      <c r="D81" s="172">
        <v>232.60699999999997</v>
      </c>
      <c r="E81" s="143">
        <v>4.6989999999999839</v>
      </c>
      <c r="F81" s="143">
        <v>227.90799999999999</v>
      </c>
      <c r="G81" s="144"/>
      <c r="H81" s="145">
        <v>3687.779348</v>
      </c>
      <c r="I81" s="67"/>
      <c r="J81" s="68">
        <f t="shared" si="9"/>
        <v>0</v>
      </c>
      <c r="K81" s="68"/>
      <c r="L81" s="71">
        <v>16.181000000000001</v>
      </c>
      <c r="M81" s="89">
        <f t="shared" si="6"/>
        <v>0</v>
      </c>
      <c r="N81" s="476">
        <v>43.427999999999997</v>
      </c>
      <c r="O81" s="82">
        <v>0.75900000000000034</v>
      </c>
      <c r="P81" s="82">
        <v>42.668999999999997</v>
      </c>
      <c r="Q81" s="71">
        <v>15.906000000000001</v>
      </c>
      <c r="R81" s="408">
        <v>678.69311399999992</v>
      </c>
      <c r="S81" s="172">
        <f t="shared" si="3"/>
        <v>232.60699999999997</v>
      </c>
      <c r="T81" s="143">
        <f t="shared" si="4"/>
        <v>4.6989999999999839</v>
      </c>
      <c r="U81" s="143">
        <f>F81+K81</f>
        <v>227.90799999999999</v>
      </c>
      <c r="V81" s="144"/>
      <c r="W81" s="145">
        <f>H81+M81</f>
        <v>3687.779348</v>
      </c>
      <c r="X81" s="404">
        <v>264.80099999999999</v>
      </c>
      <c r="Y81" s="398">
        <v>5.2040000000000077</v>
      </c>
      <c r="Z81" s="398">
        <v>259.59699999999998</v>
      </c>
      <c r="AA81" s="398"/>
      <c r="AB81" s="440">
        <v>4129.1498819999997</v>
      </c>
      <c r="AC81" s="396"/>
      <c r="AD81" s="25"/>
      <c r="AH81" s="21"/>
    </row>
    <row r="82" spans="1:34" ht="33.75" customHeight="1">
      <c r="A82" s="12">
        <v>46</v>
      </c>
      <c r="B82" s="464" t="s">
        <v>94</v>
      </c>
      <c r="C82" s="406" t="s">
        <v>10</v>
      </c>
      <c r="D82" s="172">
        <v>523.01400000000001</v>
      </c>
      <c r="E82" s="143">
        <v>13.228999999999985</v>
      </c>
      <c r="F82" s="143">
        <v>509.78500000000003</v>
      </c>
      <c r="G82" s="144"/>
      <c r="H82" s="145">
        <v>12375.540660000001</v>
      </c>
      <c r="I82" s="67"/>
      <c r="J82" s="68">
        <f t="shared" si="9"/>
        <v>0</v>
      </c>
      <c r="K82" s="68"/>
      <c r="L82" s="71">
        <v>24.276</v>
      </c>
      <c r="M82" s="89">
        <f t="shared" si="6"/>
        <v>0</v>
      </c>
      <c r="N82" s="476">
        <v>68.367999999999995</v>
      </c>
      <c r="O82" s="82">
        <v>2.492999999999995</v>
      </c>
      <c r="P82" s="82">
        <v>65.875</v>
      </c>
      <c r="Q82" s="71">
        <v>23.864000000000001</v>
      </c>
      <c r="R82" s="408">
        <v>1572.0409999999999</v>
      </c>
      <c r="S82" s="172">
        <f t="shared" si="3"/>
        <v>523.01400000000001</v>
      </c>
      <c r="T82" s="143">
        <f t="shared" si="4"/>
        <v>13.228999999999985</v>
      </c>
      <c r="U82" s="143">
        <f t="shared" si="7"/>
        <v>509.78500000000003</v>
      </c>
      <c r="V82" s="144"/>
      <c r="W82" s="145">
        <f t="shared" si="8"/>
        <v>12375.540660000001</v>
      </c>
      <c r="X82" s="404">
        <v>596.64200000000005</v>
      </c>
      <c r="Y82" s="398">
        <v>18.312000000000012</v>
      </c>
      <c r="Z82" s="398">
        <v>578.33000000000004</v>
      </c>
      <c r="AA82" s="398"/>
      <c r="AB82" s="440">
        <v>13801.26712</v>
      </c>
      <c r="AC82" s="396"/>
      <c r="AD82" s="25"/>
      <c r="AH82" s="21"/>
    </row>
    <row r="83" spans="1:34" ht="33.75" customHeight="1">
      <c r="A83" s="12">
        <v>47</v>
      </c>
      <c r="B83" s="464" t="s">
        <v>93</v>
      </c>
      <c r="C83" s="406" t="s">
        <v>10</v>
      </c>
      <c r="D83" s="172">
        <v>0</v>
      </c>
      <c r="E83" s="244">
        <v>0</v>
      </c>
      <c r="F83" s="143">
        <v>0</v>
      </c>
      <c r="G83" s="144"/>
      <c r="H83" s="403">
        <v>0</v>
      </c>
      <c r="I83" s="85"/>
      <c r="J83" s="69">
        <f t="shared" si="9"/>
        <v>0</v>
      </c>
      <c r="K83" s="69"/>
      <c r="L83" s="71">
        <v>15.906000000000001</v>
      </c>
      <c r="M83" s="242">
        <f t="shared" si="6"/>
        <v>0</v>
      </c>
      <c r="N83" s="474">
        <v>0</v>
      </c>
      <c r="O83" s="272">
        <v>0</v>
      </c>
      <c r="P83" s="272">
        <v>0</v>
      </c>
      <c r="Q83" s="71">
        <v>15.906000000000001</v>
      </c>
      <c r="R83" s="506">
        <v>0</v>
      </c>
      <c r="S83" s="172">
        <f t="shared" si="3"/>
        <v>0</v>
      </c>
      <c r="T83" s="244">
        <f t="shared" si="4"/>
        <v>0</v>
      </c>
      <c r="U83" s="143">
        <f t="shared" si="7"/>
        <v>0</v>
      </c>
      <c r="V83" s="144"/>
      <c r="W83" s="403">
        <f t="shared" si="8"/>
        <v>0</v>
      </c>
      <c r="X83" s="516">
        <v>0</v>
      </c>
      <c r="Y83" s="371">
        <v>0</v>
      </c>
      <c r="Z83" s="371">
        <v>0</v>
      </c>
      <c r="AA83" s="371"/>
      <c r="AB83" s="529">
        <v>0</v>
      </c>
      <c r="AC83" s="396"/>
      <c r="AD83" s="25"/>
      <c r="AH83" s="21"/>
    </row>
    <row r="84" spans="1:34" ht="33.75" customHeight="1">
      <c r="A84" s="12">
        <v>48</v>
      </c>
      <c r="B84" s="464" t="s">
        <v>95</v>
      </c>
      <c r="C84" s="406" t="s">
        <v>10</v>
      </c>
      <c r="D84" s="172">
        <v>374.79</v>
      </c>
      <c r="E84" s="143">
        <v>8.4279999999999973</v>
      </c>
      <c r="F84" s="143">
        <v>366.36200000000002</v>
      </c>
      <c r="G84" s="144"/>
      <c r="H84" s="145">
        <v>8893.8039119999994</v>
      </c>
      <c r="I84" s="67"/>
      <c r="J84" s="68">
        <f t="shared" si="9"/>
        <v>0</v>
      </c>
      <c r="K84" s="68"/>
      <c r="L84" s="71">
        <v>24.276</v>
      </c>
      <c r="M84" s="89">
        <f t="shared" si="6"/>
        <v>0</v>
      </c>
      <c r="N84" s="476">
        <v>71.397000000000006</v>
      </c>
      <c r="O84" s="82">
        <v>1.4969999999999999</v>
      </c>
      <c r="P84" s="82">
        <v>69.900000000000006</v>
      </c>
      <c r="Q84" s="71">
        <v>23.864000000000001</v>
      </c>
      <c r="R84" s="408">
        <v>1668.0936000000002</v>
      </c>
      <c r="S84" s="172">
        <f t="shared" si="3"/>
        <v>374.79</v>
      </c>
      <c r="T84" s="143">
        <f t="shared" si="4"/>
        <v>8.4279999999999973</v>
      </c>
      <c r="U84" s="143">
        <f t="shared" si="7"/>
        <v>366.36200000000002</v>
      </c>
      <c r="V84" s="144"/>
      <c r="W84" s="145">
        <f t="shared" si="8"/>
        <v>8893.8039119999994</v>
      </c>
      <c r="X84" s="404">
        <v>424.93200000000002</v>
      </c>
      <c r="Y84" s="398">
        <v>10.946000000000026</v>
      </c>
      <c r="Z84" s="398">
        <v>413.98599999999999</v>
      </c>
      <c r="AA84" s="398"/>
      <c r="AB84" s="440">
        <v>9879.3619040000012</v>
      </c>
      <c r="AC84" s="396"/>
      <c r="AD84" s="25"/>
      <c r="AH84" s="21"/>
    </row>
    <row r="85" spans="1:34" ht="33.75" customHeight="1">
      <c r="A85" s="12">
        <v>49</v>
      </c>
      <c r="B85" s="464" t="s">
        <v>237</v>
      </c>
      <c r="C85" s="406" t="s">
        <v>10</v>
      </c>
      <c r="D85" s="172">
        <v>2635.152</v>
      </c>
      <c r="E85" s="143">
        <v>0</v>
      </c>
      <c r="F85" s="143">
        <v>2635.152</v>
      </c>
      <c r="G85" s="144"/>
      <c r="H85" s="145">
        <v>63970.949951999995</v>
      </c>
      <c r="I85" s="67"/>
      <c r="J85" s="272">
        <f t="shared" si="9"/>
        <v>0</v>
      </c>
      <c r="K85" s="68"/>
      <c r="L85" s="71">
        <v>24.276</v>
      </c>
      <c r="M85" s="89">
        <f t="shared" si="6"/>
        <v>0</v>
      </c>
      <c r="N85" s="476">
        <v>915.23900000000003</v>
      </c>
      <c r="O85" s="272">
        <v>0</v>
      </c>
      <c r="P85" s="82">
        <v>915.23900000000003</v>
      </c>
      <c r="Q85" s="71">
        <v>23.864000000000001</v>
      </c>
      <c r="R85" s="408">
        <v>21841.263496000003</v>
      </c>
      <c r="S85" s="172">
        <f t="shared" si="3"/>
        <v>2635.152</v>
      </c>
      <c r="T85" s="143">
        <f t="shared" si="4"/>
        <v>0</v>
      </c>
      <c r="U85" s="143">
        <f t="shared" si="7"/>
        <v>2635.152</v>
      </c>
      <c r="V85" s="144"/>
      <c r="W85" s="145">
        <f t="shared" si="8"/>
        <v>63970.949951999995</v>
      </c>
      <c r="X85" s="404">
        <v>4140.6389999999992</v>
      </c>
      <c r="Y85" s="398">
        <v>4.9609999999993306</v>
      </c>
      <c r="Z85" s="398">
        <v>4135.6779999999999</v>
      </c>
      <c r="AA85" s="398"/>
      <c r="AB85" s="440">
        <v>98693.819791999995</v>
      </c>
      <c r="AC85" s="396"/>
      <c r="AD85" s="25"/>
      <c r="AH85" s="21"/>
    </row>
    <row r="86" spans="1:34" ht="33.75" customHeight="1">
      <c r="A86" s="12">
        <v>50</v>
      </c>
      <c r="B86" s="464" t="s">
        <v>292</v>
      </c>
      <c r="C86" s="406" t="s">
        <v>10</v>
      </c>
      <c r="D86" s="172">
        <v>75.983999999999995</v>
      </c>
      <c r="E86" s="143">
        <v>7.7569999999999908</v>
      </c>
      <c r="F86" s="143">
        <v>68.227000000000004</v>
      </c>
      <c r="G86" s="144"/>
      <c r="H86" s="145">
        <v>1656.278652</v>
      </c>
      <c r="I86" s="478"/>
      <c r="J86" s="68">
        <f t="shared" si="9"/>
        <v>0</v>
      </c>
      <c r="K86" s="422"/>
      <c r="L86" s="71">
        <v>24.276</v>
      </c>
      <c r="M86" s="242">
        <f t="shared" si="6"/>
        <v>0</v>
      </c>
      <c r="N86" s="616">
        <v>9.3819999999999997</v>
      </c>
      <c r="O86" s="82">
        <v>0.64499999999999957</v>
      </c>
      <c r="P86" s="610">
        <v>8.7370000000000001</v>
      </c>
      <c r="Q86" s="71">
        <v>23.864000000000001</v>
      </c>
      <c r="R86" s="408">
        <v>208.49976800000002</v>
      </c>
      <c r="S86" s="172">
        <f t="shared" si="3"/>
        <v>75.983999999999995</v>
      </c>
      <c r="T86" s="143">
        <f t="shared" si="4"/>
        <v>7.7569999999999908</v>
      </c>
      <c r="U86" s="143">
        <f t="shared" si="7"/>
        <v>68.227000000000004</v>
      </c>
      <c r="V86" s="144"/>
      <c r="W86" s="145">
        <f t="shared" si="8"/>
        <v>1656.278652</v>
      </c>
      <c r="X86" s="404">
        <v>107.56800000000003</v>
      </c>
      <c r="Y86" s="398">
        <v>6.758000000000024</v>
      </c>
      <c r="Z86" s="398">
        <v>100.81</v>
      </c>
      <c r="AA86" s="398"/>
      <c r="AB86" s="440">
        <v>2405.72984</v>
      </c>
      <c r="AC86" s="396"/>
      <c r="AD86" s="25"/>
      <c r="AH86" s="21"/>
    </row>
    <row r="87" spans="1:34" s="482" customFormat="1" ht="33.75" customHeight="1">
      <c r="A87" s="12">
        <v>51</v>
      </c>
      <c r="B87" s="464" t="s">
        <v>293</v>
      </c>
      <c r="C87" s="407" t="s">
        <v>10</v>
      </c>
      <c r="D87" s="172">
        <v>2175.0929999999998</v>
      </c>
      <c r="E87" s="143">
        <v>10.737999999999829</v>
      </c>
      <c r="F87" s="143">
        <v>2164.355</v>
      </c>
      <c r="G87" s="144"/>
      <c r="H87" s="145">
        <v>52541.881979999991</v>
      </c>
      <c r="I87" s="67"/>
      <c r="J87" s="68">
        <f t="shared" si="9"/>
        <v>0</v>
      </c>
      <c r="K87" s="68"/>
      <c r="L87" s="71">
        <v>24.276</v>
      </c>
      <c r="M87" s="242">
        <f t="shared" si="6"/>
        <v>0</v>
      </c>
      <c r="N87" s="476">
        <v>980.24300000000005</v>
      </c>
      <c r="O87" s="82">
        <v>0.70500000000004093</v>
      </c>
      <c r="P87" s="82">
        <v>979.53800000000001</v>
      </c>
      <c r="Q87" s="71">
        <v>23.864000000000001</v>
      </c>
      <c r="R87" s="506">
        <v>23375.694832000001</v>
      </c>
      <c r="S87" s="172">
        <f t="shared" si="3"/>
        <v>2175.0929999999998</v>
      </c>
      <c r="T87" s="143">
        <f t="shared" si="4"/>
        <v>10.737999999999829</v>
      </c>
      <c r="U87" s="143">
        <f t="shared" si="7"/>
        <v>2164.355</v>
      </c>
      <c r="V87" s="144"/>
      <c r="W87" s="145">
        <f t="shared" si="8"/>
        <v>52541.881979999991</v>
      </c>
      <c r="X87" s="404">
        <v>2931.0589999999997</v>
      </c>
      <c r="Y87" s="398">
        <v>3.4450000000001637</v>
      </c>
      <c r="Z87" s="398">
        <v>2927.6139999999996</v>
      </c>
      <c r="AA87" s="398"/>
      <c r="AB87" s="440">
        <v>69864.58049600001</v>
      </c>
      <c r="AC87" s="536"/>
      <c r="AD87" s="537"/>
    </row>
    <row r="88" spans="1:34" ht="33.75" customHeight="1">
      <c r="A88" s="12">
        <v>52</v>
      </c>
      <c r="B88" s="464" t="s">
        <v>294</v>
      </c>
      <c r="C88" s="406" t="s">
        <v>10</v>
      </c>
      <c r="D88" s="172">
        <v>4496.3440000000001</v>
      </c>
      <c r="E88" s="143">
        <v>188.96700000000055</v>
      </c>
      <c r="F88" s="143">
        <v>4307.3769999999995</v>
      </c>
      <c r="G88" s="144"/>
      <c r="H88" s="145">
        <v>69697.667237000001</v>
      </c>
      <c r="I88" s="67"/>
      <c r="J88" s="68">
        <f t="shared" si="9"/>
        <v>0</v>
      </c>
      <c r="K88" s="68"/>
      <c r="L88" s="71">
        <v>16.181000000000001</v>
      </c>
      <c r="M88" s="89">
        <f>K88*L88</f>
        <v>0</v>
      </c>
      <c r="N88" s="476">
        <v>690.26800000000003</v>
      </c>
      <c r="O88" s="82">
        <v>19.951999999999998</v>
      </c>
      <c r="P88" s="82">
        <v>670.31600000000003</v>
      </c>
      <c r="Q88" s="71">
        <v>15.906000000000001</v>
      </c>
      <c r="R88" s="408">
        <v>10662.046296</v>
      </c>
      <c r="S88" s="172">
        <f t="shared" si="3"/>
        <v>4496.3440000000001</v>
      </c>
      <c r="T88" s="143">
        <f t="shared" si="4"/>
        <v>188.96700000000055</v>
      </c>
      <c r="U88" s="143">
        <f t="shared" si="7"/>
        <v>4307.3769999999995</v>
      </c>
      <c r="V88" s="144"/>
      <c r="W88" s="145">
        <f t="shared" si="8"/>
        <v>69697.667237000001</v>
      </c>
      <c r="X88" s="404">
        <v>5363.1239999999998</v>
      </c>
      <c r="Y88" s="398">
        <v>174.94399999999951</v>
      </c>
      <c r="Z88" s="398">
        <v>5188.18</v>
      </c>
      <c r="AA88" s="398"/>
      <c r="AB88" s="440">
        <v>82523.191080000004</v>
      </c>
      <c r="AC88" s="396"/>
      <c r="AD88" s="25"/>
      <c r="AH88" s="21"/>
    </row>
    <row r="89" spans="1:34" ht="26.25" customHeight="1">
      <c r="A89" s="12">
        <v>53</v>
      </c>
      <c r="B89" s="464" t="s">
        <v>396</v>
      </c>
      <c r="C89" s="406" t="s">
        <v>10</v>
      </c>
      <c r="D89" s="502">
        <v>0</v>
      </c>
      <c r="E89" s="244">
        <v>0</v>
      </c>
      <c r="F89" s="244">
        <v>0</v>
      </c>
      <c r="G89" s="369"/>
      <c r="H89" s="403">
        <v>0</v>
      </c>
      <c r="I89" s="85"/>
      <c r="J89" s="69">
        <f t="shared" si="9"/>
        <v>0</v>
      </c>
      <c r="K89" s="69"/>
      <c r="L89" s="71">
        <v>24.276</v>
      </c>
      <c r="M89" s="242">
        <f>K89*L89</f>
        <v>0</v>
      </c>
      <c r="N89" s="474">
        <v>0</v>
      </c>
      <c r="O89" s="272">
        <v>0</v>
      </c>
      <c r="P89" s="272">
        <v>0</v>
      </c>
      <c r="Q89" s="71">
        <v>23.864000000000001</v>
      </c>
      <c r="R89" s="506">
        <v>0</v>
      </c>
      <c r="S89" s="502">
        <f t="shared" si="3"/>
        <v>0</v>
      </c>
      <c r="T89" s="244">
        <f t="shared" si="4"/>
        <v>0</v>
      </c>
      <c r="U89" s="244">
        <f t="shared" si="7"/>
        <v>0</v>
      </c>
      <c r="V89" s="369"/>
      <c r="W89" s="403">
        <f t="shared" si="8"/>
        <v>0</v>
      </c>
      <c r="X89" s="516">
        <v>0</v>
      </c>
      <c r="Y89" s="371">
        <v>0</v>
      </c>
      <c r="Z89" s="371">
        <v>0</v>
      </c>
      <c r="AA89" s="371"/>
      <c r="AB89" s="529">
        <v>0</v>
      </c>
      <c r="AC89" s="396"/>
      <c r="AD89" s="25"/>
      <c r="AH89" s="21"/>
    </row>
    <row r="90" spans="1:34" ht="33.75" customHeight="1">
      <c r="A90" s="12">
        <v>54</v>
      </c>
      <c r="B90" s="464" t="s">
        <v>335</v>
      </c>
      <c r="C90" s="406" t="s">
        <v>10</v>
      </c>
      <c r="D90" s="172">
        <v>1003.3399999999999</v>
      </c>
      <c r="E90" s="143">
        <v>0</v>
      </c>
      <c r="F90" s="143">
        <v>1003.3399999999999</v>
      </c>
      <c r="G90" s="144"/>
      <c r="H90" s="145">
        <v>24357.081839999999</v>
      </c>
      <c r="I90" s="476"/>
      <c r="J90" s="68">
        <f t="shared" si="9"/>
        <v>0</v>
      </c>
      <c r="K90" s="68"/>
      <c r="L90" s="71">
        <v>24.276</v>
      </c>
      <c r="M90" s="89">
        <f t="shared" si="6"/>
        <v>0</v>
      </c>
      <c r="N90" s="476">
        <v>28.486999999999998</v>
      </c>
      <c r="O90" s="82">
        <v>1.9999999999988916E-3</v>
      </c>
      <c r="P90" s="82">
        <v>28.484999999999999</v>
      </c>
      <c r="Q90" s="71">
        <v>23.864000000000001</v>
      </c>
      <c r="R90" s="506">
        <v>679.76603999999998</v>
      </c>
      <c r="S90" s="172">
        <f t="shared" si="3"/>
        <v>1003.3399999999999</v>
      </c>
      <c r="T90" s="143">
        <f t="shared" si="4"/>
        <v>0</v>
      </c>
      <c r="U90" s="143">
        <f t="shared" si="7"/>
        <v>1003.3399999999999</v>
      </c>
      <c r="V90" s="144"/>
      <c r="W90" s="145">
        <f t="shared" si="8"/>
        <v>24357.081839999999</v>
      </c>
      <c r="X90" s="404">
        <v>1227.7830000000001</v>
      </c>
      <c r="Y90" s="398">
        <v>0.55300000000033833</v>
      </c>
      <c r="Z90" s="398">
        <v>1227.2299999999998</v>
      </c>
      <c r="AA90" s="398"/>
      <c r="AB90" s="440">
        <v>29286.616719999998</v>
      </c>
      <c r="AC90" s="396"/>
      <c r="AD90" s="25"/>
      <c r="AH90" s="21"/>
    </row>
    <row r="91" spans="1:34" ht="33.75" customHeight="1">
      <c r="A91" s="12">
        <v>55</v>
      </c>
      <c r="B91" s="464" t="s">
        <v>385</v>
      </c>
      <c r="C91" s="406" t="s">
        <v>10</v>
      </c>
      <c r="D91" s="172">
        <v>132.21899999999999</v>
      </c>
      <c r="E91" s="143">
        <v>0</v>
      </c>
      <c r="F91" s="143">
        <v>132.21899999999999</v>
      </c>
      <c r="G91" s="144"/>
      <c r="H91" s="145">
        <v>2139.4356390000003</v>
      </c>
      <c r="I91" s="67"/>
      <c r="J91" s="68">
        <f t="shared" si="9"/>
        <v>0</v>
      </c>
      <c r="K91" s="68"/>
      <c r="L91" s="71">
        <v>16.181000000000001</v>
      </c>
      <c r="M91" s="89">
        <f t="shared" si="6"/>
        <v>0</v>
      </c>
      <c r="N91" s="474">
        <v>0</v>
      </c>
      <c r="O91" s="272">
        <v>0</v>
      </c>
      <c r="P91" s="272">
        <v>0</v>
      </c>
      <c r="Q91" s="71">
        <v>15.906000000000001</v>
      </c>
      <c r="R91" s="506">
        <v>0</v>
      </c>
      <c r="S91" s="172">
        <f t="shared" si="3"/>
        <v>132.21899999999999</v>
      </c>
      <c r="T91" s="143">
        <f t="shared" si="4"/>
        <v>0</v>
      </c>
      <c r="U91" s="143">
        <f t="shared" si="7"/>
        <v>132.21899999999999</v>
      </c>
      <c r="V91" s="144"/>
      <c r="W91" s="145">
        <f t="shared" si="8"/>
        <v>2139.4356390000003</v>
      </c>
      <c r="X91" s="404">
        <v>182.441</v>
      </c>
      <c r="Y91" s="398">
        <v>4.8000000000001819E-2</v>
      </c>
      <c r="Z91" s="398">
        <v>182.393</v>
      </c>
      <c r="AA91" s="398"/>
      <c r="AB91" s="440">
        <v>2901.1430580000001</v>
      </c>
      <c r="AC91" s="396"/>
      <c r="AD91" s="25"/>
      <c r="AH91" s="21"/>
    </row>
    <row r="92" spans="1:34" ht="33.75" customHeight="1">
      <c r="A92" s="12">
        <v>56</v>
      </c>
      <c r="B92" s="464" t="s">
        <v>339</v>
      </c>
      <c r="C92" s="406" t="s">
        <v>10</v>
      </c>
      <c r="D92" s="172">
        <v>733.32100000000003</v>
      </c>
      <c r="E92" s="143">
        <v>29.253700000000094</v>
      </c>
      <c r="F92" s="143">
        <v>704.06729999999993</v>
      </c>
      <c r="G92" s="144"/>
      <c r="H92" s="145">
        <v>7595.4780324000003</v>
      </c>
      <c r="I92" s="67"/>
      <c r="J92" s="68">
        <f t="shared" si="9"/>
        <v>0</v>
      </c>
      <c r="K92" s="68"/>
      <c r="L92" s="71">
        <v>10.788</v>
      </c>
      <c r="M92" s="89">
        <f t="shared" si="6"/>
        <v>0</v>
      </c>
      <c r="N92" s="476">
        <v>188.923</v>
      </c>
      <c r="O92" s="82">
        <v>4.8460000000000036</v>
      </c>
      <c r="P92" s="82">
        <v>184.077</v>
      </c>
      <c r="Q92" s="71">
        <v>10.605</v>
      </c>
      <c r="R92" s="408">
        <v>1952.136585</v>
      </c>
      <c r="S92" s="172">
        <f t="shared" si="3"/>
        <v>733.32100000000003</v>
      </c>
      <c r="T92" s="143">
        <f t="shared" si="4"/>
        <v>29.253700000000094</v>
      </c>
      <c r="U92" s="143">
        <f t="shared" si="7"/>
        <v>704.06729999999993</v>
      </c>
      <c r="V92" s="144"/>
      <c r="W92" s="145">
        <f t="shared" si="8"/>
        <v>7595.4780324000003</v>
      </c>
      <c r="X92" s="404">
        <v>969.77199999999993</v>
      </c>
      <c r="Y92" s="398">
        <v>35.06899999999996</v>
      </c>
      <c r="Z92" s="398">
        <v>934.70299999999997</v>
      </c>
      <c r="AA92" s="398"/>
      <c r="AB92" s="440">
        <v>9912.5253150000008</v>
      </c>
      <c r="AC92" s="396"/>
      <c r="AD92" s="25"/>
      <c r="AH92" s="21"/>
    </row>
    <row r="93" spans="1:34" s="482" customFormat="1" ht="33.75" customHeight="1">
      <c r="A93" s="12">
        <v>57</v>
      </c>
      <c r="B93" s="463" t="s">
        <v>340</v>
      </c>
      <c r="C93" s="406" t="s">
        <v>10</v>
      </c>
      <c r="D93" s="172">
        <v>235.93299999999999</v>
      </c>
      <c r="E93" s="143">
        <v>4.5380000000000109</v>
      </c>
      <c r="F93" s="143">
        <v>231.39499999999998</v>
      </c>
      <c r="G93" s="144"/>
      <c r="H93" s="145">
        <v>5617.3450199999997</v>
      </c>
      <c r="I93" s="67"/>
      <c r="J93" s="68">
        <f t="shared" si="9"/>
        <v>0</v>
      </c>
      <c r="K93" s="68"/>
      <c r="L93" s="71">
        <v>24.276</v>
      </c>
      <c r="M93" s="89">
        <f t="shared" si="6"/>
        <v>0</v>
      </c>
      <c r="N93" s="476">
        <v>129.738</v>
      </c>
      <c r="O93" s="82">
        <v>1.9890000000000043</v>
      </c>
      <c r="P93" s="82">
        <v>127.749</v>
      </c>
      <c r="Q93" s="71">
        <v>23.864000000000001</v>
      </c>
      <c r="R93" s="506">
        <v>3048.602136</v>
      </c>
      <c r="S93" s="172">
        <f t="shared" si="3"/>
        <v>235.93299999999999</v>
      </c>
      <c r="T93" s="143">
        <f t="shared" si="4"/>
        <v>4.5380000000000109</v>
      </c>
      <c r="U93" s="143">
        <f t="shared" si="7"/>
        <v>231.39499999999998</v>
      </c>
      <c r="V93" s="144"/>
      <c r="W93" s="145">
        <f t="shared" si="8"/>
        <v>5617.3450199999997</v>
      </c>
      <c r="X93" s="404">
        <v>406.04500000000002</v>
      </c>
      <c r="Y93" s="398">
        <v>6.841000000000065</v>
      </c>
      <c r="Z93" s="398">
        <v>399.20399999999995</v>
      </c>
      <c r="AA93" s="398"/>
      <c r="AB93" s="440">
        <v>9526.6042560000005</v>
      </c>
      <c r="AC93" s="536"/>
      <c r="AD93" s="537"/>
    </row>
    <row r="94" spans="1:34" s="482" customFormat="1" ht="33.75" customHeight="1">
      <c r="A94" s="12">
        <v>58</v>
      </c>
      <c r="B94" s="463" t="s">
        <v>104</v>
      </c>
      <c r="C94" s="406" t="s">
        <v>10</v>
      </c>
      <c r="D94" s="172">
        <v>821.26299999999992</v>
      </c>
      <c r="E94" s="143">
        <v>8.5579999999999927</v>
      </c>
      <c r="F94" s="143">
        <v>812.70499999999993</v>
      </c>
      <c r="G94" s="144"/>
      <c r="H94" s="145">
        <v>13150.379605000002</v>
      </c>
      <c r="I94" s="67"/>
      <c r="J94" s="68">
        <f t="shared" si="9"/>
        <v>0</v>
      </c>
      <c r="K94" s="68"/>
      <c r="L94" s="71">
        <v>16.181000000000001</v>
      </c>
      <c r="M94" s="89">
        <f t="shared" si="6"/>
        <v>0</v>
      </c>
      <c r="N94" s="476">
        <v>220.97</v>
      </c>
      <c r="O94" s="82">
        <v>1.7719999999999914</v>
      </c>
      <c r="P94" s="82">
        <v>219.19800000000001</v>
      </c>
      <c r="Q94" s="71">
        <v>15.906000000000001</v>
      </c>
      <c r="R94" s="408">
        <v>3486.563388</v>
      </c>
      <c r="S94" s="172">
        <f t="shared" si="3"/>
        <v>821.26299999999992</v>
      </c>
      <c r="T94" s="143">
        <f t="shared" si="4"/>
        <v>8.5579999999999927</v>
      </c>
      <c r="U94" s="143">
        <f t="shared" si="7"/>
        <v>812.70499999999993</v>
      </c>
      <c r="V94" s="144"/>
      <c r="W94" s="145">
        <f t="shared" si="8"/>
        <v>13150.379605000002</v>
      </c>
      <c r="X94" s="404">
        <v>1052.6760000000002</v>
      </c>
      <c r="Y94" s="398">
        <v>9.9210000000002765</v>
      </c>
      <c r="Z94" s="398">
        <v>1042.7549999999999</v>
      </c>
      <c r="AA94" s="398"/>
      <c r="AB94" s="440">
        <v>16586.061030000001</v>
      </c>
      <c r="AC94" s="536"/>
      <c r="AD94" s="537"/>
    </row>
    <row r="95" spans="1:34" ht="33.75" customHeight="1">
      <c r="A95" s="12">
        <v>59</v>
      </c>
      <c r="B95" s="463" t="s">
        <v>336</v>
      </c>
      <c r="C95" s="406" t="s">
        <v>10</v>
      </c>
      <c r="D95" s="172">
        <v>410.64799999999997</v>
      </c>
      <c r="E95" s="143">
        <v>7.33299999999997</v>
      </c>
      <c r="F95" s="143">
        <v>403.315</v>
      </c>
      <c r="G95" s="144"/>
      <c r="H95" s="145">
        <v>9790.8749399999997</v>
      </c>
      <c r="I95" s="67"/>
      <c r="J95" s="68">
        <f t="shared" si="9"/>
        <v>0</v>
      </c>
      <c r="K95" s="68"/>
      <c r="L95" s="71">
        <v>24.276</v>
      </c>
      <c r="M95" s="89">
        <f t="shared" si="6"/>
        <v>0</v>
      </c>
      <c r="N95" s="476">
        <v>153.58699999999999</v>
      </c>
      <c r="O95" s="82">
        <v>2.6769999999999925</v>
      </c>
      <c r="P95" s="82">
        <v>150.91</v>
      </c>
      <c r="Q95" s="71">
        <v>23.864000000000001</v>
      </c>
      <c r="R95" s="408">
        <v>3601.3162400000001</v>
      </c>
      <c r="S95" s="172">
        <f t="shared" si="3"/>
        <v>410.64799999999997</v>
      </c>
      <c r="T95" s="143">
        <f t="shared" si="4"/>
        <v>7.33299999999997</v>
      </c>
      <c r="U95" s="143">
        <f t="shared" si="7"/>
        <v>403.315</v>
      </c>
      <c r="V95" s="144"/>
      <c r="W95" s="145">
        <f t="shared" si="8"/>
        <v>9790.8749399999997</v>
      </c>
      <c r="X95" s="404">
        <v>558.279</v>
      </c>
      <c r="Y95" s="398">
        <v>14.58299999999997</v>
      </c>
      <c r="Z95" s="398">
        <v>543.69600000000003</v>
      </c>
      <c r="AA95" s="398"/>
      <c r="AB95" s="440">
        <v>12974.761344</v>
      </c>
      <c r="AC95" s="396"/>
      <c r="AD95" s="25"/>
      <c r="AH95" s="21"/>
    </row>
    <row r="96" spans="1:34" ht="33.75" customHeight="1">
      <c r="A96" s="12">
        <v>60</v>
      </c>
      <c r="B96" s="464" t="s">
        <v>215</v>
      </c>
      <c r="C96" s="406" t="s">
        <v>10</v>
      </c>
      <c r="D96" s="172">
        <v>1319.221</v>
      </c>
      <c r="E96" s="143">
        <v>32.088999999999942</v>
      </c>
      <c r="F96" s="143">
        <v>1287.1320000000001</v>
      </c>
      <c r="G96" s="144"/>
      <c r="H96" s="145">
        <v>31246.416431999998</v>
      </c>
      <c r="I96" s="67"/>
      <c r="J96" s="68">
        <f t="shared" si="9"/>
        <v>0</v>
      </c>
      <c r="K96" s="68"/>
      <c r="L96" s="71">
        <v>24.276</v>
      </c>
      <c r="M96" s="89">
        <f t="shared" si="6"/>
        <v>0</v>
      </c>
      <c r="N96" s="476">
        <v>582.41600000000005</v>
      </c>
      <c r="O96" s="82">
        <v>14.29200000000003</v>
      </c>
      <c r="P96" s="82">
        <v>568.12400000000002</v>
      </c>
      <c r="Q96" s="71">
        <v>23.864000000000001</v>
      </c>
      <c r="R96" s="408">
        <v>13557.711136000002</v>
      </c>
      <c r="S96" s="172">
        <f t="shared" si="3"/>
        <v>1319.221</v>
      </c>
      <c r="T96" s="143">
        <f t="shared" si="4"/>
        <v>32.088999999999942</v>
      </c>
      <c r="U96" s="143">
        <f t="shared" si="7"/>
        <v>1287.1320000000001</v>
      </c>
      <c r="V96" s="144"/>
      <c r="W96" s="145">
        <f t="shared" si="8"/>
        <v>31246.416431999998</v>
      </c>
      <c r="X96" s="404">
        <v>2157.8500000000004</v>
      </c>
      <c r="Y96" s="398">
        <v>48.813000000000102</v>
      </c>
      <c r="Z96" s="398">
        <v>2109.0370000000003</v>
      </c>
      <c r="AA96" s="398"/>
      <c r="AB96" s="440">
        <v>50330.058967999998</v>
      </c>
      <c r="AC96" s="396"/>
      <c r="AD96" s="25"/>
      <c r="AH96" s="21"/>
    </row>
    <row r="97" spans="1:34" ht="33.75" customHeight="1">
      <c r="A97" s="12">
        <v>61</v>
      </c>
      <c r="B97" s="464" t="s">
        <v>346</v>
      </c>
      <c r="C97" s="406" t="s">
        <v>10</v>
      </c>
      <c r="D97" s="172">
        <v>2998.5450000000001</v>
      </c>
      <c r="E97" s="143">
        <v>38.858999999999924</v>
      </c>
      <c r="F97" s="143">
        <v>2959.6860000000001</v>
      </c>
      <c r="G97" s="144"/>
      <c r="H97" s="145">
        <v>47890.679166000002</v>
      </c>
      <c r="I97" s="478"/>
      <c r="J97" s="68">
        <f t="shared" si="9"/>
        <v>0</v>
      </c>
      <c r="K97" s="422"/>
      <c r="L97" s="71">
        <v>16.181000000000001</v>
      </c>
      <c r="M97" s="89">
        <f t="shared" si="6"/>
        <v>0</v>
      </c>
      <c r="N97" s="616">
        <v>2080.4769999999999</v>
      </c>
      <c r="O97" s="82">
        <v>25.369999999999891</v>
      </c>
      <c r="P97" s="610">
        <v>2055.107</v>
      </c>
      <c r="Q97" s="71">
        <v>15.906000000000001</v>
      </c>
      <c r="R97" s="506">
        <v>32688.531942000001</v>
      </c>
      <c r="S97" s="172">
        <f t="shared" si="3"/>
        <v>2998.5450000000001</v>
      </c>
      <c r="T97" s="143">
        <f t="shared" si="4"/>
        <v>38.858999999999924</v>
      </c>
      <c r="U97" s="143">
        <f t="shared" si="7"/>
        <v>2959.6860000000001</v>
      </c>
      <c r="V97" s="144"/>
      <c r="W97" s="145">
        <f t="shared" si="8"/>
        <v>47890.679166000002</v>
      </c>
      <c r="X97" s="404">
        <v>4884.0959999999995</v>
      </c>
      <c r="Y97" s="398">
        <v>62.208999999998923</v>
      </c>
      <c r="Z97" s="398">
        <v>4821.8870000000006</v>
      </c>
      <c r="AA97" s="398"/>
      <c r="AB97" s="440">
        <v>76696.934622000001</v>
      </c>
      <c r="AC97" s="396"/>
      <c r="AD97" s="25"/>
      <c r="AH97" s="21"/>
    </row>
    <row r="98" spans="1:34" ht="33.75" customHeight="1">
      <c r="A98" s="12">
        <v>62</v>
      </c>
      <c r="B98" s="464" t="s">
        <v>216</v>
      </c>
      <c r="C98" s="406" t="s">
        <v>10</v>
      </c>
      <c r="D98" s="172">
        <v>1644.3389999999999</v>
      </c>
      <c r="E98" s="143">
        <v>54.994999999999891</v>
      </c>
      <c r="F98" s="143">
        <v>1589.3440000000001</v>
      </c>
      <c r="G98" s="144"/>
      <c r="H98" s="145">
        <v>38582.914944000004</v>
      </c>
      <c r="I98" s="67"/>
      <c r="J98" s="68">
        <f t="shared" si="9"/>
        <v>0</v>
      </c>
      <c r="K98" s="68"/>
      <c r="L98" s="71">
        <v>24.276</v>
      </c>
      <c r="M98" s="89">
        <f t="shared" si="6"/>
        <v>0</v>
      </c>
      <c r="N98" s="476">
        <v>1038.2560000000001</v>
      </c>
      <c r="O98" s="82">
        <v>17.90400000000011</v>
      </c>
      <c r="P98" s="82">
        <v>1020.352</v>
      </c>
      <c r="Q98" s="71">
        <v>23.864000000000001</v>
      </c>
      <c r="R98" s="408">
        <v>24349.680128</v>
      </c>
      <c r="S98" s="172">
        <f t="shared" si="3"/>
        <v>1644.3389999999999</v>
      </c>
      <c r="T98" s="143">
        <f t="shared" si="4"/>
        <v>54.994999999999891</v>
      </c>
      <c r="U98" s="143">
        <f t="shared" si="7"/>
        <v>1589.3440000000001</v>
      </c>
      <c r="V98" s="144"/>
      <c r="W98" s="145">
        <f t="shared" si="8"/>
        <v>38582.914944000004</v>
      </c>
      <c r="X98" s="404">
        <v>3058.288</v>
      </c>
      <c r="Y98" s="398">
        <v>76.608999999999924</v>
      </c>
      <c r="Z98" s="398">
        <v>2981.6790000000001</v>
      </c>
      <c r="AA98" s="398"/>
      <c r="AB98" s="440">
        <v>71154.787656</v>
      </c>
      <c r="AC98" s="396"/>
      <c r="AD98" s="25"/>
      <c r="AH98" s="21"/>
    </row>
    <row r="99" spans="1:34" ht="33.75" customHeight="1">
      <c r="A99" s="12">
        <v>63</v>
      </c>
      <c r="B99" s="464" t="s">
        <v>337</v>
      </c>
      <c r="C99" s="406" t="s">
        <v>10</v>
      </c>
      <c r="D99" s="172">
        <v>533.29999999999995</v>
      </c>
      <c r="E99" s="143">
        <v>23.548000000000002</v>
      </c>
      <c r="F99" s="143">
        <v>509.75199999999995</v>
      </c>
      <c r="G99" s="144"/>
      <c r="H99" s="145">
        <v>8018.9087119999995</v>
      </c>
      <c r="I99" s="67"/>
      <c r="J99" s="68">
        <f t="shared" si="9"/>
        <v>0</v>
      </c>
      <c r="K99" s="68"/>
      <c r="L99" s="71">
        <v>15.731</v>
      </c>
      <c r="M99" s="89">
        <f t="shared" si="6"/>
        <v>0</v>
      </c>
      <c r="N99" s="476">
        <v>200.33099999999999</v>
      </c>
      <c r="O99" s="82">
        <v>5.8100000000000023</v>
      </c>
      <c r="P99" s="82">
        <v>194.52099999999999</v>
      </c>
      <c r="Q99" s="71">
        <v>15.731</v>
      </c>
      <c r="R99" s="408">
        <v>3060.0098509999998</v>
      </c>
      <c r="S99" s="172">
        <f t="shared" si="3"/>
        <v>533.29999999999995</v>
      </c>
      <c r="T99" s="143">
        <f t="shared" si="4"/>
        <v>23.548000000000002</v>
      </c>
      <c r="U99" s="143">
        <f t="shared" si="7"/>
        <v>509.75199999999995</v>
      </c>
      <c r="V99" s="144"/>
      <c r="W99" s="145">
        <f t="shared" si="8"/>
        <v>8018.9087119999995</v>
      </c>
      <c r="X99" s="404">
        <v>847.35399999999993</v>
      </c>
      <c r="Y99" s="398">
        <v>34.673999999999864</v>
      </c>
      <c r="Z99" s="398">
        <v>812.68000000000006</v>
      </c>
      <c r="AA99" s="398"/>
      <c r="AB99" s="440">
        <v>12784.269079999998</v>
      </c>
      <c r="AC99" s="396"/>
      <c r="AD99" s="25"/>
      <c r="AH99" s="21"/>
    </row>
    <row r="100" spans="1:34" ht="33.75" customHeight="1">
      <c r="A100" s="12">
        <v>64</v>
      </c>
      <c r="B100" s="463" t="s">
        <v>217</v>
      </c>
      <c r="C100" s="406" t="s">
        <v>10</v>
      </c>
      <c r="D100" s="172">
        <v>3996.3969999999999</v>
      </c>
      <c r="E100" s="143">
        <v>47.04300000000012</v>
      </c>
      <c r="F100" s="143">
        <v>3949.3539999999998</v>
      </c>
      <c r="G100" s="144"/>
      <c r="H100" s="145">
        <v>95874.517703999998</v>
      </c>
      <c r="I100" s="67"/>
      <c r="J100" s="68">
        <f t="shared" si="9"/>
        <v>0</v>
      </c>
      <c r="K100" s="68"/>
      <c r="L100" s="71">
        <v>24.276</v>
      </c>
      <c r="M100" s="89">
        <f t="shared" si="6"/>
        <v>0</v>
      </c>
      <c r="N100" s="476">
        <v>704.125</v>
      </c>
      <c r="O100" s="82">
        <v>10.69500000000005</v>
      </c>
      <c r="P100" s="82">
        <v>693.43</v>
      </c>
      <c r="Q100" s="71">
        <v>23.864000000000001</v>
      </c>
      <c r="R100" s="408">
        <v>16548.01352</v>
      </c>
      <c r="S100" s="172">
        <f t="shared" si="3"/>
        <v>3996.3969999999999</v>
      </c>
      <c r="T100" s="143">
        <f t="shared" si="4"/>
        <v>47.04300000000012</v>
      </c>
      <c r="U100" s="143">
        <f t="shared" si="7"/>
        <v>3949.3539999999998</v>
      </c>
      <c r="V100" s="144"/>
      <c r="W100" s="145">
        <f t="shared" si="8"/>
        <v>95874.517703999998</v>
      </c>
      <c r="X100" s="404">
        <v>3829.3510000000001</v>
      </c>
      <c r="Y100" s="398">
        <v>44.516000000000531</v>
      </c>
      <c r="Z100" s="398">
        <v>3784.8349999999996</v>
      </c>
      <c r="AA100" s="398"/>
      <c r="AB100" s="440">
        <v>90321.302439999999</v>
      </c>
      <c r="AC100" s="396"/>
      <c r="AD100" s="25"/>
      <c r="AH100" s="21"/>
    </row>
    <row r="101" spans="1:34" ht="33.75" customHeight="1">
      <c r="A101" s="12">
        <v>65</v>
      </c>
      <c r="B101" s="463" t="s">
        <v>263</v>
      </c>
      <c r="C101" s="406" t="s">
        <v>10</v>
      </c>
      <c r="D101" s="172">
        <v>355.57799999999997</v>
      </c>
      <c r="E101" s="143">
        <v>8.3029999999999973</v>
      </c>
      <c r="F101" s="143">
        <v>347.27499999999998</v>
      </c>
      <c r="G101" s="144"/>
      <c r="H101" s="145">
        <v>8430.4478999999992</v>
      </c>
      <c r="I101" s="67"/>
      <c r="J101" s="68">
        <f t="shared" si="9"/>
        <v>0</v>
      </c>
      <c r="K101" s="68"/>
      <c r="L101" s="71">
        <v>24.276</v>
      </c>
      <c r="M101" s="89">
        <f t="shared" si="6"/>
        <v>0</v>
      </c>
      <c r="N101" s="476">
        <v>71.442999999999998</v>
      </c>
      <c r="O101" s="82">
        <v>1.7339999999999947</v>
      </c>
      <c r="P101" s="82">
        <v>69.709000000000003</v>
      </c>
      <c r="Q101" s="71">
        <v>23.864000000000001</v>
      </c>
      <c r="R101" s="408">
        <v>1663.5355760000002</v>
      </c>
      <c r="S101" s="172">
        <f t="shared" si="3"/>
        <v>355.57799999999997</v>
      </c>
      <c r="T101" s="143">
        <f t="shared" si="4"/>
        <v>8.3029999999999973</v>
      </c>
      <c r="U101" s="143">
        <f t="shared" si="7"/>
        <v>347.27499999999998</v>
      </c>
      <c r="V101" s="144"/>
      <c r="W101" s="145">
        <f t="shared" si="8"/>
        <v>8430.4478999999992</v>
      </c>
      <c r="X101" s="404">
        <v>441.42599999999999</v>
      </c>
      <c r="Y101" s="398">
        <v>12.616999999999962</v>
      </c>
      <c r="Z101" s="398">
        <v>428.80900000000003</v>
      </c>
      <c r="AA101" s="398"/>
      <c r="AB101" s="440">
        <v>10233.097976000001</v>
      </c>
      <c r="AC101" s="396"/>
      <c r="AD101" s="25"/>
      <c r="AH101" s="21"/>
    </row>
    <row r="102" spans="1:34" s="512" customFormat="1" ht="33.75" customHeight="1">
      <c r="A102" s="12">
        <v>66</v>
      </c>
      <c r="B102" s="463" t="s">
        <v>360</v>
      </c>
      <c r="C102" s="407" t="s">
        <v>10</v>
      </c>
      <c r="D102" s="404">
        <v>1755.7250000000001</v>
      </c>
      <c r="E102" s="398">
        <v>92.759000000000242</v>
      </c>
      <c r="F102" s="398">
        <v>1662.9659999999999</v>
      </c>
      <c r="G102" s="398"/>
      <c r="H102" s="145">
        <v>26908.452846</v>
      </c>
      <c r="I102" s="476"/>
      <c r="J102" s="82">
        <f t="shared" si="9"/>
        <v>0</v>
      </c>
      <c r="K102" s="82"/>
      <c r="L102" s="71">
        <v>16.181000000000001</v>
      </c>
      <c r="M102" s="408">
        <f t="shared" si="6"/>
        <v>0</v>
      </c>
      <c r="N102" s="476">
        <v>321.62700000000001</v>
      </c>
      <c r="O102" s="82">
        <v>4.5060000000000286</v>
      </c>
      <c r="P102" s="82">
        <v>317.12099999999998</v>
      </c>
      <c r="Q102" s="71">
        <v>15.906000000000001</v>
      </c>
      <c r="R102" s="408">
        <v>5044.1266260000002</v>
      </c>
      <c r="S102" s="404">
        <f t="shared" ref="S102:S165" si="10">D102+I102</f>
        <v>1755.7250000000001</v>
      </c>
      <c r="T102" s="398">
        <f t="shared" ref="T102:T165" si="11">S102-U102</f>
        <v>92.759000000000242</v>
      </c>
      <c r="U102" s="398">
        <f t="shared" si="7"/>
        <v>1662.9659999999999</v>
      </c>
      <c r="V102" s="398"/>
      <c r="W102" s="145">
        <f t="shared" si="8"/>
        <v>26908.452846</v>
      </c>
      <c r="X102" s="404">
        <v>1940.4259999999999</v>
      </c>
      <c r="Y102" s="398">
        <v>55.804000000000087</v>
      </c>
      <c r="Z102" s="398">
        <v>1884.6219999999998</v>
      </c>
      <c r="AA102" s="398"/>
      <c r="AB102" s="440">
        <v>29976.797532000001</v>
      </c>
      <c r="AC102" s="510"/>
      <c r="AD102" s="511"/>
    </row>
    <row r="103" spans="1:34" ht="33.75" customHeight="1">
      <c r="A103" s="12">
        <v>67</v>
      </c>
      <c r="B103" s="463" t="s">
        <v>338</v>
      </c>
      <c r="C103" s="406" t="s">
        <v>10</v>
      </c>
      <c r="D103" s="172">
        <v>1887.6479999999999</v>
      </c>
      <c r="E103" s="143">
        <v>18.196999999999889</v>
      </c>
      <c r="F103" s="143">
        <v>1869.451</v>
      </c>
      <c r="G103" s="144"/>
      <c r="H103" s="145">
        <v>45382.792475999995</v>
      </c>
      <c r="I103" s="67"/>
      <c r="J103" s="82">
        <f t="shared" si="9"/>
        <v>0</v>
      </c>
      <c r="K103" s="68"/>
      <c r="L103" s="71">
        <v>24.276</v>
      </c>
      <c r="M103" s="89">
        <f t="shared" ref="M103:M166" si="12">K103*L103</f>
        <v>0</v>
      </c>
      <c r="N103" s="476">
        <v>448.91699999999997</v>
      </c>
      <c r="O103" s="82">
        <v>3.8959999999999582</v>
      </c>
      <c r="P103" s="82">
        <v>445.02100000000002</v>
      </c>
      <c r="Q103" s="71">
        <v>23.864000000000001</v>
      </c>
      <c r="R103" s="408">
        <v>10619.981144000001</v>
      </c>
      <c r="S103" s="172">
        <f t="shared" si="10"/>
        <v>1887.6479999999999</v>
      </c>
      <c r="T103" s="143">
        <f t="shared" si="11"/>
        <v>18.196999999999889</v>
      </c>
      <c r="U103" s="143">
        <f t="shared" ref="U103:U166" si="13">F103+K103</f>
        <v>1869.451</v>
      </c>
      <c r="V103" s="144"/>
      <c r="W103" s="145">
        <f t="shared" si="8"/>
        <v>45382.792475999995</v>
      </c>
      <c r="X103" s="404">
        <v>2533.9299999999998</v>
      </c>
      <c r="Y103" s="398">
        <v>21.873999999999796</v>
      </c>
      <c r="Z103" s="398">
        <v>2512.056</v>
      </c>
      <c r="AA103" s="398"/>
      <c r="AB103" s="440">
        <v>59947.704383999997</v>
      </c>
      <c r="AC103" s="396"/>
      <c r="AD103" s="25"/>
      <c r="AH103" s="21"/>
    </row>
    <row r="104" spans="1:34" ht="33.75" customHeight="1">
      <c r="A104" s="12">
        <v>68</v>
      </c>
      <c r="B104" s="463" t="s">
        <v>111</v>
      </c>
      <c r="C104" s="406" t="s">
        <v>10</v>
      </c>
      <c r="D104" s="172">
        <v>1383.1559999999999</v>
      </c>
      <c r="E104" s="143">
        <v>41.461999999999989</v>
      </c>
      <c r="F104" s="143">
        <v>1341.694</v>
      </c>
      <c r="G104" s="144"/>
      <c r="H104" s="145">
        <v>32570.963543999998</v>
      </c>
      <c r="I104" s="67"/>
      <c r="J104" s="68">
        <f t="shared" si="9"/>
        <v>0</v>
      </c>
      <c r="K104" s="68"/>
      <c r="L104" s="71">
        <v>24.276</v>
      </c>
      <c r="M104" s="89">
        <f t="shared" si="12"/>
        <v>0</v>
      </c>
      <c r="N104" s="476">
        <v>393.214</v>
      </c>
      <c r="O104" s="82">
        <v>8.1949999999999932</v>
      </c>
      <c r="P104" s="82">
        <v>385.01900000000001</v>
      </c>
      <c r="Q104" s="71">
        <v>23.864000000000001</v>
      </c>
      <c r="R104" s="408">
        <v>9188.0934159999997</v>
      </c>
      <c r="S104" s="172">
        <f t="shared" si="10"/>
        <v>1383.1559999999999</v>
      </c>
      <c r="T104" s="143">
        <f t="shared" si="11"/>
        <v>41.461999999999989</v>
      </c>
      <c r="U104" s="143">
        <f t="shared" si="13"/>
        <v>1341.694</v>
      </c>
      <c r="V104" s="144"/>
      <c r="W104" s="145">
        <f t="shared" ref="W104:W167" si="14">H104+M104</f>
        <v>32570.963543999998</v>
      </c>
      <c r="X104" s="404">
        <v>1714.011</v>
      </c>
      <c r="Y104" s="398">
        <v>49.602000000000089</v>
      </c>
      <c r="Z104" s="398">
        <v>1664.4089999999999</v>
      </c>
      <c r="AA104" s="398"/>
      <c r="AB104" s="440">
        <v>39719.456376000002</v>
      </c>
      <c r="AC104" s="396"/>
      <c r="AD104" s="25"/>
      <c r="AH104" s="21"/>
    </row>
    <row r="105" spans="1:34" ht="33.75" customHeight="1">
      <c r="A105" s="12">
        <v>69</v>
      </c>
      <c r="B105" s="463" t="s">
        <v>112</v>
      </c>
      <c r="C105" s="406" t="s">
        <v>10</v>
      </c>
      <c r="D105" s="172">
        <v>1304.357</v>
      </c>
      <c r="E105" s="143">
        <v>33.032999999999902</v>
      </c>
      <c r="F105" s="143">
        <v>1271.3240000000001</v>
      </c>
      <c r="G105" s="144"/>
      <c r="H105" s="145">
        <v>30862.661423999998</v>
      </c>
      <c r="I105" s="67"/>
      <c r="J105" s="68">
        <f t="shared" si="9"/>
        <v>0</v>
      </c>
      <c r="K105" s="68"/>
      <c r="L105" s="71">
        <v>24.276</v>
      </c>
      <c r="M105" s="89">
        <f t="shared" si="12"/>
        <v>0</v>
      </c>
      <c r="N105" s="476">
        <v>613.10400000000004</v>
      </c>
      <c r="O105" s="82">
        <v>8.2850000000000819</v>
      </c>
      <c r="P105" s="82">
        <v>604.81899999999996</v>
      </c>
      <c r="Q105" s="71">
        <v>23.864000000000001</v>
      </c>
      <c r="R105" s="408">
        <v>14433.400615999999</v>
      </c>
      <c r="S105" s="172">
        <f t="shared" si="10"/>
        <v>1304.357</v>
      </c>
      <c r="T105" s="143">
        <f t="shared" si="11"/>
        <v>33.032999999999902</v>
      </c>
      <c r="U105" s="143">
        <f t="shared" si="13"/>
        <v>1271.3240000000001</v>
      </c>
      <c r="V105" s="144"/>
      <c r="W105" s="145">
        <f t="shared" si="14"/>
        <v>30862.661423999998</v>
      </c>
      <c r="X105" s="404">
        <v>1834.607</v>
      </c>
      <c r="Y105" s="398">
        <v>42.172000000000025</v>
      </c>
      <c r="Z105" s="398">
        <v>1792.4349999999999</v>
      </c>
      <c r="AA105" s="398"/>
      <c r="AB105" s="440">
        <v>42774.668839999998</v>
      </c>
      <c r="AC105" s="396"/>
      <c r="AD105" s="25"/>
      <c r="AH105" s="21"/>
    </row>
    <row r="106" spans="1:34" ht="33.75" customHeight="1">
      <c r="A106" s="12">
        <v>70</v>
      </c>
      <c r="B106" s="464" t="s">
        <v>264</v>
      </c>
      <c r="C106" s="406" t="s">
        <v>10</v>
      </c>
      <c r="D106" s="172">
        <v>1369.857</v>
      </c>
      <c r="E106" s="143">
        <v>0</v>
      </c>
      <c r="F106" s="143">
        <v>1369.857</v>
      </c>
      <c r="G106" s="144"/>
      <c r="H106" s="145">
        <v>22165.656116999999</v>
      </c>
      <c r="I106" s="67"/>
      <c r="J106" s="68">
        <f t="shared" si="9"/>
        <v>0</v>
      </c>
      <c r="K106" s="68"/>
      <c r="L106" s="71">
        <v>16.181000000000001</v>
      </c>
      <c r="M106" s="89">
        <f t="shared" si="12"/>
        <v>0</v>
      </c>
      <c r="N106" s="476">
        <v>23.398</v>
      </c>
      <c r="O106" s="82">
        <v>0</v>
      </c>
      <c r="P106" s="82">
        <v>23.398</v>
      </c>
      <c r="Q106" s="71">
        <v>15.906000000000001</v>
      </c>
      <c r="R106" s="408">
        <v>372.168588</v>
      </c>
      <c r="S106" s="172">
        <f t="shared" si="10"/>
        <v>1369.857</v>
      </c>
      <c r="T106" s="143">
        <f t="shared" si="11"/>
        <v>0</v>
      </c>
      <c r="U106" s="143">
        <f t="shared" si="13"/>
        <v>1369.857</v>
      </c>
      <c r="V106" s="144"/>
      <c r="W106" s="145">
        <f t="shared" si="14"/>
        <v>22165.656116999999</v>
      </c>
      <c r="X106" s="404">
        <v>1825.4069999999999</v>
      </c>
      <c r="Y106" s="398">
        <v>2.2280000000000655</v>
      </c>
      <c r="Z106" s="398">
        <v>1823.1789999999999</v>
      </c>
      <c r="AA106" s="398"/>
      <c r="AB106" s="440">
        <v>28999.485174000001</v>
      </c>
      <c r="AC106" s="396"/>
      <c r="AD106" s="25"/>
      <c r="AH106" s="21"/>
    </row>
    <row r="107" spans="1:34" ht="33.75" customHeight="1">
      <c r="A107" s="12">
        <v>71</v>
      </c>
      <c r="B107" s="463" t="s">
        <v>116</v>
      </c>
      <c r="C107" s="406" t="s">
        <v>10</v>
      </c>
      <c r="D107" s="172">
        <v>669.79700000000003</v>
      </c>
      <c r="E107" s="143">
        <v>30.004999999999995</v>
      </c>
      <c r="F107" s="143">
        <v>639.79200000000003</v>
      </c>
      <c r="G107" s="144"/>
      <c r="H107" s="145">
        <v>15531.590592</v>
      </c>
      <c r="I107" s="67"/>
      <c r="J107" s="68">
        <f t="shared" si="9"/>
        <v>0</v>
      </c>
      <c r="K107" s="68"/>
      <c r="L107" s="71">
        <v>24.276</v>
      </c>
      <c r="M107" s="89">
        <f t="shared" si="12"/>
        <v>0</v>
      </c>
      <c r="N107" s="476">
        <v>848.88800000000003</v>
      </c>
      <c r="O107" s="82">
        <v>33.509999999999991</v>
      </c>
      <c r="P107" s="82">
        <v>815.37800000000004</v>
      </c>
      <c r="Q107" s="71">
        <v>23.864000000000001</v>
      </c>
      <c r="R107" s="408">
        <v>19458.180592000001</v>
      </c>
      <c r="S107" s="172">
        <f t="shared" si="10"/>
        <v>669.79700000000003</v>
      </c>
      <c r="T107" s="143">
        <f t="shared" si="11"/>
        <v>30.004999999999995</v>
      </c>
      <c r="U107" s="143">
        <f t="shared" si="13"/>
        <v>639.79200000000003</v>
      </c>
      <c r="V107" s="144"/>
      <c r="W107" s="145">
        <f t="shared" si="14"/>
        <v>15531.590592</v>
      </c>
      <c r="X107" s="404">
        <v>1426.913</v>
      </c>
      <c r="Y107" s="398">
        <v>59.269000000000005</v>
      </c>
      <c r="Z107" s="398">
        <v>1367.644</v>
      </c>
      <c r="AA107" s="398"/>
      <c r="AB107" s="440">
        <v>32637.456416000001</v>
      </c>
      <c r="AC107" s="396"/>
      <c r="AD107" s="25"/>
      <c r="AH107" s="21"/>
    </row>
    <row r="108" spans="1:34" ht="33.75" customHeight="1">
      <c r="A108" s="12">
        <v>72</v>
      </c>
      <c r="B108" s="463" t="s">
        <v>397</v>
      </c>
      <c r="C108" s="407" t="s">
        <v>10</v>
      </c>
      <c r="D108" s="172">
        <v>10130.75</v>
      </c>
      <c r="E108" s="143">
        <v>100.12099999999919</v>
      </c>
      <c r="F108" s="143">
        <v>10030.629000000001</v>
      </c>
      <c r="G108" s="144"/>
      <c r="H108" s="145">
        <v>162305.60784900002</v>
      </c>
      <c r="I108" s="476"/>
      <c r="J108" s="68">
        <f t="shared" si="9"/>
        <v>0</v>
      </c>
      <c r="K108" s="82"/>
      <c r="L108" s="71">
        <v>16.181000000000001</v>
      </c>
      <c r="M108" s="408">
        <f t="shared" si="12"/>
        <v>0</v>
      </c>
      <c r="N108" s="476">
        <v>2636.3679999999999</v>
      </c>
      <c r="O108" s="82">
        <v>26.152000000000044</v>
      </c>
      <c r="P108" s="82">
        <v>2610.2159999999999</v>
      </c>
      <c r="Q108" s="71">
        <v>23.864000000000001</v>
      </c>
      <c r="R108" s="408">
        <v>62290.194623999996</v>
      </c>
      <c r="S108" s="172">
        <f t="shared" si="10"/>
        <v>10130.75</v>
      </c>
      <c r="T108" s="143">
        <f t="shared" si="11"/>
        <v>100.12099999999919</v>
      </c>
      <c r="U108" s="143">
        <f t="shared" si="13"/>
        <v>10030.629000000001</v>
      </c>
      <c r="V108" s="144"/>
      <c r="W108" s="145">
        <f t="shared" si="14"/>
        <v>162305.60784900002</v>
      </c>
      <c r="X108" s="404">
        <v>13989.437</v>
      </c>
      <c r="Y108" s="398">
        <v>146.54900000000089</v>
      </c>
      <c r="Z108" s="398">
        <v>13842.887999999999</v>
      </c>
      <c r="AA108" s="398"/>
      <c r="AB108" s="440">
        <v>330346.67923200002</v>
      </c>
      <c r="AC108" s="396"/>
      <c r="AD108" s="25"/>
      <c r="AH108" s="21"/>
    </row>
    <row r="109" spans="1:34" ht="33.75" customHeight="1">
      <c r="A109" s="12">
        <v>73</v>
      </c>
      <c r="B109" s="463" t="s">
        <v>341</v>
      </c>
      <c r="C109" s="406" t="s">
        <v>10</v>
      </c>
      <c r="D109" s="172">
        <v>989.27700000000004</v>
      </c>
      <c r="E109" s="143">
        <v>17.058000000000106</v>
      </c>
      <c r="F109" s="143">
        <v>972.21899999999994</v>
      </c>
      <c r="G109" s="144"/>
      <c r="H109" s="145">
        <v>23601.588444000001</v>
      </c>
      <c r="I109" s="67"/>
      <c r="J109" s="68">
        <f t="shared" si="9"/>
        <v>0</v>
      </c>
      <c r="K109" s="68"/>
      <c r="L109" s="71">
        <v>24.276</v>
      </c>
      <c r="M109" s="242">
        <f t="shared" si="12"/>
        <v>0</v>
      </c>
      <c r="N109" s="476">
        <v>190.822</v>
      </c>
      <c r="O109" s="82">
        <v>3.7090000000000032</v>
      </c>
      <c r="P109" s="82">
        <v>187.113</v>
      </c>
      <c r="Q109" s="71">
        <v>23.864000000000001</v>
      </c>
      <c r="R109" s="506">
        <v>4465.2646320000003</v>
      </c>
      <c r="S109" s="172">
        <f t="shared" si="10"/>
        <v>989.27700000000004</v>
      </c>
      <c r="T109" s="143">
        <f t="shared" si="11"/>
        <v>17.058000000000106</v>
      </c>
      <c r="U109" s="143">
        <f t="shared" si="13"/>
        <v>972.21899999999994</v>
      </c>
      <c r="V109" s="144"/>
      <c r="W109" s="145">
        <f t="shared" si="14"/>
        <v>23601.588444000001</v>
      </c>
      <c r="X109" s="516">
        <v>540.67200000000003</v>
      </c>
      <c r="Y109" s="371">
        <v>11.276000000000067</v>
      </c>
      <c r="Z109" s="371">
        <v>529.39599999999996</v>
      </c>
      <c r="AA109" s="371"/>
      <c r="AB109" s="529">
        <v>12633.506144000001</v>
      </c>
      <c r="AC109" s="396"/>
      <c r="AD109" s="25"/>
      <c r="AH109" s="21"/>
    </row>
    <row r="110" spans="1:34" ht="33.75" customHeight="1">
      <c r="A110" s="12">
        <v>74</v>
      </c>
      <c r="B110" s="463" t="s">
        <v>342</v>
      </c>
      <c r="C110" s="406" t="s">
        <v>10</v>
      </c>
      <c r="D110" s="172">
        <v>1741.5830000000001</v>
      </c>
      <c r="E110" s="143">
        <v>50.951000000000022</v>
      </c>
      <c r="F110" s="143">
        <v>1690.6320000000001</v>
      </c>
      <c r="G110" s="144"/>
      <c r="H110" s="145">
        <v>41041.782432</v>
      </c>
      <c r="I110" s="67"/>
      <c r="J110" s="68">
        <f t="shared" si="9"/>
        <v>0</v>
      </c>
      <c r="K110" s="68"/>
      <c r="L110" s="71">
        <v>24.276</v>
      </c>
      <c r="M110" s="89">
        <f t="shared" si="12"/>
        <v>0</v>
      </c>
      <c r="N110" s="476">
        <v>355.346</v>
      </c>
      <c r="O110" s="82">
        <v>10.203000000000031</v>
      </c>
      <c r="P110" s="82">
        <v>345.14299999999997</v>
      </c>
      <c r="Q110" s="71">
        <v>23.864000000000001</v>
      </c>
      <c r="R110" s="408">
        <v>8236.4925519999997</v>
      </c>
      <c r="S110" s="172">
        <f t="shared" si="10"/>
        <v>1741.5830000000001</v>
      </c>
      <c r="T110" s="143">
        <f t="shared" si="11"/>
        <v>50.951000000000022</v>
      </c>
      <c r="U110" s="143">
        <f t="shared" si="13"/>
        <v>1690.6320000000001</v>
      </c>
      <c r="V110" s="144"/>
      <c r="W110" s="145">
        <f>H110+M110</f>
        <v>41041.782432</v>
      </c>
      <c r="X110" s="404">
        <v>1515.9560000000001</v>
      </c>
      <c r="Y110" s="398">
        <v>42.060999999999922</v>
      </c>
      <c r="Z110" s="398">
        <v>1473.8950000000002</v>
      </c>
      <c r="AA110" s="398"/>
      <c r="AB110" s="440">
        <v>35173.030280000006</v>
      </c>
      <c r="AC110" s="396"/>
      <c r="AD110" s="25"/>
      <c r="AH110" s="21"/>
    </row>
    <row r="111" spans="1:34" ht="33.75" customHeight="1">
      <c r="A111" s="12">
        <v>75</v>
      </c>
      <c r="B111" s="463" t="s">
        <v>343</v>
      </c>
      <c r="C111" s="407" t="s">
        <v>10</v>
      </c>
      <c r="D111" s="404">
        <v>1832.7560000000001</v>
      </c>
      <c r="E111" s="143">
        <v>25.703999999999951</v>
      </c>
      <c r="F111" s="143">
        <v>1807.0520000000001</v>
      </c>
      <c r="G111" s="144"/>
      <c r="H111" s="145">
        <v>43867.994351999994</v>
      </c>
      <c r="I111" s="476"/>
      <c r="J111" s="82">
        <f t="shared" si="9"/>
        <v>0</v>
      </c>
      <c r="K111" s="82"/>
      <c r="L111" s="71">
        <v>24.276</v>
      </c>
      <c r="M111" s="89">
        <f t="shared" si="12"/>
        <v>0</v>
      </c>
      <c r="N111" s="476">
        <v>427.79599999999999</v>
      </c>
      <c r="O111" s="82">
        <v>7.9459999999999695</v>
      </c>
      <c r="P111" s="82">
        <v>419.85</v>
      </c>
      <c r="Q111" s="71">
        <v>23.864000000000001</v>
      </c>
      <c r="R111" s="408">
        <v>10019.3004</v>
      </c>
      <c r="S111" s="404">
        <f t="shared" si="10"/>
        <v>1832.7560000000001</v>
      </c>
      <c r="T111" s="143">
        <f t="shared" si="11"/>
        <v>25.703999999999951</v>
      </c>
      <c r="U111" s="143">
        <f t="shared" si="13"/>
        <v>1807.0520000000001</v>
      </c>
      <c r="V111" s="144"/>
      <c r="W111" s="145">
        <f t="shared" si="14"/>
        <v>43867.994351999994</v>
      </c>
      <c r="X111" s="404">
        <v>2817.5539999999996</v>
      </c>
      <c r="Y111" s="398">
        <v>132.9399999999996</v>
      </c>
      <c r="Z111" s="398">
        <v>2684.614</v>
      </c>
      <c r="AA111" s="398"/>
      <c r="AB111" s="440">
        <v>64065.628495999998</v>
      </c>
      <c r="AC111" s="396"/>
      <c r="AD111" s="25"/>
      <c r="AH111" s="21"/>
    </row>
    <row r="112" spans="1:34" ht="33.75" customHeight="1">
      <c r="A112" s="12">
        <v>76</v>
      </c>
      <c r="B112" s="463" t="s">
        <v>219</v>
      </c>
      <c r="C112" s="406" t="s">
        <v>10</v>
      </c>
      <c r="D112" s="172">
        <v>492.48</v>
      </c>
      <c r="E112" s="143">
        <v>10.52800000000002</v>
      </c>
      <c r="F112" s="143">
        <v>481.952</v>
      </c>
      <c r="G112" s="144"/>
      <c r="H112" s="145">
        <v>11699.866752</v>
      </c>
      <c r="I112" s="67"/>
      <c r="J112" s="68">
        <f t="shared" si="9"/>
        <v>0</v>
      </c>
      <c r="K112" s="68"/>
      <c r="L112" s="71">
        <v>24.276</v>
      </c>
      <c r="M112" s="89">
        <f t="shared" si="12"/>
        <v>0</v>
      </c>
      <c r="N112" s="476">
        <v>72.201999999999998</v>
      </c>
      <c r="O112" s="82">
        <v>2.882000000000005</v>
      </c>
      <c r="P112" s="82">
        <v>69.319999999999993</v>
      </c>
      <c r="Q112" s="71">
        <v>23.864000000000001</v>
      </c>
      <c r="R112" s="408">
        <v>1654.2524799999999</v>
      </c>
      <c r="S112" s="172">
        <f t="shared" si="10"/>
        <v>492.48</v>
      </c>
      <c r="T112" s="143">
        <f t="shared" si="11"/>
        <v>10.52800000000002</v>
      </c>
      <c r="U112" s="143">
        <f t="shared" si="13"/>
        <v>481.952</v>
      </c>
      <c r="V112" s="144"/>
      <c r="W112" s="145">
        <f t="shared" si="14"/>
        <v>11699.866752</v>
      </c>
      <c r="X112" s="404">
        <v>704.18</v>
      </c>
      <c r="Y112" s="398">
        <v>17.899000000000001</v>
      </c>
      <c r="Z112" s="398">
        <v>686.28099999999995</v>
      </c>
      <c r="AA112" s="398"/>
      <c r="AB112" s="440">
        <v>16377.409783999999</v>
      </c>
      <c r="AC112" s="396"/>
      <c r="AD112" s="25"/>
      <c r="AH112" s="21"/>
    </row>
    <row r="113" spans="1:34" s="512" customFormat="1" ht="33.75" customHeight="1">
      <c r="A113" s="12">
        <v>77</v>
      </c>
      <c r="B113" s="463" t="s">
        <v>356</v>
      </c>
      <c r="C113" s="407" t="s">
        <v>10</v>
      </c>
      <c r="D113" s="404">
        <v>2012.8049999999998</v>
      </c>
      <c r="E113" s="398">
        <v>172.47999999999979</v>
      </c>
      <c r="F113" s="398">
        <v>1840.325</v>
      </c>
      <c r="G113" s="398"/>
      <c r="H113" s="440">
        <v>29778.298825000002</v>
      </c>
      <c r="I113" s="476"/>
      <c r="J113" s="82">
        <f t="shared" si="9"/>
        <v>0</v>
      </c>
      <c r="K113" s="82"/>
      <c r="L113" s="71">
        <v>16.181000000000001</v>
      </c>
      <c r="M113" s="408">
        <f t="shared" si="12"/>
        <v>0</v>
      </c>
      <c r="N113" s="476">
        <v>427.00400000000002</v>
      </c>
      <c r="O113" s="82">
        <v>31.682999999999993</v>
      </c>
      <c r="P113" s="82">
        <v>395.32100000000003</v>
      </c>
      <c r="Q113" s="71">
        <v>15.906000000000001</v>
      </c>
      <c r="R113" s="408">
        <v>6287.9758260000008</v>
      </c>
      <c r="S113" s="404">
        <f t="shared" si="10"/>
        <v>2012.8049999999998</v>
      </c>
      <c r="T113" s="398">
        <f t="shared" si="11"/>
        <v>172.47999999999979</v>
      </c>
      <c r="U113" s="398">
        <f t="shared" si="13"/>
        <v>1840.325</v>
      </c>
      <c r="V113" s="398"/>
      <c r="W113" s="440">
        <f>H113+M113</f>
        <v>29778.298825000002</v>
      </c>
      <c r="X113" s="404">
        <v>2454.0190000000002</v>
      </c>
      <c r="Y113" s="398">
        <v>181.14000000000033</v>
      </c>
      <c r="Z113" s="398">
        <v>2272.8789999999999</v>
      </c>
      <c r="AA113" s="398"/>
      <c r="AB113" s="440">
        <v>36152.413374000003</v>
      </c>
      <c r="AC113" s="510"/>
      <c r="AD113" s="511"/>
    </row>
    <row r="114" spans="1:34" ht="33.75" customHeight="1">
      <c r="A114" s="12">
        <v>78</v>
      </c>
      <c r="B114" s="463" t="s">
        <v>120</v>
      </c>
      <c r="C114" s="406" t="s">
        <v>10</v>
      </c>
      <c r="D114" s="172">
        <v>2184.5430000000001</v>
      </c>
      <c r="E114" s="143">
        <v>45.748000000000047</v>
      </c>
      <c r="F114" s="143">
        <v>2138.7950000000001</v>
      </c>
      <c r="G114" s="144"/>
      <c r="H114" s="145">
        <v>51921.387419999999</v>
      </c>
      <c r="I114" s="67"/>
      <c r="J114" s="68">
        <f t="shared" si="9"/>
        <v>0</v>
      </c>
      <c r="K114" s="68"/>
      <c r="L114" s="71">
        <v>24.276</v>
      </c>
      <c r="M114" s="89">
        <f t="shared" si="12"/>
        <v>0</v>
      </c>
      <c r="N114" s="476">
        <v>1295.3720000000001</v>
      </c>
      <c r="O114" s="82">
        <v>0</v>
      </c>
      <c r="P114" s="82">
        <v>1295.3720000000001</v>
      </c>
      <c r="Q114" s="71">
        <v>23.864000000000001</v>
      </c>
      <c r="R114" s="408">
        <v>30912.757408000001</v>
      </c>
      <c r="S114" s="172">
        <f t="shared" si="10"/>
        <v>2184.5430000000001</v>
      </c>
      <c r="T114" s="143">
        <f t="shared" si="11"/>
        <v>45.748000000000047</v>
      </c>
      <c r="U114" s="143">
        <f t="shared" si="13"/>
        <v>2138.7950000000001</v>
      </c>
      <c r="V114" s="144"/>
      <c r="W114" s="145">
        <f t="shared" si="14"/>
        <v>51921.387419999999</v>
      </c>
      <c r="X114" s="404">
        <v>3326.1289999999999</v>
      </c>
      <c r="Y114" s="398">
        <v>61.514999999999418</v>
      </c>
      <c r="Z114" s="398">
        <v>3264.6140000000005</v>
      </c>
      <c r="AA114" s="398"/>
      <c r="AB114" s="440">
        <v>77906.748496000015</v>
      </c>
      <c r="AC114" s="396"/>
      <c r="AD114" s="25"/>
      <c r="AH114" s="21"/>
    </row>
    <row r="115" spans="1:34" ht="33.75" customHeight="1">
      <c r="A115" s="12">
        <v>79</v>
      </c>
      <c r="B115" s="463" t="s">
        <v>121</v>
      </c>
      <c r="C115" s="406" t="s">
        <v>10</v>
      </c>
      <c r="D115" s="172">
        <v>1919.6479999999999</v>
      </c>
      <c r="E115" s="143">
        <v>3.9429999999999836</v>
      </c>
      <c r="F115" s="143">
        <v>1915.7049999999999</v>
      </c>
      <c r="G115" s="144"/>
      <c r="H115" s="145">
        <v>46505.654580000002</v>
      </c>
      <c r="I115" s="67"/>
      <c r="J115" s="68">
        <f t="shared" si="9"/>
        <v>0</v>
      </c>
      <c r="K115" s="68"/>
      <c r="L115" s="71">
        <v>24.276</v>
      </c>
      <c r="M115" s="89">
        <f t="shared" si="12"/>
        <v>0</v>
      </c>
      <c r="N115" s="476">
        <v>2217.038</v>
      </c>
      <c r="O115" s="82">
        <v>9.3330000000000837</v>
      </c>
      <c r="P115" s="82">
        <v>2207.7049999999999</v>
      </c>
      <c r="Q115" s="71">
        <v>23.864000000000001</v>
      </c>
      <c r="R115" s="408">
        <v>52684.672120000003</v>
      </c>
      <c r="S115" s="172">
        <f t="shared" si="10"/>
        <v>1919.6479999999999</v>
      </c>
      <c r="T115" s="143">
        <f t="shared" si="11"/>
        <v>3.9429999999999836</v>
      </c>
      <c r="U115" s="143">
        <f t="shared" si="13"/>
        <v>1915.7049999999999</v>
      </c>
      <c r="V115" s="144"/>
      <c r="W115" s="145">
        <f t="shared" si="14"/>
        <v>46505.654580000002</v>
      </c>
      <c r="X115" s="404">
        <v>3819.24</v>
      </c>
      <c r="Y115" s="398">
        <v>13.960000000000036</v>
      </c>
      <c r="Z115" s="398">
        <v>3805.2799999999997</v>
      </c>
      <c r="AA115" s="398"/>
      <c r="AB115" s="440">
        <v>90809.201920000007</v>
      </c>
      <c r="AC115" s="396"/>
      <c r="AD115" s="25"/>
      <c r="AH115" s="21"/>
    </row>
    <row r="116" spans="1:34" ht="33.75" customHeight="1">
      <c r="A116" s="12">
        <v>80</v>
      </c>
      <c r="B116" s="463" t="s">
        <v>160</v>
      </c>
      <c r="C116" s="406" t="s">
        <v>10</v>
      </c>
      <c r="D116" s="172">
        <v>798.34199999999998</v>
      </c>
      <c r="E116" s="143">
        <v>18.274000000000001</v>
      </c>
      <c r="F116" s="143">
        <v>780.06799999999998</v>
      </c>
      <c r="G116" s="144"/>
      <c r="H116" s="145">
        <v>18936.930767999998</v>
      </c>
      <c r="I116" s="67"/>
      <c r="J116" s="68">
        <f t="shared" si="9"/>
        <v>0</v>
      </c>
      <c r="K116" s="68"/>
      <c r="L116" s="71">
        <v>24.276</v>
      </c>
      <c r="M116" s="89">
        <f t="shared" si="12"/>
        <v>0</v>
      </c>
      <c r="N116" s="476">
        <v>364.14699999999999</v>
      </c>
      <c r="O116" s="82">
        <v>2.9350000000000023</v>
      </c>
      <c r="P116" s="82">
        <v>361.21199999999999</v>
      </c>
      <c r="Q116" s="71">
        <v>23.864000000000001</v>
      </c>
      <c r="R116" s="408">
        <v>8619.9631680000002</v>
      </c>
      <c r="S116" s="172">
        <f t="shared" si="10"/>
        <v>798.34199999999998</v>
      </c>
      <c r="T116" s="143">
        <f t="shared" si="11"/>
        <v>18.274000000000001</v>
      </c>
      <c r="U116" s="143">
        <f t="shared" si="13"/>
        <v>780.06799999999998</v>
      </c>
      <c r="V116" s="144"/>
      <c r="W116" s="145">
        <f t="shared" si="14"/>
        <v>18936.930767999998</v>
      </c>
      <c r="X116" s="404">
        <v>1181.02</v>
      </c>
      <c r="Y116" s="398">
        <v>19.136999999999944</v>
      </c>
      <c r="Z116" s="398">
        <v>1161.883</v>
      </c>
      <c r="AA116" s="398"/>
      <c r="AB116" s="440">
        <v>27727.175911999999</v>
      </c>
      <c r="AC116" s="396"/>
      <c r="AD116" s="25"/>
      <c r="AH116" s="21"/>
    </row>
    <row r="117" spans="1:34" ht="33.75" customHeight="1">
      <c r="A117" s="12">
        <v>81</v>
      </c>
      <c r="B117" s="467" t="s">
        <v>123</v>
      </c>
      <c r="C117" s="406" t="s">
        <v>10</v>
      </c>
      <c r="D117" s="172">
        <v>240.947</v>
      </c>
      <c r="E117" s="143">
        <v>7.2439999999999998</v>
      </c>
      <c r="F117" s="143">
        <v>233.703</v>
      </c>
      <c r="G117" s="144"/>
      <c r="H117" s="145">
        <v>3781.5482430000002</v>
      </c>
      <c r="I117" s="67"/>
      <c r="J117" s="68">
        <f t="shared" si="9"/>
        <v>0</v>
      </c>
      <c r="K117" s="68"/>
      <c r="L117" s="71">
        <v>16.181000000000001</v>
      </c>
      <c r="M117" s="89">
        <f t="shared" si="12"/>
        <v>0</v>
      </c>
      <c r="N117" s="476">
        <v>122.554</v>
      </c>
      <c r="O117" s="82">
        <v>3.0390000000000015</v>
      </c>
      <c r="P117" s="82">
        <v>119.515</v>
      </c>
      <c r="Q117" s="71">
        <v>15.906000000000001</v>
      </c>
      <c r="R117" s="408">
        <v>1901.00559</v>
      </c>
      <c r="S117" s="172">
        <f t="shared" si="10"/>
        <v>240.947</v>
      </c>
      <c r="T117" s="143">
        <f t="shared" si="11"/>
        <v>7.2439999999999998</v>
      </c>
      <c r="U117" s="143">
        <f t="shared" si="13"/>
        <v>233.703</v>
      </c>
      <c r="V117" s="144"/>
      <c r="W117" s="145">
        <f t="shared" si="14"/>
        <v>3781.5482430000002</v>
      </c>
      <c r="X117" s="516">
        <v>375.28399999999999</v>
      </c>
      <c r="Y117" s="371">
        <v>9.6510000000000105</v>
      </c>
      <c r="Z117" s="371">
        <v>365.63299999999998</v>
      </c>
      <c r="AA117" s="371"/>
      <c r="AB117" s="529">
        <v>5815.7584980000001</v>
      </c>
      <c r="AC117" s="396"/>
      <c r="AD117" s="25"/>
      <c r="AH117" s="21"/>
    </row>
    <row r="118" spans="1:34" ht="33.75" customHeight="1">
      <c r="A118" s="12">
        <v>82</v>
      </c>
      <c r="B118" s="463" t="s">
        <v>124</v>
      </c>
      <c r="C118" s="406" t="s">
        <v>10</v>
      </c>
      <c r="D118" s="172">
        <v>1023.605</v>
      </c>
      <c r="E118" s="143">
        <v>33.676000000000045</v>
      </c>
      <c r="F118" s="143">
        <v>989.92899999999997</v>
      </c>
      <c r="G118" s="144"/>
      <c r="H118" s="145">
        <v>24031.516404000002</v>
      </c>
      <c r="I118" s="67"/>
      <c r="J118" s="68">
        <f t="shared" si="9"/>
        <v>0</v>
      </c>
      <c r="K118" s="68"/>
      <c r="L118" s="71">
        <v>24.276</v>
      </c>
      <c r="M118" s="89">
        <f t="shared" si="12"/>
        <v>0</v>
      </c>
      <c r="N118" s="476">
        <v>243.88399999999999</v>
      </c>
      <c r="O118" s="82">
        <v>0</v>
      </c>
      <c r="P118" s="82">
        <v>243.88399999999999</v>
      </c>
      <c r="Q118" s="71">
        <v>23.864000000000001</v>
      </c>
      <c r="R118" s="408">
        <v>5820.0477759999994</v>
      </c>
      <c r="S118" s="172">
        <f t="shared" si="10"/>
        <v>1023.605</v>
      </c>
      <c r="T118" s="143">
        <f t="shared" si="11"/>
        <v>33.676000000000045</v>
      </c>
      <c r="U118" s="143">
        <f t="shared" si="13"/>
        <v>989.92899999999997</v>
      </c>
      <c r="V118" s="144"/>
      <c r="W118" s="145">
        <f t="shared" si="14"/>
        <v>24031.516404000002</v>
      </c>
      <c r="X118" s="404">
        <v>1150.2279999999998</v>
      </c>
      <c r="Y118" s="398">
        <v>7.6259999999999764</v>
      </c>
      <c r="Z118" s="398">
        <v>1142.6019999999999</v>
      </c>
      <c r="AA118" s="398"/>
      <c r="AB118" s="440">
        <v>27267.054128</v>
      </c>
      <c r="AC118" s="396"/>
      <c r="AD118" s="25"/>
      <c r="AH118" s="21"/>
    </row>
    <row r="119" spans="1:34" ht="33.75" customHeight="1">
      <c r="A119" s="12">
        <v>83</v>
      </c>
      <c r="B119" s="464" t="s">
        <v>125</v>
      </c>
      <c r="C119" s="406" t="s">
        <v>10</v>
      </c>
      <c r="D119" s="172">
        <v>859.55799999999999</v>
      </c>
      <c r="E119" s="143">
        <v>13.663000000000011</v>
      </c>
      <c r="F119" s="143">
        <v>845.89499999999998</v>
      </c>
      <c r="G119" s="144"/>
      <c r="H119" s="145">
        <v>20534.94702</v>
      </c>
      <c r="I119" s="67"/>
      <c r="J119" s="68">
        <f t="shared" si="9"/>
        <v>0</v>
      </c>
      <c r="K119" s="68"/>
      <c r="L119" s="71">
        <v>24.276</v>
      </c>
      <c r="M119" s="89">
        <f t="shared" si="12"/>
        <v>0</v>
      </c>
      <c r="N119" s="476">
        <v>397.39800000000002</v>
      </c>
      <c r="O119" s="82">
        <v>19.644000000000005</v>
      </c>
      <c r="P119" s="82">
        <v>377.75400000000002</v>
      </c>
      <c r="Q119" s="71">
        <v>23.864000000000001</v>
      </c>
      <c r="R119" s="408">
        <v>9014.7214560000011</v>
      </c>
      <c r="S119" s="172">
        <f t="shared" si="10"/>
        <v>859.55799999999999</v>
      </c>
      <c r="T119" s="143">
        <f t="shared" si="11"/>
        <v>13.663000000000011</v>
      </c>
      <c r="U119" s="143">
        <f t="shared" si="13"/>
        <v>845.89499999999998</v>
      </c>
      <c r="V119" s="144"/>
      <c r="W119" s="145">
        <f t="shared" si="14"/>
        <v>20534.94702</v>
      </c>
      <c r="X119" s="404">
        <v>1342.21</v>
      </c>
      <c r="Y119" s="398">
        <v>57.070000000000164</v>
      </c>
      <c r="Z119" s="398">
        <v>1285.1399999999999</v>
      </c>
      <c r="AA119" s="398"/>
      <c r="AB119" s="440">
        <v>30668.580959999999</v>
      </c>
      <c r="AC119" s="396"/>
      <c r="AD119" s="25"/>
      <c r="AH119" s="21"/>
    </row>
    <row r="120" spans="1:34" ht="33.75" customHeight="1">
      <c r="A120" s="12">
        <v>84</v>
      </c>
      <c r="B120" s="463" t="s">
        <v>126</v>
      </c>
      <c r="C120" s="406" t="s">
        <v>10</v>
      </c>
      <c r="D120" s="172">
        <v>1440.0170000000001</v>
      </c>
      <c r="E120" s="143">
        <v>63.960000000000036</v>
      </c>
      <c r="F120" s="143">
        <v>1376.057</v>
      </c>
      <c r="G120" s="144"/>
      <c r="H120" s="145">
        <v>33405.159732</v>
      </c>
      <c r="I120" s="67"/>
      <c r="J120" s="68">
        <f t="shared" si="9"/>
        <v>0</v>
      </c>
      <c r="K120" s="68"/>
      <c r="L120" s="71">
        <v>24.276</v>
      </c>
      <c r="M120" s="89">
        <f t="shared" si="12"/>
        <v>0</v>
      </c>
      <c r="N120" s="476">
        <v>712.13199999999995</v>
      </c>
      <c r="O120" s="82">
        <v>26.809999999999945</v>
      </c>
      <c r="P120" s="82">
        <v>685.322</v>
      </c>
      <c r="Q120" s="71">
        <v>23.864000000000001</v>
      </c>
      <c r="R120" s="408">
        <v>16354.524208000001</v>
      </c>
      <c r="S120" s="502">
        <f t="shared" si="10"/>
        <v>1440.0170000000001</v>
      </c>
      <c r="T120" s="244">
        <f t="shared" si="11"/>
        <v>63.960000000000036</v>
      </c>
      <c r="U120" s="244">
        <f t="shared" si="13"/>
        <v>1376.057</v>
      </c>
      <c r="V120" s="369"/>
      <c r="W120" s="403">
        <f t="shared" si="14"/>
        <v>33405.159732</v>
      </c>
      <c r="X120" s="404">
        <v>2132.3359999999998</v>
      </c>
      <c r="Y120" s="398">
        <v>86.471999999999753</v>
      </c>
      <c r="Z120" s="398">
        <v>2045.864</v>
      </c>
      <c r="AA120" s="398"/>
      <c r="AB120" s="440">
        <v>48822.498496</v>
      </c>
      <c r="AC120" s="396"/>
      <c r="AD120" s="25"/>
      <c r="AH120" s="21"/>
    </row>
    <row r="121" spans="1:34" ht="33.75" customHeight="1">
      <c r="A121" s="12">
        <v>85</v>
      </c>
      <c r="B121" s="463" t="s">
        <v>127</v>
      </c>
      <c r="C121" s="406" t="s">
        <v>10</v>
      </c>
      <c r="D121" s="172">
        <v>2245.6689999999999</v>
      </c>
      <c r="E121" s="143">
        <v>28.751999999999953</v>
      </c>
      <c r="F121" s="143">
        <v>2216.9169999999999</v>
      </c>
      <c r="G121" s="144"/>
      <c r="H121" s="145">
        <v>53817.877092000002</v>
      </c>
      <c r="I121" s="67"/>
      <c r="J121" s="68">
        <f t="shared" si="9"/>
        <v>0</v>
      </c>
      <c r="K121" s="68"/>
      <c r="L121" s="71">
        <v>24.276</v>
      </c>
      <c r="M121" s="89">
        <f t="shared" si="12"/>
        <v>0</v>
      </c>
      <c r="N121" s="476">
        <v>304.13799999999998</v>
      </c>
      <c r="O121" s="82">
        <v>10.549999999999955</v>
      </c>
      <c r="P121" s="82">
        <v>293.58800000000002</v>
      </c>
      <c r="Q121" s="71">
        <v>23.864000000000001</v>
      </c>
      <c r="R121" s="408">
        <v>7006.184032000001</v>
      </c>
      <c r="S121" s="172">
        <f t="shared" si="10"/>
        <v>2245.6689999999999</v>
      </c>
      <c r="T121" s="143">
        <f t="shared" si="11"/>
        <v>28.751999999999953</v>
      </c>
      <c r="U121" s="143">
        <f t="shared" si="13"/>
        <v>2216.9169999999999</v>
      </c>
      <c r="V121" s="144"/>
      <c r="W121" s="145">
        <f t="shared" si="14"/>
        <v>53817.877092000002</v>
      </c>
      <c r="X121" s="404">
        <v>2498.9360000000001</v>
      </c>
      <c r="Y121" s="398">
        <v>57.221000000000004</v>
      </c>
      <c r="Z121" s="398">
        <v>2441.7150000000001</v>
      </c>
      <c r="AA121" s="398"/>
      <c r="AB121" s="440">
        <v>58269.086760000006</v>
      </c>
      <c r="AC121" s="396"/>
      <c r="AD121" s="25"/>
      <c r="AH121" s="21"/>
    </row>
    <row r="122" spans="1:34" ht="33.75" customHeight="1">
      <c r="A122" s="12">
        <v>86</v>
      </c>
      <c r="B122" s="463" t="s">
        <v>128</v>
      </c>
      <c r="C122" s="406" t="s">
        <v>10</v>
      </c>
      <c r="D122" s="172">
        <v>1780.1779999999999</v>
      </c>
      <c r="E122" s="143">
        <v>67.505999999999858</v>
      </c>
      <c r="F122" s="143">
        <v>1712.672</v>
      </c>
      <c r="G122" s="144"/>
      <c r="H122" s="145">
        <v>41576.825471999997</v>
      </c>
      <c r="I122" s="67"/>
      <c r="J122" s="68">
        <f t="shared" si="9"/>
        <v>0</v>
      </c>
      <c r="K122" s="68"/>
      <c r="L122" s="71">
        <v>24.276</v>
      </c>
      <c r="M122" s="89">
        <f t="shared" si="12"/>
        <v>0</v>
      </c>
      <c r="N122" s="476">
        <v>549.29300000000001</v>
      </c>
      <c r="O122" s="82">
        <v>19.270999999999958</v>
      </c>
      <c r="P122" s="82">
        <v>530.02200000000005</v>
      </c>
      <c r="Q122" s="71">
        <v>23.864000000000001</v>
      </c>
      <c r="R122" s="506">
        <v>12648.445008000002</v>
      </c>
      <c r="S122" s="172">
        <f t="shared" si="10"/>
        <v>1780.1779999999999</v>
      </c>
      <c r="T122" s="143">
        <f t="shared" si="11"/>
        <v>67.505999999999858</v>
      </c>
      <c r="U122" s="143">
        <f t="shared" si="13"/>
        <v>1712.672</v>
      </c>
      <c r="V122" s="144"/>
      <c r="W122" s="145">
        <f t="shared" si="14"/>
        <v>41576.825471999997</v>
      </c>
      <c r="X122" s="404">
        <v>2639.7739999999999</v>
      </c>
      <c r="Y122" s="398">
        <v>92.01299999999992</v>
      </c>
      <c r="Z122" s="398">
        <v>2547.761</v>
      </c>
      <c r="AA122" s="398"/>
      <c r="AB122" s="440">
        <v>60799.768504000007</v>
      </c>
      <c r="AC122" s="396"/>
      <c r="AD122" s="25"/>
      <c r="AH122" s="21"/>
    </row>
    <row r="123" spans="1:34" ht="33.75" customHeight="1">
      <c r="A123" s="12">
        <v>87</v>
      </c>
      <c r="B123" s="463" t="s">
        <v>129</v>
      </c>
      <c r="C123" s="406" t="s">
        <v>10</v>
      </c>
      <c r="D123" s="404">
        <v>612.30500000000006</v>
      </c>
      <c r="E123" s="398">
        <v>24.891000000000076</v>
      </c>
      <c r="F123" s="398">
        <v>587.41399999999999</v>
      </c>
      <c r="G123" s="144"/>
      <c r="H123" s="440">
        <v>14260.062264</v>
      </c>
      <c r="I123" s="67"/>
      <c r="J123" s="68">
        <f t="shared" si="9"/>
        <v>0</v>
      </c>
      <c r="K123" s="68"/>
      <c r="L123" s="71">
        <v>24.276</v>
      </c>
      <c r="M123" s="89">
        <f t="shared" si="12"/>
        <v>0</v>
      </c>
      <c r="N123" s="476">
        <v>155.24100000000001</v>
      </c>
      <c r="O123" s="82">
        <v>6.5580000000000211</v>
      </c>
      <c r="P123" s="82">
        <v>148.68299999999999</v>
      </c>
      <c r="Q123" s="71">
        <v>23.864000000000001</v>
      </c>
      <c r="R123" s="408">
        <v>3548.171112</v>
      </c>
      <c r="S123" s="404">
        <f t="shared" si="10"/>
        <v>612.30500000000006</v>
      </c>
      <c r="T123" s="398">
        <f t="shared" si="11"/>
        <v>24.891000000000076</v>
      </c>
      <c r="U123" s="398">
        <f t="shared" si="13"/>
        <v>587.41399999999999</v>
      </c>
      <c r="V123" s="144"/>
      <c r="W123" s="440">
        <f t="shared" si="14"/>
        <v>14260.062264</v>
      </c>
      <c r="X123" s="404">
        <v>794.66499999999996</v>
      </c>
      <c r="Y123" s="398">
        <v>34.144999999999982</v>
      </c>
      <c r="Z123" s="398">
        <v>760.52</v>
      </c>
      <c r="AA123" s="398"/>
      <c r="AB123" s="440">
        <v>18149.049279999999</v>
      </c>
      <c r="AC123" s="396"/>
      <c r="AD123" s="25"/>
      <c r="AH123" s="21"/>
    </row>
    <row r="124" spans="1:34" ht="33.75" customHeight="1">
      <c r="A124" s="12">
        <v>88</v>
      </c>
      <c r="B124" s="463" t="s">
        <v>304</v>
      </c>
      <c r="C124" s="406" t="s">
        <v>10</v>
      </c>
      <c r="D124" s="172">
        <v>1303.742</v>
      </c>
      <c r="E124" s="143">
        <v>54.038000000000011</v>
      </c>
      <c r="F124" s="143">
        <v>1249.704</v>
      </c>
      <c r="G124" s="144"/>
      <c r="H124" s="145">
        <v>20221.460424000001</v>
      </c>
      <c r="I124" s="67"/>
      <c r="J124" s="68">
        <f t="shared" si="9"/>
        <v>0</v>
      </c>
      <c r="K124" s="68"/>
      <c r="L124" s="71">
        <v>16.181000000000001</v>
      </c>
      <c r="M124" s="89">
        <f t="shared" si="12"/>
        <v>0</v>
      </c>
      <c r="N124" s="476">
        <v>70.86</v>
      </c>
      <c r="O124" s="82">
        <v>3.2630000000000052</v>
      </c>
      <c r="P124" s="82">
        <v>67.596999999999994</v>
      </c>
      <c r="Q124" s="71">
        <v>15.906000000000001</v>
      </c>
      <c r="R124" s="408">
        <v>1075.1978819999999</v>
      </c>
      <c r="S124" s="172">
        <f t="shared" si="10"/>
        <v>1303.742</v>
      </c>
      <c r="T124" s="143">
        <f t="shared" si="11"/>
        <v>54.038000000000011</v>
      </c>
      <c r="U124" s="143">
        <f t="shared" si="13"/>
        <v>1249.704</v>
      </c>
      <c r="V124" s="144"/>
      <c r="W124" s="145">
        <f t="shared" si="14"/>
        <v>20221.460424000001</v>
      </c>
      <c r="X124" s="404">
        <v>1852.8739999999998</v>
      </c>
      <c r="Y124" s="398">
        <v>114.4219999999998</v>
      </c>
      <c r="Z124" s="398">
        <v>1738.452</v>
      </c>
      <c r="AA124" s="398"/>
      <c r="AB124" s="440">
        <v>27651.817512000001</v>
      </c>
      <c r="AC124" s="396"/>
      <c r="AD124" s="25"/>
      <c r="AH124" s="21"/>
    </row>
    <row r="125" spans="1:34" ht="33.75" customHeight="1">
      <c r="A125" s="12">
        <v>89</v>
      </c>
      <c r="B125" s="463" t="s">
        <v>130</v>
      </c>
      <c r="C125" s="406" t="s">
        <v>10</v>
      </c>
      <c r="D125" s="172">
        <v>1974.2619999999999</v>
      </c>
      <c r="E125" s="143">
        <v>28.350999999999885</v>
      </c>
      <c r="F125" s="143">
        <v>1945.9110000000001</v>
      </c>
      <c r="G125" s="144"/>
      <c r="H125" s="145">
        <v>47238.935436</v>
      </c>
      <c r="I125" s="67"/>
      <c r="J125" s="68">
        <f t="shared" si="9"/>
        <v>0</v>
      </c>
      <c r="K125" s="68"/>
      <c r="L125" s="71">
        <v>24.276</v>
      </c>
      <c r="M125" s="89">
        <f t="shared" si="12"/>
        <v>0</v>
      </c>
      <c r="N125" s="476">
        <v>290.80200000000002</v>
      </c>
      <c r="O125" s="82">
        <v>3.8290000000000077</v>
      </c>
      <c r="P125" s="82">
        <v>286.97300000000001</v>
      </c>
      <c r="Q125" s="71">
        <v>23.864000000000001</v>
      </c>
      <c r="R125" s="506">
        <v>6848.3236720000004</v>
      </c>
      <c r="S125" s="172">
        <f t="shared" si="10"/>
        <v>1974.2619999999999</v>
      </c>
      <c r="T125" s="143">
        <f t="shared" si="11"/>
        <v>28.350999999999885</v>
      </c>
      <c r="U125" s="143">
        <f t="shared" si="13"/>
        <v>1945.9110000000001</v>
      </c>
      <c r="V125" s="144"/>
      <c r="W125" s="145">
        <f t="shared" si="14"/>
        <v>47238.935436</v>
      </c>
      <c r="X125" s="404">
        <v>2350.3560000000002</v>
      </c>
      <c r="Y125" s="398">
        <v>35.247000000000298</v>
      </c>
      <c r="Z125" s="398">
        <v>2315.1089999999999</v>
      </c>
      <c r="AA125" s="398"/>
      <c r="AB125" s="440">
        <v>55247.761176</v>
      </c>
      <c r="AC125" s="396"/>
      <c r="AD125" s="25"/>
      <c r="AH125" s="21"/>
    </row>
    <row r="126" spans="1:34" ht="33.75" customHeight="1">
      <c r="A126" s="12">
        <v>90</v>
      </c>
      <c r="B126" s="463" t="s">
        <v>296</v>
      </c>
      <c r="C126" s="406" t="s">
        <v>10</v>
      </c>
      <c r="D126" s="172">
        <v>550.63200000000006</v>
      </c>
      <c r="E126" s="143">
        <v>5.7260000000001128</v>
      </c>
      <c r="F126" s="143">
        <v>544.90599999999995</v>
      </c>
      <c r="G126" s="144"/>
      <c r="H126" s="145">
        <v>8817.1239860000005</v>
      </c>
      <c r="I126" s="67"/>
      <c r="J126" s="68">
        <f t="shared" si="9"/>
        <v>0</v>
      </c>
      <c r="K126" s="68"/>
      <c r="L126" s="71">
        <v>16.181000000000001</v>
      </c>
      <c r="M126" s="89">
        <f t="shared" si="12"/>
        <v>0</v>
      </c>
      <c r="N126" s="476">
        <v>259.916</v>
      </c>
      <c r="O126" s="82">
        <v>3.9449999999999932</v>
      </c>
      <c r="P126" s="82">
        <v>255.971</v>
      </c>
      <c r="Q126" s="71">
        <v>15.906000000000001</v>
      </c>
      <c r="R126" s="408">
        <v>4071.4747260000004</v>
      </c>
      <c r="S126" s="502">
        <f t="shared" si="10"/>
        <v>550.63200000000006</v>
      </c>
      <c r="T126" s="244">
        <f t="shared" si="11"/>
        <v>5.7260000000001128</v>
      </c>
      <c r="U126" s="244">
        <f t="shared" si="13"/>
        <v>544.90599999999995</v>
      </c>
      <c r="V126" s="369"/>
      <c r="W126" s="403">
        <f t="shared" si="14"/>
        <v>8817.1239860000005</v>
      </c>
      <c r="X126" s="516">
        <v>1057.5320000000002</v>
      </c>
      <c r="Y126" s="371">
        <v>18.451000000000022</v>
      </c>
      <c r="Z126" s="371">
        <v>1039.0810000000001</v>
      </c>
      <c r="AA126" s="371"/>
      <c r="AB126" s="529">
        <v>16527.622386000003</v>
      </c>
      <c r="AC126" s="396"/>
      <c r="AD126" s="25"/>
      <c r="AH126" s="21"/>
    </row>
    <row r="127" spans="1:34" ht="33.75" customHeight="1">
      <c r="A127" s="12">
        <v>91</v>
      </c>
      <c r="B127" s="463" t="s">
        <v>295</v>
      </c>
      <c r="C127" s="406" t="s">
        <v>10</v>
      </c>
      <c r="D127" s="172">
        <v>2261.8410000000003</v>
      </c>
      <c r="E127" s="143">
        <v>39.885000000000218</v>
      </c>
      <c r="F127" s="143">
        <v>2221.9560000000001</v>
      </c>
      <c r="G127" s="144"/>
      <c r="H127" s="145">
        <v>53940.203856</v>
      </c>
      <c r="I127" s="67"/>
      <c r="J127" s="68">
        <f t="shared" si="9"/>
        <v>0</v>
      </c>
      <c r="K127" s="68"/>
      <c r="L127" s="71">
        <v>24.276</v>
      </c>
      <c r="M127" s="89">
        <f t="shared" si="12"/>
        <v>0</v>
      </c>
      <c r="N127" s="476">
        <v>277.363</v>
      </c>
      <c r="O127" s="82">
        <v>3.4309999999999832</v>
      </c>
      <c r="P127" s="82">
        <v>273.93200000000002</v>
      </c>
      <c r="Q127" s="71">
        <v>23.864000000000001</v>
      </c>
      <c r="R127" s="408">
        <v>6537.1132480000006</v>
      </c>
      <c r="S127" s="172">
        <f t="shared" si="10"/>
        <v>2261.8410000000003</v>
      </c>
      <c r="T127" s="143">
        <f t="shared" si="11"/>
        <v>39.885000000000218</v>
      </c>
      <c r="U127" s="143">
        <f t="shared" si="13"/>
        <v>2221.9560000000001</v>
      </c>
      <c r="V127" s="144"/>
      <c r="W127" s="145">
        <f t="shared" si="14"/>
        <v>53940.203856</v>
      </c>
      <c r="X127" s="404">
        <v>3044.9270000000001</v>
      </c>
      <c r="Y127" s="398">
        <v>84.487000000000535</v>
      </c>
      <c r="Z127" s="398">
        <v>2960.4399999999996</v>
      </c>
      <c r="AA127" s="398"/>
      <c r="AB127" s="440">
        <v>70647.940159999998</v>
      </c>
      <c r="AC127" s="396"/>
      <c r="AD127" s="25"/>
      <c r="AH127" s="21"/>
    </row>
    <row r="128" spans="1:34" s="512" customFormat="1" ht="33.75" customHeight="1">
      <c r="A128" s="12">
        <v>92</v>
      </c>
      <c r="B128" s="463" t="s">
        <v>133</v>
      </c>
      <c r="C128" s="407" t="s">
        <v>10</v>
      </c>
      <c r="D128" s="404">
        <v>442.60200000000003</v>
      </c>
      <c r="E128" s="398">
        <v>17.675000000000011</v>
      </c>
      <c r="F128" s="398">
        <v>424.92700000000002</v>
      </c>
      <c r="G128" s="398"/>
      <c r="H128" s="440">
        <v>10315.527851999999</v>
      </c>
      <c r="I128" s="476"/>
      <c r="J128" s="82">
        <f t="shared" si="9"/>
        <v>0</v>
      </c>
      <c r="K128" s="82"/>
      <c r="L128" s="71">
        <v>24.276</v>
      </c>
      <c r="M128" s="408">
        <f t="shared" si="12"/>
        <v>0</v>
      </c>
      <c r="N128" s="476">
        <v>293.96199999999999</v>
      </c>
      <c r="O128" s="82">
        <v>6.603999999999985</v>
      </c>
      <c r="P128" s="82">
        <v>287.358</v>
      </c>
      <c r="Q128" s="71">
        <v>23.864000000000001</v>
      </c>
      <c r="R128" s="408">
        <v>6857.5113120000005</v>
      </c>
      <c r="S128" s="404">
        <f t="shared" si="10"/>
        <v>442.60200000000003</v>
      </c>
      <c r="T128" s="398">
        <f t="shared" si="11"/>
        <v>17.675000000000011</v>
      </c>
      <c r="U128" s="398">
        <f t="shared" si="13"/>
        <v>424.92700000000002</v>
      </c>
      <c r="V128" s="398"/>
      <c r="W128" s="440">
        <f>H128+M128</f>
        <v>10315.527851999999</v>
      </c>
      <c r="X128" s="404">
        <v>769.87099999999998</v>
      </c>
      <c r="Y128" s="398">
        <v>25.898000000000025</v>
      </c>
      <c r="Z128" s="398">
        <v>743.97299999999996</v>
      </c>
      <c r="AA128" s="398"/>
      <c r="AB128" s="440">
        <v>17754.171672</v>
      </c>
      <c r="AC128" s="510"/>
      <c r="AD128" s="511"/>
    </row>
    <row r="129" spans="1:34" ht="33.75" customHeight="1">
      <c r="A129" s="12">
        <v>93</v>
      </c>
      <c r="B129" s="463" t="s">
        <v>161</v>
      </c>
      <c r="C129" s="406" t="s">
        <v>10</v>
      </c>
      <c r="D129" s="172">
        <v>3193.6020000000003</v>
      </c>
      <c r="E129" s="143">
        <v>60.735000000000127</v>
      </c>
      <c r="F129" s="143">
        <v>3132.8670000000002</v>
      </c>
      <c r="G129" s="144"/>
      <c r="H129" s="145">
        <v>76053.479291999989</v>
      </c>
      <c r="I129" s="67"/>
      <c r="J129" s="68">
        <f>I129-K129</f>
        <v>0</v>
      </c>
      <c r="K129" s="68"/>
      <c r="L129" s="71">
        <v>24.276</v>
      </c>
      <c r="M129" s="89">
        <f t="shared" si="12"/>
        <v>0</v>
      </c>
      <c r="N129" s="476">
        <v>826.19899999999996</v>
      </c>
      <c r="O129" s="82">
        <v>11.067000000000007</v>
      </c>
      <c r="P129" s="82">
        <v>815.13199999999995</v>
      </c>
      <c r="Q129" s="71">
        <v>23.864000000000001</v>
      </c>
      <c r="R129" s="408">
        <v>19452.310047999999</v>
      </c>
      <c r="S129" s="172">
        <f t="shared" si="10"/>
        <v>3193.6020000000003</v>
      </c>
      <c r="T129" s="143">
        <f t="shared" si="11"/>
        <v>60.735000000000127</v>
      </c>
      <c r="U129" s="143">
        <f t="shared" si="13"/>
        <v>3132.8670000000002</v>
      </c>
      <c r="V129" s="144"/>
      <c r="W129" s="145">
        <f t="shared" si="14"/>
        <v>76053.479291999989</v>
      </c>
      <c r="X129" s="404">
        <v>4180.7319999999991</v>
      </c>
      <c r="Y129" s="398">
        <v>58.805999999999585</v>
      </c>
      <c r="Z129" s="398">
        <v>4121.9259999999995</v>
      </c>
      <c r="AA129" s="398"/>
      <c r="AB129" s="440">
        <v>98365.642064</v>
      </c>
      <c r="AC129" s="396"/>
      <c r="AD129" s="25"/>
      <c r="AH129" s="21"/>
    </row>
    <row r="130" spans="1:34" ht="33.75" customHeight="1">
      <c r="A130" s="12">
        <v>94</v>
      </c>
      <c r="B130" s="463" t="s">
        <v>162</v>
      </c>
      <c r="C130" s="406" t="s">
        <v>10</v>
      </c>
      <c r="D130" s="172">
        <v>4901.2449999999999</v>
      </c>
      <c r="E130" s="143">
        <v>97.055999999999585</v>
      </c>
      <c r="F130" s="143">
        <v>4804.1890000000003</v>
      </c>
      <c r="G130" s="144"/>
      <c r="H130" s="145">
        <v>116626.492164</v>
      </c>
      <c r="I130" s="67"/>
      <c r="J130" s="68">
        <f>I130-K130</f>
        <v>0</v>
      </c>
      <c r="K130" s="68"/>
      <c r="L130" s="71">
        <v>24.276</v>
      </c>
      <c r="M130" s="242">
        <f t="shared" si="12"/>
        <v>0</v>
      </c>
      <c r="N130" s="476">
        <v>864.37199999999996</v>
      </c>
      <c r="O130" s="82">
        <v>15.075999999999908</v>
      </c>
      <c r="P130" s="82">
        <v>849.29600000000005</v>
      </c>
      <c r="Q130" s="71">
        <v>23.864000000000001</v>
      </c>
      <c r="R130" s="506">
        <v>20267.599744000003</v>
      </c>
      <c r="S130" s="172">
        <f t="shared" si="10"/>
        <v>4901.2449999999999</v>
      </c>
      <c r="T130" s="143">
        <f t="shared" si="11"/>
        <v>97.055999999999585</v>
      </c>
      <c r="U130" s="143">
        <f t="shared" si="13"/>
        <v>4804.1890000000003</v>
      </c>
      <c r="V130" s="144"/>
      <c r="W130" s="145">
        <f t="shared" si="14"/>
        <v>116626.492164</v>
      </c>
      <c r="X130" s="404">
        <v>5984.8509999999997</v>
      </c>
      <c r="Y130" s="398">
        <v>133.92099999999937</v>
      </c>
      <c r="Z130" s="398">
        <v>5850.93</v>
      </c>
      <c r="AA130" s="398"/>
      <c r="AB130" s="440">
        <v>139626.59351999999</v>
      </c>
      <c r="AC130" s="396"/>
      <c r="AD130" s="25"/>
      <c r="AH130" s="21"/>
    </row>
    <row r="131" spans="1:34" ht="33.75" customHeight="1">
      <c r="A131" s="553">
        <v>95</v>
      </c>
      <c r="B131" s="584" t="s">
        <v>134</v>
      </c>
      <c r="C131" s="406" t="s">
        <v>10</v>
      </c>
      <c r="D131" s="502">
        <v>0</v>
      </c>
      <c r="E131" s="244">
        <v>0</v>
      </c>
      <c r="F131" s="244">
        <v>0</v>
      </c>
      <c r="G131" s="369"/>
      <c r="H131" s="403">
        <v>0</v>
      </c>
      <c r="I131" s="474"/>
      <c r="J131" s="69">
        <f t="shared" ref="J131:J254" si="15">I131-K131</f>
        <v>0</v>
      </c>
      <c r="K131" s="69"/>
      <c r="L131" s="71"/>
      <c r="M131" s="242">
        <f t="shared" si="12"/>
        <v>0</v>
      </c>
      <c r="N131" s="474">
        <v>0</v>
      </c>
      <c r="O131" s="272">
        <v>0</v>
      </c>
      <c r="P131" s="272">
        <v>0</v>
      </c>
      <c r="Q131" s="71"/>
      <c r="R131" s="506">
        <v>0</v>
      </c>
      <c r="S131" s="502">
        <f t="shared" si="10"/>
        <v>0</v>
      </c>
      <c r="T131" s="244">
        <f t="shared" si="11"/>
        <v>0</v>
      </c>
      <c r="U131" s="244">
        <f t="shared" si="13"/>
        <v>0</v>
      </c>
      <c r="V131" s="369"/>
      <c r="W131" s="403">
        <f t="shared" si="14"/>
        <v>0</v>
      </c>
      <c r="X131" s="516">
        <v>0</v>
      </c>
      <c r="Y131" s="371">
        <v>0</v>
      </c>
      <c r="Z131" s="371">
        <v>0</v>
      </c>
      <c r="AA131" s="371"/>
      <c r="AB131" s="529">
        <v>0</v>
      </c>
      <c r="AC131" s="396"/>
      <c r="AD131" s="25"/>
      <c r="AH131" s="21"/>
    </row>
    <row r="132" spans="1:34" ht="33.75" customHeight="1">
      <c r="A132" s="12">
        <v>96</v>
      </c>
      <c r="B132" s="463" t="s">
        <v>156</v>
      </c>
      <c r="C132" s="406" t="s">
        <v>10</v>
      </c>
      <c r="D132" s="172">
        <v>4055.1810000000005</v>
      </c>
      <c r="E132" s="143">
        <v>112.75500000000011</v>
      </c>
      <c r="F132" s="143">
        <v>3942.4260000000004</v>
      </c>
      <c r="G132" s="144"/>
      <c r="H132" s="145">
        <v>95706.333576000005</v>
      </c>
      <c r="I132" s="67"/>
      <c r="J132" s="68">
        <f t="shared" si="15"/>
        <v>0</v>
      </c>
      <c r="K132" s="68"/>
      <c r="L132" s="71">
        <v>24.276</v>
      </c>
      <c r="M132" s="89">
        <f t="shared" si="12"/>
        <v>0</v>
      </c>
      <c r="N132" s="476">
        <v>1144.5360000000001</v>
      </c>
      <c r="O132" s="82">
        <v>28.884000000000015</v>
      </c>
      <c r="P132" s="82">
        <v>1115.652</v>
      </c>
      <c r="Q132" s="71">
        <v>23.864000000000001</v>
      </c>
      <c r="R132" s="408">
        <v>26623.919328000004</v>
      </c>
      <c r="S132" s="172">
        <f t="shared" si="10"/>
        <v>4055.1810000000005</v>
      </c>
      <c r="T132" s="143">
        <f t="shared" si="11"/>
        <v>112.75500000000011</v>
      </c>
      <c r="U132" s="143">
        <f t="shared" si="13"/>
        <v>3942.4260000000004</v>
      </c>
      <c r="V132" s="144"/>
      <c r="W132" s="145">
        <f t="shared" si="14"/>
        <v>95706.333576000005</v>
      </c>
      <c r="X132" s="404">
        <v>5654.8539999999994</v>
      </c>
      <c r="Y132" s="398">
        <v>146.13199999999961</v>
      </c>
      <c r="Z132" s="398">
        <v>5508.7219999999998</v>
      </c>
      <c r="AA132" s="398"/>
      <c r="AB132" s="440">
        <v>131460.14180799999</v>
      </c>
      <c r="AC132" s="396"/>
      <c r="AD132" s="25"/>
      <c r="AH132" s="21"/>
    </row>
    <row r="133" spans="1:34" ht="33.75" customHeight="1">
      <c r="A133" s="12">
        <v>97</v>
      </c>
      <c r="B133" s="463" t="s">
        <v>157</v>
      </c>
      <c r="C133" s="406" t="s">
        <v>10</v>
      </c>
      <c r="D133" s="172">
        <v>2794.7079999999996</v>
      </c>
      <c r="E133" s="143">
        <v>20.50899999999956</v>
      </c>
      <c r="F133" s="143">
        <v>2774.1990000000001</v>
      </c>
      <c r="G133" s="144"/>
      <c r="H133" s="145">
        <v>67346.454924000005</v>
      </c>
      <c r="I133" s="67"/>
      <c r="J133" s="68">
        <f t="shared" si="15"/>
        <v>0</v>
      </c>
      <c r="K133" s="68"/>
      <c r="L133" s="71">
        <v>24.276</v>
      </c>
      <c r="M133" s="89">
        <f t="shared" si="12"/>
        <v>0</v>
      </c>
      <c r="N133" s="476">
        <v>639.77599999999995</v>
      </c>
      <c r="O133" s="82">
        <v>8.9529999999999745</v>
      </c>
      <c r="P133" s="82">
        <v>630.82299999999998</v>
      </c>
      <c r="Q133" s="71">
        <v>23.864000000000001</v>
      </c>
      <c r="R133" s="408">
        <v>15053.960072</v>
      </c>
      <c r="S133" s="172">
        <f t="shared" si="10"/>
        <v>2794.7079999999996</v>
      </c>
      <c r="T133" s="143">
        <f t="shared" si="11"/>
        <v>20.50899999999956</v>
      </c>
      <c r="U133" s="143">
        <f t="shared" si="13"/>
        <v>2774.1990000000001</v>
      </c>
      <c r="V133" s="144"/>
      <c r="W133" s="145">
        <f t="shared" si="14"/>
        <v>67346.454924000005</v>
      </c>
      <c r="X133" s="404">
        <v>3749.3649999999998</v>
      </c>
      <c r="Y133" s="398">
        <v>47.235000000000127</v>
      </c>
      <c r="Z133" s="398">
        <v>3702.1299999999997</v>
      </c>
      <c r="AA133" s="398"/>
      <c r="AB133" s="440">
        <v>88347.630320000011</v>
      </c>
      <c r="AC133" s="396"/>
      <c r="AD133" s="25"/>
      <c r="AH133" s="21"/>
    </row>
    <row r="134" spans="1:34" ht="33.75" customHeight="1">
      <c r="A134" s="12">
        <v>98</v>
      </c>
      <c r="B134" s="463" t="s">
        <v>135</v>
      </c>
      <c r="C134" s="406" t="s">
        <v>10</v>
      </c>
      <c r="D134" s="172">
        <v>1470.0120000000002</v>
      </c>
      <c r="E134" s="143">
        <v>65.050000000000182</v>
      </c>
      <c r="F134" s="143">
        <v>1404.962</v>
      </c>
      <c r="G134" s="144"/>
      <c r="H134" s="145">
        <v>34106.857512000002</v>
      </c>
      <c r="I134" s="67"/>
      <c r="J134" s="68">
        <f t="shared" si="15"/>
        <v>0</v>
      </c>
      <c r="K134" s="68"/>
      <c r="L134" s="71">
        <v>24.276</v>
      </c>
      <c r="M134" s="89">
        <f t="shared" si="12"/>
        <v>0</v>
      </c>
      <c r="N134" s="476">
        <v>963.83299999999997</v>
      </c>
      <c r="O134" s="82">
        <v>19.939999999999941</v>
      </c>
      <c r="P134" s="82">
        <v>943.89300000000003</v>
      </c>
      <c r="Q134" s="71">
        <v>23.864000000000001</v>
      </c>
      <c r="R134" s="408">
        <v>22525.062552000003</v>
      </c>
      <c r="S134" s="172">
        <f t="shared" si="10"/>
        <v>1470.0120000000002</v>
      </c>
      <c r="T134" s="143">
        <f t="shared" si="11"/>
        <v>65.050000000000182</v>
      </c>
      <c r="U134" s="143">
        <f t="shared" si="13"/>
        <v>1404.962</v>
      </c>
      <c r="V134" s="144"/>
      <c r="W134" s="145">
        <f t="shared" si="14"/>
        <v>34106.857512000002</v>
      </c>
      <c r="X134" s="404">
        <v>2448.9940000000001</v>
      </c>
      <c r="Y134" s="398">
        <v>77.628000000000156</v>
      </c>
      <c r="Z134" s="398">
        <v>2371.366</v>
      </c>
      <c r="AA134" s="398"/>
      <c r="AB134" s="440">
        <v>56590.278224000009</v>
      </c>
      <c r="AC134" s="396"/>
      <c r="AD134" s="25"/>
      <c r="AH134" s="21"/>
    </row>
    <row r="135" spans="1:34" ht="33.75" customHeight="1">
      <c r="A135" s="12">
        <v>99</v>
      </c>
      <c r="B135" s="463" t="s">
        <v>267</v>
      </c>
      <c r="C135" s="406" t="s">
        <v>10</v>
      </c>
      <c r="D135" s="172">
        <v>197.68800000000002</v>
      </c>
      <c r="E135" s="143">
        <v>7.4080000000000155</v>
      </c>
      <c r="F135" s="143">
        <v>190.28</v>
      </c>
      <c r="G135" s="144"/>
      <c r="H135" s="145">
        <v>4619.2372799999994</v>
      </c>
      <c r="I135" s="67"/>
      <c r="J135" s="68">
        <f t="shared" si="15"/>
        <v>0</v>
      </c>
      <c r="K135" s="68"/>
      <c r="L135" s="71">
        <v>24.276</v>
      </c>
      <c r="M135" s="89">
        <f t="shared" si="12"/>
        <v>0</v>
      </c>
      <c r="N135" s="476">
        <v>39.295999999999999</v>
      </c>
      <c r="O135" s="82">
        <v>1.2370000000000019</v>
      </c>
      <c r="P135" s="82">
        <v>38.058999999999997</v>
      </c>
      <c r="Q135" s="71">
        <v>23.864000000000001</v>
      </c>
      <c r="R135" s="408">
        <v>908.23997599999996</v>
      </c>
      <c r="S135" s="172">
        <f t="shared" si="10"/>
        <v>197.68800000000002</v>
      </c>
      <c r="T135" s="143">
        <f t="shared" si="11"/>
        <v>7.4080000000000155</v>
      </c>
      <c r="U135" s="143">
        <f t="shared" si="13"/>
        <v>190.28</v>
      </c>
      <c r="V135" s="144"/>
      <c r="W135" s="145">
        <f t="shared" si="14"/>
        <v>4619.2372799999994</v>
      </c>
      <c r="X135" s="404">
        <v>230.14</v>
      </c>
      <c r="Y135" s="398">
        <v>7.9069999999999823</v>
      </c>
      <c r="Z135" s="398">
        <v>222.233</v>
      </c>
      <c r="AA135" s="398"/>
      <c r="AB135" s="440">
        <v>5303.3683120000005</v>
      </c>
      <c r="AC135" s="396"/>
      <c r="AD135" s="25"/>
      <c r="AH135" s="21"/>
    </row>
    <row r="136" spans="1:34" s="512" customFormat="1" ht="33.75" customHeight="1">
      <c r="A136" s="12">
        <v>100</v>
      </c>
      <c r="B136" s="463" t="s">
        <v>353</v>
      </c>
      <c r="C136" s="407" t="s">
        <v>10</v>
      </c>
      <c r="D136" s="404">
        <v>456.14099999999996</v>
      </c>
      <c r="E136" s="398">
        <v>26.977999999999952</v>
      </c>
      <c r="F136" s="398">
        <v>429.16300000000001</v>
      </c>
      <c r="G136" s="398"/>
      <c r="H136" s="440">
        <v>10418.360988</v>
      </c>
      <c r="I136" s="476"/>
      <c r="J136" s="82">
        <f t="shared" si="15"/>
        <v>0</v>
      </c>
      <c r="K136" s="82"/>
      <c r="L136" s="71">
        <v>24.276</v>
      </c>
      <c r="M136" s="408">
        <f t="shared" si="12"/>
        <v>0</v>
      </c>
      <c r="N136" s="476">
        <v>403.99</v>
      </c>
      <c r="O136" s="82">
        <v>7.1610000000000014</v>
      </c>
      <c r="P136" s="82">
        <v>396.82900000000001</v>
      </c>
      <c r="Q136" s="71">
        <v>23.864000000000001</v>
      </c>
      <c r="R136" s="408">
        <v>9469.9272560000009</v>
      </c>
      <c r="S136" s="404">
        <f t="shared" si="10"/>
        <v>456.14099999999996</v>
      </c>
      <c r="T136" s="398">
        <f t="shared" si="11"/>
        <v>26.977999999999952</v>
      </c>
      <c r="U136" s="398">
        <f t="shared" si="13"/>
        <v>429.16300000000001</v>
      </c>
      <c r="V136" s="398"/>
      <c r="W136" s="440">
        <f>H136+M136</f>
        <v>10418.360988</v>
      </c>
      <c r="X136" s="404">
        <v>1004.942</v>
      </c>
      <c r="Y136" s="398">
        <v>46.183999999999969</v>
      </c>
      <c r="Z136" s="398">
        <v>958.75800000000004</v>
      </c>
      <c r="AA136" s="398"/>
      <c r="AB136" s="440">
        <v>22879.800912000002</v>
      </c>
      <c r="AC136" s="510"/>
      <c r="AD136" s="511"/>
    </row>
    <row r="137" spans="1:34" ht="33.75" customHeight="1">
      <c r="A137" s="12">
        <v>101</v>
      </c>
      <c r="B137" s="463" t="s">
        <v>269</v>
      </c>
      <c r="C137" s="406" t="s">
        <v>10</v>
      </c>
      <c r="D137" s="172">
        <v>1803.306</v>
      </c>
      <c r="E137" s="143">
        <v>33.592000000000098</v>
      </c>
      <c r="F137" s="143">
        <v>1769.7139999999999</v>
      </c>
      <c r="G137" s="144"/>
      <c r="H137" s="145">
        <v>42961.577063999997</v>
      </c>
      <c r="I137" s="67"/>
      <c r="J137" s="68">
        <f t="shared" si="15"/>
        <v>0</v>
      </c>
      <c r="K137" s="68"/>
      <c r="L137" s="71">
        <v>24.276</v>
      </c>
      <c r="M137" s="89">
        <f t="shared" si="12"/>
        <v>0</v>
      </c>
      <c r="N137" s="476">
        <v>131.67599999999999</v>
      </c>
      <c r="O137" s="82">
        <v>3.1159999999999854</v>
      </c>
      <c r="P137" s="82">
        <v>128.56</v>
      </c>
      <c r="Q137" s="71">
        <v>23.864000000000001</v>
      </c>
      <c r="R137" s="408">
        <v>3067.9558400000001</v>
      </c>
      <c r="S137" s="172">
        <f t="shared" si="10"/>
        <v>1803.306</v>
      </c>
      <c r="T137" s="143">
        <f t="shared" si="11"/>
        <v>33.592000000000098</v>
      </c>
      <c r="U137" s="143">
        <f t="shared" si="13"/>
        <v>1769.7139999999999</v>
      </c>
      <c r="V137" s="144"/>
      <c r="W137" s="145">
        <f t="shared" si="14"/>
        <v>42961.577063999997</v>
      </c>
      <c r="X137" s="404">
        <v>2484.5189999999998</v>
      </c>
      <c r="Y137" s="398">
        <v>54.639999999999873</v>
      </c>
      <c r="Z137" s="398">
        <v>2429.8789999999999</v>
      </c>
      <c r="AA137" s="398"/>
      <c r="AB137" s="440">
        <v>57986.632456000007</v>
      </c>
      <c r="AC137" s="396"/>
      <c r="AD137" s="25"/>
      <c r="AH137" s="21"/>
    </row>
    <row r="138" spans="1:34" ht="33.75" customHeight="1">
      <c r="A138" s="12">
        <v>102</v>
      </c>
      <c r="B138" s="463" t="s">
        <v>268</v>
      </c>
      <c r="C138" s="406" t="s">
        <v>10</v>
      </c>
      <c r="D138" s="172">
        <v>771.18100000000004</v>
      </c>
      <c r="E138" s="143">
        <v>15.835000000000036</v>
      </c>
      <c r="F138" s="143">
        <v>755.346</v>
      </c>
      <c r="G138" s="144"/>
      <c r="H138" s="145">
        <v>12222.253626</v>
      </c>
      <c r="I138" s="67"/>
      <c r="J138" s="68">
        <f t="shared" si="15"/>
        <v>0</v>
      </c>
      <c r="K138" s="68"/>
      <c r="L138" s="71">
        <v>16.181000000000001</v>
      </c>
      <c r="M138" s="89">
        <f t="shared" si="12"/>
        <v>0</v>
      </c>
      <c r="N138" s="476">
        <v>600.52300000000002</v>
      </c>
      <c r="O138" s="82">
        <v>17.192000000000007</v>
      </c>
      <c r="P138" s="82">
        <v>583.33100000000002</v>
      </c>
      <c r="Q138" s="71">
        <v>15.906000000000001</v>
      </c>
      <c r="R138" s="408">
        <v>9278.4628860000012</v>
      </c>
      <c r="S138" s="172">
        <f t="shared" si="10"/>
        <v>771.18100000000004</v>
      </c>
      <c r="T138" s="143">
        <f t="shared" si="11"/>
        <v>15.835000000000036</v>
      </c>
      <c r="U138" s="143">
        <f t="shared" si="13"/>
        <v>755.346</v>
      </c>
      <c r="V138" s="144"/>
      <c r="W138" s="145">
        <f t="shared" si="14"/>
        <v>12222.253626</v>
      </c>
      <c r="X138" s="516">
        <v>1273.4430000000002</v>
      </c>
      <c r="Y138" s="371">
        <v>33.106000000000222</v>
      </c>
      <c r="Z138" s="371">
        <v>1240.337</v>
      </c>
      <c r="AA138" s="371"/>
      <c r="AB138" s="529">
        <v>19728.800322000003</v>
      </c>
      <c r="AC138" s="396"/>
      <c r="AD138" s="25"/>
      <c r="AH138" s="21"/>
    </row>
    <row r="139" spans="1:34" ht="33.75" customHeight="1">
      <c r="A139" s="12">
        <v>103</v>
      </c>
      <c r="B139" s="463" t="s">
        <v>270</v>
      </c>
      <c r="C139" s="406" t="s">
        <v>10</v>
      </c>
      <c r="D139" s="172">
        <v>1081.509</v>
      </c>
      <c r="E139" s="143">
        <v>43.617999999999938</v>
      </c>
      <c r="F139" s="143">
        <v>1037.8910000000001</v>
      </c>
      <c r="G139" s="144"/>
      <c r="H139" s="145">
        <v>25195.841915999998</v>
      </c>
      <c r="I139" s="67"/>
      <c r="J139" s="68">
        <f t="shared" si="15"/>
        <v>0</v>
      </c>
      <c r="K139" s="68"/>
      <c r="L139" s="71">
        <v>24.276</v>
      </c>
      <c r="M139" s="89">
        <f t="shared" si="12"/>
        <v>0</v>
      </c>
      <c r="N139" s="476">
        <v>509.41199999999998</v>
      </c>
      <c r="O139" s="82">
        <v>16.415999999999997</v>
      </c>
      <c r="P139" s="82">
        <v>492.99599999999998</v>
      </c>
      <c r="Q139" s="71">
        <v>23.864000000000001</v>
      </c>
      <c r="R139" s="408">
        <v>11764.856544</v>
      </c>
      <c r="S139" s="172">
        <f t="shared" si="10"/>
        <v>1081.509</v>
      </c>
      <c r="T139" s="143">
        <f t="shared" si="11"/>
        <v>43.617999999999938</v>
      </c>
      <c r="U139" s="143">
        <f t="shared" si="13"/>
        <v>1037.8910000000001</v>
      </c>
      <c r="V139" s="144"/>
      <c r="W139" s="145">
        <f t="shared" si="14"/>
        <v>25195.841915999998</v>
      </c>
      <c r="X139" s="516">
        <v>1432.9829999999999</v>
      </c>
      <c r="Y139" s="371">
        <v>39.363999999999805</v>
      </c>
      <c r="Z139" s="371">
        <v>1393.6190000000001</v>
      </c>
      <c r="AA139" s="371"/>
      <c r="AB139" s="529">
        <v>33257.323816000004</v>
      </c>
      <c r="AC139" s="396"/>
      <c r="AD139" s="25"/>
      <c r="AH139" s="21"/>
    </row>
    <row r="140" spans="1:34" ht="33.75" customHeight="1">
      <c r="A140" s="12">
        <v>104</v>
      </c>
      <c r="B140" s="468" t="s">
        <v>274</v>
      </c>
      <c r="C140" s="623" t="s">
        <v>10</v>
      </c>
      <c r="D140" s="172">
        <v>2333.8720000000003</v>
      </c>
      <c r="E140" s="143">
        <v>99.564000000000306</v>
      </c>
      <c r="F140" s="143">
        <v>2234.308</v>
      </c>
      <c r="G140" s="144"/>
      <c r="H140" s="145">
        <v>54240.061007999997</v>
      </c>
      <c r="I140" s="67"/>
      <c r="J140" s="68">
        <f t="shared" si="15"/>
        <v>0</v>
      </c>
      <c r="K140" s="68"/>
      <c r="L140" s="71">
        <v>24.276</v>
      </c>
      <c r="M140" s="89">
        <f t="shared" si="12"/>
        <v>0</v>
      </c>
      <c r="N140" s="476">
        <v>578.20000000000005</v>
      </c>
      <c r="O140" s="82">
        <v>12.711000000000013</v>
      </c>
      <c r="P140" s="82">
        <v>565.48900000000003</v>
      </c>
      <c r="Q140" s="71">
        <v>23.864000000000001</v>
      </c>
      <c r="R140" s="408">
        <v>13494.829496000002</v>
      </c>
      <c r="S140" s="172">
        <f t="shared" si="10"/>
        <v>2333.8720000000003</v>
      </c>
      <c r="T140" s="143">
        <f t="shared" si="11"/>
        <v>99.564000000000306</v>
      </c>
      <c r="U140" s="143">
        <f t="shared" si="13"/>
        <v>2234.308</v>
      </c>
      <c r="V140" s="144"/>
      <c r="W140" s="145">
        <f t="shared" si="14"/>
        <v>54240.061007999997</v>
      </c>
      <c r="X140" s="404">
        <v>3116.95</v>
      </c>
      <c r="Y140" s="398">
        <v>99.066999999999553</v>
      </c>
      <c r="Z140" s="398">
        <v>3017.8830000000003</v>
      </c>
      <c r="AA140" s="398"/>
      <c r="AB140" s="440">
        <v>72018.759912000009</v>
      </c>
      <c r="AC140" s="396"/>
      <c r="AD140" s="25"/>
      <c r="AH140" s="21"/>
    </row>
    <row r="141" spans="1:34" ht="33.75" customHeight="1">
      <c r="A141" s="12">
        <v>105</v>
      </c>
      <c r="B141" s="463" t="s">
        <v>136</v>
      </c>
      <c r="C141" s="406" t="s">
        <v>10</v>
      </c>
      <c r="D141" s="172">
        <v>2106.1109999999999</v>
      </c>
      <c r="E141" s="143">
        <v>55.646999999999935</v>
      </c>
      <c r="F141" s="143">
        <v>2050.4639999999999</v>
      </c>
      <c r="G141" s="144"/>
      <c r="H141" s="145">
        <v>49777.064063999991</v>
      </c>
      <c r="I141" s="67"/>
      <c r="J141" s="68">
        <f t="shared" si="15"/>
        <v>0</v>
      </c>
      <c r="K141" s="68"/>
      <c r="L141" s="71">
        <v>24.276</v>
      </c>
      <c r="M141" s="89">
        <f t="shared" si="12"/>
        <v>0</v>
      </c>
      <c r="N141" s="476">
        <v>369.68200000000002</v>
      </c>
      <c r="O141" s="82">
        <v>8.6080000000000041</v>
      </c>
      <c r="P141" s="82">
        <v>361.07400000000001</v>
      </c>
      <c r="Q141" s="71">
        <v>23.864000000000001</v>
      </c>
      <c r="R141" s="408">
        <v>8616.6699360000002</v>
      </c>
      <c r="S141" s="172">
        <f t="shared" si="10"/>
        <v>2106.1109999999999</v>
      </c>
      <c r="T141" s="143">
        <f t="shared" si="11"/>
        <v>55.646999999999935</v>
      </c>
      <c r="U141" s="143">
        <f t="shared" si="13"/>
        <v>2050.4639999999999</v>
      </c>
      <c r="V141" s="144"/>
      <c r="W141" s="145">
        <f t="shared" si="14"/>
        <v>49777.064063999991</v>
      </c>
      <c r="X141" s="404">
        <v>2824.7550000000001</v>
      </c>
      <c r="Y141" s="398">
        <v>69.219000000000051</v>
      </c>
      <c r="Z141" s="398">
        <v>2755.5360000000001</v>
      </c>
      <c r="AA141" s="398"/>
      <c r="AB141" s="440">
        <v>65758.111104000011</v>
      </c>
      <c r="AC141" s="396"/>
      <c r="AD141" s="25"/>
      <c r="AH141" s="21"/>
    </row>
    <row r="142" spans="1:34" ht="33.75" customHeight="1">
      <c r="A142" s="12">
        <v>106</v>
      </c>
      <c r="B142" s="463" t="s">
        <v>137</v>
      </c>
      <c r="C142" s="406" t="s">
        <v>10</v>
      </c>
      <c r="D142" s="172">
        <v>570.68299999999999</v>
      </c>
      <c r="E142" s="143">
        <v>59.236999999999966</v>
      </c>
      <c r="F142" s="143">
        <v>511.44600000000003</v>
      </c>
      <c r="G142" s="144"/>
      <c r="H142" s="145">
        <v>12415.863096000001</v>
      </c>
      <c r="I142" s="67"/>
      <c r="J142" s="68">
        <f t="shared" si="15"/>
        <v>0</v>
      </c>
      <c r="K142" s="68"/>
      <c r="L142" s="71">
        <v>24.276</v>
      </c>
      <c r="M142" s="89">
        <f t="shared" si="12"/>
        <v>0</v>
      </c>
      <c r="N142" s="476">
        <v>122.782</v>
      </c>
      <c r="O142" s="82">
        <v>12.259</v>
      </c>
      <c r="P142" s="82">
        <v>110.523</v>
      </c>
      <c r="Q142" s="71">
        <v>23.864000000000001</v>
      </c>
      <c r="R142" s="408">
        <v>2637.5208720000001</v>
      </c>
      <c r="S142" s="172">
        <f t="shared" si="10"/>
        <v>570.68299999999999</v>
      </c>
      <c r="T142" s="143">
        <f t="shared" si="11"/>
        <v>59.236999999999966</v>
      </c>
      <c r="U142" s="143">
        <f t="shared" si="13"/>
        <v>511.44600000000003</v>
      </c>
      <c r="V142" s="144"/>
      <c r="W142" s="145">
        <f t="shared" si="14"/>
        <v>12415.863096000001</v>
      </c>
      <c r="X142" s="404">
        <v>864.57100000000003</v>
      </c>
      <c r="Y142" s="398">
        <v>85.16599999999994</v>
      </c>
      <c r="Z142" s="398">
        <v>779.40500000000009</v>
      </c>
      <c r="AA142" s="398"/>
      <c r="AB142" s="440">
        <v>18599.72092</v>
      </c>
      <c r="AC142" s="396"/>
      <c r="AD142" s="25"/>
      <c r="AH142" s="21"/>
    </row>
    <row r="143" spans="1:34" ht="33.75" customHeight="1">
      <c r="A143" s="12">
        <v>107</v>
      </c>
      <c r="B143" s="463" t="s">
        <v>378</v>
      </c>
      <c r="C143" s="406" t="s">
        <v>10</v>
      </c>
      <c r="D143" s="502">
        <v>1560.712</v>
      </c>
      <c r="E143" s="244">
        <v>27.813000000000102</v>
      </c>
      <c r="F143" s="244">
        <v>1532.8989999999999</v>
      </c>
      <c r="G143" s="369"/>
      <c r="H143" s="145">
        <v>37212.656124000001</v>
      </c>
      <c r="I143" s="67"/>
      <c r="J143" s="68">
        <f t="shared" si="15"/>
        <v>0</v>
      </c>
      <c r="K143" s="68"/>
      <c r="L143" s="71">
        <v>24.276</v>
      </c>
      <c r="M143" s="89">
        <f t="shared" si="12"/>
        <v>0</v>
      </c>
      <c r="N143" s="476">
        <v>833.64300000000003</v>
      </c>
      <c r="O143" s="82">
        <v>15.052999999999997</v>
      </c>
      <c r="P143" s="82">
        <v>818.59</v>
      </c>
      <c r="Q143" s="71">
        <v>23.864000000000001</v>
      </c>
      <c r="R143" s="408">
        <v>19534.831760000001</v>
      </c>
      <c r="S143" s="502">
        <f t="shared" si="10"/>
        <v>1560.712</v>
      </c>
      <c r="T143" s="244">
        <f t="shared" si="11"/>
        <v>27.813000000000102</v>
      </c>
      <c r="U143" s="244">
        <f t="shared" si="13"/>
        <v>1532.8989999999999</v>
      </c>
      <c r="V143" s="369"/>
      <c r="W143" s="145">
        <f t="shared" si="14"/>
        <v>37212.656124000001</v>
      </c>
      <c r="X143" s="404">
        <v>2608.7460000000001</v>
      </c>
      <c r="Y143" s="398">
        <v>76.086999999999989</v>
      </c>
      <c r="Z143" s="398">
        <v>2532.6590000000001</v>
      </c>
      <c r="AA143" s="398"/>
      <c r="AB143" s="440">
        <v>60439.374376</v>
      </c>
      <c r="AC143" s="396"/>
      <c r="AD143" s="25"/>
      <c r="AH143" s="21"/>
    </row>
    <row r="144" spans="1:34" ht="33.75" customHeight="1">
      <c r="A144" s="12">
        <v>108</v>
      </c>
      <c r="B144" s="463" t="s">
        <v>271</v>
      </c>
      <c r="C144" s="406" t="s">
        <v>10</v>
      </c>
      <c r="D144" s="172">
        <v>3397.5940000000001</v>
      </c>
      <c r="E144" s="143">
        <v>44.677999999999884</v>
      </c>
      <c r="F144" s="143">
        <v>3352.9160000000002</v>
      </c>
      <c r="G144" s="144"/>
      <c r="H144" s="145">
        <v>81395.388815999991</v>
      </c>
      <c r="I144" s="67"/>
      <c r="J144" s="68">
        <f t="shared" si="15"/>
        <v>0</v>
      </c>
      <c r="K144" s="68"/>
      <c r="L144" s="71">
        <v>24.276</v>
      </c>
      <c r="M144" s="89">
        <f t="shared" si="12"/>
        <v>0</v>
      </c>
      <c r="N144" s="476">
        <v>1457.5360000000001</v>
      </c>
      <c r="O144" s="82">
        <v>16.520999999999958</v>
      </c>
      <c r="P144" s="82">
        <v>1441.0150000000001</v>
      </c>
      <c r="Q144" s="71">
        <v>23.864000000000001</v>
      </c>
      <c r="R144" s="408">
        <v>34388.381960000006</v>
      </c>
      <c r="S144" s="172">
        <f t="shared" si="10"/>
        <v>3397.5940000000001</v>
      </c>
      <c r="T144" s="143">
        <f t="shared" si="11"/>
        <v>44.677999999999884</v>
      </c>
      <c r="U144" s="143">
        <f t="shared" si="13"/>
        <v>3352.9160000000002</v>
      </c>
      <c r="V144" s="144"/>
      <c r="W144" s="145">
        <f t="shared" si="14"/>
        <v>81395.388815999991</v>
      </c>
      <c r="X144" s="404">
        <v>4856.6750000000002</v>
      </c>
      <c r="Y144" s="398">
        <v>61.595000000000255</v>
      </c>
      <c r="Z144" s="398">
        <v>4795.08</v>
      </c>
      <c r="AA144" s="398"/>
      <c r="AB144" s="440">
        <v>114429.78912</v>
      </c>
      <c r="AC144" s="396"/>
      <c r="AD144" s="25"/>
      <c r="AH144" s="21"/>
    </row>
    <row r="145" spans="1:34" ht="33.75" customHeight="1">
      <c r="A145" s="12">
        <v>109</v>
      </c>
      <c r="B145" s="463" t="s">
        <v>139</v>
      </c>
      <c r="C145" s="406" t="s">
        <v>10</v>
      </c>
      <c r="D145" s="172">
        <v>991.58500000000004</v>
      </c>
      <c r="E145" s="143">
        <v>27.086999999999989</v>
      </c>
      <c r="F145" s="143">
        <v>964.49800000000005</v>
      </c>
      <c r="G145" s="144"/>
      <c r="H145" s="145">
        <v>23414.153448000001</v>
      </c>
      <c r="I145" s="67"/>
      <c r="J145" s="68">
        <f t="shared" si="15"/>
        <v>0</v>
      </c>
      <c r="K145" s="68"/>
      <c r="L145" s="82">
        <v>24.276</v>
      </c>
      <c r="M145" s="89">
        <f t="shared" si="12"/>
        <v>0</v>
      </c>
      <c r="N145" s="476">
        <v>358.98599999999999</v>
      </c>
      <c r="O145" s="82">
        <v>8.6019999999999754</v>
      </c>
      <c r="P145" s="82">
        <v>350.38400000000001</v>
      </c>
      <c r="Q145" s="82">
        <v>23.864000000000001</v>
      </c>
      <c r="R145" s="408">
        <v>8361.5637760000009</v>
      </c>
      <c r="S145" s="172">
        <f t="shared" si="10"/>
        <v>991.58500000000004</v>
      </c>
      <c r="T145" s="143">
        <f t="shared" si="11"/>
        <v>27.086999999999989</v>
      </c>
      <c r="U145" s="143">
        <f t="shared" si="13"/>
        <v>964.49800000000005</v>
      </c>
      <c r="V145" s="144"/>
      <c r="W145" s="145">
        <f t="shared" si="14"/>
        <v>23414.153448000001</v>
      </c>
      <c r="X145" s="404">
        <v>1337.85</v>
      </c>
      <c r="Y145" s="398">
        <v>37.134999999999991</v>
      </c>
      <c r="Z145" s="398">
        <v>1300.7149999999999</v>
      </c>
      <c r="AA145" s="398"/>
      <c r="AB145" s="440">
        <v>31040.262760000005</v>
      </c>
      <c r="AC145" s="396"/>
      <c r="AD145" s="25"/>
      <c r="AH145" s="21"/>
    </row>
    <row r="146" spans="1:34" ht="33.75" customHeight="1">
      <c r="A146" s="12">
        <v>110</v>
      </c>
      <c r="B146" s="463" t="s">
        <v>275</v>
      </c>
      <c r="C146" s="406" t="s">
        <v>10</v>
      </c>
      <c r="D146" s="172">
        <v>246.21600000000001</v>
      </c>
      <c r="E146" s="143">
        <v>14.271999999999991</v>
      </c>
      <c r="F146" s="143">
        <v>231.94400000000002</v>
      </c>
      <c r="G146" s="144"/>
      <c r="H146" s="145">
        <v>3753.0858640000001</v>
      </c>
      <c r="I146" s="67"/>
      <c r="J146" s="68">
        <f t="shared" si="15"/>
        <v>0</v>
      </c>
      <c r="K146" s="68"/>
      <c r="L146" s="71">
        <v>16.181000000000001</v>
      </c>
      <c r="M146" s="89">
        <f t="shared" si="12"/>
        <v>0</v>
      </c>
      <c r="N146" s="476">
        <v>81.954999999999998</v>
      </c>
      <c r="O146" s="82">
        <v>2.6610000000000014</v>
      </c>
      <c r="P146" s="82">
        <v>79.293999999999997</v>
      </c>
      <c r="Q146" s="71">
        <v>15.906000000000001</v>
      </c>
      <c r="R146" s="408">
        <v>1261.250364</v>
      </c>
      <c r="S146" s="172">
        <f t="shared" si="10"/>
        <v>246.21600000000001</v>
      </c>
      <c r="T146" s="143">
        <f t="shared" si="11"/>
        <v>14.271999999999991</v>
      </c>
      <c r="U146" s="143">
        <f t="shared" si="13"/>
        <v>231.94400000000002</v>
      </c>
      <c r="V146" s="144"/>
      <c r="W146" s="145">
        <f t="shared" si="14"/>
        <v>3753.0858640000001</v>
      </c>
      <c r="X146" s="404">
        <v>362.84899999999999</v>
      </c>
      <c r="Y146" s="398">
        <v>16.583000000000027</v>
      </c>
      <c r="Z146" s="398">
        <v>346.26599999999996</v>
      </c>
      <c r="AA146" s="398"/>
      <c r="AB146" s="440">
        <v>5507.7069960000008</v>
      </c>
      <c r="AC146" s="396"/>
      <c r="AD146" s="25"/>
      <c r="AH146" s="21"/>
    </row>
    <row r="147" spans="1:34" ht="33.75" customHeight="1">
      <c r="A147" s="12">
        <v>111</v>
      </c>
      <c r="B147" s="462" t="s">
        <v>141</v>
      </c>
      <c r="C147" s="406" t="s">
        <v>10</v>
      </c>
      <c r="D147" s="172">
        <v>3015.3879999999999</v>
      </c>
      <c r="E147" s="143">
        <v>0.85089999999991051</v>
      </c>
      <c r="F147" s="143">
        <v>3014.5371</v>
      </c>
      <c r="G147" s="144"/>
      <c r="H147" s="145">
        <v>73180.902639600012</v>
      </c>
      <c r="I147" s="67"/>
      <c r="J147" s="68">
        <f t="shared" si="15"/>
        <v>0</v>
      </c>
      <c r="K147" s="68"/>
      <c r="L147" s="71">
        <v>24.276</v>
      </c>
      <c r="M147" s="89">
        <f t="shared" si="12"/>
        <v>0</v>
      </c>
      <c r="N147" s="476">
        <v>1081.9860000000001</v>
      </c>
      <c r="O147" s="82">
        <v>0</v>
      </c>
      <c r="P147" s="82">
        <v>1081.9860000000001</v>
      </c>
      <c r="Q147" s="71">
        <v>23.864000000000001</v>
      </c>
      <c r="R147" s="408">
        <v>25820.513904000003</v>
      </c>
      <c r="S147" s="172">
        <f t="shared" si="10"/>
        <v>3015.3879999999999</v>
      </c>
      <c r="T147" s="143">
        <f t="shared" si="11"/>
        <v>0.85089999999991051</v>
      </c>
      <c r="U147" s="143">
        <f t="shared" si="13"/>
        <v>3014.5371</v>
      </c>
      <c r="V147" s="144"/>
      <c r="W147" s="145">
        <f t="shared" si="14"/>
        <v>73180.902639600012</v>
      </c>
      <c r="X147" s="404">
        <v>4687.4380000000001</v>
      </c>
      <c r="Y147" s="398">
        <v>3.7380000000002838</v>
      </c>
      <c r="Z147" s="398">
        <v>4683.7</v>
      </c>
      <c r="AA147" s="398"/>
      <c r="AB147" s="440">
        <v>111771.81680000002</v>
      </c>
      <c r="AC147" s="396"/>
      <c r="AD147" s="25"/>
      <c r="AH147" s="21"/>
    </row>
    <row r="148" spans="1:34" ht="33.75" customHeight="1">
      <c r="A148" s="12">
        <v>112</v>
      </c>
      <c r="B148" s="462" t="s">
        <v>142</v>
      </c>
      <c r="C148" s="406" t="s">
        <v>10</v>
      </c>
      <c r="D148" s="172">
        <v>3728.1369999999997</v>
      </c>
      <c r="E148" s="143">
        <v>31.073999999999614</v>
      </c>
      <c r="F148" s="143">
        <v>3697.0630000000001</v>
      </c>
      <c r="G148" s="144"/>
      <c r="H148" s="145">
        <v>89749.901387999998</v>
      </c>
      <c r="I148" s="67"/>
      <c r="J148" s="68">
        <f t="shared" si="15"/>
        <v>0</v>
      </c>
      <c r="K148" s="68"/>
      <c r="L148" s="71">
        <v>24.276</v>
      </c>
      <c r="M148" s="89">
        <f t="shared" si="12"/>
        <v>0</v>
      </c>
      <c r="N148" s="476">
        <v>511.92399999999998</v>
      </c>
      <c r="O148" s="82">
        <v>4.1149999999999523</v>
      </c>
      <c r="P148" s="82">
        <v>507.80900000000003</v>
      </c>
      <c r="Q148" s="71">
        <v>23.864000000000001</v>
      </c>
      <c r="R148" s="408">
        <v>12118.353976</v>
      </c>
      <c r="S148" s="172">
        <f t="shared" si="10"/>
        <v>3728.1369999999997</v>
      </c>
      <c r="T148" s="143">
        <f t="shared" si="11"/>
        <v>31.073999999999614</v>
      </c>
      <c r="U148" s="143">
        <f t="shared" si="13"/>
        <v>3697.0630000000001</v>
      </c>
      <c r="V148" s="144"/>
      <c r="W148" s="145">
        <f t="shared" si="14"/>
        <v>89749.901387999998</v>
      </c>
      <c r="X148" s="404">
        <v>4660.5640000000003</v>
      </c>
      <c r="Y148" s="398">
        <v>62.96900000000096</v>
      </c>
      <c r="Z148" s="398">
        <v>4597.5949999999993</v>
      </c>
      <c r="AA148" s="398"/>
      <c r="AB148" s="440">
        <v>109717.00708</v>
      </c>
      <c r="AC148" s="396"/>
      <c r="AD148" s="25"/>
      <c r="AH148" s="21"/>
    </row>
    <row r="149" spans="1:34" ht="33.75" customHeight="1">
      <c r="A149" s="12">
        <v>113</v>
      </c>
      <c r="B149" s="464" t="s">
        <v>159</v>
      </c>
      <c r="C149" s="406" t="s">
        <v>10</v>
      </c>
      <c r="D149" s="172">
        <v>1127.377</v>
      </c>
      <c r="E149" s="143">
        <v>57.446999999999889</v>
      </c>
      <c r="F149" s="143">
        <v>1069.93</v>
      </c>
      <c r="G149" s="144"/>
      <c r="H149" s="145">
        <v>17312.537330000003</v>
      </c>
      <c r="I149" s="67"/>
      <c r="J149" s="68">
        <f t="shared" si="15"/>
        <v>0</v>
      </c>
      <c r="K149" s="68"/>
      <c r="L149" s="71">
        <v>16.181000000000001</v>
      </c>
      <c r="M149" s="89">
        <f t="shared" si="12"/>
        <v>0</v>
      </c>
      <c r="N149" s="476">
        <v>92.938999999999993</v>
      </c>
      <c r="O149" s="82">
        <v>4.8099999999999881</v>
      </c>
      <c r="P149" s="82">
        <v>88.129000000000005</v>
      </c>
      <c r="Q149" s="71">
        <v>15.906000000000001</v>
      </c>
      <c r="R149" s="408">
        <v>1401.7798740000001</v>
      </c>
      <c r="S149" s="172">
        <f t="shared" si="10"/>
        <v>1127.377</v>
      </c>
      <c r="T149" s="143">
        <f t="shared" si="11"/>
        <v>57.446999999999889</v>
      </c>
      <c r="U149" s="143">
        <f t="shared" si="13"/>
        <v>1069.93</v>
      </c>
      <c r="V149" s="144"/>
      <c r="W149" s="145">
        <f t="shared" si="14"/>
        <v>17312.537330000003</v>
      </c>
      <c r="X149" s="404">
        <v>2009.5810000000004</v>
      </c>
      <c r="Y149" s="398">
        <v>81.525000000000318</v>
      </c>
      <c r="Z149" s="398">
        <v>1928.056</v>
      </c>
      <c r="AA149" s="398"/>
      <c r="AB149" s="440">
        <v>30667.658736000001</v>
      </c>
      <c r="AC149" s="396"/>
      <c r="AD149" s="25"/>
      <c r="AH149" s="21"/>
    </row>
    <row r="150" spans="1:34" ht="33.75" customHeight="1">
      <c r="A150" s="12">
        <v>114</v>
      </c>
      <c r="B150" s="462" t="s">
        <v>143</v>
      </c>
      <c r="C150" s="406" t="s">
        <v>10</v>
      </c>
      <c r="D150" s="172">
        <v>13.456</v>
      </c>
      <c r="E150" s="143">
        <v>1.5119999999999987</v>
      </c>
      <c r="F150" s="143">
        <v>11.944000000000001</v>
      </c>
      <c r="G150" s="144"/>
      <c r="H150" s="145">
        <v>289.95254399999999</v>
      </c>
      <c r="I150" s="67"/>
      <c r="J150" s="68">
        <f t="shared" si="15"/>
        <v>0</v>
      </c>
      <c r="K150" s="68"/>
      <c r="L150" s="71">
        <v>24.276</v>
      </c>
      <c r="M150" s="89">
        <f t="shared" si="12"/>
        <v>0</v>
      </c>
      <c r="N150" s="474">
        <v>0</v>
      </c>
      <c r="O150" s="272">
        <v>0</v>
      </c>
      <c r="P150" s="272">
        <v>0</v>
      </c>
      <c r="Q150" s="71">
        <v>23.864000000000001</v>
      </c>
      <c r="R150" s="506">
        <v>0</v>
      </c>
      <c r="S150" s="172">
        <f t="shared" si="10"/>
        <v>13.456</v>
      </c>
      <c r="T150" s="143">
        <f t="shared" si="11"/>
        <v>1.5119999999999987</v>
      </c>
      <c r="U150" s="143">
        <f t="shared" si="13"/>
        <v>11.944000000000001</v>
      </c>
      <c r="V150" s="144"/>
      <c r="W150" s="145">
        <f t="shared" si="14"/>
        <v>289.95254399999999</v>
      </c>
      <c r="X150" s="404">
        <v>13.106</v>
      </c>
      <c r="Y150" s="398">
        <v>1.5760000000000005</v>
      </c>
      <c r="Z150" s="398">
        <v>11.53</v>
      </c>
      <c r="AA150" s="398"/>
      <c r="AB150" s="440">
        <v>275.15192000000002</v>
      </c>
      <c r="AC150" s="396"/>
      <c r="AD150" s="25"/>
      <c r="AH150" s="21"/>
    </row>
    <row r="151" spans="1:34" ht="33.75" customHeight="1">
      <c r="A151" s="12">
        <v>115</v>
      </c>
      <c r="B151" s="462" t="s">
        <v>144</v>
      </c>
      <c r="C151" s="406" t="s">
        <v>10</v>
      </c>
      <c r="D151" s="172">
        <v>618.40899999999999</v>
      </c>
      <c r="E151" s="143">
        <v>5.2160000000000082</v>
      </c>
      <c r="F151" s="143">
        <v>613.19299999999998</v>
      </c>
      <c r="G151" s="144"/>
      <c r="H151" s="145">
        <v>14885.873267999999</v>
      </c>
      <c r="I151" s="67"/>
      <c r="J151" s="68">
        <f t="shared" si="15"/>
        <v>0</v>
      </c>
      <c r="K151" s="68"/>
      <c r="L151" s="71">
        <v>24.276</v>
      </c>
      <c r="M151" s="89">
        <f t="shared" si="12"/>
        <v>0</v>
      </c>
      <c r="N151" s="476">
        <v>248.8</v>
      </c>
      <c r="O151" s="82">
        <v>0.93700000000001182</v>
      </c>
      <c r="P151" s="82">
        <v>247.863</v>
      </c>
      <c r="Q151" s="71">
        <v>23.864000000000001</v>
      </c>
      <c r="R151" s="408">
        <v>5915.0026320000006</v>
      </c>
      <c r="S151" s="172">
        <f t="shared" si="10"/>
        <v>618.40899999999999</v>
      </c>
      <c r="T151" s="143">
        <f t="shared" si="11"/>
        <v>5.2160000000000082</v>
      </c>
      <c r="U151" s="143">
        <f t="shared" si="13"/>
        <v>613.19299999999998</v>
      </c>
      <c r="V151" s="144"/>
      <c r="W151" s="145">
        <f t="shared" si="14"/>
        <v>14885.873267999999</v>
      </c>
      <c r="X151" s="404">
        <v>969.16699999999992</v>
      </c>
      <c r="Y151" s="398">
        <v>5.6469999999999345</v>
      </c>
      <c r="Z151" s="398">
        <v>963.52</v>
      </c>
      <c r="AA151" s="398"/>
      <c r="AB151" s="440">
        <v>22993.441279999999</v>
      </c>
      <c r="AC151" s="396"/>
      <c r="AD151" s="25"/>
      <c r="AH151" s="21"/>
    </row>
    <row r="152" spans="1:34" ht="33.75" customHeight="1">
      <c r="A152" s="12">
        <v>116</v>
      </c>
      <c r="B152" s="462" t="s">
        <v>145</v>
      </c>
      <c r="C152" s="407" t="s">
        <v>10</v>
      </c>
      <c r="D152" s="172">
        <v>387.245</v>
      </c>
      <c r="E152" s="143">
        <v>171.46100000000001</v>
      </c>
      <c r="F152" s="143">
        <v>215.78399999999999</v>
      </c>
      <c r="G152" s="144"/>
      <c r="H152" s="145">
        <v>5238.3723840000002</v>
      </c>
      <c r="I152" s="476"/>
      <c r="J152" s="82">
        <f t="shared" si="15"/>
        <v>0</v>
      </c>
      <c r="K152" s="82"/>
      <c r="L152" s="71">
        <v>24.276</v>
      </c>
      <c r="M152" s="89">
        <f t="shared" si="12"/>
        <v>0</v>
      </c>
      <c r="N152" s="476">
        <v>172.81899999999999</v>
      </c>
      <c r="O152" s="82">
        <v>161.29899999999998</v>
      </c>
      <c r="P152" s="82">
        <v>11.52</v>
      </c>
      <c r="Q152" s="71">
        <v>23.864000000000001</v>
      </c>
      <c r="R152" s="408">
        <v>274.91327999999999</v>
      </c>
      <c r="S152" s="172">
        <f t="shared" si="10"/>
        <v>387.245</v>
      </c>
      <c r="T152" s="143">
        <f t="shared" si="11"/>
        <v>171.46100000000001</v>
      </c>
      <c r="U152" s="143">
        <f t="shared" si="13"/>
        <v>215.78399999999999</v>
      </c>
      <c r="V152" s="144"/>
      <c r="W152" s="145">
        <f t="shared" si="14"/>
        <v>5238.3723840000002</v>
      </c>
      <c r="X152" s="404">
        <v>677.95099999999991</v>
      </c>
      <c r="Y152" s="398">
        <v>273.83999999999992</v>
      </c>
      <c r="Z152" s="398">
        <v>404.11099999999999</v>
      </c>
      <c r="AA152" s="398"/>
      <c r="AB152" s="440">
        <v>9643.704904000002</v>
      </c>
      <c r="AC152" s="396"/>
      <c r="AD152" s="25"/>
      <c r="AH152" s="21"/>
    </row>
    <row r="153" spans="1:34" ht="33.75" customHeight="1">
      <c r="A153" s="12">
        <v>117</v>
      </c>
      <c r="B153" s="462" t="s">
        <v>165</v>
      </c>
      <c r="C153" s="406" t="s">
        <v>10</v>
      </c>
      <c r="D153" s="172">
        <v>746.72199999999998</v>
      </c>
      <c r="E153" s="143">
        <v>15.850999999999999</v>
      </c>
      <c r="F153" s="143">
        <v>730.87099999999998</v>
      </c>
      <c r="G153" s="144"/>
      <c r="H153" s="145">
        <v>17742.624395999999</v>
      </c>
      <c r="I153" s="67"/>
      <c r="J153" s="68">
        <f t="shared" si="15"/>
        <v>0</v>
      </c>
      <c r="K153" s="68"/>
      <c r="L153" s="71">
        <v>24.276</v>
      </c>
      <c r="M153" s="89">
        <f t="shared" si="12"/>
        <v>0</v>
      </c>
      <c r="N153" s="476">
        <v>364.02199999999999</v>
      </c>
      <c r="O153" s="82">
        <v>6.73599999999999</v>
      </c>
      <c r="P153" s="82">
        <v>357.286</v>
      </c>
      <c r="Q153" s="71">
        <v>23.864000000000001</v>
      </c>
      <c r="R153" s="408">
        <v>8526.2731039999999</v>
      </c>
      <c r="S153" s="172">
        <f t="shared" si="10"/>
        <v>746.72199999999998</v>
      </c>
      <c r="T153" s="143">
        <f t="shared" si="11"/>
        <v>15.850999999999999</v>
      </c>
      <c r="U153" s="143">
        <f t="shared" si="13"/>
        <v>730.87099999999998</v>
      </c>
      <c r="V153" s="144"/>
      <c r="W153" s="145">
        <f t="shared" si="14"/>
        <v>17742.624395999999</v>
      </c>
      <c r="X153" s="404">
        <v>1207.145</v>
      </c>
      <c r="Y153" s="398">
        <v>23.27800000000002</v>
      </c>
      <c r="Z153" s="398">
        <v>1183.867</v>
      </c>
      <c r="AA153" s="398"/>
      <c r="AB153" s="440">
        <v>28251.802088</v>
      </c>
      <c r="AC153" s="396"/>
      <c r="AD153" s="25"/>
      <c r="AH153" s="21"/>
    </row>
    <row r="154" spans="1:34" ht="33.75" customHeight="1">
      <c r="A154" s="12">
        <v>118</v>
      </c>
      <c r="B154" s="462" t="s">
        <v>181</v>
      </c>
      <c r="C154" s="406" t="s">
        <v>10</v>
      </c>
      <c r="D154" s="172">
        <v>601.06299999999999</v>
      </c>
      <c r="E154" s="143">
        <v>40.649000000000001</v>
      </c>
      <c r="F154" s="143">
        <v>560.41399999999999</v>
      </c>
      <c r="G154" s="144"/>
      <c r="H154" s="145">
        <v>9068.0589340000006</v>
      </c>
      <c r="I154" s="67"/>
      <c r="J154" s="68">
        <f t="shared" si="15"/>
        <v>0</v>
      </c>
      <c r="K154" s="68"/>
      <c r="L154" s="71">
        <v>16.181000000000001</v>
      </c>
      <c r="M154" s="89">
        <f t="shared" si="12"/>
        <v>0</v>
      </c>
      <c r="N154" s="474">
        <v>0</v>
      </c>
      <c r="O154" s="272">
        <v>0</v>
      </c>
      <c r="P154" s="272">
        <v>0</v>
      </c>
      <c r="Q154" s="71">
        <v>15.906000000000001</v>
      </c>
      <c r="R154" s="506">
        <v>0</v>
      </c>
      <c r="S154" s="172">
        <f t="shared" si="10"/>
        <v>601.06299999999999</v>
      </c>
      <c r="T154" s="143">
        <f t="shared" si="11"/>
        <v>40.649000000000001</v>
      </c>
      <c r="U154" s="143">
        <f t="shared" si="13"/>
        <v>560.41399999999999</v>
      </c>
      <c r="V154" s="144"/>
      <c r="W154" s="145">
        <f t="shared" si="14"/>
        <v>9068.0589340000006</v>
      </c>
      <c r="X154" s="404">
        <v>620.83799999999997</v>
      </c>
      <c r="Y154" s="398">
        <v>35.791999999999916</v>
      </c>
      <c r="Z154" s="398">
        <v>585.04600000000005</v>
      </c>
      <c r="AA154" s="398"/>
      <c r="AB154" s="440">
        <v>9305.7416759999996</v>
      </c>
      <c r="AC154" s="396"/>
      <c r="AD154" s="25"/>
      <c r="AH154" s="21"/>
    </row>
    <row r="155" spans="1:34" ht="33.75" customHeight="1">
      <c r="A155" s="12">
        <v>119</v>
      </c>
      <c r="B155" s="462" t="s">
        <v>146</v>
      </c>
      <c r="C155" s="406" t="s">
        <v>10</v>
      </c>
      <c r="D155" s="172">
        <v>671.44600000000003</v>
      </c>
      <c r="E155" s="143">
        <v>13.590000000000032</v>
      </c>
      <c r="F155" s="143">
        <v>657.85599999999999</v>
      </c>
      <c r="G155" s="144"/>
      <c r="H155" s="145">
        <v>15970.112256</v>
      </c>
      <c r="I155" s="67"/>
      <c r="J155" s="68">
        <f t="shared" si="15"/>
        <v>0</v>
      </c>
      <c r="K155" s="68"/>
      <c r="L155" s="71">
        <v>24.276</v>
      </c>
      <c r="M155" s="89">
        <f t="shared" si="12"/>
        <v>0</v>
      </c>
      <c r="N155" s="476">
        <v>327.99799999999999</v>
      </c>
      <c r="O155" s="82">
        <v>5.5360000000000014</v>
      </c>
      <c r="P155" s="82">
        <v>322.46199999999999</v>
      </c>
      <c r="Q155" s="71">
        <v>23.864000000000001</v>
      </c>
      <c r="R155" s="408">
        <v>7695.2331679999998</v>
      </c>
      <c r="S155" s="172">
        <f t="shared" si="10"/>
        <v>671.44600000000003</v>
      </c>
      <c r="T155" s="143">
        <f t="shared" si="11"/>
        <v>13.590000000000032</v>
      </c>
      <c r="U155" s="143">
        <f t="shared" si="13"/>
        <v>657.85599999999999</v>
      </c>
      <c r="V155" s="144"/>
      <c r="W155" s="145">
        <f t="shared" si="14"/>
        <v>15970.112256</v>
      </c>
      <c r="X155" s="404">
        <v>1087.5240000000001</v>
      </c>
      <c r="Y155" s="398">
        <v>19.576000000000022</v>
      </c>
      <c r="Z155" s="398">
        <v>1067.9480000000001</v>
      </c>
      <c r="AA155" s="398"/>
      <c r="AB155" s="440">
        <v>25485.511072000001</v>
      </c>
      <c r="AC155" s="396"/>
      <c r="AD155" s="25"/>
      <c r="AH155" s="21"/>
    </row>
    <row r="156" spans="1:34" ht="33.75" customHeight="1">
      <c r="A156" s="12">
        <v>120</v>
      </c>
      <c r="B156" s="462" t="s">
        <v>182</v>
      </c>
      <c r="C156" s="406" t="s">
        <v>10</v>
      </c>
      <c r="D156" s="172">
        <v>698.36599999999999</v>
      </c>
      <c r="E156" s="143">
        <v>110.72500000000002</v>
      </c>
      <c r="F156" s="143">
        <v>587.64099999999996</v>
      </c>
      <c r="G156" s="144"/>
      <c r="H156" s="145">
        <v>14265.572915999999</v>
      </c>
      <c r="I156" s="67"/>
      <c r="J156" s="68">
        <f t="shared" si="15"/>
        <v>0</v>
      </c>
      <c r="K156" s="68"/>
      <c r="L156" s="71">
        <v>24.276</v>
      </c>
      <c r="M156" s="89">
        <f t="shared" si="12"/>
        <v>0</v>
      </c>
      <c r="N156" s="476">
        <v>148.13399999999999</v>
      </c>
      <c r="O156" s="82">
        <v>19.623999999999995</v>
      </c>
      <c r="P156" s="82">
        <v>128.51</v>
      </c>
      <c r="Q156" s="71">
        <v>23.864000000000001</v>
      </c>
      <c r="R156" s="408">
        <v>3066.7626399999999</v>
      </c>
      <c r="S156" s="172">
        <f t="shared" si="10"/>
        <v>698.36599999999999</v>
      </c>
      <c r="T156" s="143">
        <f t="shared" si="11"/>
        <v>110.72500000000002</v>
      </c>
      <c r="U156" s="143">
        <f t="shared" si="13"/>
        <v>587.64099999999996</v>
      </c>
      <c r="V156" s="144"/>
      <c r="W156" s="145">
        <f t="shared" si="14"/>
        <v>14265.572915999999</v>
      </c>
      <c r="X156" s="404">
        <v>1088.9759999999999</v>
      </c>
      <c r="Y156" s="398">
        <v>177.86799999999994</v>
      </c>
      <c r="Z156" s="398">
        <v>911.10799999999995</v>
      </c>
      <c r="AA156" s="398"/>
      <c r="AB156" s="440">
        <v>21742.681312000001</v>
      </c>
      <c r="AC156" s="396"/>
      <c r="AD156" s="25"/>
      <c r="AH156" s="21"/>
    </row>
    <row r="157" spans="1:34" ht="33.75" customHeight="1">
      <c r="A157" s="12">
        <v>121</v>
      </c>
      <c r="B157" s="462" t="s">
        <v>147</v>
      </c>
      <c r="C157" s="406" t="s">
        <v>10</v>
      </c>
      <c r="D157" s="172">
        <v>1894.4299999999998</v>
      </c>
      <c r="E157" s="143">
        <v>36.04099999999994</v>
      </c>
      <c r="F157" s="143">
        <v>1858.3889999999999</v>
      </c>
      <c r="G157" s="144"/>
      <c r="H157" s="145">
        <v>45114.251363999996</v>
      </c>
      <c r="I157" s="67"/>
      <c r="J157" s="68">
        <f t="shared" si="15"/>
        <v>0</v>
      </c>
      <c r="K157" s="68"/>
      <c r="L157" s="71">
        <v>24.276</v>
      </c>
      <c r="M157" s="89">
        <f t="shared" si="12"/>
        <v>0</v>
      </c>
      <c r="N157" s="476">
        <v>629.88900000000001</v>
      </c>
      <c r="O157" s="82">
        <v>10.172000000000025</v>
      </c>
      <c r="P157" s="82">
        <v>619.71699999999998</v>
      </c>
      <c r="Q157" s="71">
        <v>23.864000000000001</v>
      </c>
      <c r="R157" s="408">
        <v>14788.926488000001</v>
      </c>
      <c r="S157" s="172">
        <f t="shared" si="10"/>
        <v>1894.4299999999998</v>
      </c>
      <c r="T157" s="143">
        <f t="shared" si="11"/>
        <v>36.04099999999994</v>
      </c>
      <c r="U157" s="143">
        <f t="shared" si="13"/>
        <v>1858.3889999999999</v>
      </c>
      <c r="V157" s="144"/>
      <c r="W157" s="145">
        <f t="shared" si="14"/>
        <v>45114.251363999996</v>
      </c>
      <c r="X157" s="404">
        <v>2732.0460000000003</v>
      </c>
      <c r="Y157" s="398">
        <v>48.436000000000149</v>
      </c>
      <c r="Z157" s="398">
        <v>2683.61</v>
      </c>
      <c r="AA157" s="398"/>
      <c r="AB157" s="440">
        <v>64041.669040000008</v>
      </c>
      <c r="AC157" s="396"/>
      <c r="AD157" s="25"/>
      <c r="AH157" s="21"/>
    </row>
    <row r="158" spans="1:34" ht="33.75" customHeight="1">
      <c r="A158" s="12">
        <v>122</v>
      </c>
      <c r="B158" s="462" t="s">
        <v>148</v>
      </c>
      <c r="C158" s="406" t="s">
        <v>10</v>
      </c>
      <c r="D158" s="172">
        <v>3215.8090000000002</v>
      </c>
      <c r="E158" s="143">
        <v>95.814000000000306</v>
      </c>
      <c r="F158" s="143">
        <v>3119.9949999999999</v>
      </c>
      <c r="G158" s="144"/>
      <c r="H158" s="145">
        <v>75740.998619999998</v>
      </c>
      <c r="I158" s="67"/>
      <c r="J158" s="68">
        <f t="shared" si="15"/>
        <v>0</v>
      </c>
      <c r="K158" s="68"/>
      <c r="L158" s="71">
        <v>24.276</v>
      </c>
      <c r="M158" s="89">
        <f t="shared" si="12"/>
        <v>0</v>
      </c>
      <c r="N158" s="476">
        <v>1199.912</v>
      </c>
      <c r="O158" s="82">
        <v>46.501999999999953</v>
      </c>
      <c r="P158" s="82">
        <v>1153.4100000000001</v>
      </c>
      <c r="Q158" s="71">
        <v>23.864000000000001</v>
      </c>
      <c r="R158" s="408">
        <v>27524.976240000004</v>
      </c>
      <c r="S158" s="172">
        <f t="shared" si="10"/>
        <v>3215.8090000000002</v>
      </c>
      <c r="T158" s="143">
        <f t="shared" si="11"/>
        <v>95.814000000000306</v>
      </c>
      <c r="U158" s="143">
        <f t="shared" si="13"/>
        <v>3119.9949999999999</v>
      </c>
      <c r="V158" s="144"/>
      <c r="W158" s="145">
        <f t="shared" si="14"/>
        <v>75740.998619999998</v>
      </c>
      <c r="X158" s="404">
        <v>4016.0910000000003</v>
      </c>
      <c r="Y158" s="398">
        <v>171.10200000000077</v>
      </c>
      <c r="Z158" s="398">
        <v>3844.9889999999996</v>
      </c>
      <c r="AA158" s="398"/>
      <c r="AB158" s="440">
        <v>91756.817496000003</v>
      </c>
      <c r="AC158" s="396"/>
      <c r="AD158" s="25"/>
      <c r="AH158" s="21"/>
    </row>
    <row r="159" spans="1:34" ht="33.75" customHeight="1">
      <c r="A159" s="12">
        <v>123</v>
      </c>
      <c r="B159" s="462" t="s">
        <v>149</v>
      </c>
      <c r="C159" s="406" t="s">
        <v>10</v>
      </c>
      <c r="D159" s="172">
        <v>423.86099999999993</v>
      </c>
      <c r="E159" s="143">
        <v>5.6789999999999736</v>
      </c>
      <c r="F159" s="143">
        <v>418.18199999999996</v>
      </c>
      <c r="G159" s="144"/>
      <c r="H159" s="145">
        <v>6766.6029420000013</v>
      </c>
      <c r="I159" s="67"/>
      <c r="J159" s="68">
        <f t="shared" si="15"/>
        <v>0</v>
      </c>
      <c r="K159" s="68"/>
      <c r="L159" s="71">
        <v>16.181000000000001</v>
      </c>
      <c r="M159" s="89">
        <f t="shared" si="12"/>
        <v>0</v>
      </c>
      <c r="N159" s="476">
        <v>118.649</v>
      </c>
      <c r="O159" s="82">
        <v>1.2079999999999984</v>
      </c>
      <c r="P159" s="82">
        <v>117.441</v>
      </c>
      <c r="Q159" s="71">
        <v>15.906000000000001</v>
      </c>
      <c r="R159" s="408">
        <v>1868.0165460000001</v>
      </c>
      <c r="S159" s="172">
        <f t="shared" si="10"/>
        <v>423.86099999999993</v>
      </c>
      <c r="T159" s="143">
        <f t="shared" si="11"/>
        <v>5.6789999999999736</v>
      </c>
      <c r="U159" s="143">
        <f t="shared" si="13"/>
        <v>418.18199999999996</v>
      </c>
      <c r="V159" s="144"/>
      <c r="W159" s="145">
        <f t="shared" si="14"/>
        <v>6766.6029420000013</v>
      </c>
      <c r="X159" s="404">
        <v>427.755</v>
      </c>
      <c r="Y159" s="398">
        <v>5.2730000000000246</v>
      </c>
      <c r="Z159" s="398">
        <v>422.48199999999997</v>
      </c>
      <c r="AA159" s="398"/>
      <c r="AB159" s="440">
        <v>6719.9986920000001</v>
      </c>
      <c r="AC159" s="396"/>
      <c r="AD159" s="25"/>
      <c r="AH159" s="21"/>
    </row>
    <row r="160" spans="1:34" ht="33.75" customHeight="1">
      <c r="A160" s="12">
        <v>124</v>
      </c>
      <c r="B160" s="462" t="s">
        <v>285</v>
      </c>
      <c r="C160" s="406" t="s">
        <v>10</v>
      </c>
      <c r="D160" s="172">
        <v>758.48300000000006</v>
      </c>
      <c r="E160" s="143">
        <v>23.846000000000117</v>
      </c>
      <c r="F160" s="143">
        <v>734.63699999999994</v>
      </c>
      <c r="G160" s="144"/>
      <c r="H160" s="145">
        <v>17834.047811999997</v>
      </c>
      <c r="I160" s="67"/>
      <c r="J160" s="68">
        <f t="shared" si="15"/>
        <v>0</v>
      </c>
      <c r="K160" s="68"/>
      <c r="L160" s="71">
        <v>24.276</v>
      </c>
      <c r="M160" s="89">
        <f t="shared" si="12"/>
        <v>0</v>
      </c>
      <c r="N160" s="476">
        <v>179.38</v>
      </c>
      <c r="O160" s="82">
        <v>10.402999999999992</v>
      </c>
      <c r="P160" s="82">
        <v>168.977</v>
      </c>
      <c r="Q160" s="71">
        <v>23.864000000000001</v>
      </c>
      <c r="R160" s="408">
        <v>4032.4671280000002</v>
      </c>
      <c r="S160" s="172">
        <f t="shared" si="10"/>
        <v>758.48300000000006</v>
      </c>
      <c r="T160" s="143">
        <f t="shared" si="11"/>
        <v>23.846000000000117</v>
      </c>
      <c r="U160" s="143">
        <f t="shared" si="13"/>
        <v>734.63699999999994</v>
      </c>
      <c r="V160" s="144"/>
      <c r="W160" s="145">
        <f t="shared" si="14"/>
        <v>17834.047811999997</v>
      </c>
      <c r="X160" s="404">
        <v>921.41500000000008</v>
      </c>
      <c r="Y160" s="398">
        <v>38.732000000000085</v>
      </c>
      <c r="Z160" s="398">
        <v>882.68299999999999</v>
      </c>
      <c r="AA160" s="398"/>
      <c r="AB160" s="440">
        <v>21064.347111999999</v>
      </c>
      <c r="AC160" s="396"/>
      <c r="AD160" s="25"/>
      <c r="AH160" s="21"/>
    </row>
    <row r="161" spans="1:34" ht="33.75" customHeight="1">
      <c r="A161" s="12">
        <v>125</v>
      </c>
      <c r="B161" s="462" t="s">
        <v>151</v>
      </c>
      <c r="C161" s="406" t="s">
        <v>10</v>
      </c>
      <c r="D161" s="172">
        <v>5434.4859999999999</v>
      </c>
      <c r="E161" s="143">
        <v>119.2470000000003</v>
      </c>
      <c r="F161" s="143">
        <v>5315.2389999999996</v>
      </c>
      <c r="G161" s="144"/>
      <c r="H161" s="145">
        <v>129032.741964</v>
      </c>
      <c r="I161" s="67"/>
      <c r="J161" s="68">
        <f t="shared" si="15"/>
        <v>0</v>
      </c>
      <c r="K161" s="68"/>
      <c r="L161" s="71">
        <v>24.276</v>
      </c>
      <c r="M161" s="89">
        <f t="shared" si="12"/>
        <v>0</v>
      </c>
      <c r="N161" s="476">
        <v>2759.9929999999999</v>
      </c>
      <c r="O161" s="82">
        <v>66.230999999999767</v>
      </c>
      <c r="P161" s="82">
        <v>2693.7620000000002</v>
      </c>
      <c r="Q161" s="71">
        <v>23.864000000000001</v>
      </c>
      <c r="R161" s="408">
        <v>64283.93636800001</v>
      </c>
      <c r="S161" s="172">
        <f t="shared" si="10"/>
        <v>5434.4859999999999</v>
      </c>
      <c r="T161" s="143">
        <f t="shared" si="11"/>
        <v>119.2470000000003</v>
      </c>
      <c r="U161" s="143">
        <f t="shared" si="13"/>
        <v>5315.2389999999996</v>
      </c>
      <c r="V161" s="144"/>
      <c r="W161" s="145">
        <f t="shared" si="14"/>
        <v>129032.741964</v>
      </c>
      <c r="X161" s="404">
        <v>7468.2579999999998</v>
      </c>
      <c r="Y161" s="398">
        <v>168.57699999999932</v>
      </c>
      <c r="Z161" s="398">
        <v>7299.6810000000005</v>
      </c>
      <c r="AA161" s="398"/>
      <c r="AB161" s="440">
        <v>174199.58738400001</v>
      </c>
      <c r="AC161" s="396"/>
      <c r="AD161" s="25"/>
      <c r="AH161" s="21"/>
    </row>
    <row r="162" spans="1:34" ht="33.75" customHeight="1">
      <c r="A162" s="12">
        <v>126</v>
      </c>
      <c r="B162" s="462" t="s">
        <v>284</v>
      </c>
      <c r="C162" s="406" t="s">
        <v>10</v>
      </c>
      <c r="D162" s="172">
        <v>187.82499999999999</v>
      </c>
      <c r="E162" s="143">
        <v>2.3419999999999845</v>
      </c>
      <c r="F162" s="143">
        <v>185.483</v>
      </c>
      <c r="G162" s="144"/>
      <c r="H162" s="145">
        <v>4502.7853080000004</v>
      </c>
      <c r="I162" s="476"/>
      <c r="J162" s="68">
        <f t="shared" si="15"/>
        <v>0</v>
      </c>
      <c r="K162" s="68"/>
      <c r="L162" s="71">
        <v>24.276</v>
      </c>
      <c r="M162" s="89">
        <f t="shared" si="12"/>
        <v>0</v>
      </c>
      <c r="N162" s="476">
        <v>66.162000000000006</v>
      </c>
      <c r="O162" s="82">
        <v>0.95900000000000318</v>
      </c>
      <c r="P162" s="82">
        <v>65.203000000000003</v>
      </c>
      <c r="Q162" s="71">
        <v>23.864000000000001</v>
      </c>
      <c r="R162" s="408">
        <v>1556.0043920000001</v>
      </c>
      <c r="S162" s="172">
        <f t="shared" si="10"/>
        <v>187.82499999999999</v>
      </c>
      <c r="T162" s="143">
        <f t="shared" si="11"/>
        <v>2.3419999999999845</v>
      </c>
      <c r="U162" s="143">
        <f t="shared" si="13"/>
        <v>185.483</v>
      </c>
      <c r="V162" s="144"/>
      <c r="W162" s="145">
        <f t="shared" si="14"/>
        <v>4502.7853080000004</v>
      </c>
      <c r="X162" s="404">
        <v>542.745</v>
      </c>
      <c r="Y162" s="398">
        <v>7.6290000000000191</v>
      </c>
      <c r="Z162" s="398">
        <v>535.11599999999999</v>
      </c>
      <c r="AA162" s="398"/>
      <c r="AB162" s="440">
        <v>12770.008224000003</v>
      </c>
      <c r="AC162" s="396"/>
      <c r="AD162" s="25"/>
      <c r="AH162" s="21"/>
    </row>
    <row r="163" spans="1:34" ht="33.75" customHeight="1">
      <c r="A163" s="12">
        <v>127</v>
      </c>
      <c r="B163" s="462" t="s">
        <v>386</v>
      </c>
      <c r="C163" s="406" t="s">
        <v>10</v>
      </c>
      <c r="D163" s="172">
        <v>3979.8339999999998</v>
      </c>
      <c r="E163" s="143">
        <v>80.733999999999924</v>
      </c>
      <c r="F163" s="143">
        <v>3899.1</v>
      </c>
      <c r="G163" s="144"/>
      <c r="H163" s="145">
        <v>94654.551599999992</v>
      </c>
      <c r="I163" s="67"/>
      <c r="J163" s="68">
        <f t="shared" si="15"/>
        <v>0</v>
      </c>
      <c r="K163" s="68"/>
      <c r="L163" s="71">
        <v>24.276</v>
      </c>
      <c r="M163" s="89">
        <f t="shared" si="12"/>
        <v>0</v>
      </c>
      <c r="N163" s="476">
        <v>588.36300000000006</v>
      </c>
      <c r="O163" s="82">
        <v>6.9890000000000327</v>
      </c>
      <c r="P163" s="82">
        <v>581.37400000000002</v>
      </c>
      <c r="Q163" s="71">
        <v>23.864000000000001</v>
      </c>
      <c r="R163" s="408">
        <v>13873.909136</v>
      </c>
      <c r="S163" s="172">
        <f t="shared" si="10"/>
        <v>3979.8339999999998</v>
      </c>
      <c r="T163" s="143">
        <f t="shared" si="11"/>
        <v>80.733999999999924</v>
      </c>
      <c r="U163" s="143">
        <f t="shared" si="13"/>
        <v>3899.1</v>
      </c>
      <c r="V163" s="144"/>
      <c r="W163" s="145">
        <f t="shared" si="14"/>
        <v>94654.551599999992</v>
      </c>
      <c r="X163" s="404">
        <v>5704.8910000000005</v>
      </c>
      <c r="Y163" s="398">
        <v>98.537000000001171</v>
      </c>
      <c r="Z163" s="398">
        <v>5606.3539999999994</v>
      </c>
      <c r="AA163" s="398"/>
      <c r="AB163" s="440">
        <v>133790.03185600002</v>
      </c>
      <c r="AC163" s="396"/>
      <c r="AD163" s="25"/>
      <c r="AH163" s="21"/>
    </row>
    <row r="164" spans="1:34" ht="33.75" customHeight="1">
      <c r="A164" s="12">
        <v>128</v>
      </c>
      <c r="B164" s="462" t="s">
        <v>168</v>
      </c>
      <c r="C164" s="406" t="s">
        <v>10</v>
      </c>
      <c r="D164" s="172">
        <v>2730.982</v>
      </c>
      <c r="E164" s="143">
        <v>47.333999999999833</v>
      </c>
      <c r="F164" s="143">
        <v>2683.6480000000001</v>
      </c>
      <c r="G164" s="144"/>
      <c r="H164" s="145">
        <v>65148.238847999994</v>
      </c>
      <c r="I164" s="67"/>
      <c r="J164" s="68">
        <f t="shared" si="15"/>
        <v>0</v>
      </c>
      <c r="K164" s="68"/>
      <c r="L164" s="71">
        <v>24.276</v>
      </c>
      <c r="M164" s="89">
        <f>K164*L164</f>
        <v>0</v>
      </c>
      <c r="N164" s="476">
        <v>856.79700000000003</v>
      </c>
      <c r="O164" s="82">
        <v>11.444000000000074</v>
      </c>
      <c r="P164" s="82">
        <v>845.35299999999995</v>
      </c>
      <c r="Q164" s="71">
        <v>23.864000000000001</v>
      </c>
      <c r="R164" s="408">
        <v>20173.503991999998</v>
      </c>
      <c r="S164" s="172">
        <f t="shared" si="10"/>
        <v>2730.982</v>
      </c>
      <c r="T164" s="143">
        <f t="shared" si="11"/>
        <v>47.333999999999833</v>
      </c>
      <c r="U164" s="143">
        <f t="shared" si="13"/>
        <v>2683.6480000000001</v>
      </c>
      <c r="V164" s="144"/>
      <c r="W164" s="145">
        <f t="shared" si="14"/>
        <v>65148.238847999994</v>
      </c>
      <c r="X164" s="404">
        <v>2809.4629999999997</v>
      </c>
      <c r="Y164" s="398">
        <v>39.505999999999858</v>
      </c>
      <c r="Z164" s="398">
        <v>2769.9569999999999</v>
      </c>
      <c r="AA164" s="398"/>
      <c r="AB164" s="440">
        <v>66102.253847999993</v>
      </c>
      <c r="AC164" s="396"/>
      <c r="AD164" s="25"/>
      <c r="AH164" s="21"/>
    </row>
    <row r="165" spans="1:34" ht="33.75" customHeight="1">
      <c r="A165" s="12">
        <v>129</v>
      </c>
      <c r="B165" s="462" t="s">
        <v>153</v>
      </c>
      <c r="C165" s="406" t="s">
        <v>10</v>
      </c>
      <c r="D165" s="172">
        <v>737.19399999999996</v>
      </c>
      <c r="E165" s="143">
        <v>13.42999999999995</v>
      </c>
      <c r="F165" s="143">
        <v>723.76400000000001</v>
      </c>
      <c r="G165" s="144"/>
      <c r="H165" s="145">
        <v>17570.094863999999</v>
      </c>
      <c r="I165" s="67"/>
      <c r="J165" s="68">
        <f t="shared" si="15"/>
        <v>0</v>
      </c>
      <c r="K165" s="68"/>
      <c r="L165" s="71">
        <v>24.276</v>
      </c>
      <c r="M165" s="89">
        <f t="shared" si="12"/>
        <v>0</v>
      </c>
      <c r="N165" s="476">
        <v>352.00700000000001</v>
      </c>
      <c r="O165" s="82">
        <v>5.6080000000000041</v>
      </c>
      <c r="P165" s="82">
        <v>346.399</v>
      </c>
      <c r="Q165" s="71">
        <v>23.864000000000001</v>
      </c>
      <c r="R165" s="408">
        <v>8266.4657360000001</v>
      </c>
      <c r="S165" s="172">
        <f t="shared" si="10"/>
        <v>737.19399999999996</v>
      </c>
      <c r="T165" s="143">
        <f t="shared" si="11"/>
        <v>13.42999999999995</v>
      </c>
      <c r="U165" s="143">
        <f t="shared" si="13"/>
        <v>723.76400000000001</v>
      </c>
      <c r="V165" s="144"/>
      <c r="W165" s="145">
        <f t="shared" si="14"/>
        <v>17570.094863999999</v>
      </c>
      <c r="X165" s="404">
        <v>1190.0320000000002</v>
      </c>
      <c r="Y165" s="398">
        <v>18.870000000000118</v>
      </c>
      <c r="Z165" s="398">
        <v>1171.162</v>
      </c>
      <c r="AA165" s="398"/>
      <c r="AB165" s="440">
        <v>27948.609967999997</v>
      </c>
      <c r="AC165" s="396"/>
      <c r="AD165" s="25"/>
      <c r="AH165" s="21"/>
    </row>
    <row r="166" spans="1:34" ht="33.75" customHeight="1">
      <c r="A166" s="12">
        <v>130</v>
      </c>
      <c r="B166" s="462" t="s">
        <v>154</v>
      </c>
      <c r="C166" s="406" t="s">
        <v>10</v>
      </c>
      <c r="D166" s="172">
        <v>4628.6679999999997</v>
      </c>
      <c r="E166" s="143">
        <v>32.193999999999505</v>
      </c>
      <c r="F166" s="143">
        <v>4596.4740000000002</v>
      </c>
      <c r="G166" s="144"/>
      <c r="H166" s="145">
        <v>74375.545794000005</v>
      </c>
      <c r="I166" s="67"/>
      <c r="J166" s="68">
        <f t="shared" si="15"/>
        <v>0</v>
      </c>
      <c r="K166" s="68"/>
      <c r="L166" s="71">
        <v>16.181000000000001</v>
      </c>
      <c r="M166" s="89">
        <f t="shared" si="12"/>
        <v>0</v>
      </c>
      <c r="N166" s="476">
        <v>1699.0619999999999</v>
      </c>
      <c r="O166" s="82">
        <v>0</v>
      </c>
      <c r="P166" s="82">
        <v>1699.0619999999999</v>
      </c>
      <c r="Q166" s="71">
        <v>15.906000000000001</v>
      </c>
      <c r="R166" s="408">
        <v>27025.280171999999</v>
      </c>
      <c r="S166" s="172">
        <f t="shared" ref="S166:S236" si="16">D166+I166</f>
        <v>4628.6679999999997</v>
      </c>
      <c r="T166" s="143">
        <f t="shared" ref="T166:T234" si="17">S166-U166</f>
        <v>32.193999999999505</v>
      </c>
      <c r="U166" s="143">
        <f t="shared" si="13"/>
        <v>4596.4740000000002</v>
      </c>
      <c r="V166" s="144"/>
      <c r="W166" s="145">
        <f t="shared" si="14"/>
        <v>74375.545794000005</v>
      </c>
      <c r="X166" s="404">
        <v>15239.498</v>
      </c>
      <c r="Y166" s="398">
        <v>101.97600000000057</v>
      </c>
      <c r="Z166" s="398">
        <v>15137.521999999999</v>
      </c>
      <c r="AA166" s="398"/>
      <c r="AB166" s="440">
        <v>240777.42493199999</v>
      </c>
      <c r="AC166" s="36"/>
      <c r="AD166" s="25"/>
      <c r="AH166" s="21"/>
    </row>
    <row r="167" spans="1:34" ht="33.75" customHeight="1">
      <c r="A167" s="12" t="s">
        <v>22</v>
      </c>
      <c r="B167" s="469" t="s">
        <v>155</v>
      </c>
      <c r="C167" s="406" t="s">
        <v>10</v>
      </c>
      <c r="D167" s="172">
        <v>2640.8789999999999</v>
      </c>
      <c r="E167" s="143">
        <v>95.539999999999964</v>
      </c>
      <c r="F167" s="143">
        <v>2545.3389999999999</v>
      </c>
      <c r="G167" s="144"/>
      <c r="H167" s="145">
        <v>61790.649563999999</v>
      </c>
      <c r="I167" s="67"/>
      <c r="J167" s="68">
        <f t="shared" si="15"/>
        <v>0</v>
      </c>
      <c r="K167" s="68"/>
      <c r="L167" s="71">
        <v>24.276</v>
      </c>
      <c r="M167" s="89">
        <f t="shared" ref="M167:M254" si="18">K167*L167</f>
        <v>0</v>
      </c>
      <c r="N167" s="476">
        <v>1141.8810000000001</v>
      </c>
      <c r="O167" s="82">
        <v>25.763000000000147</v>
      </c>
      <c r="P167" s="82">
        <v>1116.1179999999999</v>
      </c>
      <c r="Q167" s="71">
        <v>23.864000000000001</v>
      </c>
      <c r="R167" s="408">
        <v>26635.039951999999</v>
      </c>
      <c r="S167" s="172">
        <f t="shared" si="16"/>
        <v>2640.8789999999999</v>
      </c>
      <c r="T167" s="143">
        <f t="shared" si="17"/>
        <v>95.539999999999964</v>
      </c>
      <c r="U167" s="143">
        <f t="shared" ref="U167:U254" si="19">F167+K167</f>
        <v>2545.3389999999999</v>
      </c>
      <c r="V167" s="144"/>
      <c r="W167" s="145">
        <f t="shared" si="14"/>
        <v>61790.649563999999</v>
      </c>
      <c r="X167" s="404">
        <v>4397.8180000000002</v>
      </c>
      <c r="Y167" s="398">
        <v>127.00100000000111</v>
      </c>
      <c r="Z167" s="398">
        <v>4270.8169999999991</v>
      </c>
      <c r="AA167" s="398"/>
      <c r="AB167" s="440">
        <v>101918.77688799999</v>
      </c>
      <c r="AC167" s="36"/>
      <c r="AH167" s="21"/>
    </row>
    <row r="168" spans="1:34" ht="33.75" customHeight="1">
      <c r="A168" s="12" t="s">
        <v>23</v>
      </c>
      <c r="B168" s="462" t="s">
        <v>169</v>
      </c>
      <c r="C168" s="406" t="s">
        <v>10</v>
      </c>
      <c r="D168" s="172">
        <v>385.96499999999997</v>
      </c>
      <c r="E168" s="143">
        <v>8.6209999999999809</v>
      </c>
      <c r="F168" s="143">
        <v>377.34399999999999</v>
      </c>
      <c r="G168" s="144"/>
      <c r="H168" s="145">
        <v>9160.4029439999995</v>
      </c>
      <c r="I168" s="67"/>
      <c r="J168" s="68">
        <f t="shared" si="15"/>
        <v>0</v>
      </c>
      <c r="K168" s="68"/>
      <c r="L168" s="71">
        <v>24.276</v>
      </c>
      <c r="M168" s="89">
        <f t="shared" si="18"/>
        <v>0</v>
      </c>
      <c r="N168" s="476">
        <v>3.1070000000000002</v>
      </c>
      <c r="O168" s="82">
        <v>0.25200000000000022</v>
      </c>
      <c r="P168" s="82">
        <v>2.855</v>
      </c>
      <c r="Q168" s="71">
        <v>23.864000000000001</v>
      </c>
      <c r="R168" s="408">
        <v>68.131720000000001</v>
      </c>
      <c r="S168" s="172">
        <f t="shared" si="16"/>
        <v>385.96499999999997</v>
      </c>
      <c r="T168" s="143">
        <f t="shared" si="17"/>
        <v>8.6209999999999809</v>
      </c>
      <c r="U168" s="143">
        <f t="shared" si="19"/>
        <v>377.34399999999999</v>
      </c>
      <c r="V168" s="144"/>
      <c r="W168" s="145">
        <f t="shared" ref="W168:W236" si="20">H168+M168</f>
        <v>9160.4029439999995</v>
      </c>
      <c r="X168" s="404">
        <v>314.47000000000003</v>
      </c>
      <c r="Y168" s="398">
        <v>7.1120000000000232</v>
      </c>
      <c r="Z168" s="398">
        <v>307.358</v>
      </c>
      <c r="AA168" s="398"/>
      <c r="AB168" s="440">
        <v>7334.7913120000003</v>
      </c>
      <c r="AC168" s="36"/>
      <c r="AH168" s="21"/>
    </row>
    <row r="169" spans="1:34" ht="33.75" customHeight="1">
      <c r="A169" s="12" t="s">
        <v>24</v>
      </c>
      <c r="B169" s="462" t="s">
        <v>170</v>
      </c>
      <c r="C169" s="406" t="s">
        <v>10</v>
      </c>
      <c r="D169" s="172">
        <v>994.25099999999998</v>
      </c>
      <c r="E169" s="143">
        <v>10.256999999999948</v>
      </c>
      <c r="F169" s="143">
        <v>983.99400000000003</v>
      </c>
      <c r="G169" s="144"/>
      <c r="H169" s="145">
        <v>23887.438344000002</v>
      </c>
      <c r="I169" s="67"/>
      <c r="J169" s="68">
        <f t="shared" si="15"/>
        <v>0</v>
      </c>
      <c r="K169" s="68"/>
      <c r="L169" s="71">
        <v>24.276</v>
      </c>
      <c r="M169" s="89">
        <f t="shared" si="18"/>
        <v>0</v>
      </c>
      <c r="N169" s="476">
        <v>336.87299999999999</v>
      </c>
      <c r="O169" s="82">
        <v>2.9429999999999836</v>
      </c>
      <c r="P169" s="82">
        <v>333.93</v>
      </c>
      <c r="Q169" s="71">
        <v>23.864000000000001</v>
      </c>
      <c r="R169" s="408">
        <v>7968.9055200000003</v>
      </c>
      <c r="S169" s="172">
        <f t="shared" si="16"/>
        <v>994.25099999999998</v>
      </c>
      <c r="T169" s="143">
        <f t="shared" si="17"/>
        <v>10.256999999999948</v>
      </c>
      <c r="U169" s="143">
        <f t="shared" si="19"/>
        <v>983.99400000000003</v>
      </c>
      <c r="V169" s="144"/>
      <c r="W169" s="145">
        <f t="shared" si="20"/>
        <v>23887.438344000002</v>
      </c>
      <c r="X169" s="404">
        <v>2333.3440000000001</v>
      </c>
      <c r="Y169" s="398">
        <v>21.478000000000065</v>
      </c>
      <c r="Z169" s="398">
        <v>2311.866</v>
      </c>
      <c r="AA169" s="398"/>
      <c r="AB169" s="440">
        <v>55170.370223999998</v>
      </c>
      <c r="AC169" s="36"/>
      <c r="AH169" s="21"/>
    </row>
    <row r="170" spans="1:34" ht="33.75" customHeight="1">
      <c r="A170" s="12" t="s">
        <v>25</v>
      </c>
      <c r="B170" s="462" t="s">
        <v>286</v>
      </c>
      <c r="C170" s="406" t="s">
        <v>10</v>
      </c>
      <c r="D170" s="172">
        <v>178.15800000000002</v>
      </c>
      <c r="E170" s="143">
        <v>8.9480000000000359</v>
      </c>
      <c r="F170" s="143">
        <v>169.20999999999998</v>
      </c>
      <c r="G170" s="144"/>
      <c r="H170" s="145">
        <v>4107.7419599999994</v>
      </c>
      <c r="I170" s="67"/>
      <c r="J170" s="68">
        <f t="shared" si="15"/>
        <v>0</v>
      </c>
      <c r="K170" s="68"/>
      <c r="L170" s="71">
        <v>24.276</v>
      </c>
      <c r="M170" s="89">
        <f t="shared" si="18"/>
        <v>0</v>
      </c>
      <c r="N170" s="476">
        <v>4.2309999999999999</v>
      </c>
      <c r="O170" s="82">
        <v>0.23799999999999999</v>
      </c>
      <c r="P170" s="82">
        <v>3.9929999999999999</v>
      </c>
      <c r="Q170" s="71">
        <v>23.864000000000001</v>
      </c>
      <c r="R170" s="408">
        <v>95.288951999999995</v>
      </c>
      <c r="S170" s="172">
        <f t="shared" si="16"/>
        <v>178.15800000000002</v>
      </c>
      <c r="T170" s="143">
        <f t="shared" si="17"/>
        <v>8.9480000000000359</v>
      </c>
      <c r="U170" s="143">
        <f t="shared" si="19"/>
        <v>169.20999999999998</v>
      </c>
      <c r="V170" s="144"/>
      <c r="W170" s="145">
        <f t="shared" si="20"/>
        <v>4107.7419599999994</v>
      </c>
      <c r="X170" s="404">
        <v>197.94299999999998</v>
      </c>
      <c r="Y170" s="398">
        <v>8.5299999999999727</v>
      </c>
      <c r="Z170" s="398">
        <v>189.41300000000001</v>
      </c>
      <c r="AA170" s="398"/>
      <c r="AB170" s="440">
        <v>4520.1518320000005</v>
      </c>
      <c r="AC170" s="36"/>
      <c r="AH170" s="21"/>
    </row>
    <row r="171" spans="1:34" ht="33.75" customHeight="1">
      <c r="A171" s="553" t="s">
        <v>26</v>
      </c>
      <c r="B171" s="585" t="s">
        <v>238</v>
      </c>
      <c r="C171" s="407" t="s">
        <v>10</v>
      </c>
      <c r="D171" s="516">
        <v>0</v>
      </c>
      <c r="E171" s="371">
        <v>0</v>
      </c>
      <c r="F171" s="371">
        <v>0</v>
      </c>
      <c r="G171" s="369"/>
      <c r="H171" s="403">
        <v>0</v>
      </c>
      <c r="I171" s="474"/>
      <c r="J171" s="272">
        <f t="shared" si="15"/>
        <v>0</v>
      </c>
      <c r="K171" s="272"/>
      <c r="L171" s="71">
        <v>15.832000000000001</v>
      </c>
      <c r="M171" s="506">
        <f>K171*L171</f>
        <v>0</v>
      </c>
      <c r="N171" s="474">
        <v>0</v>
      </c>
      <c r="O171" s="272">
        <v>0</v>
      </c>
      <c r="P171" s="272">
        <v>0</v>
      </c>
      <c r="Q171" s="71">
        <v>15.832000000000001</v>
      </c>
      <c r="R171" s="506">
        <v>0</v>
      </c>
      <c r="S171" s="516">
        <f t="shared" si="16"/>
        <v>0</v>
      </c>
      <c r="T171" s="371">
        <f t="shared" si="17"/>
        <v>0</v>
      </c>
      <c r="U171" s="371">
        <f t="shared" si="19"/>
        <v>0</v>
      </c>
      <c r="V171" s="369"/>
      <c r="W171" s="403">
        <f t="shared" si="20"/>
        <v>0</v>
      </c>
      <c r="X171" s="516">
        <v>0</v>
      </c>
      <c r="Y171" s="371">
        <v>0</v>
      </c>
      <c r="Z171" s="371">
        <v>0</v>
      </c>
      <c r="AA171" s="371"/>
      <c r="AB171" s="529">
        <v>0</v>
      </c>
      <c r="AC171" s="36"/>
      <c r="AH171" s="21"/>
    </row>
    <row r="172" spans="1:34" ht="33.75" customHeight="1">
      <c r="A172" s="12" t="s">
        <v>27</v>
      </c>
      <c r="B172" s="462" t="s">
        <v>173</v>
      </c>
      <c r="C172" s="406" t="s">
        <v>10</v>
      </c>
      <c r="D172" s="172">
        <v>855.74800000000005</v>
      </c>
      <c r="E172" s="143">
        <v>4.8240000000000691</v>
      </c>
      <c r="F172" s="143">
        <v>850.92399999999998</v>
      </c>
      <c r="G172" s="144"/>
      <c r="H172" s="145">
        <v>20657.031024</v>
      </c>
      <c r="I172" s="67"/>
      <c r="J172" s="68">
        <f t="shared" si="15"/>
        <v>0</v>
      </c>
      <c r="K172" s="68"/>
      <c r="L172" s="71">
        <v>24.276</v>
      </c>
      <c r="M172" s="89">
        <f t="shared" si="18"/>
        <v>0</v>
      </c>
      <c r="N172" s="476">
        <v>318.32600000000002</v>
      </c>
      <c r="O172" s="82">
        <v>1.4890000000000327</v>
      </c>
      <c r="P172" s="82">
        <v>316.83699999999999</v>
      </c>
      <c r="Q172" s="71">
        <v>23.864000000000001</v>
      </c>
      <c r="R172" s="408">
        <v>7560.9981680000001</v>
      </c>
      <c r="S172" s="172">
        <f t="shared" si="16"/>
        <v>855.74800000000005</v>
      </c>
      <c r="T172" s="143">
        <f t="shared" si="17"/>
        <v>4.8240000000000691</v>
      </c>
      <c r="U172" s="143">
        <f t="shared" si="19"/>
        <v>850.92399999999998</v>
      </c>
      <c r="V172" s="144"/>
      <c r="W172" s="145">
        <f t="shared" si="20"/>
        <v>20657.031024</v>
      </c>
      <c r="X172" s="404">
        <v>1026.8800000000001</v>
      </c>
      <c r="Y172" s="398">
        <v>4.2250000000001364</v>
      </c>
      <c r="Z172" s="398">
        <v>1022.655</v>
      </c>
      <c r="AA172" s="398"/>
      <c r="AB172" s="440">
        <v>24404.638919999998</v>
      </c>
      <c r="AC172" s="36"/>
      <c r="AH172" s="21"/>
    </row>
    <row r="173" spans="1:34" ht="33.75" customHeight="1">
      <c r="A173" s="12" t="s">
        <v>28</v>
      </c>
      <c r="B173" s="462" t="s">
        <v>174</v>
      </c>
      <c r="C173" s="406" t="s">
        <v>10</v>
      </c>
      <c r="D173" s="172">
        <v>899.83699999999999</v>
      </c>
      <c r="E173" s="143">
        <v>35.000999999999976</v>
      </c>
      <c r="F173" s="143">
        <v>864.83600000000001</v>
      </c>
      <c r="G173" s="144"/>
      <c r="H173" s="145">
        <v>20994.758736</v>
      </c>
      <c r="I173" s="67"/>
      <c r="J173" s="68">
        <f t="shared" si="15"/>
        <v>0</v>
      </c>
      <c r="K173" s="68"/>
      <c r="L173" s="71">
        <v>24.276</v>
      </c>
      <c r="M173" s="89">
        <f t="shared" si="18"/>
        <v>0</v>
      </c>
      <c r="N173" s="476">
        <v>268.72399999999999</v>
      </c>
      <c r="O173" s="82">
        <v>9.2529999999999859</v>
      </c>
      <c r="P173" s="82">
        <v>259.471</v>
      </c>
      <c r="Q173" s="71">
        <v>23.864000000000001</v>
      </c>
      <c r="R173" s="408">
        <v>6192.0159440000007</v>
      </c>
      <c r="S173" s="172">
        <f t="shared" si="16"/>
        <v>899.83699999999999</v>
      </c>
      <c r="T173" s="143">
        <f t="shared" si="17"/>
        <v>35.000999999999976</v>
      </c>
      <c r="U173" s="143">
        <f t="shared" si="19"/>
        <v>864.83600000000001</v>
      </c>
      <c r="V173" s="144"/>
      <c r="W173" s="145">
        <f t="shared" si="20"/>
        <v>20994.758736</v>
      </c>
      <c r="X173" s="404">
        <v>1905.1769999999999</v>
      </c>
      <c r="Y173" s="398">
        <v>62.242999999999938</v>
      </c>
      <c r="Z173" s="398">
        <v>1842.934</v>
      </c>
      <c r="AA173" s="398"/>
      <c r="AB173" s="440">
        <v>43979.776976000001</v>
      </c>
      <c r="AC173" s="36"/>
      <c r="AH173" s="21"/>
    </row>
    <row r="174" spans="1:34" ht="33.75" customHeight="1">
      <c r="A174" s="12" t="s">
        <v>29</v>
      </c>
      <c r="B174" s="462" t="s">
        <v>171</v>
      </c>
      <c r="C174" s="406" t="s">
        <v>10</v>
      </c>
      <c r="D174" s="172">
        <v>6481.8379999999997</v>
      </c>
      <c r="E174" s="143">
        <v>82.664999999999054</v>
      </c>
      <c r="F174" s="143">
        <v>6399.1730000000007</v>
      </c>
      <c r="G174" s="144"/>
      <c r="H174" s="145">
        <v>155346.323748</v>
      </c>
      <c r="I174" s="67"/>
      <c r="J174" s="68">
        <f t="shared" si="15"/>
        <v>0</v>
      </c>
      <c r="K174" s="68"/>
      <c r="L174" s="71">
        <v>24.276</v>
      </c>
      <c r="M174" s="89">
        <f t="shared" si="18"/>
        <v>0</v>
      </c>
      <c r="N174" s="476">
        <v>1135.607</v>
      </c>
      <c r="O174" s="82">
        <v>56.223999999999933</v>
      </c>
      <c r="P174" s="82">
        <v>1079.383</v>
      </c>
      <c r="Q174" s="71">
        <v>23.864000000000001</v>
      </c>
      <c r="R174" s="408">
        <v>25758.395912</v>
      </c>
      <c r="S174" s="172">
        <f t="shared" si="16"/>
        <v>6481.8379999999997</v>
      </c>
      <c r="T174" s="143">
        <f t="shared" si="17"/>
        <v>82.664999999999054</v>
      </c>
      <c r="U174" s="143">
        <f t="shared" si="19"/>
        <v>6399.1730000000007</v>
      </c>
      <c r="V174" s="144"/>
      <c r="W174" s="145">
        <f t="shared" si="20"/>
        <v>155346.323748</v>
      </c>
      <c r="X174" s="404">
        <v>6510.5530000000008</v>
      </c>
      <c r="Y174" s="398">
        <v>217.89700000000084</v>
      </c>
      <c r="Z174" s="398">
        <v>6292.6559999999999</v>
      </c>
      <c r="AA174" s="398"/>
      <c r="AB174" s="440">
        <v>150167.94278400001</v>
      </c>
      <c r="AC174" s="36"/>
      <c r="AH174" s="21"/>
    </row>
    <row r="175" spans="1:34" ht="33.75" customHeight="1">
      <c r="A175" s="12" t="s">
        <v>30</v>
      </c>
      <c r="B175" s="462" t="s">
        <v>175</v>
      </c>
      <c r="C175" s="406" t="s">
        <v>10</v>
      </c>
      <c r="D175" s="172">
        <v>5672.0219999999999</v>
      </c>
      <c r="E175" s="143">
        <v>55.903999999999542</v>
      </c>
      <c r="F175" s="143">
        <v>5616.1180000000004</v>
      </c>
      <c r="G175" s="144"/>
      <c r="H175" s="145">
        <v>136336.88056800002</v>
      </c>
      <c r="I175" s="67"/>
      <c r="J175" s="68">
        <f t="shared" si="15"/>
        <v>0</v>
      </c>
      <c r="K175" s="68"/>
      <c r="L175" s="71">
        <v>24.276</v>
      </c>
      <c r="M175" s="89">
        <f t="shared" si="18"/>
        <v>0</v>
      </c>
      <c r="N175" s="476">
        <v>4404.2060000000001</v>
      </c>
      <c r="O175" s="82">
        <v>38.421000000000276</v>
      </c>
      <c r="P175" s="82">
        <v>4365.7849999999999</v>
      </c>
      <c r="Q175" s="71">
        <v>23.864000000000001</v>
      </c>
      <c r="R175" s="408">
        <v>104185.09324</v>
      </c>
      <c r="S175" s="172">
        <f t="shared" si="16"/>
        <v>5672.0219999999999</v>
      </c>
      <c r="T175" s="143">
        <f t="shared" si="17"/>
        <v>55.903999999999542</v>
      </c>
      <c r="U175" s="143">
        <f t="shared" si="19"/>
        <v>5616.1180000000004</v>
      </c>
      <c r="V175" s="144"/>
      <c r="W175" s="145">
        <f t="shared" si="20"/>
        <v>136336.88056800002</v>
      </c>
      <c r="X175" s="404">
        <v>10259.569</v>
      </c>
      <c r="Y175" s="398">
        <v>107.03600000000006</v>
      </c>
      <c r="Z175" s="398">
        <v>10152.532999999999</v>
      </c>
      <c r="AA175" s="398"/>
      <c r="AB175" s="440">
        <v>242280.04751200002</v>
      </c>
      <c r="AC175" s="36"/>
      <c r="AH175" s="21"/>
    </row>
    <row r="176" spans="1:34" ht="33.75" customHeight="1">
      <c r="A176" s="12" t="s">
        <v>31</v>
      </c>
      <c r="B176" s="462" t="s">
        <v>172</v>
      </c>
      <c r="C176" s="406" t="s">
        <v>10</v>
      </c>
      <c r="D176" s="172">
        <v>1516.7640000000001</v>
      </c>
      <c r="E176" s="143">
        <v>35.724999999999909</v>
      </c>
      <c r="F176" s="143">
        <v>1481.0390000000002</v>
      </c>
      <c r="G176" s="144"/>
      <c r="H176" s="145">
        <v>35953.702764000001</v>
      </c>
      <c r="I176" s="67"/>
      <c r="J176" s="68">
        <f t="shared" si="15"/>
        <v>0</v>
      </c>
      <c r="K176" s="68"/>
      <c r="L176" s="71">
        <v>24.276</v>
      </c>
      <c r="M176" s="89">
        <f t="shared" si="18"/>
        <v>0</v>
      </c>
      <c r="N176" s="476">
        <v>474.79599999999999</v>
      </c>
      <c r="O176" s="82">
        <v>10.418000000000006</v>
      </c>
      <c r="P176" s="82">
        <v>464.37799999999999</v>
      </c>
      <c r="Q176" s="71">
        <v>23.864000000000001</v>
      </c>
      <c r="R176" s="408">
        <v>11081.916592</v>
      </c>
      <c r="S176" s="172">
        <f t="shared" si="16"/>
        <v>1516.7640000000001</v>
      </c>
      <c r="T176" s="143">
        <f t="shared" si="17"/>
        <v>35.724999999999909</v>
      </c>
      <c r="U176" s="143">
        <f t="shared" si="19"/>
        <v>1481.0390000000002</v>
      </c>
      <c r="V176" s="144"/>
      <c r="W176" s="145">
        <f t="shared" si="20"/>
        <v>35953.702764000001</v>
      </c>
      <c r="X176" s="404">
        <v>3210.9469999999997</v>
      </c>
      <c r="Y176" s="398">
        <v>79.309999999999491</v>
      </c>
      <c r="Z176" s="398">
        <v>3131.6370000000002</v>
      </c>
      <c r="AA176" s="398"/>
      <c r="AB176" s="440">
        <v>74733.385368000003</v>
      </c>
      <c r="AC176" s="36"/>
      <c r="AH176" s="21"/>
    </row>
    <row r="177" spans="1:34" ht="33.75" customHeight="1">
      <c r="A177" s="12" t="s">
        <v>32</v>
      </c>
      <c r="B177" s="462" t="s">
        <v>176</v>
      </c>
      <c r="C177" s="406" t="s">
        <v>10</v>
      </c>
      <c r="D177" s="172">
        <v>5821.4110000000001</v>
      </c>
      <c r="E177" s="143">
        <v>106.56400000000031</v>
      </c>
      <c r="F177" s="143">
        <v>5714.8469999999998</v>
      </c>
      <c r="G177" s="144"/>
      <c r="H177" s="145">
        <v>138733.625772</v>
      </c>
      <c r="I177" s="67"/>
      <c r="J177" s="68">
        <f t="shared" si="15"/>
        <v>0</v>
      </c>
      <c r="K177" s="68"/>
      <c r="L177" s="71">
        <v>24.276</v>
      </c>
      <c r="M177" s="89">
        <f t="shared" si="18"/>
        <v>0</v>
      </c>
      <c r="N177" s="476">
        <v>1440.7860000000001</v>
      </c>
      <c r="O177" s="82">
        <v>20.59900000000016</v>
      </c>
      <c r="P177" s="82">
        <v>1420.1869999999999</v>
      </c>
      <c r="Q177" s="71">
        <v>23.864000000000001</v>
      </c>
      <c r="R177" s="408">
        <v>33891.342568</v>
      </c>
      <c r="S177" s="172">
        <f t="shared" si="16"/>
        <v>5821.4110000000001</v>
      </c>
      <c r="T177" s="143">
        <f t="shared" si="17"/>
        <v>106.56400000000031</v>
      </c>
      <c r="U177" s="143">
        <f t="shared" si="19"/>
        <v>5714.8469999999998</v>
      </c>
      <c r="V177" s="144"/>
      <c r="W177" s="145">
        <f t="shared" si="20"/>
        <v>138733.625772</v>
      </c>
      <c r="X177" s="404">
        <v>8488.6949999999997</v>
      </c>
      <c r="Y177" s="398">
        <v>104.19099999999889</v>
      </c>
      <c r="Z177" s="398">
        <v>8384.5040000000008</v>
      </c>
      <c r="AA177" s="398"/>
      <c r="AB177" s="440">
        <v>200087.80345599999</v>
      </c>
      <c r="AC177" s="36"/>
      <c r="AH177" s="21"/>
    </row>
    <row r="178" spans="1:34" ht="33.75" customHeight="1">
      <c r="A178" s="553" t="s">
        <v>33</v>
      </c>
      <c r="B178" s="585" t="s">
        <v>177</v>
      </c>
      <c r="C178" s="406" t="s">
        <v>10</v>
      </c>
      <c r="D178" s="172">
        <v>0</v>
      </c>
      <c r="E178" s="244">
        <v>0</v>
      </c>
      <c r="F178" s="244">
        <v>0</v>
      </c>
      <c r="G178" s="369"/>
      <c r="H178" s="403">
        <v>0</v>
      </c>
      <c r="I178" s="507"/>
      <c r="J178" s="69">
        <f t="shared" si="15"/>
        <v>0</v>
      </c>
      <c r="K178" s="69"/>
      <c r="L178" s="73"/>
      <c r="M178" s="242">
        <f t="shared" si="18"/>
        <v>0</v>
      </c>
      <c r="N178" s="617">
        <v>0</v>
      </c>
      <c r="O178" s="272">
        <v>0</v>
      </c>
      <c r="P178" s="272">
        <v>0</v>
      </c>
      <c r="Q178" s="73"/>
      <c r="R178" s="506">
        <v>0</v>
      </c>
      <c r="S178" s="172">
        <f t="shared" si="16"/>
        <v>0</v>
      </c>
      <c r="T178" s="244">
        <f t="shared" si="17"/>
        <v>0</v>
      </c>
      <c r="U178" s="244">
        <f t="shared" si="19"/>
        <v>0</v>
      </c>
      <c r="V178" s="369"/>
      <c r="W178" s="403">
        <f t="shared" si="20"/>
        <v>0</v>
      </c>
      <c r="X178" s="404">
        <v>0</v>
      </c>
      <c r="Y178" s="371">
        <v>0</v>
      </c>
      <c r="Z178" s="371">
        <v>0</v>
      </c>
      <c r="AA178" s="371"/>
      <c r="AB178" s="529">
        <v>0</v>
      </c>
      <c r="AC178" s="36"/>
      <c r="AH178" s="21"/>
    </row>
    <row r="179" spans="1:34" ht="33.75" customHeight="1">
      <c r="A179" s="12" t="s">
        <v>34</v>
      </c>
      <c r="B179" s="462" t="s">
        <v>187</v>
      </c>
      <c r="C179" s="406" t="s">
        <v>10</v>
      </c>
      <c r="D179" s="172">
        <v>774.1389999999999</v>
      </c>
      <c r="E179" s="143">
        <v>28.146999999999935</v>
      </c>
      <c r="F179" s="143">
        <v>745.99199999999996</v>
      </c>
      <c r="G179" s="144"/>
      <c r="H179" s="145">
        <v>18109.701792</v>
      </c>
      <c r="I179" s="476"/>
      <c r="J179" s="82">
        <f t="shared" si="15"/>
        <v>0</v>
      </c>
      <c r="K179" s="82"/>
      <c r="L179" s="71">
        <v>24.276</v>
      </c>
      <c r="M179" s="89">
        <f t="shared" si="18"/>
        <v>0</v>
      </c>
      <c r="N179" s="476">
        <v>421.76499999999999</v>
      </c>
      <c r="O179" s="82">
        <v>10.781999999999982</v>
      </c>
      <c r="P179" s="82">
        <v>410.983</v>
      </c>
      <c r="Q179" s="71">
        <v>23.864000000000001</v>
      </c>
      <c r="R179" s="408">
        <v>9807.6983120000004</v>
      </c>
      <c r="S179" s="172">
        <f t="shared" si="16"/>
        <v>774.1389999999999</v>
      </c>
      <c r="T179" s="143">
        <f t="shared" si="17"/>
        <v>28.146999999999935</v>
      </c>
      <c r="U179" s="143">
        <f t="shared" si="19"/>
        <v>745.99199999999996</v>
      </c>
      <c r="V179" s="144"/>
      <c r="W179" s="145">
        <f t="shared" si="20"/>
        <v>18109.701792</v>
      </c>
      <c r="X179" s="404">
        <v>1255.7649999999999</v>
      </c>
      <c r="Y179" s="398">
        <v>37.235999999999876</v>
      </c>
      <c r="Z179" s="398">
        <v>1218.529</v>
      </c>
      <c r="AA179" s="398"/>
      <c r="AB179" s="440">
        <v>29078.976056</v>
      </c>
      <c r="AC179" s="36"/>
      <c r="AH179" s="21"/>
    </row>
    <row r="180" spans="1:34" ht="33.75" customHeight="1">
      <c r="A180" s="12" t="s">
        <v>35</v>
      </c>
      <c r="B180" s="462" t="s">
        <v>178</v>
      </c>
      <c r="C180" s="406" t="s">
        <v>10</v>
      </c>
      <c r="D180" s="172">
        <v>877.15800000000013</v>
      </c>
      <c r="E180" s="143">
        <v>19.682000000000244</v>
      </c>
      <c r="F180" s="143">
        <v>857.47599999999989</v>
      </c>
      <c r="G180" s="144"/>
      <c r="H180" s="145">
        <v>9250.4510879999998</v>
      </c>
      <c r="I180" s="476"/>
      <c r="J180" s="82">
        <f t="shared" si="15"/>
        <v>0</v>
      </c>
      <c r="K180" s="82"/>
      <c r="L180" s="71">
        <v>10.788</v>
      </c>
      <c r="M180" s="89">
        <f t="shared" si="18"/>
        <v>0</v>
      </c>
      <c r="N180" s="476">
        <v>150.94900000000001</v>
      </c>
      <c r="O180" s="82">
        <v>2.3190000000000168</v>
      </c>
      <c r="P180" s="82">
        <v>148.63</v>
      </c>
      <c r="Q180" s="71">
        <v>10.605</v>
      </c>
      <c r="R180" s="408">
        <v>1576.2211500000001</v>
      </c>
      <c r="S180" s="172">
        <f t="shared" si="16"/>
        <v>877.15800000000013</v>
      </c>
      <c r="T180" s="143">
        <f t="shared" si="17"/>
        <v>19.682000000000244</v>
      </c>
      <c r="U180" s="143">
        <f t="shared" si="19"/>
        <v>857.47599999999989</v>
      </c>
      <c r="V180" s="144"/>
      <c r="W180" s="145">
        <f t="shared" si="20"/>
        <v>9250.4510879999998</v>
      </c>
      <c r="X180" s="404">
        <v>796.32999999999993</v>
      </c>
      <c r="Y180" s="398">
        <v>19.775999999999954</v>
      </c>
      <c r="Z180" s="398">
        <v>776.55399999999997</v>
      </c>
      <c r="AA180" s="398"/>
      <c r="AB180" s="440">
        <v>8235.3551700000007</v>
      </c>
      <c r="AC180" s="36"/>
      <c r="AH180" s="21"/>
    </row>
    <row r="181" spans="1:34" ht="33.75" customHeight="1">
      <c r="A181" s="12" t="s">
        <v>36</v>
      </c>
      <c r="B181" s="462" t="s">
        <v>186</v>
      </c>
      <c r="C181" s="538" t="s">
        <v>10</v>
      </c>
      <c r="D181" s="172">
        <v>1021.223</v>
      </c>
      <c r="E181" s="143">
        <v>51.051999999999907</v>
      </c>
      <c r="F181" s="143">
        <v>970.17100000000005</v>
      </c>
      <c r="G181" s="144"/>
      <c r="H181" s="145">
        <v>23551.871196</v>
      </c>
      <c r="I181" s="67"/>
      <c r="J181" s="68">
        <f t="shared" si="15"/>
        <v>0</v>
      </c>
      <c r="K181" s="68"/>
      <c r="L181" s="71">
        <v>24.276</v>
      </c>
      <c r="M181" s="89">
        <f t="shared" si="18"/>
        <v>0</v>
      </c>
      <c r="N181" s="476">
        <v>410.52699999999999</v>
      </c>
      <c r="O181" s="82">
        <v>9.5009999999999764</v>
      </c>
      <c r="P181" s="82">
        <v>401.02600000000001</v>
      </c>
      <c r="Q181" s="71">
        <v>23.864000000000001</v>
      </c>
      <c r="R181" s="506">
        <v>9570.0844640000014</v>
      </c>
      <c r="S181" s="172">
        <f t="shared" si="16"/>
        <v>1021.223</v>
      </c>
      <c r="T181" s="143">
        <f t="shared" si="17"/>
        <v>51.051999999999907</v>
      </c>
      <c r="U181" s="143">
        <f t="shared" si="19"/>
        <v>970.17100000000005</v>
      </c>
      <c r="V181" s="144"/>
      <c r="W181" s="145">
        <f t="shared" si="20"/>
        <v>23551.871196</v>
      </c>
      <c r="X181" s="404">
        <v>1597.723</v>
      </c>
      <c r="Y181" s="398">
        <v>57.063999999999851</v>
      </c>
      <c r="Z181" s="398">
        <v>1540.6590000000001</v>
      </c>
      <c r="AA181" s="398"/>
      <c r="AB181" s="440">
        <v>36766.286376000004</v>
      </c>
      <c r="AC181" s="36"/>
      <c r="AH181" s="21"/>
    </row>
    <row r="182" spans="1:34" ht="33.75" customHeight="1">
      <c r="A182" s="12" t="s">
        <v>37</v>
      </c>
      <c r="B182" s="462" t="s">
        <v>179</v>
      </c>
      <c r="C182" s="406" t="s">
        <v>10</v>
      </c>
      <c r="D182" s="502">
        <v>134.11600000000001</v>
      </c>
      <c r="E182" s="244">
        <v>0</v>
      </c>
      <c r="F182" s="244">
        <v>134.11600000000001</v>
      </c>
      <c r="G182" s="369"/>
      <c r="H182" s="403">
        <v>3255.8000160000001</v>
      </c>
      <c r="I182" s="67"/>
      <c r="J182" s="68">
        <f t="shared" si="15"/>
        <v>0</v>
      </c>
      <c r="K182" s="68"/>
      <c r="L182" s="71">
        <v>24.276</v>
      </c>
      <c r="M182" s="89">
        <f t="shared" si="18"/>
        <v>0</v>
      </c>
      <c r="N182" s="476">
        <v>109.971</v>
      </c>
      <c r="O182" s="82">
        <v>2.4939999999999998</v>
      </c>
      <c r="P182" s="82">
        <v>107.477</v>
      </c>
      <c r="Q182" s="71">
        <v>23.864000000000001</v>
      </c>
      <c r="R182" s="408">
        <v>2564.8311280000003</v>
      </c>
      <c r="S182" s="502">
        <f t="shared" si="16"/>
        <v>134.11600000000001</v>
      </c>
      <c r="T182" s="244">
        <f t="shared" si="17"/>
        <v>0</v>
      </c>
      <c r="U182" s="244">
        <f t="shared" si="19"/>
        <v>134.11600000000001</v>
      </c>
      <c r="V182" s="369"/>
      <c r="W182" s="403">
        <f>H182+M182</f>
        <v>3255.8000160000001</v>
      </c>
      <c r="X182" s="404">
        <v>539.64200000000005</v>
      </c>
      <c r="Y182" s="398">
        <v>8.6130000000000564</v>
      </c>
      <c r="Z182" s="398">
        <v>531.029</v>
      </c>
      <c r="AA182" s="398"/>
      <c r="AB182" s="440">
        <v>12672.476056000001</v>
      </c>
      <c r="AC182" s="36"/>
      <c r="AH182" s="21"/>
    </row>
    <row r="183" spans="1:34" ht="33.75" customHeight="1">
      <c r="A183" s="12">
        <v>147</v>
      </c>
      <c r="B183" s="456" t="s">
        <v>278</v>
      </c>
      <c r="C183" s="406" t="s">
        <v>10</v>
      </c>
      <c r="D183" s="172">
        <v>2527.9059999999999</v>
      </c>
      <c r="E183" s="143">
        <v>34.547999999999774</v>
      </c>
      <c r="F183" s="143">
        <v>2493.3580000000002</v>
      </c>
      <c r="G183" s="144"/>
      <c r="H183" s="145">
        <v>60528.758807999999</v>
      </c>
      <c r="I183" s="67"/>
      <c r="J183" s="68">
        <f t="shared" si="15"/>
        <v>0</v>
      </c>
      <c r="K183" s="68"/>
      <c r="L183" s="71">
        <v>24.276</v>
      </c>
      <c r="M183" s="89">
        <f t="shared" si="18"/>
        <v>0</v>
      </c>
      <c r="N183" s="476">
        <v>1986.268</v>
      </c>
      <c r="O183" s="82">
        <v>2.1590000000001055</v>
      </c>
      <c r="P183" s="82">
        <v>1984.1089999999999</v>
      </c>
      <c r="Q183" s="71">
        <v>23.864000000000001</v>
      </c>
      <c r="R183" s="408">
        <v>47348.777176000003</v>
      </c>
      <c r="S183" s="172">
        <f t="shared" si="16"/>
        <v>2527.9059999999999</v>
      </c>
      <c r="T183" s="143">
        <f t="shared" si="17"/>
        <v>34.547999999999774</v>
      </c>
      <c r="U183" s="143">
        <f t="shared" si="19"/>
        <v>2493.3580000000002</v>
      </c>
      <c r="V183" s="144"/>
      <c r="W183" s="145">
        <f t="shared" si="20"/>
        <v>60528.758807999999</v>
      </c>
      <c r="X183" s="404">
        <v>4037.1179999999999</v>
      </c>
      <c r="Y183" s="398">
        <v>38.15099999999984</v>
      </c>
      <c r="Z183" s="398">
        <v>3998.9670000000001</v>
      </c>
      <c r="AA183" s="398"/>
      <c r="AB183" s="440">
        <v>95431.348488000003</v>
      </c>
      <c r="AC183" s="36"/>
      <c r="AH183" s="21"/>
    </row>
    <row r="184" spans="1:34" ht="33.75" customHeight="1">
      <c r="A184" s="12">
        <v>148</v>
      </c>
      <c r="B184" s="573" t="s">
        <v>183</v>
      </c>
      <c r="C184" s="406" t="s">
        <v>10</v>
      </c>
      <c r="D184" s="172">
        <v>1616.2109999999998</v>
      </c>
      <c r="E184" s="143">
        <v>83.132999999999811</v>
      </c>
      <c r="F184" s="143">
        <v>1533.078</v>
      </c>
      <c r="G184" s="144"/>
      <c r="H184" s="145">
        <v>37217.001527999993</v>
      </c>
      <c r="I184" s="67"/>
      <c r="J184" s="68">
        <f t="shared" si="15"/>
        <v>0</v>
      </c>
      <c r="K184" s="68"/>
      <c r="L184" s="71">
        <v>24.276</v>
      </c>
      <c r="M184" s="89">
        <f t="shared" si="18"/>
        <v>0</v>
      </c>
      <c r="N184" s="476">
        <v>627.30700000000002</v>
      </c>
      <c r="O184" s="82">
        <v>29.186000000000035</v>
      </c>
      <c r="P184" s="82">
        <v>598.12099999999998</v>
      </c>
      <c r="Q184" s="71">
        <v>23.864000000000001</v>
      </c>
      <c r="R184" s="408">
        <v>14273.559544</v>
      </c>
      <c r="S184" s="172">
        <f t="shared" si="16"/>
        <v>1616.2109999999998</v>
      </c>
      <c r="T184" s="143">
        <f t="shared" si="17"/>
        <v>83.132999999999811</v>
      </c>
      <c r="U184" s="143">
        <f t="shared" si="19"/>
        <v>1533.078</v>
      </c>
      <c r="V184" s="144"/>
      <c r="W184" s="145">
        <f>H184+M184</f>
        <v>37217.001527999993</v>
      </c>
      <c r="X184" s="404">
        <v>2161.5699999999997</v>
      </c>
      <c r="Y184" s="398">
        <v>126.11999999999944</v>
      </c>
      <c r="Z184" s="398">
        <v>2035.4500000000003</v>
      </c>
      <c r="AA184" s="398"/>
      <c r="AB184" s="440">
        <v>48573.978799999997</v>
      </c>
      <c r="AC184" s="36"/>
      <c r="AH184" s="21"/>
    </row>
    <row r="185" spans="1:34" ht="33.75" customHeight="1">
      <c r="A185" s="12">
        <v>149</v>
      </c>
      <c r="B185" s="573" t="s">
        <v>265</v>
      </c>
      <c r="C185" s="406" t="s">
        <v>10</v>
      </c>
      <c r="D185" s="172">
        <v>2698.7049999999999</v>
      </c>
      <c r="E185" s="143">
        <v>76.48299999999972</v>
      </c>
      <c r="F185" s="143">
        <v>2622.2220000000002</v>
      </c>
      <c r="G185" s="144"/>
      <c r="H185" s="145">
        <v>63657.061271999999</v>
      </c>
      <c r="I185" s="67"/>
      <c r="J185" s="68">
        <f t="shared" si="15"/>
        <v>0</v>
      </c>
      <c r="K185" s="68"/>
      <c r="L185" s="71">
        <v>24.276</v>
      </c>
      <c r="M185" s="89">
        <f t="shared" si="18"/>
        <v>0</v>
      </c>
      <c r="N185" s="476">
        <v>787.173</v>
      </c>
      <c r="O185" s="82">
        <v>21.003000000000043</v>
      </c>
      <c r="P185" s="82">
        <v>766.17</v>
      </c>
      <c r="Q185" s="71">
        <v>23.864000000000001</v>
      </c>
      <c r="R185" s="408">
        <v>18283.880880000001</v>
      </c>
      <c r="S185" s="172">
        <f t="shared" si="16"/>
        <v>2698.7049999999999</v>
      </c>
      <c r="T185" s="143">
        <f t="shared" si="17"/>
        <v>76.48299999999972</v>
      </c>
      <c r="U185" s="143">
        <f t="shared" si="19"/>
        <v>2622.2220000000002</v>
      </c>
      <c r="V185" s="144"/>
      <c r="W185" s="145">
        <f t="shared" si="20"/>
        <v>63657.061271999999</v>
      </c>
      <c r="X185" s="404">
        <v>2836.4690000000001</v>
      </c>
      <c r="Y185" s="398">
        <v>102.09799999999996</v>
      </c>
      <c r="Z185" s="398">
        <v>2734.3710000000001</v>
      </c>
      <c r="AA185" s="398"/>
      <c r="AB185" s="440">
        <v>65253.029544000005</v>
      </c>
      <c r="AC185" s="36"/>
      <c r="AH185" s="21"/>
    </row>
    <row r="186" spans="1:34" ht="33.75" customHeight="1">
      <c r="A186" s="12">
        <v>150</v>
      </c>
      <c r="B186" s="573" t="s">
        <v>184</v>
      </c>
      <c r="C186" s="406" t="s">
        <v>10</v>
      </c>
      <c r="D186" s="172">
        <v>13620.343000000001</v>
      </c>
      <c r="E186" s="244">
        <v>33.354999999999563</v>
      </c>
      <c r="F186" s="143">
        <v>13586.988000000001</v>
      </c>
      <c r="G186" s="144"/>
      <c r="H186" s="145">
        <v>329837.72068799997</v>
      </c>
      <c r="I186" s="67"/>
      <c r="J186" s="68">
        <f t="shared" si="15"/>
        <v>0</v>
      </c>
      <c r="K186" s="68"/>
      <c r="L186" s="71">
        <v>24.276</v>
      </c>
      <c r="M186" s="89">
        <f t="shared" si="18"/>
        <v>0</v>
      </c>
      <c r="N186" s="476">
        <v>4209.6760000000004</v>
      </c>
      <c r="O186" s="82">
        <v>0</v>
      </c>
      <c r="P186" s="82">
        <v>4209.6760000000004</v>
      </c>
      <c r="Q186" s="71">
        <v>23.864000000000001</v>
      </c>
      <c r="R186" s="408">
        <v>100459.70806400001</v>
      </c>
      <c r="S186" s="172">
        <f t="shared" si="16"/>
        <v>13620.343000000001</v>
      </c>
      <c r="T186" s="244">
        <f t="shared" si="17"/>
        <v>33.354999999999563</v>
      </c>
      <c r="U186" s="143">
        <f t="shared" si="19"/>
        <v>13586.988000000001</v>
      </c>
      <c r="V186" s="144"/>
      <c r="W186" s="145">
        <f t="shared" si="20"/>
        <v>329837.72068799997</v>
      </c>
      <c r="X186" s="404">
        <v>16011.109</v>
      </c>
      <c r="Y186" s="398">
        <v>0</v>
      </c>
      <c r="Z186" s="398">
        <v>16011.109</v>
      </c>
      <c r="AA186" s="398"/>
      <c r="AB186" s="440">
        <v>382089.10517600004</v>
      </c>
      <c r="AC186" s="36"/>
      <c r="AH186" s="21"/>
    </row>
    <row r="187" spans="1:34" ht="33.75" customHeight="1">
      <c r="A187" s="12">
        <v>151</v>
      </c>
      <c r="B187" s="573" t="s">
        <v>287</v>
      </c>
      <c r="C187" s="406" t="s">
        <v>10</v>
      </c>
      <c r="D187" s="172">
        <v>486.75</v>
      </c>
      <c r="E187" s="143">
        <v>41.115999999999985</v>
      </c>
      <c r="F187" s="143">
        <v>445.63400000000001</v>
      </c>
      <c r="G187" s="144"/>
      <c r="H187" s="145">
        <v>10818.210984000001</v>
      </c>
      <c r="I187" s="67"/>
      <c r="J187" s="68">
        <f t="shared" si="15"/>
        <v>0</v>
      </c>
      <c r="K187" s="68"/>
      <c r="L187" s="71">
        <v>24.276</v>
      </c>
      <c r="M187" s="89">
        <f t="shared" si="18"/>
        <v>0</v>
      </c>
      <c r="N187" s="476">
        <v>122.22799999999999</v>
      </c>
      <c r="O187" s="82">
        <v>7.0039999999999907</v>
      </c>
      <c r="P187" s="82">
        <v>115.224</v>
      </c>
      <c r="Q187" s="71">
        <v>23.864000000000001</v>
      </c>
      <c r="R187" s="408">
        <v>2749.7055360000004</v>
      </c>
      <c r="S187" s="172">
        <f t="shared" si="16"/>
        <v>486.75</v>
      </c>
      <c r="T187" s="143">
        <f t="shared" si="17"/>
        <v>41.115999999999985</v>
      </c>
      <c r="U187" s="143">
        <f t="shared" si="19"/>
        <v>445.63400000000001</v>
      </c>
      <c r="V187" s="144"/>
      <c r="W187" s="145">
        <f t="shared" si="20"/>
        <v>10818.210984000001</v>
      </c>
      <c r="X187" s="404">
        <v>864.82599999999991</v>
      </c>
      <c r="Y187" s="398">
        <v>62.05399999999986</v>
      </c>
      <c r="Z187" s="398">
        <v>802.77200000000005</v>
      </c>
      <c r="AA187" s="398"/>
      <c r="AB187" s="440">
        <v>19157.351008000005</v>
      </c>
      <c r="AC187" s="36"/>
      <c r="AH187" s="21"/>
    </row>
    <row r="188" spans="1:34" ht="33.75" customHeight="1">
      <c r="A188" s="12">
        <v>152</v>
      </c>
      <c r="B188" s="573" t="s">
        <v>203</v>
      </c>
      <c r="C188" s="406" t="s">
        <v>10</v>
      </c>
      <c r="D188" s="172">
        <v>1784.337</v>
      </c>
      <c r="E188" s="143">
        <v>41.177000000000135</v>
      </c>
      <c r="F188" s="143">
        <v>1743.1599999999999</v>
      </c>
      <c r="G188" s="144"/>
      <c r="H188" s="145">
        <v>42316.952160000001</v>
      </c>
      <c r="I188" s="67"/>
      <c r="J188" s="68">
        <f t="shared" si="15"/>
        <v>0</v>
      </c>
      <c r="K188" s="68"/>
      <c r="L188" s="112">
        <v>24.276</v>
      </c>
      <c r="M188" s="89">
        <f t="shared" si="18"/>
        <v>0</v>
      </c>
      <c r="N188" s="476">
        <v>888.81299999999999</v>
      </c>
      <c r="O188" s="82">
        <v>12.705000000000041</v>
      </c>
      <c r="P188" s="82">
        <v>876.10799999999995</v>
      </c>
      <c r="Q188" s="112">
        <v>23.864000000000001</v>
      </c>
      <c r="R188" s="408">
        <v>20907.441311999999</v>
      </c>
      <c r="S188" s="172">
        <f t="shared" si="16"/>
        <v>1784.337</v>
      </c>
      <c r="T188" s="143">
        <f t="shared" si="17"/>
        <v>41.177000000000135</v>
      </c>
      <c r="U188" s="143">
        <f t="shared" si="19"/>
        <v>1743.1599999999999</v>
      </c>
      <c r="V188" s="144"/>
      <c r="W188" s="145">
        <f t="shared" si="20"/>
        <v>42316.952160000001</v>
      </c>
      <c r="X188" s="404">
        <v>2460.7039999999997</v>
      </c>
      <c r="Y188" s="398">
        <v>48.51299999999992</v>
      </c>
      <c r="Z188" s="398">
        <v>2412.1909999999998</v>
      </c>
      <c r="AA188" s="398"/>
      <c r="AB188" s="440">
        <v>57564.526023999992</v>
      </c>
      <c r="AC188" s="36"/>
      <c r="AH188" s="21"/>
    </row>
    <row r="189" spans="1:34" ht="33.75" customHeight="1">
      <c r="A189" s="12">
        <v>153</v>
      </c>
      <c r="B189" s="573" t="s">
        <v>288</v>
      </c>
      <c r="C189" s="406" t="s">
        <v>10</v>
      </c>
      <c r="D189" s="172">
        <v>1606.1220000000001</v>
      </c>
      <c r="E189" s="143">
        <v>1.2989999999999782</v>
      </c>
      <c r="F189" s="143">
        <v>1604.8230000000001</v>
      </c>
      <c r="G189" s="144"/>
      <c r="H189" s="145">
        <v>38958.683147999996</v>
      </c>
      <c r="I189" s="67"/>
      <c r="J189" s="68">
        <f t="shared" si="15"/>
        <v>0</v>
      </c>
      <c r="K189" s="111"/>
      <c r="L189" s="82">
        <v>24.276</v>
      </c>
      <c r="M189" s="89">
        <f t="shared" si="18"/>
        <v>0</v>
      </c>
      <c r="N189" s="476">
        <v>439.27</v>
      </c>
      <c r="O189" s="82">
        <v>1.0939999999999941</v>
      </c>
      <c r="P189" s="111">
        <v>438.17599999999999</v>
      </c>
      <c r="Q189" s="112">
        <v>23.864000000000001</v>
      </c>
      <c r="R189" s="408">
        <v>10456.632063999999</v>
      </c>
      <c r="S189" s="172">
        <f t="shared" si="16"/>
        <v>1606.1220000000001</v>
      </c>
      <c r="T189" s="143">
        <f t="shared" si="17"/>
        <v>1.2989999999999782</v>
      </c>
      <c r="U189" s="143">
        <f t="shared" si="19"/>
        <v>1604.8230000000001</v>
      </c>
      <c r="V189" s="144"/>
      <c r="W189" s="145">
        <f t="shared" si="20"/>
        <v>38958.683147999996</v>
      </c>
      <c r="X189" s="404">
        <v>1497.0520000000001</v>
      </c>
      <c r="Y189" s="398">
        <v>5.4790000000002692</v>
      </c>
      <c r="Z189" s="398">
        <v>1491.5729999999999</v>
      </c>
      <c r="AA189" s="398"/>
      <c r="AB189" s="440">
        <v>35594.898071999996</v>
      </c>
      <c r="AC189" s="36"/>
      <c r="AH189" s="21"/>
    </row>
    <row r="190" spans="1:34" ht="33.75" customHeight="1">
      <c r="A190" s="12">
        <v>154</v>
      </c>
      <c r="B190" s="573" t="s">
        <v>297</v>
      </c>
      <c r="C190" s="406" t="s">
        <v>10</v>
      </c>
      <c r="D190" s="172">
        <v>4813.2550000000001</v>
      </c>
      <c r="E190" s="143">
        <v>124.80100000000039</v>
      </c>
      <c r="F190" s="143">
        <v>4688.4539999999997</v>
      </c>
      <c r="G190" s="144"/>
      <c r="H190" s="145">
        <v>113816.909304</v>
      </c>
      <c r="I190" s="67"/>
      <c r="J190" s="68">
        <f t="shared" si="15"/>
        <v>0</v>
      </c>
      <c r="K190" s="68"/>
      <c r="L190" s="112">
        <v>24.276</v>
      </c>
      <c r="M190" s="89">
        <f t="shared" si="18"/>
        <v>0</v>
      </c>
      <c r="N190" s="476">
        <v>978.99300000000005</v>
      </c>
      <c r="O190" s="82">
        <v>22.685000000000059</v>
      </c>
      <c r="P190" s="82">
        <v>956.30799999999999</v>
      </c>
      <c r="Q190" s="112">
        <v>23.864000000000001</v>
      </c>
      <c r="R190" s="408">
        <v>22821.334112</v>
      </c>
      <c r="S190" s="172">
        <f t="shared" si="16"/>
        <v>4813.2550000000001</v>
      </c>
      <c r="T190" s="143">
        <f t="shared" si="17"/>
        <v>124.80100000000039</v>
      </c>
      <c r="U190" s="143">
        <f t="shared" si="19"/>
        <v>4688.4539999999997</v>
      </c>
      <c r="V190" s="144"/>
      <c r="W190" s="145">
        <f t="shared" si="20"/>
        <v>113816.909304</v>
      </c>
      <c r="X190" s="404">
        <v>7580.2849999999999</v>
      </c>
      <c r="Y190" s="398">
        <v>185.95200000000023</v>
      </c>
      <c r="Z190" s="398">
        <v>7394.3329999999996</v>
      </c>
      <c r="AA190" s="398"/>
      <c r="AB190" s="440">
        <v>176458.36271200003</v>
      </c>
      <c r="AC190" s="36"/>
      <c r="AH190" s="21"/>
    </row>
    <row r="191" spans="1:34" ht="33.75" customHeight="1">
      <c r="A191" s="12">
        <v>155</v>
      </c>
      <c r="B191" s="573" t="s">
        <v>189</v>
      </c>
      <c r="C191" s="406" t="s">
        <v>10</v>
      </c>
      <c r="D191" s="172">
        <v>477.81100000000004</v>
      </c>
      <c r="E191" s="143">
        <v>33.136000000000081</v>
      </c>
      <c r="F191" s="143">
        <v>444.67499999999995</v>
      </c>
      <c r="G191" s="144"/>
      <c r="H191" s="403">
        <v>10794.9303</v>
      </c>
      <c r="I191" s="67"/>
      <c r="J191" s="68">
        <f t="shared" si="15"/>
        <v>0</v>
      </c>
      <c r="K191" s="68"/>
      <c r="L191" s="82">
        <v>24.276</v>
      </c>
      <c r="M191" s="89">
        <f t="shared" si="18"/>
        <v>0</v>
      </c>
      <c r="N191" s="476">
        <v>22.800999999999998</v>
      </c>
      <c r="O191" s="82">
        <v>1.9109999999999978</v>
      </c>
      <c r="P191" s="82">
        <v>20.89</v>
      </c>
      <c r="Q191" s="82">
        <v>23.864000000000001</v>
      </c>
      <c r="R191" s="408">
        <v>498.51896000000005</v>
      </c>
      <c r="S191" s="172">
        <f t="shared" si="16"/>
        <v>477.81100000000004</v>
      </c>
      <c r="T191" s="143">
        <f t="shared" si="17"/>
        <v>33.136000000000081</v>
      </c>
      <c r="U191" s="143">
        <f t="shared" si="19"/>
        <v>444.67499999999995</v>
      </c>
      <c r="V191" s="144"/>
      <c r="W191" s="403">
        <f t="shared" si="20"/>
        <v>10794.9303</v>
      </c>
      <c r="X191" s="404">
        <v>531.93500000000006</v>
      </c>
      <c r="Y191" s="398">
        <v>30.344000000000051</v>
      </c>
      <c r="Z191" s="398">
        <v>501.59100000000001</v>
      </c>
      <c r="AA191" s="398"/>
      <c r="AB191" s="440">
        <v>11969.967624000001</v>
      </c>
      <c r="AC191" s="36"/>
      <c r="AH191" s="21"/>
    </row>
    <row r="192" spans="1:34" ht="33.75" customHeight="1">
      <c r="A192" s="12">
        <v>156</v>
      </c>
      <c r="B192" s="573" t="s">
        <v>190</v>
      </c>
      <c r="C192" s="406" t="s">
        <v>10</v>
      </c>
      <c r="D192" s="172">
        <v>239.86900000000003</v>
      </c>
      <c r="E192" s="143">
        <v>9.6140000000000327</v>
      </c>
      <c r="F192" s="143">
        <v>230.255</v>
      </c>
      <c r="G192" s="144"/>
      <c r="H192" s="145">
        <v>3725.756155</v>
      </c>
      <c r="I192" s="67"/>
      <c r="J192" s="68">
        <f t="shared" si="15"/>
        <v>0</v>
      </c>
      <c r="K192" s="68"/>
      <c r="L192" s="82">
        <v>16.181000000000001</v>
      </c>
      <c r="M192" s="89">
        <f t="shared" si="18"/>
        <v>0</v>
      </c>
      <c r="N192" s="476">
        <v>277.36700000000002</v>
      </c>
      <c r="O192" s="82">
        <v>15.114000000000033</v>
      </c>
      <c r="P192" s="82">
        <v>262.25299999999999</v>
      </c>
      <c r="Q192" s="82">
        <v>15.906000000000001</v>
      </c>
      <c r="R192" s="408">
        <v>4171.3962179999999</v>
      </c>
      <c r="S192" s="172">
        <f t="shared" si="16"/>
        <v>239.86900000000003</v>
      </c>
      <c r="T192" s="143">
        <f t="shared" si="17"/>
        <v>9.6140000000000327</v>
      </c>
      <c r="U192" s="143">
        <f t="shared" si="19"/>
        <v>230.255</v>
      </c>
      <c r="V192" s="144"/>
      <c r="W192" s="145">
        <f t="shared" si="20"/>
        <v>3725.756155</v>
      </c>
      <c r="X192" s="404">
        <v>639.34500000000003</v>
      </c>
      <c r="Y192" s="398">
        <v>33.865000000000009</v>
      </c>
      <c r="Z192" s="398">
        <v>605.48</v>
      </c>
      <c r="AA192" s="398"/>
      <c r="AB192" s="440">
        <v>9630.7648799999988</v>
      </c>
      <c r="AC192" s="36"/>
      <c r="AH192" s="21"/>
    </row>
    <row r="193" spans="1:34" ht="33.75" customHeight="1">
      <c r="A193" s="12">
        <v>157</v>
      </c>
      <c r="B193" s="573" t="s">
        <v>259</v>
      </c>
      <c r="C193" s="406" t="s">
        <v>10</v>
      </c>
      <c r="D193" s="172">
        <v>180.07799999999997</v>
      </c>
      <c r="E193" s="143">
        <v>7.2279999999999802</v>
      </c>
      <c r="F193" s="143">
        <v>172.85</v>
      </c>
      <c r="G193" s="144"/>
      <c r="H193" s="145">
        <v>2796.8858499999997</v>
      </c>
      <c r="I193" s="67"/>
      <c r="J193" s="68">
        <f t="shared" si="15"/>
        <v>0</v>
      </c>
      <c r="K193" s="68"/>
      <c r="L193" s="82">
        <v>16.181000000000001</v>
      </c>
      <c r="M193" s="89">
        <f t="shared" si="18"/>
        <v>0</v>
      </c>
      <c r="N193" s="476">
        <v>89.838999999999999</v>
      </c>
      <c r="O193" s="82">
        <v>4.894999999999996</v>
      </c>
      <c r="P193" s="82">
        <v>84.944000000000003</v>
      </c>
      <c r="Q193" s="82">
        <v>15.906000000000001</v>
      </c>
      <c r="R193" s="408">
        <v>1351.1192640000002</v>
      </c>
      <c r="S193" s="172">
        <f t="shared" si="16"/>
        <v>180.07799999999997</v>
      </c>
      <c r="T193" s="143">
        <f t="shared" si="17"/>
        <v>7.2279999999999802</v>
      </c>
      <c r="U193" s="143">
        <f t="shared" si="19"/>
        <v>172.85</v>
      </c>
      <c r="V193" s="144"/>
      <c r="W193" s="145">
        <f t="shared" si="20"/>
        <v>2796.8858499999997</v>
      </c>
      <c r="X193" s="404">
        <v>272.62099999999998</v>
      </c>
      <c r="Y193" s="398">
        <v>14.489999999999952</v>
      </c>
      <c r="Z193" s="398">
        <v>258.13100000000003</v>
      </c>
      <c r="AA193" s="398"/>
      <c r="AB193" s="440">
        <v>4105.8316860000004</v>
      </c>
      <c r="AC193" s="36"/>
      <c r="AH193" s="21"/>
    </row>
    <row r="194" spans="1:34" ht="33.75" customHeight="1">
      <c r="A194" s="12">
        <v>158</v>
      </c>
      <c r="B194" s="573" t="s">
        <v>279</v>
      </c>
      <c r="C194" s="455" t="s">
        <v>10</v>
      </c>
      <c r="D194" s="172">
        <v>2849.683</v>
      </c>
      <c r="E194" s="143">
        <v>5.3119999999998981</v>
      </c>
      <c r="F194" s="143">
        <v>2844.3710000000001</v>
      </c>
      <c r="G194" s="144"/>
      <c r="H194" s="145">
        <v>69049.950396</v>
      </c>
      <c r="I194" s="67"/>
      <c r="J194" s="68">
        <f t="shared" si="15"/>
        <v>0</v>
      </c>
      <c r="K194" s="82"/>
      <c r="L194" s="82">
        <v>24.276</v>
      </c>
      <c r="M194" s="89">
        <f t="shared" si="18"/>
        <v>0</v>
      </c>
      <c r="N194" s="476">
        <v>2142.453</v>
      </c>
      <c r="O194" s="82">
        <v>6.3369999999999891</v>
      </c>
      <c r="P194" s="82">
        <v>2136.116</v>
      </c>
      <c r="Q194" s="82">
        <v>23.864000000000001</v>
      </c>
      <c r="R194" s="408">
        <v>50976.272224</v>
      </c>
      <c r="S194" s="172">
        <f t="shared" si="16"/>
        <v>2849.683</v>
      </c>
      <c r="T194" s="143">
        <f t="shared" si="17"/>
        <v>5.3119999999998981</v>
      </c>
      <c r="U194" s="143">
        <f t="shared" si="19"/>
        <v>2844.3710000000001</v>
      </c>
      <c r="V194" s="144"/>
      <c r="W194" s="145">
        <f t="shared" si="20"/>
        <v>69049.950396</v>
      </c>
      <c r="X194" s="404">
        <v>4867.1900000000005</v>
      </c>
      <c r="Y194" s="398">
        <v>11.510000000000218</v>
      </c>
      <c r="Z194" s="398">
        <v>4855.68</v>
      </c>
      <c r="AA194" s="398"/>
      <c r="AB194" s="440">
        <v>115875.94752000002</v>
      </c>
      <c r="AC194" s="36"/>
      <c r="AH194" s="21"/>
    </row>
    <row r="195" spans="1:34" ht="33.75" customHeight="1">
      <c r="A195" s="12">
        <v>159</v>
      </c>
      <c r="B195" s="573" t="s">
        <v>204</v>
      </c>
      <c r="C195" s="455" t="s">
        <v>10</v>
      </c>
      <c r="D195" s="172">
        <v>759.03800000000001</v>
      </c>
      <c r="E195" s="143">
        <v>24.562000000000012</v>
      </c>
      <c r="F195" s="143">
        <v>734.476</v>
      </c>
      <c r="G195" s="144"/>
      <c r="H195" s="145">
        <v>17830.139375999999</v>
      </c>
      <c r="I195" s="67"/>
      <c r="J195" s="68">
        <f t="shared" si="15"/>
        <v>0</v>
      </c>
      <c r="K195" s="68"/>
      <c r="L195" s="82">
        <v>24.276</v>
      </c>
      <c r="M195" s="89">
        <f t="shared" si="18"/>
        <v>0</v>
      </c>
      <c r="N195" s="476">
        <v>478.07</v>
      </c>
      <c r="O195" s="82">
        <v>14.067999999999984</v>
      </c>
      <c r="P195" s="82">
        <v>464.00200000000001</v>
      </c>
      <c r="Q195" s="82">
        <v>23.864000000000001</v>
      </c>
      <c r="R195" s="408">
        <v>11072.943728</v>
      </c>
      <c r="S195" s="502">
        <f t="shared" si="16"/>
        <v>759.03800000000001</v>
      </c>
      <c r="T195" s="244">
        <f t="shared" si="17"/>
        <v>24.562000000000012</v>
      </c>
      <c r="U195" s="244">
        <f t="shared" si="19"/>
        <v>734.476</v>
      </c>
      <c r="V195" s="369"/>
      <c r="W195" s="403">
        <f t="shared" si="20"/>
        <v>17830.139375999999</v>
      </c>
      <c r="X195" s="404">
        <v>1313.37</v>
      </c>
      <c r="Y195" s="398">
        <v>45.862999999999829</v>
      </c>
      <c r="Z195" s="398">
        <v>1267.5070000000001</v>
      </c>
      <c r="AA195" s="398"/>
      <c r="AB195" s="440">
        <v>30247.787047999998</v>
      </c>
      <c r="AC195" s="36"/>
      <c r="AH195" s="21"/>
    </row>
    <row r="196" spans="1:34" ht="33.75" customHeight="1">
      <c r="A196" s="12">
        <v>160</v>
      </c>
      <c r="B196" s="573" t="s">
        <v>235</v>
      </c>
      <c r="C196" s="455" t="s">
        <v>10</v>
      </c>
      <c r="D196" s="172">
        <v>3160.422</v>
      </c>
      <c r="E196" s="143">
        <v>292.49699999999984</v>
      </c>
      <c r="F196" s="143">
        <v>2867.9250000000002</v>
      </c>
      <c r="G196" s="144"/>
      <c r="H196" s="145">
        <v>69621.747300000003</v>
      </c>
      <c r="I196" s="67"/>
      <c r="J196" s="68">
        <f t="shared" si="15"/>
        <v>0</v>
      </c>
      <c r="K196" s="82"/>
      <c r="L196" s="82">
        <v>24.276</v>
      </c>
      <c r="M196" s="89">
        <f t="shared" si="18"/>
        <v>0</v>
      </c>
      <c r="N196" s="476">
        <v>327.09100000000001</v>
      </c>
      <c r="O196" s="82">
        <v>13.216000000000008</v>
      </c>
      <c r="P196" s="82">
        <v>313.875</v>
      </c>
      <c r="Q196" s="82">
        <v>23.864000000000001</v>
      </c>
      <c r="R196" s="408">
        <v>7490.3130000000001</v>
      </c>
      <c r="S196" s="172">
        <f t="shared" si="16"/>
        <v>3160.422</v>
      </c>
      <c r="T196" s="143">
        <f t="shared" si="17"/>
        <v>292.49699999999984</v>
      </c>
      <c r="U196" s="143">
        <f t="shared" si="19"/>
        <v>2867.9250000000002</v>
      </c>
      <c r="V196" s="144"/>
      <c r="W196" s="145">
        <f t="shared" si="20"/>
        <v>69621.747300000003</v>
      </c>
      <c r="X196" s="404">
        <v>3675.8169999999996</v>
      </c>
      <c r="Y196" s="398">
        <v>343.01399999999967</v>
      </c>
      <c r="Z196" s="398">
        <v>3332.8029999999999</v>
      </c>
      <c r="AA196" s="398"/>
      <c r="AB196" s="440">
        <v>79534.010791999986</v>
      </c>
      <c r="AC196" s="36"/>
      <c r="AH196" s="21"/>
    </row>
    <row r="197" spans="1:34" ht="33.75" customHeight="1">
      <c r="A197" s="12">
        <v>161</v>
      </c>
      <c r="B197" s="573" t="s">
        <v>289</v>
      </c>
      <c r="C197" s="455" t="s">
        <v>10</v>
      </c>
      <c r="D197" s="172">
        <v>443.01400000000001</v>
      </c>
      <c r="E197" s="143">
        <v>4.9999999999954525E-3</v>
      </c>
      <c r="F197" s="143">
        <v>443.00900000000001</v>
      </c>
      <c r="G197" s="144"/>
      <c r="H197" s="145">
        <v>10754.486483999999</v>
      </c>
      <c r="I197" s="67"/>
      <c r="J197" s="68">
        <f t="shared" si="15"/>
        <v>0</v>
      </c>
      <c r="K197" s="68"/>
      <c r="L197" s="82">
        <v>24.276</v>
      </c>
      <c r="M197" s="89">
        <f t="shared" si="18"/>
        <v>0</v>
      </c>
      <c r="N197" s="476">
        <v>0.40100000000000002</v>
      </c>
      <c r="O197" s="82">
        <v>6.6000000000000003E-2</v>
      </c>
      <c r="P197" s="82">
        <v>0.33500000000000002</v>
      </c>
      <c r="Q197" s="82">
        <v>23.864000000000001</v>
      </c>
      <c r="R197" s="506">
        <v>7.9944400000000009</v>
      </c>
      <c r="S197" s="172">
        <f t="shared" si="16"/>
        <v>443.01400000000001</v>
      </c>
      <c r="T197" s="143">
        <f t="shared" si="17"/>
        <v>4.9999999999954525E-3</v>
      </c>
      <c r="U197" s="143">
        <f t="shared" si="19"/>
        <v>443.00900000000001</v>
      </c>
      <c r="V197" s="144"/>
      <c r="W197" s="145">
        <f t="shared" si="20"/>
        <v>10754.486483999999</v>
      </c>
      <c r="X197" s="404">
        <v>482.68600000000004</v>
      </c>
      <c r="Y197" s="398">
        <v>6.6000000000030923E-2</v>
      </c>
      <c r="Z197" s="398">
        <v>482.62</v>
      </c>
      <c r="AA197" s="398"/>
      <c r="AB197" s="440">
        <v>11517.24368</v>
      </c>
      <c r="AC197" s="36"/>
      <c r="AH197" s="21"/>
    </row>
    <row r="198" spans="1:34" ht="33.75" customHeight="1">
      <c r="A198" s="12">
        <v>162</v>
      </c>
      <c r="B198" s="573" t="s">
        <v>193</v>
      </c>
      <c r="C198" s="455" t="s">
        <v>10</v>
      </c>
      <c r="D198" s="502">
        <v>0</v>
      </c>
      <c r="E198" s="244">
        <v>0</v>
      </c>
      <c r="F198" s="244">
        <v>0</v>
      </c>
      <c r="G198" s="369"/>
      <c r="H198" s="403">
        <v>0</v>
      </c>
      <c r="I198" s="85"/>
      <c r="J198" s="69">
        <f t="shared" si="15"/>
        <v>0</v>
      </c>
      <c r="K198" s="69"/>
      <c r="L198" s="112">
        <v>10.788</v>
      </c>
      <c r="M198" s="242">
        <f t="shared" si="18"/>
        <v>0</v>
      </c>
      <c r="N198" s="474">
        <v>0</v>
      </c>
      <c r="O198" s="272">
        <v>0</v>
      </c>
      <c r="P198" s="272">
        <v>0</v>
      </c>
      <c r="Q198" s="112">
        <v>10.605</v>
      </c>
      <c r="R198" s="506">
        <v>0</v>
      </c>
      <c r="S198" s="502">
        <f t="shared" si="16"/>
        <v>0</v>
      </c>
      <c r="T198" s="244">
        <f t="shared" si="17"/>
        <v>0</v>
      </c>
      <c r="U198" s="244">
        <f t="shared" si="19"/>
        <v>0</v>
      </c>
      <c r="V198" s="369"/>
      <c r="W198" s="403">
        <f t="shared" si="20"/>
        <v>0</v>
      </c>
      <c r="X198" s="516">
        <v>0</v>
      </c>
      <c r="Y198" s="371">
        <v>0</v>
      </c>
      <c r="Z198" s="371">
        <v>0</v>
      </c>
      <c r="AA198" s="371"/>
      <c r="AB198" s="529">
        <v>0</v>
      </c>
      <c r="AC198" s="36"/>
      <c r="AH198" s="21"/>
    </row>
    <row r="199" spans="1:34" ht="33.75" customHeight="1">
      <c r="A199" s="12">
        <v>163</v>
      </c>
      <c r="B199" s="573" t="s">
        <v>229</v>
      </c>
      <c r="C199" s="455" t="s">
        <v>10</v>
      </c>
      <c r="D199" s="172">
        <v>1845.0190000000002</v>
      </c>
      <c r="E199" s="143">
        <v>37.828000000000429</v>
      </c>
      <c r="F199" s="143">
        <v>1807.1909999999998</v>
      </c>
      <c r="G199" s="144"/>
      <c r="H199" s="145">
        <v>43871.368715999997</v>
      </c>
      <c r="I199" s="67"/>
      <c r="J199" s="68">
        <f t="shared" si="15"/>
        <v>0</v>
      </c>
      <c r="K199" s="68"/>
      <c r="L199" s="112">
        <v>24.276</v>
      </c>
      <c r="M199" s="89">
        <f t="shared" si="18"/>
        <v>0</v>
      </c>
      <c r="N199" s="476">
        <v>580.94299999999998</v>
      </c>
      <c r="O199" s="82">
        <v>8.0819999999999936</v>
      </c>
      <c r="P199" s="82">
        <v>572.86099999999999</v>
      </c>
      <c r="Q199" s="112">
        <v>23.864000000000001</v>
      </c>
      <c r="R199" s="408">
        <v>13670.754903999999</v>
      </c>
      <c r="S199" s="172">
        <f t="shared" si="16"/>
        <v>1845.0190000000002</v>
      </c>
      <c r="T199" s="143">
        <f t="shared" si="17"/>
        <v>37.828000000000429</v>
      </c>
      <c r="U199" s="143">
        <f t="shared" si="19"/>
        <v>1807.1909999999998</v>
      </c>
      <c r="V199" s="144"/>
      <c r="W199" s="145">
        <f t="shared" si="20"/>
        <v>43871.368715999997</v>
      </c>
      <c r="X199" s="404">
        <v>2414.5159999999996</v>
      </c>
      <c r="Y199" s="398">
        <v>45.435999999999694</v>
      </c>
      <c r="Z199" s="398">
        <v>2369.08</v>
      </c>
      <c r="AA199" s="398"/>
      <c r="AB199" s="440">
        <v>56535.725120000003</v>
      </c>
      <c r="AC199" s="36"/>
      <c r="AH199" s="21"/>
    </row>
    <row r="200" spans="1:34" ht="33.75" customHeight="1">
      <c r="A200" s="12">
        <v>164</v>
      </c>
      <c r="B200" s="573" t="s">
        <v>230</v>
      </c>
      <c r="C200" s="455" t="s">
        <v>10</v>
      </c>
      <c r="D200" s="172">
        <v>1776.4270000000001</v>
      </c>
      <c r="E200" s="143">
        <v>89.828000000000202</v>
      </c>
      <c r="F200" s="143">
        <v>1686.5989999999999</v>
      </c>
      <c r="G200" s="144"/>
      <c r="H200" s="145">
        <v>40943.877324000001</v>
      </c>
      <c r="I200" s="67"/>
      <c r="J200" s="68">
        <f t="shared" si="15"/>
        <v>0</v>
      </c>
      <c r="K200" s="68"/>
      <c r="L200" s="112">
        <v>24.276</v>
      </c>
      <c r="M200" s="89">
        <f t="shared" si="18"/>
        <v>0</v>
      </c>
      <c r="N200" s="476">
        <v>987.09500000000003</v>
      </c>
      <c r="O200" s="82">
        <v>44.19500000000005</v>
      </c>
      <c r="P200" s="82">
        <v>942.9</v>
      </c>
      <c r="Q200" s="112">
        <v>23.864000000000001</v>
      </c>
      <c r="R200" s="408">
        <v>22501.365600000001</v>
      </c>
      <c r="S200" s="172">
        <f t="shared" si="16"/>
        <v>1776.4270000000001</v>
      </c>
      <c r="T200" s="143">
        <f t="shared" si="17"/>
        <v>89.828000000000202</v>
      </c>
      <c r="U200" s="143">
        <f t="shared" si="19"/>
        <v>1686.5989999999999</v>
      </c>
      <c r="V200" s="144"/>
      <c r="W200" s="145">
        <f t="shared" si="20"/>
        <v>40943.877324000001</v>
      </c>
      <c r="X200" s="404">
        <v>3111.4650000000001</v>
      </c>
      <c r="Y200" s="398">
        <v>151.23300000000017</v>
      </c>
      <c r="Z200" s="398">
        <v>2960.232</v>
      </c>
      <c r="AA200" s="398"/>
      <c r="AB200" s="440">
        <v>70642.976448000016</v>
      </c>
      <c r="AC200" s="36"/>
      <c r="AH200" s="21"/>
    </row>
    <row r="201" spans="1:34" ht="33.75" customHeight="1">
      <c r="A201" s="12">
        <v>165</v>
      </c>
      <c r="B201" s="573" t="s">
        <v>194</v>
      </c>
      <c r="C201" s="455" t="s">
        <v>10</v>
      </c>
      <c r="D201" s="172">
        <v>2699.8069999999998</v>
      </c>
      <c r="E201" s="143">
        <v>53.955999999999676</v>
      </c>
      <c r="F201" s="143">
        <v>2645.8510000000001</v>
      </c>
      <c r="G201" s="144"/>
      <c r="H201" s="145">
        <v>64230.678876000005</v>
      </c>
      <c r="I201" s="67"/>
      <c r="J201" s="68">
        <f t="shared" si="15"/>
        <v>0</v>
      </c>
      <c r="K201" s="68"/>
      <c r="L201" s="112">
        <v>24.276</v>
      </c>
      <c r="M201" s="89">
        <f t="shared" si="18"/>
        <v>0</v>
      </c>
      <c r="N201" s="476">
        <v>748.72400000000005</v>
      </c>
      <c r="O201" s="82">
        <v>11.15300000000002</v>
      </c>
      <c r="P201" s="82">
        <v>737.57100000000003</v>
      </c>
      <c r="Q201" s="112">
        <v>23.864000000000001</v>
      </c>
      <c r="R201" s="408">
        <v>17601.394344</v>
      </c>
      <c r="S201" s="172">
        <f t="shared" si="16"/>
        <v>2699.8069999999998</v>
      </c>
      <c r="T201" s="143">
        <f t="shared" si="17"/>
        <v>53.955999999999676</v>
      </c>
      <c r="U201" s="143">
        <f t="shared" si="19"/>
        <v>2645.8510000000001</v>
      </c>
      <c r="V201" s="144"/>
      <c r="W201" s="145">
        <f t="shared" si="20"/>
        <v>64230.678876000005</v>
      </c>
      <c r="X201" s="404">
        <v>4284.82</v>
      </c>
      <c r="Y201" s="398">
        <v>54.742000000000189</v>
      </c>
      <c r="Z201" s="398">
        <v>4230.0779999999995</v>
      </c>
      <c r="AA201" s="398"/>
      <c r="AB201" s="440">
        <v>100946.58139199999</v>
      </c>
      <c r="AC201" s="36"/>
      <c r="AH201" s="21"/>
    </row>
    <row r="202" spans="1:34" ht="33.75" customHeight="1">
      <c r="A202" s="12">
        <v>166</v>
      </c>
      <c r="B202" s="574" t="s">
        <v>298</v>
      </c>
      <c r="C202" s="455" t="s">
        <v>10</v>
      </c>
      <c r="D202" s="172">
        <v>70.39</v>
      </c>
      <c r="E202" s="143">
        <v>4.9539999999999935</v>
      </c>
      <c r="F202" s="143">
        <v>65.436000000000007</v>
      </c>
      <c r="G202" s="144"/>
      <c r="H202" s="145">
        <v>1588.5243359999999</v>
      </c>
      <c r="I202" s="85"/>
      <c r="J202" s="69">
        <f t="shared" si="15"/>
        <v>0</v>
      </c>
      <c r="K202" s="69"/>
      <c r="L202" s="82">
        <v>24.276</v>
      </c>
      <c r="M202" s="242">
        <f t="shared" si="18"/>
        <v>0</v>
      </c>
      <c r="N202" s="476">
        <v>90.406000000000006</v>
      </c>
      <c r="O202" s="82">
        <v>6.5700000000000074</v>
      </c>
      <c r="P202" s="82">
        <v>83.835999999999999</v>
      </c>
      <c r="Q202" s="82">
        <v>23.864000000000001</v>
      </c>
      <c r="R202" s="408">
        <v>2000.6623039999999</v>
      </c>
      <c r="S202" s="172">
        <f t="shared" si="16"/>
        <v>70.39</v>
      </c>
      <c r="T202" s="143">
        <f t="shared" si="17"/>
        <v>4.9539999999999935</v>
      </c>
      <c r="U202" s="143">
        <f t="shared" si="19"/>
        <v>65.436000000000007</v>
      </c>
      <c r="V202" s="144"/>
      <c r="W202" s="145">
        <f t="shared" si="20"/>
        <v>1588.5243359999999</v>
      </c>
      <c r="X202" s="516">
        <v>408.82499999999999</v>
      </c>
      <c r="Y202" s="371">
        <v>19.624999999999943</v>
      </c>
      <c r="Z202" s="371">
        <v>389.20000000000005</v>
      </c>
      <c r="AA202" s="371"/>
      <c r="AB202" s="529">
        <v>9287.8688000000002</v>
      </c>
      <c r="AC202" s="36"/>
      <c r="AH202" s="21"/>
    </row>
    <row r="203" spans="1:34" ht="33.75" customHeight="1">
      <c r="A203" s="12">
        <v>167</v>
      </c>
      <c r="B203" s="456" t="s">
        <v>276</v>
      </c>
      <c r="C203" s="455" t="s">
        <v>10</v>
      </c>
      <c r="D203" s="172">
        <v>4842.402</v>
      </c>
      <c r="E203" s="143">
        <v>5.5749999999998181</v>
      </c>
      <c r="F203" s="143">
        <v>4836.8270000000002</v>
      </c>
      <c r="G203" s="144"/>
      <c r="H203" s="145">
        <v>117418.812252</v>
      </c>
      <c r="I203" s="67"/>
      <c r="J203" s="68">
        <f t="shared" si="15"/>
        <v>0</v>
      </c>
      <c r="K203" s="68"/>
      <c r="L203" s="82">
        <v>24.276</v>
      </c>
      <c r="M203" s="89">
        <f t="shared" si="18"/>
        <v>0</v>
      </c>
      <c r="N203" s="476">
        <v>3185.9589999999998</v>
      </c>
      <c r="O203" s="82">
        <v>5.2649999999998727</v>
      </c>
      <c r="P203" s="82">
        <v>3180.694</v>
      </c>
      <c r="Q203" s="82">
        <v>23.864000000000001</v>
      </c>
      <c r="R203" s="408">
        <v>75904.081615999996</v>
      </c>
      <c r="S203" s="172">
        <f t="shared" si="16"/>
        <v>4842.402</v>
      </c>
      <c r="T203" s="143">
        <f t="shared" si="17"/>
        <v>5.5749999999998181</v>
      </c>
      <c r="U203" s="143">
        <f t="shared" si="19"/>
        <v>4836.8270000000002</v>
      </c>
      <c r="V203" s="144"/>
      <c r="W203" s="145">
        <f t="shared" si="20"/>
        <v>117418.812252</v>
      </c>
      <c r="X203" s="516">
        <v>9239.9089999999997</v>
      </c>
      <c r="Y203" s="371">
        <v>13.418999999999869</v>
      </c>
      <c r="Z203" s="371">
        <v>9226.49</v>
      </c>
      <c r="AA203" s="371"/>
      <c r="AB203" s="529">
        <v>220180.95736</v>
      </c>
      <c r="AC203" s="36"/>
      <c r="AH203" s="21"/>
    </row>
    <row r="204" spans="1:34" ht="33.75" customHeight="1">
      <c r="A204" s="12">
        <v>168</v>
      </c>
      <c r="B204" s="399" t="s">
        <v>208</v>
      </c>
      <c r="C204" s="455" t="s">
        <v>10</v>
      </c>
      <c r="D204" s="172">
        <v>3674.46</v>
      </c>
      <c r="E204" s="143">
        <v>5.5270000000000437</v>
      </c>
      <c r="F204" s="143">
        <v>3668.933</v>
      </c>
      <c r="G204" s="144"/>
      <c r="H204" s="145">
        <v>89067.01750799999</v>
      </c>
      <c r="I204" s="67"/>
      <c r="J204" s="68">
        <f t="shared" si="15"/>
        <v>0</v>
      </c>
      <c r="K204" s="68"/>
      <c r="L204" s="82">
        <v>24.276</v>
      </c>
      <c r="M204" s="89">
        <f t="shared" si="18"/>
        <v>0</v>
      </c>
      <c r="N204" s="476">
        <v>992.98</v>
      </c>
      <c r="O204" s="82">
        <v>0.19600000000002638</v>
      </c>
      <c r="P204" s="82">
        <v>992.78399999999999</v>
      </c>
      <c r="Q204" s="82">
        <v>23.864000000000001</v>
      </c>
      <c r="R204" s="408">
        <v>23691.797376000002</v>
      </c>
      <c r="S204" s="172">
        <f t="shared" si="16"/>
        <v>3674.46</v>
      </c>
      <c r="T204" s="143">
        <f t="shared" si="17"/>
        <v>5.5270000000000437</v>
      </c>
      <c r="U204" s="143">
        <f t="shared" si="19"/>
        <v>3668.933</v>
      </c>
      <c r="V204" s="144"/>
      <c r="W204" s="145">
        <f>H204+M204</f>
        <v>89067.01750799999</v>
      </c>
      <c r="X204" s="404">
        <v>6025.393</v>
      </c>
      <c r="Y204" s="398">
        <v>1.2856000000010681</v>
      </c>
      <c r="Z204" s="398">
        <v>6024.107399999999</v>
      </c>
      <c r="AA204" s="398"/>
      <c r="AB204" s="440">
        <v>143759.29899360001</v>
      </c>
      <c r="AC204" s="36"/>
      <c r="AH204" s="21"/>
    </row>
    <row r="205" spans="1:34" ht="33.75" customHeight="1">
      <c r="A205" s="12">
        <v>169</v>
      </c>
      <c r="B205" s="399" t="s">
        <v>209</v>
      </c>
      <c r="C205" s="455" t="s">
        <v>10</v>
      </c>
      <c r="D205" s="172">
        <v>548.22700000000009</v>
      </c>
      <c r="E205" s="143">
        <v>30.310000000000059</v>
      </c>
      <c r="F205" s="143">
        <v>517.91700000000003</v>
      </c>
      <c r="G205" s="144"/>
      <c r="H205" s="145">
        <v>8380.4149770000004</v>
      </c>
      <c r="I205" s="67"/>
      <c r="J205" s="68">
        <f t="shared" si="15"/>
        <v>0</v>
      </c>
      <c r="K205" s="68"/>
      <c r="L205" s="82">
        <v>16.181000000000001</v>
      </c>
      <c r="M205" s="89">
        <f t="shared" si="18"/>
        <v>0</v>
      </c>
      <c r="N205" s="476">
        <v>656.84900000000005</v>
      </c>
      <c r="O205" s="82">
        <v>4.539000000000101</v>
      </c>
      <c r="P205" s="82">
        <v>652.30999999999995</v>
      </c>
      <c r="Q205" s="82">
        <v>15.906000000000001</v>
      </c>
      <c r="R205" s="408">
        <v>10375.64286</v>
      </c>
      <c r="S205" s="172">
        <f t="shared" si="16"/>
        <v>548.22700000000009</v>
      </c>
      <c r="T205" s="143">
        <f t="shared" si="17"/>
        <v>30.310000000000059</v>
      </c>
      <c r="U205" s="143">
        <f t="shared" si="19"/>
        <v>517.91700000000003</v>
      </c>
      <c r="V205" s="144"/>
      <c r="W205" s="145">
        <f t="shared" si="20"/>
        <v>8380.4149770000004</v>
      </c>
      <c r="X205" s="404">
        <v>1437.6179999999999</v>
      </c>
      <c r="Y205" s="398">
        <v>23.476000000000113</v>
      </c>
      <c r="Z205" s="398">
        <v>1414.1419999999998</v>
      </c>
      <c r="AA205" s="398"/>
      <c r="AB205" s="440">
        <v>22493.342651999999</v>
      </c>
      <c r="AC205" s="36"/>
      <c r="AH205" s="21"/>
    </row>
    <row r="206" spans="1:34" ht="33.75" customHeight="1">
      <c r="A206" s="12">
        <v>170</v>
      </c>
      <c r="B206" s="399" t="s">
        <v>266</v>
      </c>
      <c r="C206" s="455" t="s">
        <v>10</v>
      </c>
      <c r="D206" s="172">
        <v>1381.44</v>
      </c>
      <c r="E206" s="143">
        <v>22.363000000000056</v>
      </c>
      <c r="F206" s="143">
        <v>1359.077</v>
      </c>
      <c r="G206" s="144"/>
      <c r="H206" s="145">
        <v>32992.953251999992</v>
      </c>
      <c r="I206" s="67"/>
      <c r="J206" s="68">
        <f t="shared" si="15"/>
        <v>0</v>
      </c>
      <c r="K206" s="68"/>
      <c r="L206" s="82">
        <v>24.276</v>
      </c>
      <c r="M206" s="89">
        <f t="shared" si="18"/>
        <v>0</v>
      </c>
      <c r="N206" s="476">
        <v>576.37400000000002</v>
      </c>
      <c r="O206" s="82">
        <v>9.5729999999999791</v>
      </c>
      <c r="P206" s="82">
        <v>566.80100000000004</v>
      </c>
      <c r="Q206" s="82">
        <v>23.864000000000001</v>
      </c>
      <c r="R206" s="408">
        <v>13526.139064000001</v>
      </c>
      <c r="S206" s="172">
        <f t="shared" si="16"/>
        <v>1381.44</v>
      </c>
      <c r="T206" s="143">
        <f t="shared" si="17"/>
        <v>22.363000000000056</v>
      </c>
      <c r="U206" s="143">
        <f t="shared" si="19"/>
        <v>1359.077</v>
      </c>
      <c r="V206" s="144"/>
      <c r="W206" s="145">
        <f t="shared" si="20"/>
        <v>32992.953251999992</v>
      </c>
      <c r="X206" s="404">
        <v>2781.0839999999998</v>
      </c>
      <c r="Y206" s="398">
        <v>46.942000000000007</v>
      </c>
      <c r="Z206" s="398">
        <v>2734.1419999999998</v>
      </c>
      <c r="AA206" s="398"/>
      <c r="AB206" s="440">
        <v>65247.564687999999</v>
      </c>
      <c r="AC206" s="36"/>
      <c r="AH206" s="21"/>
    </row>
    <row r="207" spans="1:34" ht="33.75" customHeight="1">
      <c r="A207" s="12">
        <v>171</v>
      </c>
      <c r="B207" s="399" t="s">
        <v>211</v>
      </c>
      <c r="C207" s="455" t="s">
        <v>10</v>
      </c>
      <c r="D207" s="172">
        <v>1200.181</v>
      </c>
      <c r="E207" s="143">
        <v>51.79300000000012</v>
      </c>
      <c r="F207" s="143">
        <v>1148.3879999999999</v>
      </c>
      <c r="G207" s="144"/>
      <c r="H207" s="145">
        <v>27878.267088000001</v>
      </c>
      <c r="I207" s="67"/>
      <c r="J207" s="68">
        <f t="shared" si="15"/>
        <v>0</v>
      </c>
      <c r="K207" s="68"/>
      <c r="L207" s="82">
        <v>24.276</v>
      </c>
      <c r="M207" s="89">
        <f t="shared" si="18"/>
        <v>0</v>
      </c>
      <c r="N207" s="476">
        <v>665.72900000000004</v>
      </c>
      <c r="O207" s="82">
        <v>61.254000000000019</v>
      </c>
      <c r="P207" s="82">
        <v>604.47500000000002</v>
      </c>
      <c r="Q207" s="112">
        <v>23.864000000000001</v>
      </c>
      <c r="R207" s="408">
        <v>14425.191400000002</v>
      </c>
      <c r="S207" s="172">
        <f t="shared" si="16"/>
        <v>1200.181</v>
      </c>
      <c r="T207" s="143">
        <f t="shared" si="17"/>
        <v>51.79300000000012</v>
      </c>
      <c r="U207" s="143">
        <f t="shared" si="19"/>
        <v>1148.3879999999999</v>
      </c>
      <c r="V207" s="144"/>
      <c r="W207" s="145">
        <f t="shared" si="20"/>
        <v>27878.267088000001</v>
      </c>
      <c r="X207" s="404">
        <v>2056.3559999999998</v>
      </c>
      <c r="Y207" s="398">
        <v>110.72899999999981</v>
      </c>
      <c r="Z207" s="398">
        <v>1945.627</v>
      </c>
      <c r="AA207" s="398"/>
      <c r="AB207" s="440">
        <v>46430.442728000002</v>
      </c>
      <c r="AC207" s="36"/>
      <c r="AH207" s="21"/>
    </row>
    <row r="208" spans="1:34" ht="33.75" customHeight="1">
      <c r="A208" s="12">
        <v>172</v>
      </c>
      <c r="B208" s="399" t="s">
        <v>290</v>
      </c>
      <c r="C208" s="455" t="s">
        <v>10</v>
      </c>
      <c r="D208" s="172">
        <v>3339.6790000000001</v>
      </c>
      <c r="E208" s="143">
        <v>54.847000000000207</v>
      </c>
      <c r="F208" s="143">
        <v>3284.8319999999999</v>
      </c>
      <c r="G208" s="144"/>
      <c r="H208" s="145">
        <v>79742.581631999987</v>
      </c>
      <c r="I208" s="67"/>
      <c r="J208" s="68">
        <f t="shared" si="15"/>
        <v>0</v>
      </c>
      <c r="K208" s="68"/>
      <c r="L208" s="82">
        <v>24.276</v>
      </c>
      <c r="M208" s="89">
        <f t="shared" si="18"/>
        <v>0</v>
      </c>
      <c r="N208" s="476">
        <v>979.48299999999995</v>
      </c>
      <c r="O208" s="82">
        <v>12.835999999999899</v>
      </c>
      <c r="P208" s="82">
        <v>966.64700000000005</v>
      </c>
      <c r="Q208" s="112">
        <v>23.864000000000001</v>
      </c>
      <c r="R208" s="408">
        <v>23068.064008000001</v>
      </c>
      <c r="S208" s="172">
        <f t="shared" si="16"/>
        <v>3339.6790000000001</v>
      </c>
      <c r="T208" s="143">
        <f t="shared" si="17"/>
        <v>54.847000000000207</v>
      </c>
      <c r="U208" s="143">
        <f t="shared" si="19"/>
        <v>3284.8319999999999</v>
      </c>
      <c r="V208" s="144"/>
      <c r="W208" s="145">
        <f t="shared" si="20"/>
        <v>79742.581631999987</v>
      </c>
      <c r="X208" s="404">
        <v>4758.4560000000001</v>
      </c>
      <c r="Y208" s="398">
        <v>86.993999999999687</v>
      </c>
      <c r="Z208" s="398">
        <v>4671.4620000000004</v>
      </c>
      <c r="AA208" s="398"/>
      <c r="AB208" s="440">
        <v>111479.769168</v>
      </c>
      <c r="AC208" s="36"/>
      <c r="AH208" s="21"/>
    </row>
    <row r="209" spans="1:34" ht="33.75" customHeight="1">
      <c r="A209" s="12">
        <v>173</v>
      </c>
      <c r="B209" s="399" t="s">
        <v>368</v>
      </c>
      <c r="C209" s="455" t="s">
        <v>10</v>
      </c>
      <c r="D209" s="172">
        <v>1928.556</v>
      </c>
      <c r="E209" s="143">
        <v>9.6680000000001201</v>
      </c>
      <c r="F209" s="143">
        <v>1918.8879999999999</v>
      </c>
      <c r="G209" s="144"/>
      <c r="H209" s="145">
        <v>31049.526728000001</v>
      </c>
      <c r="I209" s="67"/>
      <c r="J209" s="68">
        <f t="shared" si="15"/>
        <v>0</v>
      </c>
      <c r="K209" s="68"/>
      <c r="L209" s="82">
        <v>16.181000000000001</v>
      </c>
      <c r="M209" s="242">
        <f t="shared" si="18"/>
        <v>0</v>
      </c>
      <c r="N209" s="476">
        <v>422.66800000000001</v>
      </c>
      <c r="O209" s="82">
        <v>0.46899999999999409</v>
      </c>
      <c r="P209" s="82">
        <v>422.19900000000001</v>
      </c>
      <c r="Q209" s="82">
        <v>15.906000000000001</v>
      </c>
      <c r="R209" s="506">
        <v>6715.4972940000007</v>
      </c>
      <c r="S209" s="172">
        <f t="shared" si="16"/>
        <v>1928.556</v>
      </c>
      <c r="T209" s="143">
        <f t="shared" si="17"/>
        <v>9.6680000000001201</v>
      </c>
      <c r="U209" s="143">
        <f t="shared" si="19"/>
        <v>1918.8879999999999</v>
      </c>
      <c r="V209" s="144"/>
      <c r="W209" s="145">
        <f t="shared" si="20"/>
        <v>31049.526728000001</v>
      </c>
      <c r="X209" s="404">
        <v>1819.5879999999997</v>
      </c>
      <c r="Y209" s="398">
        <v>8.781999999999698</v>
      </c>
      <c r="Z209" s="398">
        <v>1810.806</v>
      </c>
      <c r="AA209" s="398"/>
      <c r="AB209" s="440">
        <v>28802.680236</v>
      </c>
      <c r="AC209" s="36"/>
      <c r="AH209" s="21"/>
    </row>
    <row r="210" spans="1:34" ht="33.75" customHeight="1">
      <c r="A210" s="12">
        <v>174</v>
      </c>
      <c r="B210" s="399" t="s">
        <v>255</v>
      </c>
      <c r="C210" s="455" t="s">
        <v>10</v>
      </c>
      <c r="D210" s="172">
        <v>835.66300000000001</v>
      </c>
      <c r="E210" s="143">
        <v>5.04200000000003</v>
      </c>
      <c r="F210" s="143">
        <v>830.62099999999998</v>
      </c>
      <c r="G210" s="398"/>
      <c r="H210" s="145">
        <v>13440.278401000001</v>
      </c>
      <c r="I210" s="67"/>
      <c r="J210" s="68">
        <f t="shared" si="15"/>
        <v>0</v>
      </c>
      <c r="K210" s="68"/>
      <c r="L210" s="82">
        <v>16.181000000000001</v>
      </c>
      <c r="M210" s="89">
        <f t="shared" si="18"/>
        <v>0</v>
      </c>
      <c r="N210" s="476">
        <v>1323.15</v>
      </c>
      <c r="O210" s="82">
        <v>17.313000000000102</v>
      </c>
      <c r="P210" s="82">
        <v>1305.837</v>
      </c>
      <c r="Q210" s="82">
        <v>15.906000000000001</v>
      </c>
      <c r="R210" s="408">
        <v>20770.643322</v>
      </c>
      <c r="S210" s="172">
        <f t="shared" si="16"/>
        <v>835.66300000000001</v>
      </c>
      <c r="T210" s="143">
        <f t="shared" si="17"/>
        <v>5.04200000000003</v>
      </c>
      <c r="U210" s="143">
        <f t="shared" si="19"/>
        <v>830.62099999999998</v>
      </c>
      <c r="V210" s="398"/>
      <c r="W210" s="145">
        <f t="shared" si="20"/>
        <v>13440.278401000001</v>
      </c>
      <c r="X210" s="404">
        <v>3303.8380000000002</v>
      </c>
      <c r="Y210" s="398">
        <v>55.871000000000549</v>
      </c>
      <c r="Z210" s="398">
        <v>3247.9669999999996</v>
      </c>
      <c r="AA210" s="398"/>
      <c r="AB210" s="440">
        <v>51662.163102000006</v>
      </c>
      <c r="AC210" s="36"/>
      <c r="AH210" s="21"/>
    </row>
    <row r="211" spans="1:34" ht="33.75" customHeight="1">
      <c r="A211" s="12">
        <v>175</v>
      </c>
      <c r="B211" s="586" t="s">
        <v>281</v>
      </c>
      <c r="C211" s="456" t="s">
        <v>10</v>
      </c>
      <c r="D211" s="516">
        <v>0</v>
      </c>
      <c r="E211" s="371">
        <v>0</v>
      </c>
      <c r="F211" s="371">
        <v>0</v>
      </c>
      <c r="G211" s="371"/>
      <c r="H211" s="403">
        <v>0</v>
      </c>
      <c r="I211" s="474"/>
      <c r="J211" s="272">
        <f t="shared" si="15"/>
        <v>0</v>
      </c>
      <c r="K211" s="272"/>
      <c r="L211" s="82">
        <v>23.805</v>
      </c>
      <c r="M211" s="242">
        <f t="shared" si="18"/>
        <v>0</v>
      </c>
      <c r="N211" s="474">
        <v>0</v>
      </c>
      <c r="O211" s="272">
        <v>0</v>
      </c>
      <c r="P211" s="272">
        <v>0</v>
      </c>
      <c r="Q211" s="82">
        <v>23.805</v>
      </c>
      <c r="R211" s="506">
        <v>0</v>
      </c>
      <c r="S211" s="516">
        <f t="shared" si="16"/>
        <v>0</v>
      </c>
      <c r="T211" s="371">
        <f t="shared" si="17"/>
        <v>0</v>
      </c>
      <c r="U211" s="371">
        <f t="shared" si="19"/>
        <v>0</v>
      </c>
      <c r="V211" s="371"/>
      <c r="W211" s="403">
        <f t="shared" si="20"/>
        <v>0</v>
      </c>
      <c r="X211" s="516">
        <v>0</v>
      </c>
      <c r="Y211" s="371">
        <v>0</v>
      </c>
      <c r="Z211" s="371">
        <v>0</v>
      </c>
      <c r="AA211" s="371"/>
      <c r="AB211" s="529">
        <v>0</v>
      </c>
      <c r="AC211" s="36"/>
      <c r="AH211" s="21"/>
    </row>
    <row r="212" spans="1:34" ht="33.75" customHeight="1">
      <c r="A212" s="12">
        <v>176</v>
      </c>
      <c r="B212" s="399" t="s">
        <v>299</v>
      </c>
      <c r="C212" s="455" t="s">
        <v>10</v>
      </c>
      <c r="D212" s="172">
        <v>2402.5169999999998</v>
      </c>
      <c r="E212" s="398">
        <v>30.786000000000058</v>
      </c>
      <c r="F212" s="398">
        <v>2371.7309999999998</v>
      </c>
      <c r="G212" s="398"/>
      <c r="H212" s="145">
        <v>57576.141755999997</v>
      </c>
      <c r="I212" s="476"/>
      <c r="J212" s="82">
        <f t="shared" si="15"/>
        <v>0</v>
      </c>
      <c r="K212" s="82"/>
      <c r="L212" s="82">
        <v>24.276</v>
      </c>
      <c r="M212" s="89">
        <f t="shared" si="18"/>
        <v>0</v>
      </c>
      <c r="N212" s="476">
        <v>549.55200000000002</v>
      </c>
      <c r="O212" s="82">
        <v>12.872000000000071</v>
      </c>
      <c r="P212" s="82">
        <v>536.67999999999995</v>
      </c>
      <c r="Q212" s="82">
        <v>23.864000000000001</v>
      </c>
      <c r="R212" s="408">
        <v>12807.33152</v>
      </c>
      <c r="S212" s="172">
        <f t="shared" si="16"/>
        <v>2402.5169999999998</v>
      </c>
      <c r="T212" s="398">
        <f t="shared" si="17"/>
        <v>30.786000000000058</v>
      </c>
      <c r="U212" s="398">
        <f>F212+K212</f>
        <v>2371.7309999999998</v>
      </c>
      <c r="V212" s="398"/>
      <c r="W212" s="145">
        <f t="shared" si="20"/>
        <v>57576.141755999997</v>
      </c>
      <c r="X212" s="404">
        <v>2701.596</v>
      </c>
      <c r="Y212" s="398">
        <v>40.720000000000255</v>
      </c>
      <c r="Z212" s="398">
        <v>2660.8759999999997</v>
      </c>
      <c r="AA212" s="398"/>
      <c r="AB212" s="440">
        <v>63499.144864000002</v>
      </c>
      <c r="AC212" s="36"/>
      <c r="AH212" s="21"/>
    </row>
    <row r="213" spans="1:34" ht="33.75" customHeight="1">
      <c r="A213" s="12">
        <v>177</v>
      </c>
      <c r="B213" s="456" t="s">
        <v>306</v>
      </c>
      <c r="C213" s="455" t="s">
        <v>10</v>
      </c>
      <c r="D213" s="623">
        <v>8433.0779999999995</v>
      </c>
      <c r="E213" s="143">
        <v>124.46599999999853</v>
      </c>
      <c r="F213" s="143">
        <v>8308.612000000001</v>
      </c>
      <c r="G213" s="402"/>
      <c r="H213" s="145">
        <v>201699.86491200002</v>
      </c>
      <c r="I213" s="172"/>
      <c r="J213" s="68">
        <f t="shared" si="15"/>
        <v>0</v>
      </c>
      <c r="K213" s="143"/>
      <c r="L213" s="82">
        <v>24.276</v>
      </c>
      <c r="M213" s="145">
        <f t="shared" si="18"/>
        <v>0</v>
      </c>
      <c r="N213" s="404">
        <v>4619.9290000000001</v>
      </c>
      <c r="O213" s="82">
        <v>69.182999999999993</v>
      </c>
      <c r="P213" s="398">
        <v>4550.7460000000001</v>
      </c>
      <c r="Q213" s="82">
        <v>23.864000000000001</v>
      </c>
      <c r="R213" s="440">
        <v>108599.002544</v>
      </c>
      <c r="S213" s="623">
        <f t="shared" si="16"/>
        <v>8433.0779999999995</v>
      </c>
      <c r="T213" s="143">
        <f t="shared" si="17"/>
        <v>124.46599999999853</v>
      </c>
      <c r="U213" s="143">
        <f t="shared" si="19"/>
        <v>8308.612000000001</v>
      </c>
      <c r="V213" s="402"/>
      <c r="W213" s="145">
        <f t="shared" si="20"/>
        <v>201699.86491200002</v>
      </c>
      <c r="X213" s="606">
        <v>13287.522000000001</v>
      </c>
      <c r="Y213" s="398">
        <v>205.96200000000317</v>
      </c>
      <c r="Z213" s="398">
        <v>13081.559999999998</v>
      </c>
      <c r="AA213" s="602"/>
      <c r="AB213" s="440">
        <v>312178.34784</v>
      </c>
    </row>
    <row r="214" spans="1:34" ht="33.75" customHeight="1">
      <c r="A214" s="12">
        <v>178</v>
      </c>
      <c r="B214" s="399" t="s">
        <v>291</v>
      </c>
      <c r="C214" s="455" t="s">
        <v>10</v>
      </c>
      <c r="D214" s="172">
        <v>1000.4580000000001</v>
      </c>
      <c r="E214" s="143">
        <v>40.004000000000133</v>
      </c>
      <c r="F214" s="143">
        <v>960.45399999999995</v>
      </c>
      <c r="G214" s="398"/>
      <c r="H214" s="145">
        <v>23315.981304000001</v>
      </c>
      <c r="I214" s="67"/>
      <c r="J214" s="68">
        <f t="shared" si="15"/>
        <v>0</v>
      </c>
      <c r="K214" s="68"/>
      <c r="L214" s="82">
        <v>24.276</v>
      </c>
      <c r="M214" s="89">
        <f t="shared" si="18"/>
        <v>0</v>
      </c>
      <c r="N214" s="476">
        <v>329.392</v>
      </c>
      <c r="O214" s="82">
        <v>16.757999999999981</v>
      </c>
      <c r="P214" s="82">
        <v>312.63400000000001</v>
      </c>
      <c r="Q214" s="82">
        <v>23.864000000000001</v>
      </c>
      <c r="R214" s="408">
        <v>7460.6977760000009</v>
      </c>
      <c r="S214" s="172">
        <f t="shared" si="16"/>
        <v>1000.4580000000001</v>
      </c>
      <c r="T214" s="143">
        <f t="shared" si="17"/>
        <v>40.004000000000133</v>
      </c>
      <c r="U214" s="143">
        <f t="shared" si="19"/>
        <v>960.45399999999995</v>
      </c>
      <c r="V214" s="398"/>
      <c r="W214" s="145">
        <f t="shared" si="20"/>
        <v>23315.981304000001</v>
      </c>
      <c r="X214" s="404">
        <v>1377.2250000000001</v>
      </c>
      <c r="Y214" s="398">
        <v>62.898000000000138</v>
      </c>
      <c r="Z214" s="398">
        <v>1314.327</v>
      </c>
      <c r="AA214" s="398"/>
      <c r="AB214" s="440">
        <v>31365.099528000002</v>
      </c>
      <c r="AC214" s="36"/>
      <c r="AH214" s="21"/>
    </row>
    <row r="215" spans="1:34" ht="33.75" customHeight="1">
      <c r="A215" s="12">
        <v>179</v>
      </c>
      <c r="B215" s="399" t="s">
        <v>307</v>
      </c>
      <c r="C215" s="455" t="s">
        <v>10</v>
      </c>
      <c r="D215" s="172">
        <v>3188.0780000000004</v>
      </c>
      <c r="E215" s="143">
        <v>69.943000000000211</v>
      </c>
      <c r="F215" s="143">
        <v>3118.1350000000002</v>
      </c>
      <c r="G215" s="398"/>
      <c r="H215" s="145">
        <v>75695.845260000002</v>
      </c>
      <c r="I215" s="67"/>
      <c r="J215" s="68">
        <f t="shared" si="15"/>
        <v>0</v>
      </c>
      <c r="K215" s="68"/>
      <c r="L215" s="82">
        <v>24.276</v>
      </c>
      <c r="M215" s="89">
        <f t="shared" si="18"/>
        <v>0</v>
      </c>
      <c r="N215" s="476">
        <v>1236.663</v>
      </c>
      <c r="O215" s="82">
        <v>27.522999999999911</v>
      </c>
      <c r="P215" s="82">
        <v>1209.1400000000001</v>
      </c>
      <c r="Q215" s="82">
        <v>23.864000000000001</v>
      </c>
      <c r="R215" s="408">
        <v>28854.916960000002</v>
      </c>
      <c r="S215" s="172">
        <f t="shared" si="16"/>
        <v>3188.0780000000004</v>
      </c>
      <c r="T215" s="143">
        <f t="shared" si="17"/>
        <v>69.943000000000211</v>
      </c>
      <c r="U215" s="143">
        <f t="shared" si="19"/>
        <v>3118.1350000000002</v>
      </c>
      <c r="V215" s="398"/>
      <c r="W215" s="145">
        <f t="shared" si="20"/>
        <v>75695.845260000002</v>
      </c>
      <c r="X215" s="404">
        <v>5445.9480000000003</v>
      </c>
      <c r="Y215" s="398">
        <v>124.38000000000011</v>
      </c>
      <c r="Z215" s="398">
        <v>5321.5680000000002</v>
      </c>
      <c r="AA215" s="398"/>
      <c r="AB215" s="440">
        <v>126993.89875200001</v>
      </c>
      <c r="AC215" s="36"/>
      <c r="AH215" s="21"/>
    </row>
    <row r="216" spans="1:34" ht="33.75" customHeight="1">
      <c r="A216" s="12">
        <v>180</v>
      </c>
      <c r="B216" s="399" t="s">
        <v>280</v>
      </c>
      <c r="C216" s="455" t="s">
        <v>10</v>
      </c>
      <c r="D216" s="172">
        <v>382.661</v>
      </c>
      <c r="E216" s="143">
        <v>6.3899999999999864</v>
      </c>
      <c r="F216" s="143">
        <v>376.27100000000002</v>
      </c>
      <c r="G216" s="398"/>
      <c r="H216" s="145">
        <v>9134.3547959999996</v>
      </c>
      <c r="I216" s="67"/>
      <c r="J216" s="68">
        <f t="shared" si="15"/>
        <v>0</v>
      </c>
      <c r="K216" s="68"/>
      <c r="L216" s="112">
        <v>24.276</v>
      </c>
      <c r="M216" s="89">
        <f t="shared" si="18"/>
        <v>0</v>
      </c>
      <c r="N216" s="476">
        <v>124.976</v>
      </c>
      <c r="O216" s="82">
        <v>1.7959999999999923</v>
      </c>
      <c r="P216" s="82">
        <v>123.18</v>
      </c>
      <c r="Q216" s="112">
        <v>23.864000000000001</v>
      </c>
      <c r="R216" s="408">
        <v>2939.5675200000001</v>
      </c>
      <c r="S216" s="172">
        <f t="shared" si="16"/>
        <v>382.661</v>
      </c>
      <c r="T216" s="143">
        <f t="shared" si="17"/>
        <v>6.3899999999999864</v>
      </c>
      <c r="U216" s="143">
        <f t="shared" si="19"/>
        <v>376.27100000000002</v>
      </c>
      <c r="V216" s="398"/>
      <c r="W216" s="145">
        <f t="shared" si="20"/>
        <v>9134.3547959999996</v>
      </c>
      <c r="X216" s="404">
        <v>640.26599999999996</v>
      </c>
      <c r="Y216" s="398">
        <v>7.682999999999879</v>
      </c>
      <c r="Z216" s="398">
        <v>632.58300000000008</v>
      </c>
      <c r="AA216" s="398"/>
      <c r="AB216" s="440">
        <v>15095.960712000002</v>
      </c>
      <c r="AC216" s="36"/>
      <c r="AH216" s="21"/>
    </row>
    <row r="217" spans="1:34" ht="33.75" customHeight="1">
      <c r="A217" s="12">
        <v>181</v>
      </c>
      <c r="B217" s="399" t="s">
        <v>282</v>
      </c>
      <c r="C217" s="455" t="s">
        <v>10</v>
      </c>
      <c r="D217" s="172">
        <v>3545.6510000000003</v>
      </c>
      <c r="E217" s="143">
        <v>50.009000000000469</v>
      </c>
      <c r="F217" s="143">
        <v>3495.6419999999998</v>
      </c>
      <c r="G217" s="398"/>
      <c r="H217" s="145">
        <v>84860.205191999994</v>
      </c>
      <c r="I217" s="67"/>
      <c r="J217" s="68">
        <f t="shared" si="15"/>
        <v>0</v>
      </c>
      <c r="K217" s="68"/>
      <c r="L217" s="112">
        <v>24.276</v>
      </c>
      <c r="M217" s="89">
        <f t="shared" si="18"/>
        <v>0</v>
      </c>
      <c r="N217" s="476">
        <v>731.45899999999995</v>
      </c>
      <c r="O217" s="82">
        <v>9.2679999999999154</v>
      </c>
      <c r="P217" s="82">
        <v>722.19100000000003</v>
      </c>
      <c r="Q217" s="112">
        <v>23.864000000000001</v>
      </c>
      <c r="R217" s="408">
        <v>17234.366024000003</v>
      </c>
      <c r="S217" s="172">
        <f t="shared" si="16"/>
        <v>3545.6510000000003</v>
      </c>
      <c r="T217" s="143">
        <f t="shared" si="17"/>
        <v>50.009000000000469</v>
      </c>
      <c r="U217" s="143">
        <f t="shared" si="19"/>
        <v>3495.6419999999998</v>
      </c>
      <c r="V217" s="398"/>
      <c r="W217" s="145">
        <f t="shared" si="20"/>
        <v>84860.205191999994</v>
      </c>
      <c r="X217" s="404">
        <v>5378.8069999999998</v>
      </c>
      <c r="Y217" s="398">
        <v>79.039999999999964</v>
      </c>
      <c r="Z217" s="398">
        <v>5299.7669999999998</v>
      </c>
      <c r="AA217" s="398"/>
      <c r="AB217" s="440">
        <v>126473.63968800001</v>
      </c>
      <c r="AC217" s="36"/>
      <c r="AH217" s="21"/>
    </row>
    <row r="218" spans="1:34" ht="33.75" customHeight="1">
      <c r="A218" s="12">
        <v>182</v>
      </c>
      <c r="B218" s="399" t="s">
        <v>300</v>
      </c>
      <c r="C218" s="455" t="s">
        <v>10</v>
      </c>
      <c r="D218" s="172">
        <v>4109.32</v>
      </c>
      <c r="E218" s="143">
        <v>39.837999999999738</v>
      </c>
      <c r="F218" s="143">
        <v>4069.482</v>
      </c>
      <c r="G218" s="398"/>
      <c r="H218" s="145">
        <v>98790.745032000006</v>
      </c>
      <c r="I218" s="67"/>
      <c r="J218" s="68">
        <f t="shared" si="15"/>
        <v>0</v>
      </c>
      <c r="K218" s="68"/>
      <c r="L218" s="112">
        <v>24.276</v>
      </c>
      <c r="M218" s="89">
        <f t="shared" si="18"/>
        <v>0</v>
      </c>
      <c r="N218" s="476">
        <v>2421.3380000000002</v>
      </c>
      <c r="O218" s="82">
        <v>8.7390000000000327</v>
      </c>
      <c r="P218" s="82">
        <v>2412.5990000000002</v>
      </c>
      <c r="Q218" s="112">
        <v>23.864000000000001</v>
      </c>
      <c r="R218" s="408">
        <v>57574.262536000009</v>
      </c>
      <c r="S218" s="172">
        <f t="shared" si="16"/>
        <v>4109.32</v>
      </c>
      <c r="T218" s="143">
        <f t="shared" si="17"/>
        <v>39.837999999999738</v>
      </c>
      <c r="U218" s="143">
        <f t="shared" si="19"/>
        <v>4069.482</v>
      </c>
      <c r="V218" s="398"/>
      <c r="W218" s="145">
        <f t="shared" si="20"/>
        <v>98790.745032000006</v>
      </c>
      <c r="X218" s="404">
        <v>6571.4590000000007</v>
      </c>
      <c r="Y218" s="398">
        <v>52.069000000001324</v>
      </c>
      <c r="Z218" s="398">
        <v>6519.3899999999994</v>
      </c>
      <c r="AA218" s="398"/>
      <c r="AB218" s="440">
        <v>155578.72296000001</v>
      </c>
      <c r="AC218" s="36"/>
      <c r="AH218" s="21"/>
    </row>
    <row r="219" spans="1:34" ht="33.75" customHeight="1">
      <c r="A219" s="12">
        <v>183</v>
      </c>
      <c r="B219" s="399" t="s">
        <v>301</v>
      </c>
      <c r="C219" s="455" t="s">
        <v>10</v>
      </c>
      <c r="D219" s="172">
        <v>3188.1390000000001</v>
      </c>
      <c r="E219" s="143">
        <v>100.29700000000003</v>
      </c>
      <c r="F219" s="143">
        <v>3087.8420000000001</v>
      </c>
      <c r="G219" s="398"/>
      <c r="H219" s="145">
        <v>74960.452392000007</v>
      </c>
      <c r="I219" s="67"/>
      <c r="J219" s="68">
        <f t="shared" si="15"/>
        <v>0</v>
      </c>
      <c r="K219" s="68"/>
      <c r="L219" s="82">
        <v>24.276</v>
      </c>
      <c r="M219" s="89">
        <f t="shared" si="18"/>
        <v>0</v>
      </c>
      <c r="N219" s="476">
        <v>382.82400000000001</v>
      </c>
      <c r="O219" s="82">
        <v>11.622000000000014</v>
      </c>
      <c r="P219" s="82">
        <v>371.202</v>
      </c>
      <c r="Q219" s="82">
        <v>23.864000000000001</v>
      </c>
      <c r="R219" s="408">
        <v>8858.3645280000001</v>
      </c>
      <c r="S219" s="172">
        <f t="shared" si="16"/>
        <v>3188.1390000000001</v>
      </c>
      <c r="T219" s="143">
        <f t="shared" si="17"/>
        <v>100.29700000000003</v>
      </c>
      <c r="U219" s="143">
        <f t="shared" si="19"/>
        <v>3087.8420000000001</v>
      </c>
      <c r="V219" s="398"/>
      <c r="W219" s="145">
        <f t="shared" si="20"/>
        <v>74960.452392000007</v>
      </c>
      <c r="X219" s="404">
        <v>3764.299</v>
      </c>
      <c r="Y219" s="398">
        <v>118.1309999999994</v>
      </c>
      <c r="Z219" s="398">
        <v>3646.1680000000006</v>
      </c>
      <c r="AA219" s="398"/>
      <c r="AB219" s="440">
        <v>87012.153152000014</v>
      </c>
      <c r="AC219" s="36"/>
      <c r="AH219" s="21"/>
    </row>
    <row r="220" spans="1:34" ht="33.75" customHeight="1">
      <c r="A220" s="12">
        <v>184</v>
      </c>
      <c r="B220" s="399" t="s">
        <v>305</v>
      </c>
      <c r="C220" s="98" t="s">
        <v>10</v>
      </c>
      <c r="D220" s="172">
        <v>5522.26</v>
      </c>
      <c r="E220" s="143">
        <v>44.20299999999952</v>
      </c>
      <c r="F220" s="143">
        <v>5478.0570000000007</v>
      </c>
      <c r="G220" s="398"/>
      <c r="H220" s="145">
        <v>132985.311732</v>
      </c>
      <c r="I220" s="67"/>
      <c r="J220" s="68">
        <f t="shared" si="15"/>
        <v>0</v>
      </c>
      <c r="K220" s="68"/>
      <c r="L220" s="82">
        <v>24.276</v>
      </c>
      <c r="M220" s="89">
        <f t="shared" si="18"/>
        <v>0</v>
      </c>
      <c r="N220" s="476">
        <v>2016.954</v>
      </c>
      <c r="O220" s="82">
        <v>12.911000000000058</v>
      </c>
      <c r="P220" s="82">
        <v>2004.0429999999999</v>
      </c>
      <c r="Q220" s="82">
        <v>23.864000000000001</v>
      </c>
      <c r="R220" s="408">
        <v>47824.482151999997</v>
      </c>
      <c r="S220" s="172">
        <f t="shared" si="16"/>
        <v>5522.26</v>
      </c>
      <c r="T220" s="143">
        <f t="shared" si="17"/>
        <v>44.20299999999952</v>
      </c>
      <c r="U220" s="143">
        <f t="shared" si="19"/>
        <v>5478.0570000000007</v>
      </c>
      <c r="V220" s="398"/>
      <c r="W220" s="145">
        <f t="shared" si="20"/>
        <v>132985.311732</v>
      </c>
      <c r="X220" s="404">
        <v>7332.5289999999995</v>
      </c>
      <c r="Y220" s="398">
        <v>50.528000000000247</v>
      </c>
      <c r="Z220" s="398">
        <v>7282.0009999999993</v>
      </c>
      <c r="AA220" s="398"/>
      <c r="AB220" s="440">
        <v>173777.67186399997</v>
      </c>
      <c r="AC220" s="36"/>
      <c r="AH220" s="21"/>
    </row>
    <row r="221" spans="1:34" ht="33.75" customHeight="1">
      <c r="A221" s="12">
        <v>185</v>
      </c>
      <c r="B221" s="465" t="s">
        <v>302</v>
      </c>
      <c r="C221" s="98" t="s">
        <v>10</v>
      </c>
      <c r="D221" s="172">
        <v>3425.8879999999999</v>
      </c>
      <c r="E221" s="143">
        <v>21.72899999999936</v>
      </c>
      <c r="F221" s="143">
        <v>3404.1590000000006</v>
      </c>
      <c r="G221" s="398"/>
      <c r="H221" s="145">
        <v>82639.363883999991</v>
      </c>
      <c r="I221" s="67"/>
      <c r="J221" s="68">
        <f t="shared" si="15"/>
        <v>0</v>
      </c>
      <c r="K221" s="68"/>
      <c r="L221" s="112">
        <v>24.276</v>
      </c>
      <c r="M221" s="89">
        <f t="shared" si="18"/>
        <v>0</v>
      </c>
      <c r="N221" s="476">
        <v>1635.2850000000001</v>
      </c>
      <c r="O221" s="82">
        <v>19.883000000000038</v>
      </c>
      <c r="P221" s="82">
        <v>1615.402</v>
      </c>
      <c r="Q221" s="112">
        <v>23.864000000000001</v>
      </c>
      <c r="R221" s="408">
        <v>38549.953328000003</v>
      </c>
      <c r="S221" s="172">
        <f t="shared" si="16"/>
        <v>3425.8879999999999</v>
      </c>
      <c r="T221" s="143">
        <f t="shared" si="17"/>
        <v>21.72899999999936</v>
      </c>
      <c r="U221" s="143">
        <f t="shared" si="19"/>
        <v>3404.1590000000006</v>
      </c>
      <c r="V221" s="398"/>
      <c r="W221" s="145">
        <f t="shared" si="20"/>
        <v>82639.363883999991</v>
      </c>
      <c r="X221" s="404">
        <v>6026.0730000000003</v>
      </c>
      <c r="Y221" s="398">
        <v>47.711999999999534</v>
      </c>
      <c r="Z221" s="398">
        <v>5978.3610000000008</v>
      </c>
      <c r="AA221" s="398"/>
      <c r="AB221" s="440">
        <v>142667.60690400001</v>
      </c>
      <c r="AC221" s="36"/>
      <c r="AH221" s="21"/>
    </row>
    <row r="222" spans="1:34" ht="33.75" customHeight="1">
      <c r="A222" s="12">
        <v>186</v>
      </c>
      <c r="B222" s="465" t="s">
        <v>303</v>
      </c>
      <c r="C222" s="98" t="s">
        <v>10</v>
      </c>
      <c r="D222" s="172">
        <v>4632.0509999999995</v>
      </c>
      <c r="E222" s="143">
        <v>28.492999999999483</v>
      </c>
      <c r="F222" s="143">
        <v>4603.558</v>
      </c>
      <c r="G222" s="398"/>
      <c r="H222" s="145">
        <v>111755.97400799999</v>
      </c>
      <c r="I222" s="67"/>
      <c r="J222" s="68">
        <f>I222-K222</f>
        <v>0</v>
      </c>
      <c r="K222" s="68"/>
      <c r="L222" s="112">
        <v>24.276</v>
      </c>
      <c r="M222" s="89">
        <f t="shared" si="18"/>
        <v>0</v>
      </c>
      <c r="N222" s="476">
        <v>1958.11</v>
      </c>
      <c r="O222" s="82">
        <v>23.807999999999993</v>
      </c>
      <c r="P222" s="82">
        <v>1934.3019999999999</v>
      </c>
      <c r="Q222" s="112">
        <v>23.864000000000001</v>
      </c>
      <c r="R222" s="408">
        <v>46160.182928000002</v>
      </c>
      <c r="S222" s="172">
        <f t="shared" si="16"/>
        <v>4632.0509999999995</v>
      </c>
      <c r="T222" s="143">
        <f t="shared" si="17"/>
        <v>28.492999999999483</v>
      </c>
      <c r="U222" s="143">
        <f t="shared" si="19"/>
        <v>4603.558</v>
      </c>
      <c r="V222" s="398"/>
      <c r="W222" s="145">
        <f t="shared" si="20"/>
        <v>111755.97400799999</v>
      </c>
      <c r="X222" s="404">
        <v>5232.433</v>
      </c>
      <c r="Y222" s="398">
        <v>46.666000000000167</v>
      </c>
      <c r="Z222" s="398">
        <v>5185.7669999999998</v>
      </c>
      <c r="AA222" s="398"/>
      <c r="AB222" s="440">
        <v>123753.14368800001</v>
      </c>
      <c r="AC222" s="36"/>
      <c r="AH222" s="21"/>
    </row>
    <row r="223" spans="1:34" ht="33.75" customHeight="1">
      <c r="A223" s="12">
        <v>187</v>
      </c>
      <c r="B223" s="399" t="s">
        <v>344</v>
      </c>
      <c r="C223" s="98" t="s">
        <v>10</v>
      </c>
      <c r="D223" s="172">
        <v>1292.3580000000002</v>
      </c>
      <c r="E223" s="143">
        <v>17.579000000000178</v>
      </c>
      <c r="F223" s="143">
        <v>1274.779</v>
      </c>
      <c r="G223" s="398"/>
      <c r="H223" s="145">
        <v>30946.535003999998</v>
      </c>
      <c r="I223" s="67"/>
      <c r="J223" s="68">
        <f t="shared" si="15"/>
        <v>0</v>
      </c>
      <c r="K223" s="68"/>
      <c r="L223" s="112">
        <v>24.276</v>
      </c>
      <c r="M223" s="89">
        <f t="shared" si="18"/>
        <v>0</v>
      </c>
      <c r="N223" s="476">
        <v>370.55099999999999</v>
      </c>
      <c r="O223" s="82">
        <v>4.0229999999999677</v>
      </c>
      <c r="P223" s="82">
        <v>366.52800000000002</v>
      </c>
      <c r="Q223" s="112">
        <v>23.864000000000001</v>
      </c>
      <c r="R223" s="408">
        <v>8746.824192</v>
      </c>
      <c r="S223" s="172">
        <f t="shared" si="16"/>
        <v>1292.3580000000002</v>
      </c>
      <c r="T223" s="143">
        <f t="shared" si="17"/>
        <v>17.579000000000178</v>
      </c>
      <c r="U223" s="143">
        <f t="shared" si="19"/>
        <v>1274.779</v>
      </c>
      <c r="V223" s="398"/>
      <c r="W223" s="145">
        <f t="shared" si="20"/>
        <v>30946.535003999998</v>
      </c>
      <c r="X223" s="404">
        <v>2121.6009999999997</v>
      </c>
      <c r="Y223" s="398">
        <v>22.396999999999935</v>
      </c>
      <c r="Z223" s="398">
        <v>2099.2039999999997</v>
      </c>
      <c r="AA223" s="398"/>
      <c r="AB223" s="440">
        <v>50095.404256000002</v>
      </c>
      <c r="AC223" s="36"/>
      <c r="AH223" s="21"/>
    </row>
    <row r="224" spans="1:34" ht="33.75" customHeight="1">
      <c r="A224" s="12">
        <v>188</v>
      </c>
      <c r="B224" s="399" t="s">
        <v>366</v>
      </c>
      <c r="C224" s="98" t="s">
        <v>10</v>
      </c>
      <c r="D224" s="172">
        <v>4097.415</v>
      </c>
      <c r="E224" s="143">
        <v>113.61400000000003</v>
      </c>
      <c r="F224" s="143">
        <v>3983.8009999999999</v>
      </c>
      <c r="G224" s="398"/>
      <c r="H224" s="145">
        <v>96710.753075999994</v>
      </c>
      <c r="I224" s="67"/>
      <c r="J224" s="68">
        <f t="shared" si="15"/>
        <v>0</v>
      </c>
      <c r="K224" s="68"/>
      <c r="L224" s="112">
        <v>24.276</v>
      </c>
      <c r="M224" s="89">
        <f t="shared" si="18"/>
        <v>0</v>
      </c>
      <c r="N224" s="476">
        <v>1183.5360000000001</v>
      </c>
      <c r="O224" s="82">
        <v>25.216000000000122</v>
      </c>
      <c r="P224" s="82">
        <v>1158.32</v>
      </c>
      <c r="Q224" s="112">
        <v>23.864000000000001</v>
      </c>
      <c r="R224" s="408">
        <v>27642.14848</v>
      </c>
      <c r="S224" s="172">
        <f t="shared" si="16"/>
        <v>4097.415</v>
      </c>
      <c r="T224" s="143">
        <f t="shared" si="17"/>
        <v>113.61400000000003</v>
      </c>
      <c r="U224" s="143">
        <f t="shared" si="19"/>
        <v>3983.8009999999999</v>
      </c>
      <c r="V224" s="398"/>
      <c r="W224" s="145">
        <f t="shared" si="20"/>
        <v>96710.753075999994</v>
      </c>
      <c r="X224" s="404">
        <v>5391.3130000000001</v>
      </c>
      <c r="Y224" s="398">
        <v>126.2470000000003</v>
      </c>
      <c r="Z224" s="398">
        <v>5265.0659999999998</v>
      </c>
      <c r="AA224" s="398"/>
      <c r="AB224" s="440">
        <v>125645.53502400001</v>
      </c>
      <c r="AC224" s="36"/>
      <c r="AH224" s="21"/>
    </row>
    <row r="225" spans="1:34" ht="33.75" customHeight="1">
      <c r="A225" s="12">
        <v>189</v>
      </c>
      <c r="B225" s="399" t="s">
        <v>379</v>
      </c>
      <c r="C225" s="98" t="s">
        <v>10</v>
      </c>
      <c r="D225" s="172">
        <v>866.91699999999992</v>
      </c>
      <c r="E225" s="143">
        <v>23.870999999999867</v>
      </c>
      <c r="F225" s="143">
        <v>843.04600000000005</v>
      </c>
      <c r="G225" s="398"/>
      <c r="H225" s="440">
        <v>20465.784696000002</v>
      </c>
      <c r="I225" s="67"/>
      <c r="J225" s="68">
        <f t="shared" si="15"/>
        <v>0</v>
      </c>
      <c r="K225" s="68"/>
      <c r="L225" s="112">
        <v>24.276</v>
      </c>
      <c r="M225" s="89">
        <f t="shared" si="18"/>
        <v>0</v>
      </c>
      <c r="N225" s="476">
        <v>358.30500000000001</v>
      </c>
      <c r="O225" s="82">
        <v>5.9739999999999895</v>
      </c>
      <c r="P225" s="82">
        <v>352.33100000000002</v>
      </c>
      <c r="Q225" s="112">
        <v>23.864000000000001</v>
      </c>
      <c r="R225" s="408">
        <v>8408.0269840000001</v>
      </c>
      <c r="S225" s="172">
        <f t="shared" si="16"/>
        <v>866.91699999999992</v>
      </c>
      <c r="T225" s="143">
        <f t="shared" si="17"/>
        <v>23.870999999999867</v>
      </c>
      <c r="U225" s="143">
        <f t="shared" si="19"/>
        <v>843.04600000000005</v>
      </c>
      <c r="V225" s="398"/>
      <c r="W225" s="440">
        <f t="shared" si="20"/>
        <v>20465.784696000002</v>
      </c>
      <c r="X225" s="404">
        <v>1251.578</v>
      </c>
      <c r="Y225" s="398">
        <v>29.402999999999793</v>
      </c>
      <c r="Z225" s="398">
        <v>1222.1750000000002</v>
      </c>
      <c r="AA225" s="398"/>
      <c r="AB225" s="440">
        <v>29165.984200000003</v>
      </c>
      <c r="AC225" s="36"/>
      <c r="AH225" s="21"/>
    </row>
    <row r="226" spans="1:34" ht="33.75" customHeight="1">
      <c r="A226" s="12">
        <v>190</v>
      </c>
      <c r="B226" s="399" t="s">
        <v>309</v>
      </c>
      <c r="C226" s="98" t="s">
        <v>10</v>
      </c>
      <c r="D226" s="172">
        <v>438.71899999999999</v>
      </c>
      <c r="E226" s="143">
        <v>8.9710000000000036</v>
      </c>
      <c r="F226" s="143">
        <v>429.74799999999999</v>
      </c>
      <c r="G226" s="398"/>
      <c r="H226" s="440">
        <v>6953.7523880000008</v>
      </c>
      <c r="I226" s="85"/>
      <c r="J226" s="69">
        <f t="shared" si="15"/>
        <v>0</v>
      </c>
      <c r="K226" s="69"/>
      <c r="L226" s="112">
        <v>16.181000000000001</v>
      </c>
      <c r="M226" s="242">
        <f t="shared" si="18"/>
        <v>0</v>
      </c>
      <c r="N226" s="474">
        <v>0</v>
      </c>
      <c r="O226" s="272">
        <v>0</v>
      </c>
      <c r="P226" s="272">
        <v>0</v>
      </c>
      <c r="Q226" s="112">
        <v>15.906000000000001</v>
      </c>
      <c r="R226" s="506">
        <v>0</v>
      </c>
      <c r="S226" s="172">
        <f t="shared" si="16"/>
        <v>438.71899999999999</v>
      </c>
      <c r="T226" s="143">
        <f t="shared" si="17"/>
        <v>8.9710000000000036</v>
      </c>
      <c r="U226" s="143">
        <f t="shared" si="19"/>
        <v>429.74799999999999</v>
      </c>
      <c r="V226" s="398"/>
      <c r="W226" s="440">
        <f t="shared" si="20"/>
        <v>6953.7523880000008</v>
      </c>
      <c r="X226" s="404">
        <v>429.82900000000006</v>
      </c>
      <c r="Y226" s="398">
        <v>6.6620000000000346</v>
      </c>
      <c r="Z226" s="398">
        <v>423.16700000000003</v>
      </c>
      <c r="AA226" s="398"/>
      <c r="AB226" s="440">
        <v>6730.8943019999997</v>
      </c>
      <c r="AC226" s="36"/>
      <c r="AH226" s="21"/>
    </row>
    <row r="227" spans="1:34" ht="33.75" customHeight="1">
      <c r="A227" s="12">
        <v>191</v>
      </c>
      <c r="B227" s="399" t="s">
        <v>362</v>
      </c>
      <c r="C227" s="98" t="s">
        <v>10</v>
      </c>
      <c r="D227" s="172">
        <v>2055.828</v>
      </c>
      <c r="E227" s="143">
        <v>9.7470000000000709</v>
      </c>
      <c r="F227" s="143">
        <v>2046.0809999999999</v>
      </c>
      <c r="G227" s="398"/>
      <c r="H227" s="440">
        <v>49670.662356000001</v>
      </c>
      <c r="I227" s="67"/>
      <c r="J227" s="68">
        <f t="shared" si="15"/>
        <v>0</v>
      </c>
      <c r="K227" s="82"/>
      <c r="L227" s="112">
        <v>24.276</v>
      </c>
      <c r="M227" s="89">
        <f t="shared" si="18"/>
        <v>0</v>
      </c>
      <c r="N227" s="476">
        <v>1203.029</v>
      </c>
      <c r="O227" s="82">
        <v>0</v>
      </c>
      <c r="P227" s="82">
        <v>1203.029</v>
      </c>
      <c r="Q227" s="112">
        <v>23.864000000000001</v>
      </c>
      <c r="R227" s="408">
        <v>28709.084056</v>
      </c>
      <c r="S227" s="172">
        <f t="shared" si="16"/>
        <v>2055.828</v>
      </c>
      <c r="T227" s="143">
        <f t="shared" si="17"/>
        <v>9.7470000000000709</v>
      </c>
      <c r="U227" s="143">
        <f t="shared" si="19"/>
        <v>2046.0809999999999</v>
      </c>
      <c r="V227" s="398"/>
      <c r="W227" s="440">
        <f t="shared" si="20"/>
        <v>49670.662356000001</v>
      </c>
      <c r="X227" s="404">
        <v>4513.6000000000004</v>
      </c>
      <c r="Y227" s="398">
        <v>11.162000000000262</v>
      </c>
      <c r="Z227" s="398">
        <v>4502.4380000000001</v>
      </c>
      <c r="AA227" s="398"/>
      <c r="AB227" s="440">
        <v>107446.18043199999</v>
      </c>
      <c r="AC227" s="36"/>
      <c r="AH227" s="21"/>
    </row>
    <row r="228" spans="1:34" ht="33.75" customHeight="1">
      <c r="A228" s="12">
        <v>192</v>
      </c>
      <c r="B228" s="399" t="s">
        <v>363</v>
      </c>
      <c r="C228" s="98" t="s">
        <v>10</v>
      </c>
      <c r="D228" s="172">
        <v>2991.3879999999999</v>
      </c>
      <c r="E228" s="143">
        <v>56.646999999999935</v>
      </c>
      <c r="F228" s="143">
        <v>2934.741</v>
      </c>
      <c r="G228" s="398"/>
      <c r="H228" s="440">
        <v>47487.044121000006</v>
      </c>
      <c r="I228" s="67"/>
      <c r="J228" s="68">
        <f t="shared" si="15"/>
        <v>0</v>
      </c>
      <c r="K228" s="68"/>
      <c r="L228" s="82">
        <v>16.181000000000001</v>
      </c>
      <c r="M228" s="89">
        <f t="shared" si="18"/>
        <v>0</v>
      </c>
      <c r="N228" s="476">
        <v>1150.626</v>
      </c>
      <c r="O228" s="82">
        <v>11.751999999999953</v>
      </c>
      <c r="P228" s="82">
        <v>1138.874</v>
      </c>
      <c r="Q228" s="82">
        <v>15.906000000000001</v>
      </c>
      <c r="R228" s="408">
        <v>18114.929844000002</v>
      </c>
      <c r="S228" s="172">
        <f t="shared" si="16"/>
        <v>2991.3879999999999</v>
      </c>
      <c r="T228" s="143">
        <f t="shared" si="17"/>
        <v>56.646999999999935</v>
      </c>
      <c r="U228" s="143">
        <f t="shared" si="19"/>
        <v>2934.741</v>
      </c>
      <c r="V228" s="398"/>
      <c r="W228" s="440">
        <f t="shared" si="20"/>
        <v>47487.044121000006</v>
      </c>
      <c r="X228" s="404">
        <v>12298.702000000001</v>
      </c>
      <c r="Y228" s="398">
        <v>138.58700000000317</v>
      </c>
      <c r="Z228" s="398">
        <v>12160.114999999998</v>
      </c>
      <c r="AA228" s="398"/>
      <c r="AB228" s="440">
        <v>193418.78918999998</v>
      </c>
      <c r="AC228" s="36"/>
      <c r="AH228" s="21"/>
    </row>
    <row r="229" spans="1:34" ht="33.75" customHeight="1">
      <c r="A229" s="12">
        <v>193</v>
      </c>
      <c r="B229" s="465" t="s">
        <v>352</v>
      </c>
      <c r="C229" s="98" t="s">
        <v>10</v>
      </c>
      <c r="D229" s="172">
        <v>2631.6490000000003</v>
      </c>
      <c r="E229" s="143">
        <v>43.984000000000378</v>
      </c>
      <c r="F229" s="143">
        <v>2587.665</v>
      </c>
      <c r="G229" s="398"/>
      <c r="H229" s="440">
        <v>62818.155539999992</v>
      </c>
      <c r="I229" s="67"/>
      <c r="J229" s="68">
        <f t="shared" si="15"/>
        <v>0</v>
      </c>
      <c r="K229" s="68"/>
      <c r="L229" s="112">
        <v>24.276</v>
      </c>
      <c r="M229" s="89">
        <f t="shared" si="18"/>
        <v>0</v>
      </c>
      <c r="N229" s="476">
        <v>733.94799999999998</v>
      </c>
      <c r="O229" s="82">
        <v>7.2540000000000191</v>
      </c>
      <c r="P229" s="82">
        <v>726.69399999999996</v>
      </c>
      <c r="Q229" s="112">
        <v>23.864000000000001</v>
      </c>
      <c r="R229" s="408">
        <v>17341.825615999998</v>
      </c>
      <c r="S229" s="172">
        <f t="shared" si="16"/>
        <v>2631.6490000000003</v>
      </c>
      <c r="T229" s="143">
        <f t="shared" si="17"/>
        <v>43.984000000000378</v>
      </c>
      <c r="U229" s="143">
        <f t="shared" si="19"/>
        <v>2587.665</v>
      </c>
      <c r="V229" s="398"/>
      <c r="W229" s="440">
        <f t="shared" si="20"/>
        <v>62818.155539999992</v>
      </c>
      <c r="X229" s="404">
        <v>3523.1680000000001</v>
      </c>
      <c r="Y229" s="398">
        <v>38.909000000000106</v>
      </c>
      <c r="Z229" s="398">
        <v>3484.259</v>
      </c>
      <c r="AA229" s="398"/>
      <c r="AB229" s="440">
        <v>83148.356776000015</v>
      </c>
      <c r="AC229" s="36"/>
      <c r="AH229" s="21"/>
    </row>
    <row r="230" spans="1:34" ht="33.75" customHeight="1">
      <c r="A230" s="12">
        <v>194</v>
      </c>
      <c r="B230" s="399" t="s">
        <v>359</v>
      </c>
      <c r="C230" s="98" t="s">
        <v>10</v>
      </c>
      <c r="D230" s="172">
        <v>2162.1039999999998</v>
      </c>
      <c r="E230" s="143">
        <v>26.294999999999618</v>
      </c>
      <c r="F230" s="143">
        <v>2135.8090000000002</v>
      </c>
      <c r="G230" s="398"/>
      <c r="H230" s="440">
        <v>51848.899283999999</v>
      </c>
      <c r="I230" s="67"/>
      <c r="J230" s="68">
        <f t="shared" si="15"/>
        <v>0</v>
      </c>
      <c r="K230" s="68"/>
      <c r="L230" s="112">
        <v>24.276</v>
      </c>
      <c r="M230" s="89">
        <f t="shared" si="18"/>
        <v>0</v>
      </c>
      <c r="N230" s="476">
        <v>2148.491</v>
      </c>
      <c r="O230" s="82">
        <v>23.764999999999873</v>
      </c>
      <c r="P230" s="82">
        <v>2124.7260000000001</v>
      </c>
      <c r="Q230" s="112">
        <v>23.864000000000001</v>
      </c>
      <c r="R230" s="408">
        <v>50704.461264000005</v>
      </c>
      <c r="S230" s="172">
        <f t="shared" si="16"/>
        <v>2162.1039999999998</v>
      </c>
      <c r="T230" s="143">
        <f t="shared" si="17"/>
        <v>26.294999999999618</v>
      </c>
      <c r="U230" s="143">
        <f t="shared" si="19"/>
        <v>2135.8090000000002</v>
      </c>
      <c r="V230" s="398"/>
      <c r="W230" s="440">
        <f t="shared" si="20"/>
        <v>51848.899283999999</v>
      </c>
      <c r="X230" s="404">
        <v>4405.2359999999999</v>
      </c>
      <c r="Y230" s="398">
        <v>68.61200000000008</v>
      </c>
      <c r="Z230" s="398">
        <v>4336.6239999999998</v>
      </c>
      <c r="AA230" s="398"/>
      <c r="AB230" s="440">
        <v>103489.19513600001</v>
      </c>
      <c r="AC230" s="36"/>
      <c r="AH230" s="21"/>
    </row>
    <row r="231" spans="1:34" ht="33.75" customHeight="1">
      <c r="A231" s="12">
        <v>195</v>
      </c>
      <c r="B231" s="399" t="s">
        <v>412</v>
      </c>
      <c r="C231" s="98" t="s">
        <v>10</v>
      </c>
      <c r="D231" s="172">
        <v>5695.7029999999995</v>
      </c>
      <c r="E231" s="143">
        <v>21.820999999999913</v>
      </c>
      <c r="F231" s="143">
        <v>5673.8819999999996</v>
      </c>
      <c r="G231" s="398"/>
      <c r="H231" s="440">
        <v>137739.15943199999</v>
      </c>
      <c r="I231" s="67"/>
      <c r="J231" s="68">
        <f>I231-K231</f>
        <v>0</v>
      </c>
      <c r="K231" s="68"/>
      <c r="L231" s="82">
        <v>24.276</v>
      </c>
      <c r="M231" s="89">
        <f t="shared" si="18"/>
        <v>0</v>
      </c>
      <c r="N231" s="476">
        <v>2605.6860000000001</v>
      </c>
      <c r="O231" s="82">
        <v>4.3260000000000218</v>
      </c>
      <c r="P231" s="82">
        <v>2601.36</v>
      </c>
      <c r="Q231" s="112"/>
      <c r="R231" s="506">
        <v>0</v>
      </c>
      <c r="S231" s="172">
        <f t="shared" si="16"/>
        <v>5695.7029999999995</v>
      </c>
      <c r="T231" s="143">
        <f t="shared" si="17"/>
        <v>21.820999999999913</v>
      </c>
      <c r="U231" s="143">
        <f t="shared" si="19"/>
        <v>5673.8819999999996</v>
      </c>
      <c r="V231" s="398"/>
      <c r="W231" s="440">
        <f t="shared" si="20"/>
        <v>137739.15943199999</v>
      </c>
      <c r="X231" s="404">
        <v>6494.4009999999998</v>
      </c>
      <c r="Y231" s="398">
        <v>46.420000000000073</v>
      </c>
      <c r="Z231" s="398">
        <v>6447.9809999999998</v>
      </c>
      <c r="AA231" s="398"/>
      <c r="AB231" s="440">
        <v>0</v>
      </c>
      <c r="AC231" s="36"/>
      <c r="AH231" s="21"/>
    </row>
    <row r="232" spans="1:34" ht="33.75" customHeight="1">
      <c r="A232" s="12">
        <v>196</v>
      </c>
      <c r="B232" s="399" t="s">
        <v>380</v>
      </c>
      <c r="C232" s="98" t="s">
        <v>10</v>
      </c>
      <c r="D232" s="172">
        <v>1053.624</v>
      </c>
      <c r="E232" s="143">
        <v>49.105000000000018</v>
      </c>
      <c r="F232" s="143">
        <v>1004.519</v>
      </c>
      <c r="G232" s="398"/>
      <c r="H232" s="440">
        <v>0</v>
      </c>
      <c r="I232" s="67"/>
      <c r="J232" s="68">
        <f>I232-K232</f>
        <v>0</v>
      </c>
      <c r="K232" s="68"/>
      <c r="L232" s="82"/>
      <c r="M232" s="242">
        <f t="shared" si="18"/>
        <v>0</v>
      </c>
      <c r="N232" s="476">
        <v>881.55600000000004</v>
      </c>
      <c r="O232" s="82">
        <v>11.605000000000018</v>
      </c>
      <c r="P232" s="82">
        <v>869.95100000000002</v>
      </c>
      <c r="Q232" s="112"/>
      <c r="R232" s="506">
        <v>0</v>
      </c>
      <c r="S232" s="172">
        <f t="shared" si="16"/>
        <v>1053.624</v>
      </c>
      <c r="T232" s="143">
        <f t="shared" si="17"/>
        <v>49.105000000000018</v>
      </c>
      <c r="U232" s="143">
        <f t="shared" si="19"/>
        <v>1004.519</v>
      </c>
      <c r="V232" s="398"/>
      <c r="W232" s="440">
        <f t="shared" si="20"/>
        <v>0</v>
      </c>
      <c r="X232" s="404">
        <v>1055.1110000000001</v>
      </c>
      <c r="Y232" s="398">
        <v>16.2650000000001</v>
      </c>
      <c r="Z232" s="398">
        <v>1038.846</v>
      </c>
      <c r="AA232" s="398"/>
      <c r="AB232" s="440">
        <v>0</v>
      </c>
      <c r="AC232" s="36"/>
      <c r="AH232" s="21"/>
    </row>
    <row r="233" spans="1:34" ht="33.75" customHeight="1">
      <c r="A233" s="12">
        <v>197</v>
      </c>
      <c r="B233" s="399" t="s">
        <v>387</v>
      </c>
      <c r="C233" s="98" t="s">
        <v>10</v>
      </c>
      <c r="D233" s="172">
        <v>151.91300000000001</v>
      </c>
      <c r="E233" s="143">
        <v>3.4370000000000118</v>
      </c>
      <c r="F233" s="143">
        <v>148.476</v>
      </c>
      <c r="G233" s="398"/>
      <c r="H233" s="440">
        <v>2402.4901560000003</v>
      </c>
      <c r="I233" s="67"/>
      <c r="J233" s="68">
        <f t="shared" si="15"/>
        <v>0</v>
      </c>
      <c r="K233" s="68"/>
      <c r="L233" s="82">
        <v>16.181000000000001</v>
      </c>
      <c r="M233" s="89">
        <f t="shared" si="18"/>
        <v>0</v>
      </c>
      <c r="N233" s="476">
        <v>1055.904</v>
      </c>
      <c r="O233" s="82">
        <v>1.6779999999998836</v>
      </c>
      <c r="P233" s="82">
        <v>1054.2260000000001</v>
      </c>
      <c r="Q233" s="112"/>
      <c r="R233" s="506">
        <v>0</v>
      </c>
      <c r="S233" s="172">
        <f t="shared" si="16"/>
        <v>151.91300000000001</v>
      </c>
      <c r="T233" s="143">
        <f t="shared" si="17"/>
        <v>3.4370000000000118</v>
      </c>
      <c r="U233" s="143">
        <f t="shared" si="19"/>
        <v>148.476</v>
      </c>
      <c r="V233" s="398"/>
      <c r="W233" s="440">
        <f t="shared" si="20"/>
        <v>2402.4901560000003</v>
      </c>
      <c r="X233" s="404">
        <v>1055.904</v>
      </c>
      <c r="Y233" s="398">
        <v>1.6779999999998836</v>
      </c>
      <c r="Z233" s="398">
        <v>1054.2260000000001</v>
      </c>
      <c r="AA233" s="398"/>
      <c r="AB233" s="440">
        <v>0</v>
      </c>
      <c r="AC233" s="36"/>
      <c r="AH233" s="21"/>
    </row>
    <row r="234" spans="1:34" ht="33.75" customHeight="1">
      <c r="A234" s="12">
        <v>198</v>
      </c>
      <c r="B234" s="586" t="s">
        <v>392</v>
      </c>
      <c r="C234" s="406" t="s">
        <v>10</v>
      </c>
      <c r="D234" s="502">
        <v>0</v>
      </c>
      <c r="E234" s="244">
        <v>0</v>
      </c>
      <c r="F234" s="244">
        <v>0</v>
      </c>
      <c r="G234" s="369"/>
      <c r="H234" s="403">
        <v>0</v>
      </c>
      <c r="I234" s="474"/>
      <c r="J234" s="69">
        <f t="shared" si="15"/>
        <v>0</v>
      </c>
      <c r="K234" s="69"/>
      <c r="L234" s="272"/>
      <c r="M234" s="242">
        <f t="shared" si="18"/>
        <v>0</v>
      </c>
      <c r="N234" s="474">
        <v>0</v>
      </c>
      <c r="O234" s="272">
        <v>0</v>
      </c>
      <c r="P234" s="272">
        <v>0</v>
      </c>
      <c r="Q234" s="272"/>
      <c r="R234" s="506">
        <v>0</v>
      </c>
      <c r="S234" s="502">
        <f t="shared" si="16"/>
        <v>0</v>
      </c>
      <c r="T234" s="244">
        <f t="shared" si="17"/>
        <v>0</v>
      </c>
      <c r="U234" s="244">
        <f t="shared" si="19"/>
        <v>0</v>
      </c>
      <c r="V234" s="369"/>
      <c r="W234" s="403">
        <f t="shared" si="20"/>
        <v>0</v>
      </c>
      <c r="X234" s="516">
        <v>0</v>
      </c>
      <c r="Y234" s="371">
        <v>0</v>
      </c>
      <c r="Z234" s="371">
        <v>0</v>
      </c>
      <c r="AA234" s="371"/>
      <c r="AB234" s="529">
        <v>0</v>
      </c>
      <c r="AC234" s="36"/>
      <c r="AH234" s="21"/>
    </row>
    <row r="235" spans="1:34" ht="33.75" customHeight="1">
      <c r="A235" s="12">
        <v>199</v>
      </c>
      <c r="B235" s="399" t="s">
        <v>393</v>
      </c>
      <c r="C235" s="406" t="s">
        <v>10</v>
      </c>
      <c r="D235" s="502">
        <v>0</v>
      </c>
      <c r="E235" s="244">
        <v>0</v>
      </c>
      <c r="F235" s="244">
        <v>0</v>
      </c>
      <c r="G235" s="369"/>
      <c r="H235" s="403">
        <v>0</v>
      </c>
      <c r="I235" s="85"/>
      <c r="J235" s="69">
        <f t="shared" si="15"/>
        <v>0</v>
      </c>
      <c r="K235" s="69"/>
      <c r="L235" s="82">
        <v>9.2629999999999999</v>
      </c>
      <c r="M235" s="242">
        <f t="shared" si="18"/>
        <v>0</v>
      </c>
      <c r="N235" s="474">
        <v>0</v>
      </c>
      <c r="O235" s="272">
        <v>0</v>
      </c>
      <c r="P235" s="272">
        <v>0</v>
      </c>
      <c r="Q235" s="82">
        <v>9.2629999999999999</v>
      </c>
      <c r="R235" s="506">
        <v>0</v>
      </c>
      <c r="S235" s="172">
        <f t="shared" si="16"/>
        <v>0</v>
      </c>
      <c r="T235" s="244">
        <f t="shared" ref="T235:T254" si="21">S235-U235</f>
        <v>0</v>
      </c>
      <c r="U235" s="143">
        <f t="shared" si="19"/>
        <v>0</v>
      </c>
      <c r="V235" s="144"/>
      <c r="W235" s="145">
        <f t="shared" si="20"/>
        <v>0</v>
      </c>
      <c r="X235" s="516">
        <v>9.6000000000000002E-2</v>
      </c>
      <c r="Y235" s="371">
        <v>0</v>
      </c>
      <c r="Z235" s="371">
        <v>9.6000000000000002E-2</v>
      </c>
      <c r="AA235" s="371"/>
      <c r="AB235" s="529">
        <v>0.88924800000000004</v>
      </c>
      <c r="AC235" s="36"/>
      <c r="AH235" s="21"/>
    </row>
    <row r="236" spans="1:34" ht="33.75" customHeight="1">
      <c r="A236" s="12">
        <v>200</v>
      </c>
      <c r="B236" s="465" t="s">
        <v>351</v>
      </c>
      <c r="C236" s="406" t="s">
        <v>10</v>
      </c>
      <c r="D236" s="172">
        <v>447.38499999999999</v>
      </c>
      <c r="E236" s="143">
        <v>6.9769999999999754</v>
      </c>
      <c r="F236" s="143">
        <v>440.40800000000002</v>
      </c>
      <c r="G236" s="144"/>
      <c r="H236" s="145">
        <v>19195.182679999998</v>
      </c>
      <c r="I236" s="67"/>
      <c r="J236" s="68">
        <f t="shared" si="15"/>
        <v>0</v>
      </c>
      <c r="K236" s="68"/>
      <c r="L236" s="82">
        <v>43.585000000000001</v>
      </c>
      <c r="M236" s="89">
        <f t="shared" si="18"/>
        <v>0</v>
      </c>
      <c r="N236" s="476">
        <v>14.222</v>
      </c>
      <c r="O236" s="82">
        <v>0.1639999999999997</v>
      </c>
      <c r="P236" s="82">
        <v>14.058</v>
      </c>
      <c r="Q236" s="82">
        <v>42.844999999999999</v>
      </c>
      <c r="R236" s="408">
        <v>602.31501000000003</v>
      </c>
      <c r="S236" s="172">
        <f t="shared" si="16"/>
        <v>447.38499999999999</v>
      </c>
      <c r="T236" s="143">
        <f t="shared" si="21"/>
        <v>6.9769999999999754</v>
      </c>
      <c r="U236" s="143">
        <f t="shared" si="19"/>
        <v>440.40800000000002</v>
      </c>
      <c r="V236" s="144"/>
      <c r="W236" s="145">
        <f t="shared" si="20"/>
        <v>19195.182679999998</v>
      </c>
      <c r="X236" s="404">
        <v>653.68400000000008</v>
      </c>
      <c r="Y236" s="398">
        <v>10.608000000000061</v>
      </c>
      <c r="Z236" s="398">
        <v>643.07600000000002</v>
      </c>
      <c r="AA236" s="398"/>
      <c r="AB236" s="440">
        <v>27552.591219999998</v>
      </c>
      <c r="AC236" s="36"/>
      <c r="AH236" s="21"/>
    </row>
    <row r="237" spans="1:34" ht="33.75" customHeight="1">
      <c r="A237" s="12">
        <v>201</v>
      </c>
      <c r="B237" s="465" t="s">
        <v>350</v>
      </c>
      <c r="C237" s="406" t="s">
        <v>10</v>
      </c>
      <c r="D237" s="172">
        <v>54.980999999999995</v>
      </c>
      <c r="E237" s="143">
        <v>5.0729999999999933</v>
      </c>
      <c r="F237" s="143">
        <v>49.908000000000001</v>
      </c>
      <c r="G237" s="144"/>
      <c r="H237" s="145">
        <v>2175.2401800000002</v>
      </c>
      <c r="I237" s="67"/>
      <c r="J237" s="68">
        <f t="shared" si="15"/>
        <v>0</v>
      </c>
      <c r="K237" s="68"/>
      <c r="L237" s="82">
        <v>43.585000000000001</v>
      </c>
      <c r="M237" s="89">
        <f t="shared" si="18"/>
        <v>0</v>
      </c>
      <c r="N237" s="476">
        <v>17.079999999999998</v>
      </c>
      <c r="O237" s="82">
        <v>1.0359999999999978</v>
      </c>
      <c r="P237" s="82">
        <v>16.044</v>
      </c>
      <c r="Q237" s="82">
        <v>42.844999999999999</v>
      </c>
      <c r="R237" s="408">
        <v>687.40517999999997</v>
      </c>
      <c r="S237" s="172">
        <f t="shared" ref="S237:S254" si="22">D237+I237</f>
        <v>54.980999999999995</v>
      </c>
      <c r="T237" s="143">
        <f t="shared" si="21"/>
        <v>5.0729999999999933</v>
      </c>
      <c r="U237" s="143">
        <f t="shared" si="19"/>
        <v>49.908000000000001</v>
      </c>
      <c r="V237" s="144"/>
      <c r="W237" s="145">
        <f t="shared" ref="W237:W254" si="23">H237+M237</f>
        <v>2175.2401800000002</v>
      </c>
      <c r="X237" s="404">
        <v>73.957999999999998</v>
      </c>
      <c r="Y237" s="398">
        <v>3.9789999999999992</v>
      </c>
      <c r="Z237" s="398">
        <v>69.978999999999999</v>
      </c>
      <c r="AA237" s="398"/>
      <c r="AB237" s="440">
        <v>2998.2502549999999</v>
      </c>
      <c r="AC237" s="36"/>
      <c r="AH237" s="21"/>
    </row>
    <row r="238" spans="1:34" ht="33.75" customHeight="1">
      <c r="A238" s="12">
        <v>202</v>
      </c>
      <c r="B238" s="465" t="s">
        <v>388</v>
      </c>
      <c r="C238" s="406" t="s">
        <v>10</v>
      </c>
      <c r="D238" s="172">
        <v>782.21699999999987</v>
      </c>
      <c r="E238" s="143">
        <v>0.61899999999991451</v>
      </c>
      <c r="F238" s="143">
        <v>781.59799999999996</v>
      </c>
      <c r="G238" s="144"/>
      <c r="H238" s="145">
        <v>34065.948830000001</v>
      </c>
      <c r="I238" s="67"/>
      <c r="J238" s="68">
        <f t="shared" si="15"/>
        <v>0</v>
      </c>
      <c r="K238" s="68"/>
      <c r="L238" s="82">
        <v>43.585000000000001</v>
      </c>
      <c r="M238" s="89">
        <f t="shared" si="18"/>
        <v>0</v>
      </c>
      <c r="N238" s="476">
        <v>107.07599999999999</v>
      </c>
      <c r="O238" s="272">
        <v>0</v>
      </c>
      <c r="P238" s="82">
        <v>107.07599999999999</v>
      </c>
      <c r="Q238" s="82"/>
      <c r="R238" s="506">
        <v>0</v>
      </c>
      <c r="S238" s="172">
        <f t="shared" si="22"/>
        <v>782.21699999999987</v>
      </c>
      <c r="T238" s="143">
        <f t="shared" si="21"/>
        <v>0.61899999999991451</v>
      </c>
      <c r="U238" s="143">
        <f t="shared" si="19"/>
        <v>781.59799999999996</v>
      </c>
      <c r="V238" s="144"/>
      <c r="W238" s="145">
        <f>U238*43.585</f>
        <v>34065.948830000001</v>
      </c>
      <c r="X238" s="404">
        <v>1046.635</v>
      </c>
      <c r="Y238" s="398">
        <v>2.1199999999998909</v>
      </c>
      <c r="Z238" s="398">
        <v>1044.5150000000001</v>
      </c>
      <c r="AA238" s="398"/>
      <c r="AB238" s="529">
        <v>0</v>
      </c>
      <c r="AC238" s="36"/>
      <c r="AH238" s="21"/>
    </row>
    <row r="239" spans="1:34" ht="37.5" customHeight="1">
      <c r="A239" s="12">
        <v>203</v>
      </c>
      <c r="B239" s="587" t="s">
        <v>391</v>
      </c>
      <c r="C239" s="406" t="s">
        <v>10</v>
      </c>
      <c r="D239" s="502">
        <v>0</v>
      </c>
      <c r="E239" s="244">
        <v>0</v>
      </c>
      <c r="F239" s="244">
        <v>0</v>
      </c>
      <c r="G239" s="369"/>
      <c r="H239" s="403">
        <v>0</v>
      </c>
      <c r="I239" s="85"/>
      <c r="J239" s="69">
        <f t="shared" si="15"/>
        <v>0</v>
      </c>
      <c r="K239" s="69"/>
      <c r="L239" s="82">
        <v>43.585000000000001</v>
      </c>
      <c r="M239" s="242">
        <f t="shared" si="18"/>
        <v>0</v>
      </c>
      <c r="N239" s="474">
        <v>0</v>
      </c>
      <c r="O239" s="272">
        <v>0</v>
      </c>
      <c r="P239" s="272">
        <v>0</v>
      </c>
      <c r="Q239" s="82">
        <v>42.844999999999999</v>
      </c>
      <c r="R239" s="408">
        <v>0</v>
      </c>
      <c r="S239" s="502">
        <f t="shared" si="22"/>
        <v>0</v>
      </c>
      <c r="T239" s="244">
        <f t="shared" si="21"/>
        <v>0</v>
      </c>
      <c r="U239" s="244">
        <f t="shared" si="19"/>
        <v>0</v>
      </c>
      <c r="V239" s="369"/>
      <c r="W239" s="403">
        <f t="shared" si="23"/>
        <v>0</v>
      </c>
      <c r="X239" s="516">
        <v>0</v>
      </c>
      <c r="Y239" s="371">
        <v>0</v>
      </c>
      <c r="Z239" s="371">
        <v>0</v>
      </c>
      <c r="AA239" s="371"/>
      <c r="AB239" s="529">
        <v>0</v>
      </c>
      <c r="AC239" s="36"/>
      <c r="AH239" s="21"/>
    </row>
    <row r="240" spans="1:34" ht="33.75" customHeight="1">
      <c r="A240" s="12">
        <v>204</v>
      </c>
      <c r="B240" s="465" t="s">
        <v>367</v>
      </c>
      <c r="C240" s="406" t="s">
        <v>10</v>
      </c>
      <c r="D240" s="404">
        <v>250.49700000000001</v>
      </c>
      <c r="E240" s="398">
        <v>4.3590000000000373</v>
      </c>
      <c r="F240" s="398">
        <v>246.13799999999998</v>
      </c>
      <c r="G240" s="398"/>
      <c r="H240" s="145">
        <v>10727.924730000001</v>
      </c>
      <c r="I240" s="476"/>
      <c r="J240" s="82">
        <f t="shared" si="15"/>
        <v>0</v>
      </c>
      <c r="K240" s="82"/>
      <c r="L240" s="82">
        <v>43.585000000000001</v>
      </c>
      <c r="M240" s="89">
        <f t="shared" si="18"/>
        <v>0</v>
      </c>
      <c r="N240" s="476">
        <v>69.179000000000002</v>
      </c>
      <c r="O240" s="82">
        <v>1.0409999999999968</v>
      </c>
      <c r="P240" s="82">
        <v>68.138000000000005</v>
      </c>
      <c r="Q240" s="82">
        <v>42.844999999999999</v>
      </c>
      <c r="R240" s="408">
        <v>2919.3726100000003</v>
      </c>
      <c r="S240" s="404">
        <f t="shared" si="22"/>
        <v>250.49700000000001</v>
      </c>
      <c r="T240" s="398">
        <f t="shared" si="21"/>
        <v>4.3590000000000373</v>
      </c>
      <c r="U240" s="398">
        <f t="shared" si="19"/>
        <v>246.13799999999998</v>
      </c>
      <c r="V240" s="398"/>
      <c r="W240" s="145">
        <f t="shared" si="23"/>
        <v>10727.924730000001</v>
      </c>
      <c r="X240" s="404">
        <v>336.05200000000002</v>
      </c>
      <c r="Y240" s="398">
        <v>4.5940000000000509</v>
      </c>
      <c r="Z240" s="398">
        <v>331.45799999999997</v>
      </c>
      <c r="AA240" s="398"/>
      <c r="AB240" s="440">
        <v>14201.318010000001</v>
      </c>
      <c r="AC240" s="36"/>
      <c r="AH240" s="21"/>
    </row>
    <row r="241" spans="1:34" ht="33.75" customHeight="1">
      <c r="A241" s="12">
        <v>205</v>
      </c>
      <c r="B241" s="465" t="s">
        <v>361</v>
      </c>
      <c r="C241" s="406" t="s">
        <v>10</v>
      </c>
      <c r="D241" s="404">
        <v>593.96600000000001</v>
      </c>
      <c r="E241" s="398">
        <v>15.47300000000007</v>
      </c>
      <c r="F241" s="398">
        <v>578.49299999999994</v>
      </c>
      <c r="G241" s="398"/>
      <c r="H241" s="145">
        <v>25213.617405000001</v>
      </c>
      <c r="I241" s="476"/>
      <c r="J241" s="82">
        <f t="shared" si="15"/>
        <v>0</v>
      </c>
      <c r="K241" s="82"/>
      <c r="L241" s="82">
        <v>43.585000000000001</v>
      </c>
      <c r="M241" s="89">
        <f t="shared" si="18"/>
        <v>0</v>
      </c>
      <c r="N241" s="476">
        <v>155.74299999999999</v>
      </c>
      <c r="O241" s="82">
        <v>6.1059999999999945</v>
      </c>
      <c r="P241" s="82">
        <v>149.637</v>
      </c>
      <c r="Q241" s="82">
        <v>42.844999999999999</v>
      </c>
      <c r="R241" s="408">
        <v>6411.1972649999998</v>
      </c>
      <c r="S241" s="404">
        <f t="shared" si="22"/>
        <v>593.96600000000001</v>
      </c>
      <c r="T241" s="398">
        <f t="shared" si="21"/>
        <v>15.47300000000007</v>
      </c>
      <c r="U241" s="398">
        <f t="shared" si="19"/>
        <v>578.49299999999994</v>
      </c>
      <c r="V241" s="398"/>
      <c r="W241" s="145">
        <f t="shared" si="23"/>
        <v>25213.617405000001</v>
      </c>
      <c r="X241" s="404">
        <v>768.61999999999989</v>
      </c>
      <c r="Y241" s="398">
        <v>45.367999999999938</v>
      </c>
      <c r="Z241" s="398">
        <v>723.25199999999995</v>
      </c>
      <c r="AA241" s="398"/>
      <c r="AB241" s="440">
        <v>30987.731939999998</v>
      </c>
      <c r="AC241" s="36"/>
      <c r="AH241" s="21"/>
    </row>
    <row r="242" spans="1:34" ht="33.75" customHeight="1">
      <c r="A242" s="12">
        <v>206</v>
      </c>
      <c r="B242" s="465" t="s">
        <v>364</v>
      </c>
      <c r="C242" s="406" t="s">
        <v>10</v>
      </c>
      <c r="D242" s="404">
        <v>42.12</v>
      </c>
      <c r="E242" s="398">
        <v>6.0919999999999987</v>
      </c>
      <c r="F242" s="398">
        <v>36.027999999999999</v>
      </c>
      <c r="G242" s="300"/>
      <c r="H242" s="440">
        <v>1570.2803799999999</v>
      </c>
      <c r="I242" s="476"/>
      <c r="J242" s="82">
        <f t="shared" si="15"/>
        <v>0</v>
      </c>
      <c r="K242" s="82"/>
      <c r="L242" s="82">
        <v>43.585000000000001</v>
      </c>
      <c r="M242" s="408">
        <f t="shared" si="18"/>
        <v>0</v>
      </c>
      <c r="N242" s="476">
        <v>10.147</v>
      </c>
      <c r="O242" s="82">
        <v>0.61599999999999966</v>
      </c>
      <c r="P242" s="82">
        <v>9.5310000000000006</v>
      </c>
      <c r="Q242" s="82">
        <v>42.844999999999999</v>
      </c>
      <c r="R242" s="408">
        <v>408.35569500000003</v>
      </c>
      <c r="S242" s="404">
        <f t="shared" si="22"/>
        <v>42.12</v>
      </c>
      <c r="T242" s="398">
        <f t="shared" si="21"/>
        <v>6.0919999999999987</v>
      </c>
      <c r="U242" s="398">
        <f t="shared" si="19"/>
        <v>36.027999999999999</v>
      </c>
      <c r="V242" s="300"/>
      <c r="W242" s="440">
        <f>H242+M242</f>
        <v>1570.2803799999999</v>
      </c>
      <c r="X242" s="404">
        <v>36.405000000000001</v>
      </c>
      <c r="Y242" s="398">
        <v>2.161999999999999</v>
      </c>
      <c r="Z242" s="398">
        <v>34.243000000000002</v>
      </c>
      <c r="AA242" s="398"/>
      <c r="AB242" s="440">
        <v>1467.141335</v>
      </c>
      <c r="AC242" s="36"/>
      <c r="AH242" s="21"/>
    </row>
    <row r="243" spans="1:34" ht="33.75" customHeight="1">
      <c r="A243" s="12">
        <v>207</v>
      </c>
      <c r="B243" s="501" t="s">
        <v>365</v>
      </c>
      <c r="C243" s="406" t="s">
        <v>10</v>
      </c>
      <c r="D243" s="404">
        <v>603.59799999999996</v>
      </c>
      <c r="E243" s="398">
        <v>5.5399999999999636</v>
      </c>
      <c r="F243" s="398">
        <v>598.05799999999999</v>
      </c>
      <c r="G243" s="300"/>
      <c r="H243" s="440">
        <v>26066.357930000002</v>
      </c>
      <c r="I243" s="476"/>
      <c r="J243" s="82">
        <f t="shared" si="15"/>
        <v>0</v>
      </c>
      <c r="K243" s="82"/>
      <c r="L243" s="82">
        <v>43.585000000000001</v>
      </c>
      <c r="M243" s="408">
        <f t="shared" si="18"/>
        <v>0</v>
      </c>
      <c r="N243" s="476">
        <v>166.709</v>
      </c>
      <c r="O243" s="82">
        <v>1.5720000000000027</v>
      </c>
      <c r="P243" s="82">
        <v>165.137</v>
      </c>
      <c r="Q243" s="82">
        <v>42.844999999999999</v>
      </c>
      <c r="R243" s="408">
        <v>7075.2947649999996</v>
      </c>
      <c r="S243" s="404">
        <f t="shared" si="22"/>
        <v>603.59799999999996</v>
      </c>
      <c r="T243" s="398">
        <f t="shared" si="21"/>
        <v>5.5399999999999636</v>
      </c>
      <c r="U243" s="398">
        <f t="shared" si="19"/>
        <v>598.05799999999999</v>
      </c>
      <c r="V243" s="300"/>
      <c r="W243" s="440">
        <f>H243+M243</f>
        <v>26066.357930000002</v>
      </c>
      <c r="X243" s="404">
        <v>783.65999999999985</v>
      </c>
      <c r="Y243" s="398">
        <v>7.3959999999999582</v>
      </c>
      <c r="Z243" s="398">
        <v>776.2639999999999</v>
      </c>
      <c r="AA243" s="398"/>
      <c r="AB243" s="440">
        <v>33259.031080000001</v>
      </c>
      <c r="AC243" s="36"/>
      <c r="AH243" s="21"/>
    </row>
    <row r="244" spans="1:34" ht="33.75" customHeight="1">
      <c r="A244" s="12">
        <v>208</v>
      </c>
      <c r="B244" s="501" t="s">
        <v>358</v>
      </c>
      <c r="C244" s="406" t="s">
        <v>10</v>
      </c>
      <c r="D244" s="404">
        <v>311.32299999999998</v>
      </c>
      <c r="E244" s="398">
        <v>3.0329999999999586</v>
      </c>
      <c r="F244" s="398">
        <v>308.29000000000002</v>
      </c>
      <c r="G244" s="300"/>
      <c r="H244" s="440">
        <v>13436.819650000001</v>
      </c>
      <c r="I244" s="476"/>
      <c r="J244" s="82">
        <f t="shared" si="15"/>
        <v>0</v>
      </c>
      <c r="K244" s="82"/>
      <c r="L244" s="82">
        <v>43.585000000000001</v>
      </c>
      <c r="M244" s="408">
        <f t="shared" si="18"/>
        <v>0</v>
      </c>
      <c r="N244" s="476">
        <v>83.986999999999995</v>
      </c>
      <c r="O244" s="82">
        <v>0.61699999999999022</v>
      </c>
      <c r="P244" s="82">
        <v>83.37</v>
      </c>
      <c r="Q244" s="82">
        <v>42.844999999999999</v>
      </c>
      <c r="R244" s="408">
        <v>3571.98765</v>
      </c>
      <c r="S244" s="404">
        <f t="shared" si="22"/>
        <v>311.32299999999998</v>
      </c>
      <c r="T244" s="398">
        <f t="shared" si="21"/>
        <v>3.0329999999999586</v>
      </c>
      <c r="U244" s="398">
        <f t="shared" si="19"/>
        <v>308.29000000000002</v>
      </c>
      <c r="V244" s="300"/>
      <c r="W244" s="440">
        <f t="shared" si="23"/>
        <v>13436.819650000001</v>
      </c>
      <c r="X244" s="404">
        <v>414.63</v>
      </c>
      <c r="Y244" s="398">
        <v>4.2179999999999609</v>
      </c>
      <c r="Z244" s="398">
        <v>410.41200000000003</v>
      </c>
      <c r="AA244" s="398"/>
      <c r="AB244" s="440">
        <v>17584.102139999999</v>
      </c>
      <c r="AC244" s="36"/>
      <c r="AH244" s="21"/>
    </row>
    <row r="245" spans="1:34" ht="35.25" customHeight="1">
      <c r="A245" s="12">
        <v>209</v>
      </c>
      <c r="B245" s="501" t="s">
        <v>403</v>
      </c>
      <c r="C245" s="406" t="s">
        <v>10</v>
      </c>
      <c r="D245" s="404">
        <v>566.28600000000006</v>
      </c>
      <c r="E245" s="371">
        <v>0</v>
      </c>
      <c r="F245" s="398">
        <v>566.28600000000006</v>
      </c>
      <c r="G245" s="300"/>
      <c r="H245" s="440">
        <v>24681.575310000004</v>
      </c>
      <c r="I245" s="476"/>
      <c r="J245" s="82">
        <f t="shared" si="15"/>
        <v>0</v>
      </c>
      <c r="K245" s="82"/>
      <c r="L245" s="82">
        <v>43.585000000000001</v>
      </c>
      <c r="M245" s="408">
        <f t="shared" si="18"/>
        <v>0</v>
      </c>
      <c r="N245" s="476">
        <v>156.34700000000001</v>
      </c>
      <c r="O245" s="272">
        <v>0</v>
      </c>
      <c r="P245" s="82">
        <v>156.34700000000001</v>
      </c>
      <c r="Q245" s="82">
        <v>42.844999999999999</v>
      </c>
      <c r="R245" s="408">
        <v>6698.6872149999999</v>
      </c>
      <c r="S245" s="404">
        <f t="shared" si="22"/>
        <v>566.28600000000006</v>
      </c>
      <c r="T245" s="371">
        <f>S245-U245</f>
        <v>0</v>
      </c>
      <c r="U245" s="398">
        <f>F245+K245</f>
        <v>566.28600000000006</v>
      </c>
      <c r="V245" s="300"/>
      <c r="W245" s="440">
        <f t="shared" si="23"/>
        <v>24681.575310000004</v>
      </c>
      <c r="X245" s="404">
        <v>756.37599999999998</v>
      </c>
      <c r="Y245" s="398">
        <v>0</v>
      </c>
      <c r="Z245" s="398">
        <v>756.37599999999998</v>
      </c>
      <c r="AA245" s="398"/>
      <c r="AB245" s="440">
        <v>32406.92972</v>
      </c>
      <c r="AC245" s="36"/>
      <c r="AH245" s="21"/>
    </row>
    <row r="246" spans="1:34" ht="35.25" customHeight="1">
      <c r="A246" s="12">
        <v>210</v>
      </c>
      <c r="B246" s="501" t="s">
        <v>382</v>
      </c>
      <c r="C246" s="406" t="s">
        <v>10</v>
      </c>
      <c r="D246" s="404">
        <v>580.44200000000001</v>
      </c>
      <c r="E246" s="398">
        <v>12.178999999999974</v>
      </c>
      <c r="F246" s="398">
        <v>568.26300000000003</v>
      </c>
      <c r="G246" s="300"/>
      <c r="H246" s="440">
        <v>24767.742854999997</v>
      </c>
      <c r="I246" s="476"/>
      <c r="J246" s="82">
        <f t="shared" si="15"/>
        <v>0</v>
      </c>
      <c r="K246" s="82"/>
      <c r="L246" s="82">
        <v>43.585000000000001</v>
      </c>
      <c r="M246" s="408">
        <f t="shared" si="18"/>
        <v>0</v>
      </c>
      <c r="N246" s="476">
        <v>158.12</v>
      </c>
      <c r="O246" s="82">
        <v>2.5680000000000121</v>
      </c>
      <c r="P246" s="82">
        <v>155.55199999999999</v>
      </c>
      <c r="Q246" s="82">
        <v>42.844999999999999</v>
      </c>
      <c r="R246" s="408">
        <v>6664.6254399999998</v>
      </c>
      <c r="S246" s="404">
        <f t="shared" si="22"/>
        <v>580.44200000000001</v>
      </c>
      <c r="T246" s="398">
        <f>S246-U246</f>
        <v>12.178999999999974</v>
      </c>
      <c r="U246" s="398">
        <f>F246+K246</f>
        <v>568.26300000000003</v>
      </c>
      <c r="V246" s="300"/>
      <c r="W246" s="440">
        <f t="shared" si="23"/>
        <v>24767.742854999997</v>
      </c>
      <c r="X246" s="404">
        <v>738.21100000000013</v>
      </c>
      <c r="Y246" s="398">
        <v>12.630000000000109</v>
      </c>
      <c r="Z246" s="398">
        <v>725.58100000000002</v>
      </c>
      <c r="AA246" s="398"/>
      <c r="AB246" s="440">
        <v>31087.517945</v>
      </c>
      <c r="AC246" s="36"/>
      <c r="AH246" s="21"/>
    </row>
    <row r="247" spans="1:34" ht="35.25" customHeight="1">
      <c r="A247" s="12">
        <v>211</v>
      </c>
      <c r="B247" s="501" t="s">
        <v>389</v>
      </c>
      <c r="C247" s="406" t="s">
        <v>10</v>
      </c>
      <c r="D247" s="404">
        <v>604.25099999999998</v>
      </c>
      <c r="E247" s="398">
        <v>10.196000000000026</v>
      </c>
      <c r="F247" s="398">
        <v>594.05499999999995</v>
      </c>
      <c r="G247" s="300"/>
      <c r="H247" s="440">
        <v>25891.887175</v>
      </c>
      <c r="I247" s="476"/>
      <c r="J247" s="82">
        <f t="shared" si="15"/>
        <v>0</v>
      </c>
      <c r="K247" s="82"/>
      <c r="L247" s="82">
        <v>43.585000000000001</v>
      </c>
      <c r="M247" s="408">
        <f t="shared" si="18"/>
        <v>0</v>
      </c>
      <c r="N247" s="476">
        <v>158.678</v>
      </c>
      <c r="O247" s="82">
        <v>3.0360000000000014</v>
      </c>
      <c r="P247" s="82">
        <v>155.642</v>
      </c>
      <c r="Q247" s="82">
        <v>42.844999999999999</v>
      </c>
      <c r="R247" s="408">
        <v>6668.4814899999992</v>
      </c>
      <c r="S247" s="404">
        <f t="shared" si="22"/>
        <v>604.25099999999998</v>
      </c>
      <c r="T247" s="398">
        <f t="shared" ref="T247:T252" si="24">S247-U247</f>
        <v>10.196000000000026</v>
      </c>
      <c r="U247" s="398">
        <f t="shared" ref="U247:U252" si="25">F247+K247</f>
        <v>594.05499999999995</v>
      </c>
      <c r="V247" s="300"/>
      <c r="W247" s="440">
        <f t="shared" si="23"/>
        <v>25891.887175</v>
      </c>
      <c r="X247" s="404">
        <v>811.43799999999999</v>
      </c>
      <c r="Y247" s="398">
        <v>16.156000000000063</v>
      </c>
      <c r="Z247" s="398">
        <v>795.28199999999993</v>
      </c>
      <c r="AA247" s="398"/>
      <c r="AB247" s="440">
        <v>34073.85729</v>
      </c>
      <c r="AC247" s="36"/>
      <c r="AH247" s="21"/>
    </row>
    <row r="248" spans="1:34" ht="35.25" customHeight="1">
      <c r="A248" s="12">
        <v>212</v>
      </c>
      <c r="B248" s="501" t="s">
        <v>390</v>
      </c>
      <c r="C248" s="406" t="s">
        <v>10</v>
      </c>
      <c r="D248" s="404">
        <v>624.096</v>
      </c>
      <c r="E248" s="398">
        <v>39.634000000000015</v>
      </c>
      <c r="F248" s="398">
        <v>584.46199999999999</v>
      </c>
      <c r="G248" s="300"/>
      <c r="H248" s="440">
        <v>25473.776270000002</v>
      </c>
      <c r="I248" s="476"/>
      <c r="J248" s="82">
        <f t="shared" si="15"/>
        <v>0</v>
      </c>
      <c r="K248" s="82"/>
      <c r="L248" s="82">
        <v>43.585000000000001</v>
      </c>
      <c r="M248" s="408">
        <f t="shared" si="18"/>
        <v>0</v>
      </c>
      <c r="N248" s="476">
        <v>162.26</v>
      </c>
      <c r="O248" s="82">
        <v>7.5859999999999843</v>
      </c>
      <c r="P248" s="82">
        <v>154.67400000000001</v>
      </c>
      <c r="Q248" s="82">
        <v>42.844999999999999</v>
      </c>
      <c r="R248" s="408">
        <v>6627.0075299999999</v>
      </c>
      <c r="S248" s="404">
        <f t="shared" si="22"/>
        <v>624.096</v>
      </c>
      <c r="T248" s="398">
        <f t="shared" si="24"/>
        <v>39.634000000000015</v>
      </c>
      <c r="U248" s="398">
        <f t="shared" si="25"/>
        <v>584.46199999999999</v>
      </c>
      <c r="V248" s="300"/>
      <c r="W248" s="440">
        <f t="shared" si="23"/>
        <v>25473.776270000002</v>
      </c>
      <c r="X248" s="404">
        <v>834.428</v>
      </c>
      <c r="Y248" s="398">
        <v>36.758000000000038</v>
      </c>
      <c r="Z248" s="398">
        <v>797.67</v>
      </c>
      <c r="AA248" s="398"/>
      <c r="AB248" s="440">
        <v>34176.171150000002</v>
      </c>
      <c r="AC248" s="36"/>
      <c r="AH248" s="21"/>
    </row>
    <row r="249" spans="1:34" ht="37.5" customHeight="1">
      <c r="A249" s="12">
        <v>213</v>
      </c>
      <c r="B249" s="501" t="s">
        <v>395</v>
      </c>
      <c r="C249" s="406" t="s">
        <v>10</v>
      </c>
      <c r="D249" s="404">
        <v>599.77</v>
      </c>
      <c r="E249" s="398">
        <v>8.6369999999999436</v>
      </c>
      <c r="F249" s="398">
        <v>591.13300000000004</v>
      </c>
      <c r="G249" s="300"/>
      <c r="H249" s="440">
        <v>25764.531805000002</v>
      </c>
      <c r="I249" s="476"/>
      <c r="J249" s="82">
        <f t="shared" si="15"/>
        <v>0</v>
      </c>
      <c r="K249" s="82"/>
      <c r="L249" s="82">
        <v>43.585000000000001</v>
      </c>
      <c r="M249" s="408">
        <f t="shared" si="18"/>
        <v>0</v>
      </c>
      <c r="N249" s="476">
        <v>162.21199999999999</v>
      </c>
      <c r="O249" s="82">
        <v>1.9989999999999952</v>
      </c>
      <c r="P249" s="82">
        <v>160.21299999999999</v>
      </c>
      <c r="Q249" s="82">
        <v>42.844999999999999</v>
      </c>
      <c r="R249" s="408">
        <v>6864.3259849999995</v>
      </c>
      <c r="S249" s="404">
        <f t="shared" si="22"/>
        <v>599.77</v>
      </c>
      <c r="T249" s="398">
        <f t="shared" si="24"/>
        <v>8.6369999999999436</v>
      </c>
      <c r="U249" s="398">
        <f t="shared" si="25"/>
        <v>591.13300000000004</v>
      </c>
      <c r="V249" s="300"/>
      <c r="W249" s="440">
        <f t="shared" si="23"/>
        <v>25764.531805000002</v>
      </c>
      <c r="X249" s="404">
        <v>615.95499999999993</v>
      </c>
      <c r="Y249" s="398">
        <v>8.8229999999999791</v>
      </c>
      <c r="Z249" s="398">
        <v>607.13199999999995</v>
      </c>
      <c r="AA249" s="398"/>
      <c r="AB249" s="440">
        <v>26012.570540000001</v>
      </c>
      <c r="AC249" s="36"/>
      <c r="AH249" s="21"/>
    </row>
    <row r="250" spans="1:34" ht="37.5" customHeight="1">
      <c r="A250" s="12">
        <v>214</v>
      </c>
      <c r="B250" s="501" t="s">
        <v>411</v>
      </c>
      <c r="C250" s="406" t="s">
        <v>10</v>
      </c>
      <c r="D250" s="404">
        <v>670.66799999999989</v>
      </c>
      <c r="E250" s="398">
        <v>1.4809999999999945</v>
      </c>
      <c r="F250" s="398">
        <v>669.1869999999999</v>
      </c>
      <c r="G250" s="300"/>
      <c r="H250" s="440">
        <v>16216.408571</v>
      </c>
      <c r="I250" s="476"/>
      <c r="J250" s="82">
        <f t="shared" si="15"/>
        <v>0</v>
      </c>
      <c r="K250" s="82"/>
      <c r="L250" s="82">
        <v>24.233000000000001</v>
      </c>
      <c r="M250" s="506">
        <f t="shared" si="18"/>
        <v>0</v>
      </c>
      <c r="N250" s="85"/>
      <c r="O250" s="69"/>
      <c r="P250" s="69"/>
      <c r="Q250" s="82"/>
      <c r="R250" s="242"/>
      <c r="S250" s="404">
        <f t="shared" si="22"/>
        <v>670.66799999999989</v>
      </c>
      <c r="T250" s="398">
        <f t="shared" si="24"/>
        <v>1.4809999999999945</v>
      </c>
      <c r="U250" s="398">
        <f t="shared" si="25"/>
        <v>669.1869999999999</v>
      </c>
      <c r="V250" s="300"/>
      <c r="W250" s="440">
        <f t="shared" si="23"/>
        <v>16216.408571</v>
      </c>
      <c r="X250" s="502"/>
      <c r="Y250" s="244"/>
      <c r="Z250" s="244"/>
      <c r="AA250" s="369"/>
      <c r="AB250" s="403"/>
      <c r="AC250" s="36"/>
      <c r="AH250" s="21"/>
    </row>
    <row r="251" spans="1:34" ht="37.5" customHeight="1">
      <c r="A251" s="12">
        <v>215</v>
      </c>
      <c r="B251" s="501" t="s">
        <v>400</v>
      </c>
      <c r="C251" s="406" t="s">
        <v>10</v>
      </c>
      <c r="D251" s="404">
        <v>687.245</v>
      </c>
      <c r="E251" s="398">
        <v>0</v>
      </c>
      <c r="F251" s="398">
        <v>687.245</v>
      </c>
      <c r="G251" s="300"/>
      <c r="H251" s="529">
        <v>29953.573325000001</v>
      </c>
      <c r="I251" s="476"/>
      <c r="J251" s="82">
        <f t="shared" si="15"/>
        <v>0</v>
      </c>
      <c r="K251" s="82"/>
      <c r="L251" s="82">
        <v>43.585000000000001</v>
      </c>
      <c r="M251" s="408">
        <f t="shared" si="18"/>
        <v>0</v>
      </c>
      <c r="N251" s="85"/>
      <c r="O251" s="69"/>
      <c r="P251" s="69"/>
      <c r="Q251" s="82"/>
      <c r="R251" s="242"/>
      <c r="S251" s="404">
        <f t="shared" si="22"/>
        <v>687.245</v>
      </c>
      <c r="T251" s="398">
        <f t="shared" si="24"/>
        <v>0</v>
      </c>
      <c r="U251" s="398">
        <f t="shared" si="25"/>
        <v>687.245</v>
      </c>
      <c r="V251" s="300"/>
      <c r="W251" s="529">
        <f t="shared" si="23"/>
        <v>29953.573325000001</v>
      </c>
      <c r="X251" s="502"/>
      <c r="Y251" s="244"/>
      <c r="Z251" s="244"/>
      <c r="AA251" s="369"/>
      <c r="AB251" s="403"/>
      <c r="AC251" s="36"/>
      <c r="AH251" s="21"/>
    </row>
    <row r="252" spans="1:34" ht="37.5" customHeight="1">
      <c r="A252" s="12">
        <v>216</v>
      </c>
      <c r="B252" s="501" t="s">
        <v>401</v>
      </c>
      <c r="C252" s="406" t="s">
        <v>10</v>
      </c>
      <c r="D252" s="404">
        <v>696.57899999999995</v>
      </c>
      <c r="E252" s="398">
        <v>8.5570000000000164</v>
      </c>
      <c r="F252" s="398">
        <v>688.02199999999993</v>
      </c>
      <c r="G252" s="300"/>
      <c r="H252" s="529">
        <v>29987.438869999998</v>
      </c>
      <c r="I252" s="476"/>
      <c r="J252" s="82">
        <f t="shared" si="15"/>
        <v>0</v>
      </c>
      <c r="K252" s="82"/>
      <c r="L252" s="82">
        <v>43.585000000000001</v>
      </c>
      <c r="M252" s="408">
        <f t="shared" si="18"/>
        <v>0</v>
      </c>
      <c r="N252" s="85"/>
      <c r="O252" s="69"/>
      <c r="P252" s="69"/>
      <c r="Q252" s="82"/>
      <c r="R252" s="242"/>
      <c r="S252" s="404">
        <f t="shared" si="22"/>
        <v>696.57899999999995</v>
      </c>
      <c r="T252" s="398">
        <f t="shared" si="24"/>
        <v>8.5570000000000164</v>
      </c>
      <c r="U252" s="398">
        <f t="shared" si="25"/>
        <v>688.02199999999993</v>
      </c>
      <c r="V252" s="300"/>
      <c r="W252" s="529">
        <f t="shared" si="23"/>
        <v>29987.438869999998</v>
      </c>
      <c r="X252" s="502"/>
      <c r="Y252" s="244"/>
      <c r="Z252" s="244"/>
      <c r="AA252" s="369"/>
      <c r="AB252" s="403"/>
      <c r="AC252" s="36"/>
      <c r="AH252" s="21"/>
    </row>
    <row r="253" spans="1:34" ht="33.75" customHeight="1">
      <c r="A253" s="12">
        <v>217</v>
      </c>
      <c r="B253" s="501" t="s">
        <v>413</v>
      </c>
      <c r="C253" s="406" t="s">
        <v>10</v>
      </c>
      <c r="D253" s="172">
        <v>3783.3240000000005</v>
      </c>
      <c r="E253" s="143">
        <v>342.29600000000028</v>
      </c>
      <c r="F253" s="143">
        <v>3441.0280000000002</v>
      </c>
      <c r="G253" s="144"/>
      <c r="H253" s="440">
        <v>107836.025757</v>
      </c>
      <c r="I253" s="474"/>
      <c r="J253" s="69">
        <f t="shared" si="15"/>
        <v>0</v>
      </c>
      <c r="K253" s="69"/>
      <c r="L253" s="82">
        <v>16.143999999999998</v>
      </c>
      <c r="M253" s="242">
        <f t="shared" si="18"/>
        <v>0</v>
      </c>
      <c r="N253" s="474">
        <v>0</v>
      </c>
      <c r="O253" s="272">
        <v>0</v>
      </c>
      <c r="P253" s="272">
        <v>0</v>
      </c>
      <c r="Q253" s="82">
        <v>17.015000000000001</v>
      </c>
      <c r="R253" s="506">
        <v>0</v>
      </c>
      <c r="S253" s="172">
        <f t="shared" si="22"/>
        <v>3783.3240000000005</v>
      </c>
      <c r="T253" s="143">
        <f t="shared" si="21"/>
        <v>342.29600000000028</v>
      </c>
      <c r="U253" s="143">
        <f t="shared" si="19"/>
        <v>3441.0280000000002</v>
      </c>
      <c r="V253" s="144"/>
      <c r="W253" s="440">
        <f t="shared" si="23"/>
        <v>107836.025757</v>
      </c>
      <c r="X253" s="404">
        <v>5413.8329999999996</v>
      </c>
      <c r="Y253" s="398">
        <v>417.72499999999945</v>
      </c>
      <c r="Z253" s="398">
        <v>4996.1080000000002</v>
      </c>
      <c r="AA253" s="398"/>
      <c r="AB253" s="440">
        <v>157986.47730500001</v>
      </c>
      <c r="AC253" s="36"/>
      <c r="AH253" s="21"/>
    </row>
    <row r="254" spans="1:34" ht="33.75" customHeight="1">
      <c r="A254" s="12">
        <v>218</v>
      </c>
      <c r="B254" s="605" t="s">
        <v>410</v>
      </c>
      <c r="C254" s="406" t="s">
        <v>10</v>
      </c>
      <c r="D254" s="172">
        <v>3512.7060000000006</v>
      </c>
      <c r="E254" s="244">
        <v>0</v>
      </c>
      <c r="F254" s="143">
        <v>3512.7060000000006</v>
      </c>
      <c r="G254" s="144"/>
      <c r="H254" s="440">
        <v>97826.204312000002</v>
      </c>
      <c r="I254" s="476"/>
      <c r="J254" s="272">
        <f t="shared" si="15"/>
        <v>0</v>
      </c>
      <c r="K254" s="82"/>
      <c r="L254" s="82">
        <v>16.143999999999998</v>
      </c>
      <c r="M254" s="89">
        <f t="shared" si="18"/>
        <v>0</v>
      </c>
      <c r="N254" s="474">
        <v>0</v>
      </c>
      <c r="O254" s="272">
        <v>0</v>
      </c>
      <c r="P254" s="272">
        <v>0</v>
      </c>
      <c r="Q254" s="82">
        <v>17.015000000000001</v>
      </c>
      <c r="R254" s="506">
        <v>0</v>
      </c>
      <c r="S254" s="172">
        <f t="shared" si="22"/>
        <v>3512.7060000000006</v>
      </c>
      <c r="T254" s="244">
        <f t="shared" si="21"/>
        <v>0</v>
      </c>
      <c r="U254" s="143">
        <f t="shared" si="19"/>
        <v>3512.7060000000006</v>
      </c>
      <c r="V254" s="144"/>
      <c r="W254" s="440">
        <f t="shared" si="23"/>
        <v>97826.204312000002</v>
      </c>
      <c r="X254" s="404">
        <v>939.197</v>
      </c>
      <c r="Y254" s="398">
        <v>0</v>
      </c>
      <c r="Z254" s="398">
        <v>939.197</v>
      </c>
      <c r="AA254" s="398"/>
      <c r="AB254" s="440">
        <v>29592.08137</v>
      </c>
      <c r="AC254" s="25"/>
      <c r="AH254" s="21"/>
    </row>
    <row r="255" spans="1:34" ht="33.75" customHeight="1">
      <c r="A255" s="12"/>
      <c r="B255" s="575" t="s">
        <v>20</v>
      </c>
      <c r="C255" s="466" t="s">
        <v>10</v>
      </c>
      <c r="D255" s="188">
        <f>D8+D11+D14+D20+D30+D33+D36</f>
        <v>3246131.3910000003</v>
      </c>
      <c r="E255" s="138">
        <f>E8+E11+E14+E20+E30+E33+E36</f>
        <v>154257.41860000035</v>
      </c>
      <c r="F255" s="138">
        <f>F8+F11+F14+F20+F30+F33+F36</f>
        <v>3091873.9724000003</v>
      </c>
      <c r="G255" s="539"/>
      <c r="H255" s="140">
        <f>H8+H11+H14+H20+H30+H33+H36</f>
        <v>63186574.56940645</v>
      </c>
      <c r="I255" s="188">
        <f>I8+I11+I14+I20+I30+I33+I36</f>
        <v>0</v>
      </c>
      <c r="J255" s="188">
        <f>J8+J11+J14+J20+J30+J33+J36</f>
        <v>0</v>
      </c>
      <c r="K255" s="188">
        <f>K8+K11+K14+K20+K30+K33+K36</f>
        <v>0</v>
      </c>
      <c r="L255" s="404"/>
      <c r="M255" s="140">
        <f>M8+M11+M14+M20+M30+M33+M36</f>
        <v>0</v>
      </c>
      <c r="N255" s="61">
        <f>N8+N11+N14+N20+N30+N33+N36</f>
        <v>644349.47100000014</v>
      </c>
      <c r="O255" s="62">
        <f>O8+O11+O14+O20+O30+O33+O36</f>
        <v>18170.283000000141</v>
      </c>
      <c r="P255" s="62">
        <f>P8+P11+P14+P20+P30+P33+P36</f>
        <v>626179.18799999985</v>
      </c>
      <c r="Q255" s="75"/>
      <c r="R255" s="240">
        <f>R8+R11+R14+R20+R30+R33+R36</f>
        <v>14773964.030402865</v>
      </c>
      <c r="S255" s="188">
        <f>S8+S11+S14+S20+S30+S33+S36</f>
        <v>3246131.3910000003</v>
      </c>
      <c r="T255" s="138">
        <f>T8+T11+T14+T20+T30+T33+T36</f>
        <v>154257.41860000035</v>
      </c>
      <c r="U255" s="138">
        <f>U8+U11+U14+U20+U30+U33+U36</f>
        <v>3091873.9724000003</v>
      </c>
      <c r="V255" s="138"/>
      <c r="W255" s="140">
        <f>W8+W11+W14+W20+W30+W33+W36</f>
        <v>63111690.58790645</v>
      </c>
      <c r="X255" s="445">
        <f>X8+X11+X14+X20+X30+X33+X36</f>
        <v>3642759.9699999997</v>
      </c>
      <c r="Y255" s="138">
        <f>Y8+Y11+Y14+Y20+Y30+Y33+Y36</f>
        <v>159671.13659999991</v>
      </c>
      <c r="Z255" s="138">
        <f>Z8+Z11+Z14+Z20+Z30+Z33+Z36</f>
        <v>3483088.8334000004</v>
      </c>
      <c r="AA255" s="157"/>
      <c r="AB255" s="140">
        <f>AB8+AB11+AB14+AB20+AB30+AB33+AB36</f>
        <v>70266622.742124155</v>
      </c>
      <c r="AC255" s="670" t="e">
        <f>W255-#REF!</f>
        <v>#REF!</v>
      </c>
      <c r="AD255" s="21" t="s">
        <v>38</v>
      </c>
      <c r="AH255" s="21"/>
    </row>
    <row r="256" spans="1:34" ht="33.75" customHeight="1">
      <c r="A256" s="10"/>
      <c r="B256" s="576" t="s">
        <v>207</v>
      </c>
      <c r="C256" s="406" t="s">
        <v>10</v>
      </c>
      <c r="D256" s="172">
        <f>D8</f>
        <v>1315411</v>
      </c>
      <c r="E256" s="143">
        <f t="shared" ref="E256:E261" si="26">D256-F256</f>
        <v>98661.923999999883</v>
      </c>
      <c r="F256" s="143">
        <f>F8</f>
        <v>1216749.0760000001</v>
      </c>
      <c r="G256" s="280"/>
      <c r="H256" s="145">
        <f>H8</f>
        <v>15009805.012456998</v>
      </c>
      <c r="I256" s="172">
        <f>I8</f>
        <v>0</v>
      </c>
      <c r="J256" s="172">
        <f t="shared" ref="J256:J261" si="27">I256-K256</f>
        <v>0</v>
      </c>
      <c r="K256" s="172">
        <f>K8</f>
        <v>0</v>
      </c>
      <c r="L256" s="398"/>
      <c r="M256" s="145">
        <f>M8</f>
        <v>0</v>
      </c>
      <c r="N256" s="67">
        <f>N8</f>
        <v>43.606000000000002</v>
      </c>
      <c r="O256" s="68">
        <f t="shared" ref="O256:O261" si="28">N256-P256</f>
        <v>9.5339999999999989</v>
      </c>
      <c r="P256" s="68">
        <f>P8</f>
        <v>34.072000000000003</v>
      </c>
      <c r="Q256" s="82"/>
      <c r="R256" s="89">
        <f>R8</f>
        <v>116.18552000000001</v>
      </c>
      <c r="S256" s="619">
        <f>S8</f>
        <v>1315411</v>
      </c>
      <c r="T256" s="143">
        <f t="shared" ref="T256:T261" si="29">S256-U256</f>
        <v>98661.923999999883</v>
      </c>
      <c r="U256" s="143">
        <f>U8</f>
        <v>1216749.0760000001</v>
      </c>
      <c r="V256" s="143"/>
      <c r="W256" s="145">
        <f>W8</f>
        <v>15009805.012456998</v>
      </c>
      <c r="X256" s="446">
        <f>X8</f>
        <v>1203525.3469999998</v>
      </c>
      <c r="Y256" s="143">
        <f t="shared" ref="Y256:Y261" si="30">X256-Z256</f>
        <v>96106.640999999829</v>
      </c>
      <c r="Z256" s="143">
        <f>Z8</f>
        <v>1107418.706</v>
      </c>
      <c r="AA256" s="144"/>
      <c r="AB256" s="145">
        <f>AB8</f>
        <v>12349957.799087999</v>
      </c>
      <c r="AH256" s="21"/>
    </row>
    <row r="257" spans="1:34" ht="33.75" customHeight="1">
      <c r="A257" s="10"/>
      <c r="B257" s="576" t="s">
        <v>50</v>
      </c>
      <c r="C257" s="406" t="s">
        <v>10</v>
      </c>
      <c r="D257" s="172">
        <f>D11+D14+D20+D253+D254+D234+D235</f>
        <v>1072235.5419999999</v>
      </c>
      <c r="E257" s="143">
        <f t="shared" si="26"/>
        <v>41308.300999999628</v>
      </c>
      <c r="F257" s="143">
        <f>F11+F14+F20+F253+F254+F234+F235</f>
        <v>1030927.2410000003</v>
      </c>
      <c r="G257" s="280"/>
      <c r="H257" s="145">
        <f>H11+H14+H20+H253+H254+H234+H235</f>
        <v>31840885.471553463</v>
      </c>
      <c r="I257" s="172">
        <f>I11+I14+I20+I253+I254+I234+I235</f>
        <v>0</v>
      </c>
      <c r="J257" s="172">
        <f t="shared" si="27"/>
        <v>0</v>
      </c>
      <c r="K257" s="172">
        <f>K11+K14+K20+K253+K254+K234+K235</f>
        <v>0</v>
      </c>
      <c r="L257" s="404"/>
      <c r="M257" s="145">
        <f>M11+M14+M20+M253+M254+M234+M235</f>
        <v>0</v>
      </c>
      <c r="N257" s="67">
        <f>N11+N14+N20+N253+N254+N234+N235</f>
        <v>370342.77</v>
      </c>
      <c r="O257" s="68">
        <f t="shared" si="28"/>
        <v>13446.689000000013</v>
      </c>
      <c r="P257" s="68">
        <f>P11+P14+P20+P253+P254+P234+P235</f>
        <v>356896.08100000001</v>
      </c>
      <c r="Q257" s="82"/>
      <c r="R257" s="89">
        <f>R11+R14+R20+R253+R254+R234+R235</f>
        <v>9992770.3526498657</v>
      </c>
      <c r="S257" s="172">
        <f>S11+S14+S20+S253+S254+S234+S235</f>
        <v>1072235.5419999999</v>
      </c>
      <c r="T257" s="143">
        <f t="shared" si="29"/>
        <v>41308.300999999628</v>
      </c>
      <c r="U257" s="143">
        <f>U11+U14+U20+U253+U254+U234+U235</f>
        <v>1030927.2410000003</v>
      </c>
      <c r="V257" s="143"/>
      <c r="W257" s="145">
        <f>W11+W14+W20+W253+W254+W234+W235</f>
        <v>31840885.471553463</v>
      </c>
      <c r="X257" s="446">
        <f>X11+X14+X20+X253+X254+X234+X235</f>
        <v>1089495.081</v>
      </c>
      <c r="Y257" s="143">
        <f t="shared" si="30"/>
        <v>41406.182999999844</v>
      </c>
      <c r="Z257" s="143">
        <f>Z11+Z14+Z20+Z253+Z254+Z234+Z235</f>
        <v>1048088.8980000002</v>
      </c>
      <c r="AA257" s="144"/>
      <c r="AB257" s="145">
        <f>AB11+AB14+AB20+AB253+AB254+AB234+AB235</f>
        <v>34186026.348704554</v>
      </c>
      <c r="AC257" s="396"/>
      <c r="AD257" s="36"/>
      <c r="AH257" s="21"/>
    </row>
    <row r="258" spans="1:34" ht="33.75" customHeight="1">
      <c r="A258" s="10"/>
      <c r="B258" s="576" t="s">
        <v>51</v>
      </c>
      <c r="C258" s="406" t="s">
        <v>10</v>
      </c>
      <c r="D258" s="172">
        <f>D30+D33+D36-D236-D239-D253-D254-D237-D240-D241-D242-D243-D244-D234-D235-D245-D246-D247-D248-D238-D249-D250-D251-D252</f>
        <v>850369.42500000016</v>
      </c>
      <c r="E258" s="143">
        <f t="shared" si="26"/>
        <v>14159.343600000837</v>
      </c>
      <c r="F258" s="143">
        <f>F30+F33+F36-F236-F239-F253-F254-F237-F240-F241-F242-F243-F244-F245-F234-F235-F246-F247-F248-F238-F249-F250-F251-F252</f>
        <v>836210.08139999933</v>
      </c>
      <c r="G258" s="280"/>
      <c r="H258" s="145">
        <f>H30+H33+H36-H236-H239-H253-H254-H237-H240-H241-H242-H243-H244-H245-H234-H235-H246-H247-H248-H238-H249-H250-H251-H252</f>
        <v>16000695.77943</v>
      </c>
      <c r="I258" s="172">
        <f>I30+I33+I36-I236-I239-I253-I254-I237-I240-I241-I242-I243-I244-I234-I235-I245-I246-I247-I248-I238-I249-I250-I251-I252</f>
        <v>0</v>
      </c>
      <c r="J258" s="172">
        <f t="shared" si="27"/>
        <v>0</v>
      </c>
      <c r="K258" s="172">
        <f>K30+K33+K36-K236-K239-K253-K254-K237-K240-K241-K242-K243-K244-K245-K234-K235-K246-K247-K248-K238-K249-K250-K251-K252</f>
        <v>0</v>
      </c>
      <c r="L258" s="404"/>
      <c r="M258" s="145">
        <f>M30+M33+M36-M236-M239-M253-M254-M237-M240-M241-M242-M243-M244-M245-M234-M235-M246-M247-M248-M238-M249-M250-M251-M252</f>
        <v>0</v>
      </c>
      <c r="N258" s="67">
        <f>N30+N33+N36-N236-N239-N253-N254-N237-N240-N241-N242-N243-N244-N234-N235-N245-N246-N247-N248-N238-N249-N250-N251-N252</f>
        <v>272541.33500000002</v>
      </c>
      <c r="O258" s="68">
        <f t="shared" si="28"/>
        <v>4687.7190000000992</v>
      </c>
      <c r="P258" s="68">
        <f>P30+P33+P36-P236-P239-P253-P254-P237-P240-P241-P242-P243-P244-P245-P234-P235-P246-P247-P248-P238-P249-P250-P251-P252</f>
        <v>267853.61599999992</v>
      </c>
      <c r="Q258" s="82"/>
      <c r="R258" s="89">
        <f>R30+R33+R36-R236-R239-R253-R254-R237-R240-R241-R242-R243-R244-R245-R234-R235-R246-R247-R248-R238-R249-R250-R251-R252</f>
        <v>4725878.4363980014</v>
      </c>
      <c r="S258" s="172">
        <f>S30+S33+S36-S236-S239-S253-S254-S237-S240-S241-S242-S243-S244-S234-S235-S245-S246-S247-S248-S238-S249-S250-S251-S252</f>
        <v>850369.42500000016</v>
      </c>
      <c r="T258" s="172">
        <f t="shared" si="29"/>
        <v>14159.343600000837</v>
      </c>
      <c r="U258" s="172">
        <f>U30+U33+U36-U236-U239-U253-U254-U237-U240-U241-U242-U243-U244-U245-U234-U235-U246-U247-U248-U238-U249-U250-U251-U252</f>
        <v>836210.08139999933</v>
      </c>
      <c r="V258" s="404"/>
      <c r="W258" s="145">
        <f>W30+W33+W36-W236-W239-W253-W254-W237-W240-W241-W242-W243-W244-W245-W234-W235-W246-W247-W248-W238-W249-W250-W251-W252</f>
        <v>15925811.79793</v>
      </c>
      <c r="X258" s="67">
        <f>X30+X33+X36-X236-X239-X253-X254-X237-X240-X241-X242-X243-X244-X234-X235-X245-X246-X247-X248-X238-X249-X250-X251-X252</f>
        <v>1341869.4900000002</v>
      </c>
      <c r="Y258" s="68">
        <f t="shared" si="30"/>
        <v>22003.500599999679</v>
      </c>
      <c r="Z258" s="68">
        <f>Z30+Z33+Z36-Z236-Z239-Z253-Z254-Z237-Z240-Z241-Z242-Z243-Z244-Z245-Z234-Z235-Z246-Z247-Z248-Z238-Z249-Z250-Z251-Z252</f>
        <v>1319865.9894000005</v>
      </c>
      <c r="AA258" s="457"/>
      <c r="AB258" s="145">
        <f>AB30+AB33+AB36-AB236-AB239-AB253-AB254-AB237-AB240-AB241-AB242-AB243-AB244-AB245-AB234-AB235-AB246-AB247-AB248-AB238-AB249-AB250-AB251-AB252</f>
        <v>23444831.381706618</v>
      </c>
      <c r="AH258" s="21"/>
    </row>
    <row r="259" spans="1:34" ht="33.75" customHeight="1">
      <c r="A259" s="10"/>
      <c r="B259" s="576" t="s">
        <v>308</v>
      </c>
      <c r="C259" s="406" t="s">
        <v>10</v>
      </c>
      <c r="D259" s="172">
        <f>D240+D241+D242+D243+D244+D245+D246+D247+D248+D249+D250+D251+D252</f>
        <v>6830.8409999999994</v>
      </c>
      <c r="E259" s="143">
        <f>D259-F259</f>
        <v>115.18100000000049</v>
      </c>
      <c r="F259" s="143">
        <f>F240+F241+F242+F243+F244+F245+F246+F247+F248+F249+F250+F251+F252</f>
        <v>6715.6599999999989</v>
      </c>
      <c r="G259" s="280"/>
      <c r="H259" s="145">
        <f>H240+H241+H242+H243+H244+H245+H246+H247+H248+H249+H250+H251+H252</f>
        <v>279751.93427600001</v>
      </c>
      <c r="I259" s="172">
        <f>I240+I241+I242+I243+I244+I245+I246+I247+I248+I249+I250+I251+I252</f>
        <v>0</v>
      </c>
      <c r="J259" s="172">
        <f>I259-K259</f>
        <v>0</v>
      </c>
      <c r="K259" s="172">
        <f>K240+K241+K242+K243+K244+K245+K246+K247+K248+K249+K250+K251+K252</f>
        <v>0</v>
      </c>
      <c r="L259" s="404"/>
      <c r="M259" s="145">
        <f>M240+M241+M242+M243+M244+M245+M246+M247+M248+M249+M250+M251+M252</f>
        <v>0</v>
      </c>
      <c r="N259" s="67">
        <f>N240+N241+N242+N243+N244+N245+N246+N247+N248+N249+N250+N251+N252</f>
        <v>1283.3820000000001</v>
      </c>
      <c r="O259" s="68">
        <f>N259-P259</f>
        <v>25.141000000000076</v>
      </c>
      <c r="P259" s="68">
        <f>P240+P241+P242+P243+P244+P245+P246+P247+P248+P249+P250+P251+P252</f>
        <v>1258.241</v>
      </c>
      <c r="Q259" s="82"/>
      <c r="R259" s="89">
        <f>R240+R241+R242+R243+R244+R245+R246+R247+R248+R249+R250+R251+R252</f>
        <v>53909.335644999999</v>
      </c>
      <c r="S259" s="172">
        <f>S240+S241+S242+S243+S244+S245+S246+S247+S248+S249+S250+S251+S252</f>
        <v>6830.8409999999994</v>
      </c>
      <c r="T259" s="172">
        <f>S259-U259</f>
        <v>115.18100000000049</v>
      </c>
      <c r="U259" s="172">
        <f>U240+U241+U242+U243+U244+U245+U246+U247+U248+U249+U250+U251+U252</f>
        <v>6715.6599999999989</v>
      </c>
      <c r="V259" s="404"/>
      <c r="W259" s="145">
        <f>W240+W241+W242+W243+W244+W245+W246+W247+W248+W249+W250+W251+W252</f>
        <v>279751.93427600001</v>
      </c>
      <c r="X259" s="67">
        <f>X240+X241+X242+X243+X244+X245+X246+X247+X248+X249+X250+X251+X252</f>
        <v>6095.7749999999996</v>
      </c>
      <c r="Y259" s="68">
        <f>X259-Z259</f>
        <v>138.10499999999956</v>
      </c>
      <c r="Z259" s="68">
        <f>Z240+Z241+Z242+Z243+Z244+Z245+Z246+Z247+Z248+Z249+Z250+Z251+Z252</f>
        <v>5957.67</v>
      </c>
      <c r="AA259" s="457"/>
      <c r="AB259" s="89">
        <f>AB240+AB241+AB242+AB243+AB244+AB245+AB246+AB247+AB248+AB249+AB250+AB251+AB252</f>
        <v>255256.37115000002</v>
      </c>
      <c r="AH259" s="21"/>
    </row>
    <row r="260" spans="1:34" ht="33.75" customHeight="1">
      <c r="A260" s="10"/>
      <c r="B260" s="576" t="s">
        <v>310</v>
      </c>
      <c r="C260" s="406" t="s">
        <v>10</v>
      </c>
      <c r="D260" s="172">
        <f>D236+D237+D238</f>
        <v>1284.5829999999999</v>
      </c>
      <c r="E260" s="143">
        <f t="shared" si="26"/>
        <v>12.668999999999869</v>
      </c>
      <c r="F260" s="143">
        <f>F236+F237+F238</f>
        <v>1271.914</v>
      </c>
      <c r="G260" s="160"/>
      <c r="H260" s="145">
        <f>H236+H237+H238</f>
        <v>55436.37169</v>
      </c>
      <c r="I260" s="172">
        <f>I236+I237+I238</f>
        <v>0</v>
      </c>
      <c r="J260" s="172">
        <f t="shared" si="27"/>
        <v>0</v>
      </c>
      <c r="K260" s="172">
        <f>K236+K237+K238</f>
        <v>0</v>
      </c>
      <c r="L260" s="404"/>
      <c r="M260" s="145">
        <f>M236+M237+M238</f>
        <v>0</v>
      </c>
      <c r="N260" s="67">
        <f>N236+N237+N238</f>
        <v>138.37799999999999</v>
      </c>
      <c r="O260" s="68">
        <f t="shared" si="28"/>
        <v>1.1999999999999886</v>
      </c>
      <c r="P260" s="68">
        <f>P236+P237+P238</f>
        <v>137.178</v>
      </c>
      <c r="Q260" s="82"/>
      <c r="R260" s="89">
        <f>R236+R237+R238</f>
        <v>1289.72019</v>
      </c>
      <c r="S260" s="167">
        <f>S236+S237+S238</f>
        <v>1284.5829999999999</v>
      </c>
      <c r="T260" s="143">
        <f t="shared" si="29"/>
        <v>12.668999999999869</v>
      </c>
      <c r="U260" s="143">
        <f>U236+U237+U238</f>
        <v>1271.914</v>
      </c>
      <c r="V260" s="143"/>
      <c r="W260" s="145">
        <f>W236+W237+W238</f>
        <v>55436.37169</v>
      </c>
      <c r="X260" s="172">
        <f>X236+X237+X238</f>
        <v>1774.277</v>
      </c>
      <c r="Y260" s="172">
        <f t="shared" si="30"/>
        <v>16.70699999999988</v>
      </c>
      <c r="Z260" s="172">
        <f>Z236+Z237+Z238</f>
        <v>1757.5700000000002</v>
      </c>
      <c r="AA260" s="172"/>
      <c r="AB260" s="145">
        <f>AB236+AB237+AB238</f>
        <v>30550.841474999997</v>
      </c>
      <c r="AH260" s="21"/>
    </row>
    <row r="261" spans="1:34" ht="33.75" customHeight="1">
      <c r="A261" s="10"/>
      <c r="B261" s="576" t="s">
        <v>311</v>
      </c>
      <c r="C261" s="406" t="s">
        <v>10</v>
      </c>
      <c r="D261" s="143">
        <f>D239</f>
        <v>0</v>
      </c>
      <c r="E261" s="143">
        <f t="shared" si="26"/>
        <v>0</v>
      </c>
      <c r="F261" s="143">
        <f>F239</f>
        <v>0</v>
      </c>
      <c r="G261" s="143"/>
      <c r="H261" s="145">
        <f>H239</f>
        <v>0</v>
      </c>
      <c r="I261" s="502">
        <f>I239</f>
        <v>0</v>
      </c>
      <c r="J261" s="502">
        <f t="shared" si="27"/>
        <v>0</v>
      </c>
      <c r="K261" s="244">
        <f>K239</f>
        <v>0</v>
      </c>
      <c r="L261" s="516"/>
      <c r="M261" s="363">
        <f>M239</f>
        <v>0</v>
      </c>
      <c r="N261" s="517">
        <f>N239</f>
        <v>0</v>
      </c>
      <c r="O261" s="69">
        <f t="shared" si="28"/>
        <v>0</v>
      </c>
      <c r="P261" s="85">
        <f>P239</f>
        <v>0</v>
      </c>
      <c r="Q261" s="272"/>
      <c r="R261" s="242">
        <f>R239</f>
        <v>0</v>
      </c>
      <c r="S261" s="368">
        <f>S239</f>
        <v>0</v>
      </c>
      <c r="T261" s="244">
        <f t="shared" si="29"/>
        <v>0</v>
      </c>
      <c r="U261" s="244">
        <f>U239</f>
        <v>0</v>
      </c>
      <c r="V261" s="244"/>
      <c r="W261" s="403">
        <f>W239</f>
        <v>0</v>
      </c>
      <c r="X261" s="85">
        <f>X239</f>
        <v>0</v>
      </c>
      <c r="Y261" s="69">
        <f t="shared" si="30"/>
        <v>0</v>
      </c>
      <c r="Z261" s="69">
        <f>Z239</f>
        <v>0</v>
      </c>
      <c r="AA261" s="508"/>
      <c r="AB261" s="242">
        <f>AB239</f>
        <v>0</v>
      </c>
      <c r="AC261" s="25"/>
      <c r="AH261" s="21"/>
    </row>
    <row r="262" spans="1:34" ht="23.25" customHeight="1" outlineLevel="1">
      <c r="A262" s="565"/>
      <c r="B262" s="435"/>
      <c r="C262" s="480"/>
      <c r="D262" s="479">
        <f>D256+D257+D258+D260+D259+D261</f>
        <v>3246131.3910000003</v>
      </c>
      <c r="E262" s="479">
        <f>E256+E257+E258+E260+E259+E261</f>
        <v>154257.41860000035</v>
      </c>
      <c r="F262" s="479">
        <f>F256+F257+F258+F260+F259+F261</f>
        <v>3091873.9723999994</v>
      </c>
      <c r="G262" s="423"/>
      <c r="H262" s="427">
        <f>H256+H257+H258+H260+H259+H261</f>
        <v>63186574.569406457</v>
      </c>
      <c r="I262" s="425">
        <f>I256+I257+I258+I260+I259+I261</f>
        <v>0</v>
      </c>
      <c r="J262" s="479">
        <f>J256+J257+J258+J260+J259+J261</f>
        <v>0</v>
      </c>
      <c r="K262" s="479">
        <f>K256+K257+K258+K260+K259+K261</f>
        <v>0</v>
      </c>
      <c r="L262" s="494"/>
      <c r="M262" s="427">
        <f>M256+M257+M258+M260+M259+M261</f>
        <v>0</v>
      </c>
      <c r="N262" s="423">
        <f>N256+N257+N258+N260+N259+N261</f>
        <v>644349.47100000014</v>
      </c>
      <c r="O262" s="423">
        <f>O256+O257+O258+O260+O259+O261</f>
        <v>18170.283000000112</v>
      </c>
      <c r="P262" s="423">
        <f>P256+P257+P258+P260+P259+P261</f>
        <v>626179.18799999985</v>
      </c>
      <c r="Q262" s="423"/>
      <c r="R262" s="423">
        <f>R256+R257+R258+R260+R259+R261</f>
        <v>14773964.030402867</v>
      </c>
      <c r="S262" s="423">
        <f>D262+I262</f>
        <v>3246131.3910000003</v>
      </c>
      <c r="T262" s="423">
        <f>E262+J262</f>
        <v>154257.41860000035</v>
      </c>
      <c r="U262" s="423">
        <f>F262+K262</f>
        <v>3091873.9723999994</v>
      </c>
      <c r="V262" s="424"/>
      <c r="W262" s="425">
        <f>W256+W257+W258+W259+W260+W261</f>
        <v>63111690.587906457</v>
      </c>
      <c r="X262" s="423">
        <f>X256+X257+X258+X260+X259+X261</f>
        <v>3642759.9699999997</v>
      </c>
      <c r="Y262" s="423">
        <f>Y256+Y257+Y258+Y260+Y259+Y261</f>
        <v>159671.13659999936</v>
      </c>
      <c r="Z262" s="423">
        <f>Z256+Z257+Z258+Z260+Z259+Z261</f>
        <v>3483088.8334000004</v>
      </c>
      <c r="AA262" s="448"/>
      <c r="AB262" s="423">
        <f>AB256+AB257+AB258+AB260+AB259+AB261</f>
        <v>70266622.74212417</v>
      </c>
      <c r="AC262" s="25"/>
    </row>
    <row r="263" spans="1:34" ht="23.25" customHeight="1" outlineLevel="1">
      <c r="B263" s="435"/>
      <c r="C263" s="480"/>
      <c r="D263" s="483"/>
      <c r="E263" s="484">
        <f>D255-F255</f>
        <v>154257.41859999998</v>
      </c>
      <c r="F263" s="485">
        <f>F9+F12+F21+F31+F36+F15+F34</f>
        <v>2653235.5264000003</v>
      </c>
      <c r="G263" s="410" t="s">
        <v>260</v>
      </c>
      <c r="H263" s="227"/>
      <c r="I263" s="494">
        <f>I255-I262</f>
        <v>0</v>
      </c>
      <c r="J263" s="343">
        <f>I255-K255</f>
        <v>0</v>
      </c>
      <c r="K263" s="426">
        <f>K9+K12+K15+K21+K31+K36+K34</f>
        <v>0</v>
      </c>
      <c r="L263" s="416" t="s">
        <v>260</v>
      </c>
      <c r="M263" s="227">
        <f>M262-M255</f>
        <v>0</v>
      </c>
      <c r="N263" s="494"/>
      <c r="O263" s="494">
        <f>N255-P255</f>
        <v>18170.283000000287</v>
      </c>
      <c r="P263" s="495">
        <f>P9+P12+P15+P21+P31+P36+P34</f>
        <v>455004.5639999999</v>
      </c>
      <c r="Q263" s="494" t="s">
        <v>260</v>
      </c>
      <c r="R263" s="494"/>
      <c r="S263" s="427">
        <f>S255-S262</f>
        <v>0</v>
      </c>
      <c r="T263" s="227">
        <f>S255-U255</f>
        <v>154257.41859999998</v>
      </c>
      <c r="U263" s="343">
        <f>U9+U12+U21+U31+U36+U15+U34</f>
        <v>2653235.5264000003</v>
      </c>
      <c r="V263" s="416" t="s">
        <v>260</v>
      </c>
      <c r="W263" s="343">
        <f>W262-W255</f>
        <v>0</v>
      </c>
      <c r="X263" s="499"/>
      <c r="Y263" s="227">
        <f>X255-Z255</f>
        <v>159671.13659999939</v>
      </c>
      <c r="Z263" s="426"/>
      <c r="AA263" s="449"/>
      <c r="AB263" s="227">
        <f>AB8+AB11+AB14+AB20+AB30+AB33+AB36</f>
        <v>70266622.742124155</v>
      </c>
      <c r="AC263" s="511"/>
    </row>
    <row r="264" spans="1:34" ht="33.75" customHeight="1" outlineLevel="1">
      <c r="B264" s="435"/>
      <c r="C264" s="480"/>
      <c r="D264" s="486"/>
      <c r="E264" s="487">
        <f>E236+E237+E239+E238</f>
        <v>12.668999999999883</v>
      </c>
      <c r="F264" s="485">
        <f>F10+F13+F17+F23+F32+F35</f>
        <v>9580.3169999999991</v>
      </c>
      <c r="G264" s="416" t="s">
        <v>283</v>
      </c>
      <c r="H264" s="343"/>
      <c r="I264" s="540" t="s">
        <v>357</v>
      </c>
      <c r="J264" s="343"/>
      <c r="K264" s="426">
        <f>K10+K13+K17+K23+K32+K35</f>
        <v>0</v>
      </c>
      <c r="L264" s="416" t="s">
        <v>283</v>
      </c>
      <c r="M264" s="227"/>
      <c r="N264" s="494"/>
      <c r="O264" s="494"/>
      <c r="P264" s="494">
        <f>P10+P13+P17+P23+P32+P35</f>
        <v>1710.78</v>
      </c>
      <c r="Q264" s="494" t="s">
        <v>283</v>
      </c>
      <c r="R264" s="494"/>
      <c r="S264" s="343"/>
      <c r="T264" s="427">
        <f>T256+T257+T258+T260+T259+T261</f>
        <v>154257.41860000035</v>
      </c>
      <c r="U264" s="426"/>
      <c r="V264" s="416"/>
      <c r="W264" s="426">
        <f>(H262+M262)-74883.9815</f>
        <v>63111690.587906457</v>
      </c>
      <c r="X264" s="499"/>
      <c r="Y264" s="227"/>
      <c r="Z264" s="227"/>
      <c r="AA264" s="449"/>
      <c r="AB264" s="227"/>
      <c r="AC264" s="511"/>
    </row>
    <row r="265" spans="1:34" ht="23.25" customHeight="1" outlineLevel="1">
      <c r="B265" s="435"/>
      <c r="C265" s="480"/>
      <c r="D265" s="486"/>
      <c r="E265" s="488"/>
      <c r="F265" s="485"/>
      <c r="G265" s="411"/>
      <c r="H265" s="343"/>
      <c r="I265" s="541">
        <f>I234+I235+I253+I254</f>
        <v>0</v>
      </c>
      <c r="J265" s="542">
        <f>J234+J235+J253+J254</f>
        <v>0</v>
      </c>
      <c r="K265" s="542">
        <f>K234+K235+K253+K254</f>
        <v>0</v>
      </c>
      <c r="L265" s="416"/>
      <c r="M265" s="227"/>
      <c r="N265" s="496"/>
      <c r="O265" s="496"/>
      <c r="P265" s="496"/>
      <c r="Q265" s="494"/>
      <c r="R265" s="494"/>
      <c r="S265" s="227"/>
      <c r="T265" s="427"/>
      <c r="U265" s="426">
        <f>U10+U13 +U17+U23+U32+U35</f>
        <v>9580.3169999999991</v>
      </c>
      <c r="V265" s="416" t="s">
        <v>283</v>
      </c>
      <c r="W265" s="454">
        <f>W264-W262</f>
        <v>0</v>
      </c>
      <c r="X265" s="499"/>
      <c r="Y265" s="227"/>
      <c r="Z265" s="227"/>
      <c r="AA265" s="449"/>
      <c r="AB265" s="227"/>
      <c r="AC265" s="511"/>
    </row>
    <row r="266" spans="1:34" ht="23.25" customHeight="1" outlineLevel="1">
      <c r="B266" s="435"/>
      <c r="C266" s="480"/>
      <c r="D266" s="486"/>
      <c r="E266" s="488"/>
      <c r="F266" s="485">
        <f>F262-F255</f>
        <v>0</v>
      </c>
      <c r="G266" s="411"/>
      <c r="H266" s="343"/>
      <c r="I266" s="543">
        <f>I258+I234+I235+I236+I237+I239+I240+I241+I242+I243+I244+I245+I253+I254+I246+I247+I248+I238+I249+I250+I251+I252</f>
        <v>0</v>
      </c>
      <c r="J266" s="530"/>
      <c r="K266" s="530">
        <f>K258+K234+K235+K236+K237+K239+K240+K241+K242+K243+K244+K245+K253+K254+K246+K247+K248+K238+K249+K250+K251+K252</f>
        <v>0</v>
      </c>
      <c r="L266" s="416"/>
      <c r="M266" s="227"/>
      <c r="N266" s="496"/>
      <c r="O266" s="496"/>
      <c r="P266" s="496"/>
      <c r="Q266" s="494"/>
      <c r="R266" s="494"/>
      <c r="S266" s="227"/>
      <c r="T266" s="427"/>
      <c r="U266" s="426">
        <f>F264+K264</f>
        <v>9580.3169999999991</v>
      </c>
      <c r="V266" s="416"/>
      <c r="W266" s="470">
        <f>H36+M36-74883.9815</f>
        <v>9525904.8485769965</v>
      </c>
      <c r="X266" s="499"/>
      <c r="Y266" s="227"/>
      <c r="Z266" s="227"/>
      <c r="AA266" s="449"/>
      <c r="AB266" s="227"/>
      <c r="AC266" s="511"/>
    </row>
    <row r="267" spans="1:34" s="55" customFormat="1" ht="23.25" customHeight="1">
      <c r="B267" s="545"/>
      <c r="C267" s="545"/>
      <c r="D267" s="545"/>
      <c r="E267" s="545"/>
      <c r="F267" s="545"/>
      <c r="G267" s="545"/>
      <c r="H267" s="545"/>
      <c r="I267" s="545"/>
      <c r="K267" s="271"/>
      <c r="L267" s="548"/>
      <c r="M267" s="544"/>
      <c r="N267" s="497"/>
      <c r="O267" s="497"/>
      <c r="P267" s="497"/>
      <c r="Q267" s="497"/>
      <c r="R267" s="497"/>
      <c r="S267" s="460"/>
      <c r="T267" s="460"/>
      <c r="U267" s="460"/>
      <c r="V267" s="417"/>
      <c r="W267" s="461" t="s">
        <v>383</v>
      </c>
      <c r="X267" s="417"/>
      <c r="AA267" s="417"/>
      <c r="AB267" s="438"/>
    </row>
    <row r="268" spans="1:34" s="55" customFormat="1" ht="23.25" customHeight="1">
      <c r="A268" s="752"/>
      <c r="B268" s="752"/>
      <c r="C268" s="752"/>
      <c r="D268" s="752"/>
      <c r="E268" s="752"/>
      <c r="F268" s="752"/>
      <c r="G268" s="752"/>
      <c r="H268" s="752"/>
      <c r="I268" s="752"/>
      <c r="J268" s="752"/>
      <c r="K268" s="752"/>
      <c r="L268" s="752"/>
      <c r="M268" s="752"/>
      <c r="N268" s="752"/>
      <c r="O268" s="752"/>
      <c r="P268" s="752"/>
      <c r="Q268" s="752"/>
      <c r="R268" s="752"/>
      <c r="S268" s="460"/>
      <c r="T268" s="460"/>
      <c r="U268" s="460"/>
      <c r="V268" s="417"/>
      <c r="W268" s="461"/>
      <c r="X268" s="417"/>
      <c r="AA268" s="417"/>
      <c r="AB268" s="438"/>
    </row>
    <row r="269" spans="1:34" s="55" customFormat="1" ht="23.25" customHeight="1">
      <c r="A269" s="752"/>
      <c r="B269" s="752"/>
      <c r="C269" s="752"/>
      <c r="D269" s="752"/>
      <c r="E269" s="752"/>
      <c r="F269" s="752"/>
      <c r="G269" s="752"/>
      <c r="H269" s="752"/>
      <c r="I269" s="752"/>
      <c r="J269" s="752"/>
      <c r="K269" s="752"/>
      <c r="L269" s="752"/>
      <c r="M269" s="752"/>
      <c r="N269" s="752"/>
      <c r="O269" s="752"/>
      <c r="P269" s="752"/>
      <c r="Q269" s="752"/>
      <c r="R269" s="752"/>
      <c r="S269" s="460"/>
      <c r="T269" s="460"/>
      <c r="U269" s="460"/>
      <c r="V269" s="417"/>
      <c r="W269" s="461"/>
      <c r="X269" s="417"/>
      <c r="AA269" s="417"/>
      <c r="AB269" s="438"/>
    </row>
    <row r="270" spans="1:34" s="512" customFormat="1" ht="24" customHeight="1">
      <c r="A270" s="752"/>
      <c r="B270" s="752"/>
      <c r="C270" s="752"/>
      <c r="D270" s="752"/>
      <c r="E270" s="752"/>
      <c r="F270" s="752"/>
      <c r="G270" s="752"/>
      <c r="H270" s="752"/>
      <c r="I270" s="752"/>
      <c r="J270" s="752"/>
      <c r="K270" s="752"/>
      <c r="L270" s="752"/>
      <c r="M270" s="752"/>
      <c r="N270" s="752"/>
      <c r="O270" s="752"/>
      <c r="P270" s="752"/>
      <c r="Q270" s="752"/>
      <c r="R270" s="752"/>
      <c r="S270" s="339"/>
      <c r="T270" s="428"/>
      <c r="U270" s="503"/>
      <c r="V270" s="429"/>
      <c r="W270" s="603">
        <f>W20-'[1]հունվար-մարտ 20թ․'!$H$20</f>
        <v>5868674.2751476001</v>
      </c>
      <c r="X270" s="500"/>
      <c r="Y270" s="412"/>
      <c r="Z270" s="412"/>
      <c r="AA270" s="429"/>
      <c r="AB270" s="339"/>
      <c r="AH270" s="546"/>
    </row>
    <row r="271" spans="1:34" s="512" customFormat="1" ht="24" customHeight="1">
      <c r="A271" s="753"/>
      <c r="B271" s="753"/>
      <c r="C271" s="753"/>
      <c r="D271" s="753"/>
      <c r="E271" s="753"/>
      <c r="F271" s="753"/>
      <c r="G271" s="753"/>
      <c r="H271" s="753"/>
      <c r="I271" s="753"/>
      <c r="J271" s="753"/>
      <c r="K271" s="753"/>
      <c r="L271" s="753"/>
      <c r="M271" s="753"/>
      <c r="N271" s="753"/>
      <c r="O271" s="753"/>
      <c r="P271" s="753"/>
      <c r="Q271" s="753"/>
      <c r="R271" s="753"/>
      <c r="S271" s="412"/>
      <c r="T271" s="428"/>
      <c r="U271" s="503"/>
      <c r="V271" s="429"/>
      <c r="W271" s="604"/>
      <c r="X271" s="500"/>
      <c r="Y271" s="412"/>
      <c r="Z271" s="412"/>
      <c r="AA271" s="429"/>
      <c r="AB271" s="339"/>
      <c r="AH271" s="546"/>
    </row>
    <row r="272" spans="1:34" s="512" customFormat="1" ht="24" customHeight="1">
      <c r="A272" s="754"/>
      <c r="B272" s="754"/>
      <c r="C272" s="754"/>
      <c r="D272" s="754"/>
      <c r="E272" s="754"/>
      <c r="F272" s="754"/>
      <c r="G272" s="754"/>
      <c r="H272" s="754"/>
      <c r="I272" s="754"/>
      <c r="J272" s="754"/>
      <c r="K272" s="754"/>
      <c r="L272" s="754"/>
      <c r="M272" s="754"/>
      <c r="N272" s="754"/>
      <c r="O272" s="754"/>
      <c r="P272" s="754"/>
      <c r="Q272" s="754"/>
      <c r="R272" s="754"/>
      <c r="S272" s="412"/>
      <c r="T272" s="428"/>
      <c r="U272" s="503"/>
      <c r="V272" s="429"/>
      <c r="W272" s="430"/>
      <c r="X272" s="500"/>
      <c r="Y272" s="412"/>
      <c r="Z272" s="412"/>
      <c r="AA272" s="429"/>
      <c r="AB272" s="339"/>
      <c r="AH272" s="546"/>
    </row>
    <row r="273" spans="1:34" s="579" customFormat="1" ht="287.25" customHeight="1">
      <c r="A273" s="578"/>
      <c r="B273" s="745" t="s">
        <v>402</v>
      </c>
      <c r="C273" s="745"/>
      <c r="D273" s="745"/>
      <c r="E273" s="745"/>
      <c r="F273" s="745"/>
      <c r="G273" s="745"/>
      <c r="H273" s="745"/>
      <c r="I273" s="745"/>
      <c r="J273" s="745"/>
      <c r="K273" s="745"/>
      <c r="L273" s="745"/>
      <c r="M273" s="745"/>
      <c r="N273" s="745"/>
      <c r="O273" s="745"/>
      <c r="P273" s="745"/>
      <c r="Q273" s="745"/>
      <c r="R273" s="745"/>
      <c r="S273" s="745"/>
      <c r="T273" s="745"/>
      <c r="U273" s="745"/>
      <c r="V273" s="745"/>
      <c r="W273" s="745"/>
      <c r="X273" s="745"/>
      <c r="Y273" s="745"/>
      <c r="Z273" s="745"/>
      <c r="AA273" s="745"/>
      <c r="AB273" s="745"/>
    </row>
    <row r="274" spans="1:34" ht="103.5" customHeight="1">
      <c r="A274" s="566"/>
      <c r="B274" s="378"/>
      <c r="C274" s="620"/>
      <c r="D274" s="755"/>
      <c r="E274" s="755"/>
      <c r="F274" s="620"/>
      <c r="G274" s="755"/>
      <c r="H274" s="755"/>
      <c r="I274" s="620"/>
      <c r="J274" s="620"/>
      <c r="K274" s="620"/>
      <c r="L274" s="549"/>
      <c r="M274" s="620"/>
      <c r="N274" s="620"/>
      <c r="O274" s="620"/>
      <c r="P274" s="620"/>
      <c r="Q274" s="620"/>
      <c r="R274" s="620"/>
      <c r="S274" s="620"/>
      <c r="T274" s="620"/>
      <c r="U274" s="620"/>
      <c r="V274" s="620"/>
      <c r="W274" s="620"/>
      <c r="X274" s="620"/>
      <c r="Y274" s="620"/>
      <c r="Z274" s="620"/>
      <c r="AA274" s="450"/>
      <c r="AB274" s="620"/>
      <c r="AH274" s="21"/>
    </row>
    <row r="275" spans="1:34" ht="20.25" customHeight="1">
      <c r="A275" s="566"/>
      <c r="B275" s="413"/>
      <c r="C275" s="413"/>
      <c r="D275" s="413"/>
      <c r="E275" s="413"/>
      <c r="F275" s="413"/>
      <c r="G275" s="413"/>
      <c r="H275" s="413"/>
      <c r="I275" s="413"/>
      <c r="J275" s="413"/>
      <c r="K275" s="413"/>
      <c r="L275" s="550"/>
      <c r="M275" s="413"/>
      <c r="N275" s="413"/>
      <c r="O275" s="413"/>
      <c r="P275" s="413"/>
      <c r="Q275" s="413"/>
      <c r="R275" s="413"/>
      <c r="S275" s="413"/>
      <c r="T275" s="413"/>
      <c r="U275" s="413"/>
      <c r="V275" s="413"/>
      <c r="W275" s="413"/>
      <c r="X275" s="413"/>
      <c r="Y275" s="413"/>
      <c r="Z275" s="413"/>
      <c r="AA275" s="451"/>
      <c r="AB275" s="413"/>
      <c r="AH275" s="21"/>
    </row>
    <row r="276" spans="1:34" ht="21" customHeight="1">
      <c r="A276" s="567"/>
      <c r="B276" s="756"/>
      <c r="C276" s="756"/>
      <c r="D276" s="756"/>
      <c r="E276" s="756"/>
      <c r="F276" s="756"/>
      <c r="G276" s="756"/>
      <c r="H276" s="756"/>
      <c r="I276" s="756"/>
      <c r="J276" s="756"/>
      <c r="K276" s="756"/>
      <c r="L276" s="756"/>
      <c r="M276" s="756"/>
      <c r="N276" s="756"/>
      <c r="O276" s="756"/>
      <c r="P276" s="756"/>
      <c r="Q276" s="756"/>
      <c r="R276" s="756"/>
      <c r="S276" s="756"/>
      <c r="T276" s="756"/>
      <c r="U276" s="756"/>
      <c r="V276" s="756"/>
      <c r="W276" s="756"/>
      <c r="X276" s="756"/>
      <c r="Y276" s="756"/>
      <c r="Z276" s="756"/>
      <c r="AA276" s="756"/>
      <c r="AB276" s="756"/>
      <c r="AH276" s="21"/>
    </row>
    <row r="277" spans="1:34" ht="19.5" customHeight="1">
      <c r="A277" s="567"/>
      <c r="B277" s="413"/>
      <c r="C277" s="414"/>
      <c r="D277" s="414"/>
      <c r="E277" s="414"/>
      <c r="F277" s="414"/>
      <c r="G277" s="414"/>
      <c r="H277" s="414"/>
      <c r="I277" s="414"/>
      <c r="J277" s="414"/>
      <c r="K277" s="414"/>
      <c r="L277" s="550"/>
      <c r="M277" s="414"/>
      <c r="N277" s="414"/>
      <c r="O277" s="414"/>
      <c r="P277" s="414"/>
      <c r="Q277" s="414"/>
      <c r="R277" s="414"/>
      <c r="S277" s="414"/>
      <c r="T277" s="414"/>
      <c r="U277" s="414"/>
      <c r="V277" s="414"/>
      <c r="W277" s="414"/>
      <c r="X277" s="414"/>
      <c r="Y277" s="414"/>
      <c r="Z277" s="414"/>
      <c r="AA277" s="451"/>
      <c r="AB277" s="414"/>
      <c r="AH277" s="21"/>
    </row>
    <row r="278" spans="1:34" ht="15.75" customHeight="1">
      <c r="A278" s="567"/>
      <c r="B278" s="577"/>
      <c r="C278" s="481"/>
      <c r="D278" s="757"/>
      <c r="E278" s="757"/>
      <c r="F278" s="489"/>
      <c r="G278" s="758"/>
      <c r="H278" s="758"/>
      <c r="I278" s="492"/>
      <c r="J278" s="621"/>
      <c r="K278" s="621"/>
      <c r="L278" s="551"/>
      <c r="M278" s="621"/>
      <c r="N278" s="492"/>
      <c r="O278" s="492"/>
      <c r="P278" s="492"/>
      <c r="Q278" s="492"/>
      <c r="R278" s="492"/>
      <c r="S278" s="431"/>
      <c r="T278" s="253"/>
      <c r="U278" s="459"/>
      <c r="V278" s="431"/>
      <c r="W278" s="253"/>
      <c r="X278" s="253"/>
      <c r="Y278" s="253"/>
      <c r="Z278" s="253"/>
      <c r="AA278" s="452"/>
      <c r="AB278" s="253"/>
      <c r="AH278" s="21"/>
    </row>
    <row r="279" spans="1:34" ht="15" customHeight="1">
      <c r="B279" s="435"/>
      <c r="C279" s="480"/>
      <c r="D279" s="415"/>
      <c r="E279" s="415"/>
      <c r="F279" s="415"/>
      <c r="G279" s="415"/>
      <c r="H279" s="415"/>
      <c r="I279" s="431"/>
      <c r="J279" s="415"/>
      <c r="K279" s="415"/>
      <c r="L279" s="552"/>
      <c r="M279" s="415"/>
      <c r="N279" s="431"/>
      <c r="O279" s="431"/>
      <c r="P279" s="431"/>
      <c r="Q279" s="431"/>
      <c r="R279" s="431"/>
      <c r="S279" s="432"/>
      <c r="T279" s="433"/>
      <c r="U279" s="434"/>
      <c r="V279" s="435"/>
      <c r="W279" s="436"/>
      <c r="X279" s="438"/>
      <c r="Y279" s="433"/>
      <c r="Z279" s="433"/>
      <c r="AA279" s="432"/>
      <c r="AB279" s="433"/>
      <c r="AH279" s="21"/>
    </row>
    <row r="280" spans="1:34" ht="12.75">
      <c r="B280" s="435"/>
      <c r="C280" s="480"/>
      <c r="D280" s="415"/>
      <c r="E280" s="415"/>
      <c r="F280" s="415"/>
      <c r="G280" s="415"/>
      <c r="H280" s="415"/>
      <c r="I280" s="431"/>
      <c r="J280" s="415"/>
      <c r="K280" s="415"/>
      <c r="L280" s="552"/>
      <c r="M280" s="415"/>
      <c r="N280" s="431"/>
      <c r="O280" s="431"/>
      <c r="P280" s="431"/>
      <c r="Q280" s="431"/>
      <c r="R280" s="431"/>
      <c r="S280" s="415"/>
      <c r="T280" s="415"/>
      <c r="U280" s="415"/>
      <c r="V280" s="415"/>
      <c r="W280" s="415"/>
      <c r="X280" s="480"/>
      <c r="Y280" s="415"/>
      <c r="Z280" s="415"/>
      <c r="AA280" s="432"/>
      <c r="AB280" s="415"/>
      <c r="AH280" s="21"/>
    </row>
  </sheetData>
  <mergeCells count="27">
    <mergeCell ref="D274:E274"/>
    <mergeCell ref="G274:H274"/>
    <mergeCell ref="B276:AB276"/>
    <mergeCell ref="D278:E278"/>
    <mergeCell ref="G278:H278"/>
    <mergeCell ref="B273:AB273"/>
    <mergeCell ref="X5:AB5"/>
    <mergeCell ref="A9:A10"/>
    <mergeCell ref="A12:A13"/>
    <mergeCell ref="A15:A19"/>
    <mergeCell ref="A28:A29"/>
    <mergeCell ref="A31:A32"/>
    <mergeCell ref="A268:R268"/>
    <mergeCell ref="A269:R269"/>
    <mergeCell ref="A270:R270"/>
    <mergeCell ref="A271:R271"/>
    <mergeCell ref="A272:R272"/>
    <mergeCell ref="B1:AB1"/>
    <mergeCell ref="B2:AB2"/>
    <mergeCell ref="B3:AB3"/>
    <mergeCell ref="A5:A6"/>
    <mergeCell ref="B5:B6"/>
    <mergeCell ref="C5:C6"/>
    <mergeCell ref="D5:H5"/>
    <mergeCell ref="I5:M5"/>
    <mergeCell ref="N5:R5"/>
    <mergeCell ref="S5:W5"/>
  </mergeCells>
  <pageMargins left="0.23622047244094491" right="0.19685039370078741" top="0.47244094488188981" bottom="0.19685039370078741" header="0.27559055118110237" footer="0.31496062992125984"/>
  <pageSetup paperSize="9" scale="7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5"/>
  <sheetViews>
    <sheetView tabSelected="1" workbookViewId="0">
      <selection activeCell="B41" sqref="B41"/>
    </sheetView>
  </sheetViews>
  <sheetFormatPr defaultRowHeight="15"/>
  <cols>
    <col min="1" max="1" width="5.140625" style="682" customWidth="1"/>
    <col min="2" max="2" width="60" style="512" customWidth="1"/>
    <col min="3" max="3" width="11.42578125" style="682" customWidth="1"/>
    <col min="4" max="4" width="12.5703125" style="698" customWidth="1"/>
    <col min="5" max="5" width="13.140625" style="512" customWidth="1"/>
    <col min="6" max="6" width="13.85546875" style="512" customWidth="1"/>
    <col min="7" max="7" width="9.42578125" style="512" customWidth="1"/>
    <col min="8" max="8" width="15" style="21" customWidth="1"/>
    <col min="9" max="9" width="12.7109375" style="498" customWidth="1"/>
    <col min="10" max="10" width="13" style="498" customWidth="1"/>
    <col min="11" max="11" width="12.85546875" style="498" customWidth="1"/>
    <col min="12" max="12" width="9" style="498" customWidth="1"/>
    <col min="13" max="13" width="14.7109375" style="498" customWidth="1"/>
    <col min="14" max="14" width="16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</row>
    <row r="2" spans="1:19" ht="18">
      <c r="B2" s="732" t="s">
        <v>67</v>
      </c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</row>
    <row r="3" spans="1:19" ht="18">
      <c r="B3" s="732" t="s">
        <v>277</v>
      </c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</row>
    <row r="4" spans="1:19" ht="15.75">
      <c r="B4" s="568"/>
      <c r="C4" s="689"/>
      <c r="D4" s="689"/>
      <c r="E4" s="680"/>
      <c r="F4" s="680"/>
      <c r="G4" s="547"/>
      <c r="H4" s="409"/>
      <c r="I4" s="418"/>
      <c r="J4" s="418"/>
      <c r="K4" s="418"/>
      <c r="L4" s="418"/>
      <c r="M4" s="418" t="s">
        <v>49</v>
      </c>
    </row>
    <row r="5" spans="1:19">
      <c r="A5" s="765" t="s">
        <v>370</v>
      </c>
      <c r="B5" s="735" t="s">
        <v>371</v>
      </c>
      <c r="C5" s="735" t="s">
        <v>1</v>
      </c>
      <c r="D5" s="728" t="s">
        <v>414</v>
      </c>
      <c r="E5" s="728"/>
      <c r="F5" s="728"/>
      <c r="G5" s="728"/>
      <c r="H5" s="729"/>
      <c r="I5" s="740" t="s">
        <v>415</v>
      </c>
      <c r="J5" s="741"/>
      <c r="K5" s="741"/>
      <c r="L5" s="741"/>
      <c r="M5" s="742"/>
    </row>
    <row r="6" spans="1:19" ht="90">
      <c r="A6" s="765"/>
      <c r="B6" s="735"/>
      <c r="C6" s="735"/>
      <c r="D6" s="690" t="s">
        <v>349</v>
      </c>
      <c r="E6" s="675" t="s">
        <v>3</v>
      </c>
      <c r="F6" s="675" t="s">
        <v>4</v>
      </c>
      <c r="G6" s="675" t="s">
        <v>5</v>
      </c>
      <c r="H6" s="400" t="s">
        <v>6</v>
      </c>
      <c r="I6" s="420" t="s">
        <v>349</v>
      </c>
      <c r="J6" s="491" t="s">
        <v>3</v>
      </c>
      <c r="K6" s="490" t="s">
        <v>7</v>
      </c>
      <c r="L6" s="490" t="s">
        <v>5</v>
      </c>
      <c r="M6" s="562" t="s">
        <v>8</v>
      </c>
    </row>
    <row r="7" spans="1:19">
      <c r="A7" s="683">
        <v>1</v>
      </c>
      <c r="B7" s="569">
        <v>2</v>
      </c>
      <c r="C7" s="569">
        <v>3</v>
      </c>
      <c r="D7" s="139">
        <v>4</v>
      </c>
      <c r="E7" s="139">
        <v>5</v>
      </c>
      <c r="F7" s="139">
        <v>6</v>
      </c>
      <c r="G7" s="139">
        <v>7</v>
      </c>
      <c r="H7" s="557">
        <v>8</v>
      </c>
      <c r="I7" s="558">
        <v>9</v>
      </c>
      <c r="J7" s="559">
        <v>10</v>
      </c>
      <c r="K7" s="84">
        <v>11</v>
      </c>
      <c r="L7" s="84">
        <v>12</v>
      </c>
      <c r="M7" s="560">
        <v>13</v>
      </c>
      <c r="S7" s="21"/>
    </row>
    <row r="8" spans="1:19" ht="22.5" customHeight="1">
      <c r="A8" s="684">
        <v>1</v>
      </c>
      <c r="B8" s="570" t="s">
        <v>82</v>
      </c>
      <c r="C8" s="691"/>
      <c r="D8" s="611">
        <v>257120.83199999999</v>
      </c>
      <c r="E8" s="75">
        <v>20392.567999999999</v>
      </c>
      <c r="F8" s="75">
        <v>236728.264</v>
      </c>
      <c r="G8" s="82"/>
      <c r="H8" s="240">
        <v>3080222.6619519996</v>
      </c>
      <c r="I8" s="611">
        <v>43.606000000000002</v>
      </c>
      <c r="J8" s="75">
        <v>9.5339999999999989</v>
      </c>
      <c r="K8" s="75">
        <v>34.072000000000003</v>
      </c>
      <c r="L8" s="112"/>
      <c r="M8" s="439">
        <v>116.18552000000001</v>
      </c>
      <c r="N8" s="25"/>
    </row>
    <row r="9" spans="1:19" ht="21.75" customHeight="1">
      <c r="A9" s="759"/>
      <c r="B9" s="456" t="s">
        <v>9</v>
      </c>
      <c r="C9" s="407" t="s">
        <v>10</v>
      </c>
      <c r="D9" s="476">
        <v>257120.83199999999</v>
      </c>
      <c r="E9" s="82">
        <v>20392.567999999999</v>
      </c>
      <c r="F9" s="82">
        <v>236728.264</v>
      </c>
      <c r="G9" s="82">
        <v>2.593</v>
      </c>
      <c r="H9" s="89">
        <v>613836.38855199993</v>
      </c>
      <c r="I9" s="476">
        <v>43.606000000000002</v>
      </c>
      <c r="J9" s="82">
        <v>9.5339999999999989</v>
      </c>
      <c r="K9" s="82">
        <v>34.072000000000003</v>
      </c>
      <c r="L9" s="531">
        <v>3.41</v>
      </c>
      <c r="M9" s="408">
        <v>116.18552000000001</v>
      </c>
      <c r="N9" s="25"/>
    </row>
    <row r="10" spans="1:19" ht="20.25" customHeight="1">
      <c r="A10" s="759"/>
      <c r="B10" s="456" t="s">
        <v>11</v>
      </c>
      <c r="C10" s="407" t="s">
        <v>12</v>
      </c>
      <c r="D10" s="582"/>
      <c r="E10" s="82"/>
      <c r="F10" s="82">
        <v>409.745</v>
      </c>
      <c r="G10" s="531">
        <v>6019.32</v>
      </c>
      <c r="H10" s="89">
        <v>2466386.2733999998</v>
      </c>
      <c r="I10" s="72"/>
      <c r="J10" s="531"/>
      <c r="K10" s="272">
        <v>0</v>
      </c>
      <c r="L10" s="531">
        <v>5228.9799999999996</v>
      </c>
      <c r="M10" s="506">
        <v>0</v>
      </c>
    </row>
    <row r="11" spans="1:19" ht="27" customHeight="1">
      <c r="A11" s="684">
        <v>2</v>
      </c>
      <c r="B11" s="570" t="s">
        <v>419</v>
      </c>
      <c r="C11" s="407"/>
      <c r="D11" s="75">
        <v>6579.4769999999999</v>
      </c>
      <c r="E11" s="75">
        <v>440.15700000000015</v>
      </c>
      <c r="F11" s="75">
        <v>6139.32</v>
      </c>
      <c r="G11" s="82"/>
      <c r="H11" s="240">
        <v>366733.76847999997</v>
      </c>
      <c r="I11" s="607">
        <v>0</v>
      </c>
      <c r="J11" s="607">
        <v>0</v>
      </c>
      <c r="K11" s="607">
        <v>0</v>
      </c>
      <c r="L11" s="82"/>
      <c r="M11" s="439">
        <v>292448</v>
      </c>
      <c r="N11" s="25"/>
    </row>
    <row r="12" spans="1:19" ht="23.25" customHeight="1">
      <c r="A12" s="760"/>
      <c r="B12" s="456" t="s">
        <v>39</v>
      </c>
      <c r="C12" s="407" t="s">
        <v>10</v>
      </c>
      <c r="D12" s="476">
        <v>6579.4769999999999</v>
      </c>
      <c r="E12" s="82">
        <v>440.15700000000015</v>
      </c>
      <c r="F12" s="82">
        <v>6139.32</v>
      </c>
      <c r="G12" s="82">
        <v>31.164000000000001</v>
      </c>
      <c r="H12" s="89">
        <v>191325.76848</v>
      </c>
      <c r="I12" s="474">
        <v>0</v>
      </c>
      <c r="J12" s="272">
        <v>0</v>
      </c>
      <c r="K12" s="272">
        <v>0</v>
      </c>
      <c r="L12" s="82">
        <v>31.670999999999999</v>
      </c>
      <c r="M12" s="506">
        <v>0</v>
      </c>
      <c r="N12" s="25"/>
    </row>
    <row r="13" spans="1:19" ht="23.25" customHeight="1">
      <c r="A13" s="761"/>
      <c r="B13" s="456" t="s">
        <v>40</v>
      </c>
      <c r="C13" s="407" t="s">
        <v>12</v>
      </c>
      <c r="D13" s="476"/>
      <c r="E13" s="82"/>
      <c r="F13" s="272">
        <v>400</v>
      </c>
      <c r="G13" s="82">
        <v>438.52</v>
      </c>
      <c r="H13" s="89">
        <v>175408</v>
      </c>
      <c r="I13" s="474"/>
      <c r="J13" s="272"/>
      <c r="K13" s="531">
        <v>400</v>
      </c>
      <c r="L13" s="531">
        <v>731.12</v>
      </c>
      <c r="M13" s="506">
        <v>292448</v>
      </c>
    </row>
    <row r="14" spans="1:19" ht="23.25" customHeight="1">
      <c r="A14" s="684">
        <v>3</v>
      </c>
      <c r="B14" s="570" t="s">
        <v>405</v>
      </c>
      <c r="C14" s="407" t="s">
        <v>10</v>
      </c>
      <c r="D14" s="611">
        <v>926.32500000000005</v>
      </c>
      <c r="E14" s="75">
        <v>104.18500000000006</v>
      </c>
      <c r="F14" s="75">
        <v>822.14</v>
      </c>
      <c r="G14" s="82"/>
      <c r="H14" s="240">
        <v>240252.4738737705</v>
      </c>
      <c r="I14" s="611">
        <v>229382.19</v>
      </c>
      <c r="J14" s="75">
        <v>8832.7399999999907</v>
      </c>
      <c r="K14" s="75">
        <v>220549.45</v>
      </c>
      <c r="L14" s="82"/>
      <c r="M14" s="439">
        <v>5883874.445756115</v>
      </c>
      <c r="N14" s="25"/>
    </row>
    <row r="15" spans="1:19" ht="23.25" customHeight="1">
      <c r="A15" s="759"/>
      <c r="B15" s="456" t="s">
        <v>13</v>
      </c>
      <c r="C15" s="407"/>
      <c r="D15" s="476"/>
      <c r="E15" s="82"/>
      <c r="F15" s="82">
        <v>0</v>
      </c>
      <c r="G15" s="82"/>
      <c r="H15" s="89">
        <v>219142</v>
      </c>
      <c r="I15" s="476"/>
      <c r="J15" s="82"/>
      <c r="K15" s="272">
        <v>98795.464999999997</v>
      </c>
      <c r="L15" s="82"/>
      <c r="M15" s="408">
        <v>2791624.9816199997</v>
      </c>
      <c r="N15" s="25"/>
    </row>
    <row r="16" spans="1:19" ht="23.25" customHeight="1">
      <c r="A16" s="759"/>
      <c r="B16" s="456" t="s">
        <v>14</v>
      </c>
      <c r="C16" s="407" t="s">
        <v>10</v>
      </c>
      <c r="D16" s="477"/>
      <c r="E16" s="82"/>
      <c r="F16" s="272">
        <v>0</v>
      </c>
      <c r="G16" s="82">
        <v>25.536000000000001</v>
      </c>
      <c r="H16" s="242">
        <v>0</v>
      </c>
      <c r="I16" s="477"/>
      <c r="J16" s="82"/>
      <c r="K16" s="272">
        <v>98795.464999999997</v>
      </c>
      <c r="L16" s="82">
        <v>26.068000000000001</v>
      </c>
      <c r="M16" s="408">
        <v>2575400.1816199999</v>
      </c>
      <c r="N16" s="25"/>
    </row>
    <row r="17" spans="1:15" ht="23.25" customHeight="1">
      <c r="A17" s="759"/>
      <c r="B17" s="456" t="s">
        <v>15</v>
      </c>
      <c r="C17" s="407" t="s">
        <v>12</v>
      </c>
      <c r="D17" s="476"/>
      <c r="E17" s="82"/>
      <c r="F17" s="272">
        <v>440</v>
      </c>
      <c r="G17" s="82">
        <v>498.05</v>
      </c>
      <c r="H17" s="89">
        <v>219142</v>
      </c>
      <c r="I17" s="476"/>
      <c r="J17" s="82"/>
      <c r="K17" s="531">
        <v>440</v>
      </c>
      <c r="L17" s="82">
        <v>491.42</v>
      </c>
      <c r="M17" s="408">
        <v>216224.80000000002</v>
      </c>
    </row>
    <row r="18" spans="1:15" ht="23.25" customHeight="1">
      <c r="A18" s="759"/>
      <c r="B18" s="383" t="s">
        <v>213</v>
      </c>
      <c r="C18" s="692" t="s">
        <v>10</v>
      </c>
      <c r="D18" s="477"/>
      <c r="E18" s="82"/>
      <c r="F18" s="82">
        <v>807.91700000000003</v>
      </c>
      <c r="G18" s="272"/>
      <c r="H18" s="242">
        <v>21110.473873770494</v>
      </c>
      <c r="I18" s="477"/>
      <c r="J18" s="82"/>
      <c r="K18" s="82">
        <v>119075.397</v>
      </c>
      <c r="L18" s="272"/>
      <c r="M18" s="408">
        <v>3092249.4641361148</v>
      </c>
    </row>
    <row r="19" spans="1:15" ht="23.25" customHeight="1">
      <c r="A19" s="759"/>
      <c r="B19" s="456" t="s">
        <v>46</v>
      </c>
      <c r="C19" s="407" t="s">
        <v>10</v>
      </c>
      <c r="D19" s="476"/>
      <c r="E19" s="82"/>
      <c r="F19" s="82">
        <v>14.223000000000001</v>
      </c>
      <c r="G19" s="82"/>
      <c r="H19" s="242">
        <v>0</v>
      </c>
      <c r="I19" s="476"/>
      <c r="J19" s="82"/>
      <c r="K19" s="82">
        <v>2678.5880000000002</v>
      </c>
      <c r="L19" s="82"/>
      <c r="M19" s="408">
        <v>0</v>
      </c>
    </row>
    <row r="20" spans="1:15" ht="23.25" customHeight="1">
      <c r="A20" s="684">
        <v>4</v>
      </c>
      <c r="B20" s="571" t="s">
        <v>420</v>
      </c>
      <c r="C20" s="407"/>
      <c r="D20" s="589">
        <v>95307.774999999994</v>
      </c>
      <c r="E20" s="198">
        <v>3140.9949999999953</v>
      </c>
      <c r="F20" s="589">
        <v>92166.78</v>
      </c>
      <c r="G20" s="398"/>
      <c r="H20" s="140">
        <v>3269091.9076965996</v>
      </c>
      <c r="I20" s="589">
        <v>140960.57999999999</v>
      </c>
      <c r="J20" s="198">
        <v>4613.9489999999932</v>
      </c>
      <c r="K20" s="198">
        <v>136346.63099999999</v>
      </c>
      <c r="L20" s="398"/>
      <c r="M20" s="590">
        <v>3816447.9068937507</v>
      </c>
      <c r="N20" s="250"/>
    </row>
    <row r="21" spans="1:15" ht="23.25" customHeight="1">
      <c r="A21" s="685"/>
      <c r="B21" s="456" t="s">
        <v>273</v>
      </c>
      <c r="C21" s="407"/>
      <c r="D21" s="404"/>
      <c r="E21" s="398"/>
      <c r="F21" s="398">
        <v>19728.891000000003</v>
      </c>
      <c r="G21" s="398"/>
      <c r="H21" s="145">
        <v>1355770.5049279998</v>
      </c>
      <c r="I21" s="404"/>
      <c r="J21" s="398"/>
      <c r="K21" s="398">
        <v>86925.992000000013</v>
      </c>
      <c r="L21" s="398"/>
      <c r="M21" s="440">
        <v>2534436.8169600004</v>
      </c>
      <c r="N21" s="251"/>
    </row>
    <row r="22" spans="1:15" ht="23.25" customHeight="1">
      <c r="A22" s="685"/>
      <c r="B22" s="456" t="s">
        <v>45</v>
      </c>
      <c r="C22" s="407" t="s">
        <v>10</v>
      </c>
      <c r="D22" s="404"/>
      <c r="E22" s="398"/>
      <c r="F22" s="71">
        <v>18777.437000000002</v>
      </c>
      <c r="G22" s="71">
        <v>16.143999999999998</v>
      </c>
      <c r="H22" s="403">
        <v>303142.942928</v>
      </c>
      <c r="I22" s="404"/>
      <c r="J22" s="398"/>
      <c r="K22" s="71">
        <v>86392.464000000007</v>
      </c>
      <c r="L22" s="71">
        <v>17.015000000000001</v>
      </c>
      <c r="M22" s="529">
        <v>1469967.7749600001</v>
      </c>
      <c r="N22" s="246"/>
      <c r="O22" s="246"/>
    </row>
    <row r="23" spans="1:15" ht="23.25" customHeight="1">
      <c r="A23" s="685"/>
      <c r="B23" s="456" t="s">
        <v>15</v>
      </c>
      <c r="C23" s="407" t="s">
        <v>12</v>
      </c>
      <c r="D23" s="72"/>
      <c r="E23" s="398"/>
      <c r="F23" s="74">
        <v>228.6</v>
      </c>
      <c r="G23" s="74">
        <v>4604.67</v>
      </c>
      <c r="H23" s="145">
        <v>1052627.5619999999</v>
      </c>
      <c r="I23" s="72"/>
      <c r="J23" s="398"/>
      <c r="K23" s="74">
        <v>228.6</v>
      </c>
      <c r="L23" s="74">
        <v>4656.47</v>
      </c>
      <c r="M23" s="440">
        <v>1064469.0420000001</v>
      </c>
      <c r="N23" s="534"/>
    </row>
    <row r="24" spans="1:15" ht="23.25" customHeight="1">
      <c r="A24" s="685"/>
      <c r="B24" s="456" t="s">
        <v>272</v>
      </c>
      <c r="C24" s="407" t="s">
        <v>10</v>
      </c>
      <c r="D24" s="72"/>
      <c r="E24" s="398"/>
      <c r="F24" s="71">
        <v>951.45399999999995</v>
      </c>
      <c r="G24" s="71"/>
      <c r="H24" s="403">
        <v>0</v>
      </c>
      <c r="I24" s="72"/>
      <c r="J24" s="398"/>
      <c r="K24" s="71">
        <v>533.52800000000002</v>
      </c>
      <c r="L24" s="71"/>
      <c r="M24" s="529">
        <v>0</v>
      </c>
      <c r="N24" s="441"/>
    </row>
    <row r="25" spans="1:15" ht="31.5" customHeight="1">
      <c r="A25" s="685"/>
      <c r="B25" s="383" t="s">
        <v>372</v>
      </c>
      <c r="C25" s="407" t="s">
        <v>10</v>
      </c>
      <c r="D25" s="72"/>
      <c r="E25" s="398"/>
      <c r="F25" s="73">
        <v>0</v>
      </c>
      <c r="G25" s="71"/>
      <c r="H25" s="403">
        <v>0</v>
      </c>
      <c r="I25" s="72"/>
      <c r="J25" s="398"/>
      <c r="K25" s="73">
        <v>0</v>
      </c>
      <c r="L25" s="71"/>
      <c r="M25" s="529">
        <v>0</v>
      </c>
      <c r="N25" s="441"/>
    </row>
    <row r="26" spans="1:15" ht="23.25" customHeight="1">
      <c r="A26" s="685"/>
      <c r="B26" s="383" t="s">
        <v>373</v>
      </c>
      <c r="C26" s="407" t="s">
        <v>10</v>
      </c>
      <c r="D26" s="72"/>
      <c r="E26" s="398"/>
      <c r="F26" s="73">
        <v>0</v>
      </c>
      <c r="G26" s="398"/>
      <c r="H26" s="403">
        <v>0</v>
      </c>
      <c r="I26" s="72"/>
      <c r="J26" s="398"/>
      <c r="K26" s="73">
        <v>0</v>
      </c>
      <c r="L26" s="398"/>
      <c r="M26" s="529">
        <v>0</v>
      </c>
      <c r="N26" s="246"/>
    </row>
    <row r="27" spans="1:15" ht="23.25" customHeight="1">
      <c r="A27" s="686"/>
      <c r="B27" s="456" t="s">
        <v>374</v>
      </c>
      <c r="C27" s="407" t="s">
        <v>10</v>
      </c>
      <c r="D27" s="404"/>
      <c r="E27" s="198"/>
      <c r="F27" s="71">
        <v>72119.706999999995</v>
      </c>
      <c r="G27" s="398"/>
      <c r="H27" s="145">
        <v>1913321.4027685998</v>
      </c>
      <c r="I27" s="404"/>
      <c r="J27" s="198"/>
      <c r="K27" s="71">
        <v>48855.175000000003</v>
      </c>
      <c r="L27" s="398"/>
      <c r="M27" s="440">
        <v>1282011.0899337502</v>
      </c>
      <c r="N27" s="423"/>
    </row>
    <row r="28" spans="1:15" ht="23.25" customHeight="1">
      <c r="A28" s="762"/>
      <c r="B28" s="456" t="s">
        <v>375</v>
      </c>
      <c r="C28" s="407" t="s">
        <v>10</v>
      </c>
      <c r="D28" s="612"/>
      <c r="E28" s="198"/>
      <c r="F28" s="71">
        <v>1269.636</v>
      </c>
      <c r="G28" s="398"/>
      <c r="H28" s="403">
        <v>0</v>
      </c>
      <c r="I28" s="612"/>
      <c r="J28" s="198"/>
      <c r="K28" s="71">
        <v>1098.992</v>
      </c>
      <c r="L28" s="398"/>
      <c r="M28" s="529">
        <v>0</v>
      </c>
    </row>
    <row r="29" spans="1:15" ht="23.25" customHeight="1">
      <c r="A29" s="763"/>
      <c r="B29" s="456" t="s">
        <v>421</v>
      </c>
      <c r="C29" s="407" t="s">
        <v>10</v>
      </c>
      <c r="D29" s="404"/>
      <c r="E29" s="398"/>
      <c r="F29" s="71">
        <v>25929.829000000002</v>
      </c>
      <c r="G29" s="398"/>
      <c r="H29" s="403">
        <v>0</v>
      </c>
      <c r="I29" s="404"/>
      <c r="J29" s="398"/>
      <c r="K29" s="71"/>
      <c r="L29" s="398"/>
      <c r="M29" s="529">
        <v>0</v>
      </c>
    </row>
    <row r="30" spans="1:15" ht="23.25" customHeight="1">
      <c r="A30" s="684">
        <v>5</v>
      </c>
      <c r="B30" s="570" t="s">
        <v>407</v>
      </c>
      <c r="C30" s="691"/>
      <c r="D30" s="611">
        <v>50994.195</v>
      </c>
      <c r="E30" s="75">
        <v>1585.375</v>
      </c>
      <c r="F30" s="88">
        <v>49408.82</v>
      </c>
      <c r="G30" s="71"/>
      <c r="H30" s="240">
        <v>643669.38563999999</v>
      </c>
      <c r="I30" s="611">
        <v>46637.968000000001</v>
      </c>
      <c r="J30" s="75">
        <v>1651.9550000000017</v>
      </c>
      <c r="K30" s="88">
        <v>44986.012999999999</v>
      </c>
      <c r="L30" s="71"/>
      <c r="M30" s="439">
        <v>670075.25093600003</v>
      </c>
      <c r="N30" s="253"/>
    </row>
    <row r="31" spans="1:15" ht="23.25" customHeight="1">
      <c r="A31" s="760">
        <v>5</v>
      </c>
      <c r="B31" s="456" t="s">
        <v>14</v>
      </c>
      <c r="C31" s="407" t="s">
        <v>10</v>
      </c>
      <c r="D31" s="476">
        <v>50994.195</v>
      </c>
      <c r="E31" s="82">
        <v>1585.375</v>
      </c>
      <c r="F31" s="71">
        <v>49408.82</v>
      </c>
      <c r="G31" s="71">
        <v>4.1020000000000003</v>
      </c>
      <c r="H31" s="89">
        <v>202674.97964000001</v>
      </c>
      <c r="I31" s="476">
        <v>46637.968000000001</v>
      </c>
      <c r="J31" s="82">
        <v>1651.9550000000017</v>
      </c>
      <c r="K31" s="71">
        <v>44986.012999999999</v>
      </c>
      <c r="L31" s="71">
        <v>4.4720000000000004</v>
      </c>
      <c r="M31" s="408">
        <v>201177.45013600003</v>
      </c>
      <c r="N31" s="253"/>
    </row>
    <row r="32" spans="1:15" ht="23.25" customHeight="1">
      <c r="A32" s="764"/>
      <c r="B32" s="456" t="s">
        <v>15</v>
      </c>
      <c r="C32" s="407" t="s">
        <v>12</v>
      </c>
      <c r="D32" s="476"/>
      <c r="E32" s="82"/>
      <c r="F32" s="74">
        <v>461.9</v>
      </c>
      <c r="G32" s="74">
        <v>954.74</v>
      </c>
      <c r="H32" s="89">
        <v>440994.40599999996</v>
      </c>
      <c r="I32" s="476"/>
      <c r="J32" s="82"/>
      <c r="K32" s="71">
        <v>451.88</v>
      </c>
      <c r="L32" s="74">
        <v>1037.6600000000001</v>
      </c>
      <c r="M32" s="408">
        <v>468897.80080000003</v>
      </c>
      <c r="N32" s="25"/>
    </row>
    <row r="33" spans="1:19" ht="23.25" customHeight="1">
      <c r="A33" s="684">
        <v>6</v>
      </c>
      <c r="B33" s="571" t="s">
        <v>408</v>
      </c>
      <c r="C33" s="693"/>
      <c r="D33" s="611">
        <v>22441.37</v>
      </c>
      <c r="E33" s="75">
        <v>267.92599999999948</v>
      </c>
      <c r="F33" s="88">
        <v>22173.444</v>
      </c>
      <c r="G33" s="82"/>
      <c r="H33" s="439">
        <v>514406.28018799995</v>
      </c>
      <c r="I33" s="611">
        <v>84104.547999999995</v>
      </c>
      <c r="J33" s="75">
        <v>617.76399999999558</v>
      </c>
      <c r="K33" s="88">
        <v>83486.784</v>
      </c>
      <c r="L33" s="82"/>
      <c r="M33" s="439">
        <v>1061038.5357840001</v>
      </c>
      <c r="N33" s="25"/>
    </row>
    <row r="34" spans="1:19" ht="23.25" customHeight="1">
      <c r="A34" s="685"/>
      <c r="B34" s="456" t="s">
        <v>14</v>
      </c>
      <c r="C34" s="407" t="s">
        <v>10</v>
      </c>
      <c r="D34" s="476">
        <v>22441.37</v>
      </c>
      <c r="E34" s="82">
        <v>267.92599999999948</v>
      </c>
      <c r="F34" s="82">
        <v>22173.444</v>
      </c>
      <c r="G34" s="71">
        <v>7.327</v>
      </c>
      <c r="H34" s="89">
        <v>162464.824188</v>
      </c>
      <c r="I34" s="476">
        <v>84104.547999999995</v>
      </c>
      <c r="J34" s="82">
        <v>617.76399999999558</v>
      </c>
      <c r="K34" s="82">
        <v>83486.784</v>
      </c>
      <c r="L34" s="71">
        <v>6.8760000000000003</v>
      </c>
      <c r="M34" s="408">
        <v>574055.12678400008</v>
      </c>
      <c r="N34" s="25"/>
    </row>
    <row r="35" spans="1:19" ht="23.25" customHeight="1">
      <c r="A35" s="687"/>
      <c r="B35" s="572" t="s">
        <v>15</v>
      </c>
      <c r="C35" s="694" t="s">
        <v>12</v>
      </c>
      <c r="D35" s="613"/>
      <c r="E35" s="614"/>
      <c r="F35" s="526">
        <v>104.8</v>
      </c>
      <c r="G35" s="526">
        <v>3358.22</v>
      </c>
      <c r="H35" s="527">
        <v>351941.45599999995</v>
      </c>
      <c r="I35" s="613"/>
      <c r="J35" s="614"/>
      <c r="K35" s="526">
        <v>190.3</v>
      </c>
      <c r="L35" s="526">
        <v>2559.0300000000002</v>
      </c>
      <c r="M35" s="615">
        <v>486983.40900000004</v>
      </c>
    </row>
    <row r="36" spans="1:19" ht="24.75" customHeight="1">
      <c r="A36" s="684">
        <v>7</v>
      </c>
      <c r="B36" s="570" t="s">
        <v>19</v>
      </c>
      <c r="C36" s="407"/>
      <c r="D36" s="533">
        <v>122630.48409999999</v>
      </c>
      <c r="E36" s="75">
        <v>1849.4221000000252</v>
      </c>
      <c r="F36" s="75">
        <v>120781.06199999996</v>
      </c>
      <c r="G36" s="82"/>
      <c r="H36" s="240">
        <v>2696451.2717189994</v>
      </c>
      <c r="I36" s="93">
        <v>143220.57900000009</v>
      </c>
      <c r="J36" s="62">
        <v>2444.3410000001604</v>
      </c>
      <c r="K36" s="62">
        <v>140776.23799999992</v>
      </c>
      <c r="L36" s="62"/>
      <c r="M36" s="240">
        <v>3049963.705513</v>
      </c>
      <c r="N36" s="671"/>
      <c r="S36" s="21"/>
    </row>
    <row r="37" spans="1:19" ht="22.5" customHeight="1">
      <c r="A37" s="12">
        <v>1</v>
      </c>
      <c r="B37" s="399" t="s">
        <v>426</v>
      </c>
      <c r="C37" s="407" t="s">
        <v>10</v>
      </c>
      <c r="D37" s="476">
        <v>6297.1620000000003</v>
      </c>
      <c r="E37" s="82">
        <v>86.359000000000378</v>
      </c>
      <c r="F37" s="82">
        <v>6210.8029999999999</v>
      </c>
      <c r="G37" s="82">
        <v>24.276</v>
      </c>
      <c r="H37" s="89">
        <v>150773.45362799999</v>
      </c>
      <c r="I37" s="476">
        <v>6302.4120000000003</v>
      </c>
      <c r="J37" s="82">
        <v>94.625</v>
      </c>
      <c r="K37" s="82">
        <v>6207.7870000000003</v>
      </c>
      <c r="L37" s="82">
        <v>23.864000000000001</v>
      </c>
      <c r="M37" s="408">
        <v>148142.628968</v>
      </c>
      <c r="N37" s="396"/>
      <c r="S37" s="21"/>
    </row>
    <row r="38" spans="1:19" ht="22.5" customHeight="1">
      <c r="A38" s="12">
        <v>2</v>
      </c>
      <c r="B38" s="464" t="s">
        <v>54</v>
      </c>
      <c r="C38" s="407" t="s">
        <v>10</v>
      </c>
      <c r="D38" s="476">
        <v>282.67500000000001</v>
      </c>
      <c r="E38" s="82">
        <v>2.396000000000015</v>
      </c>
      <c r="F38" s="82">
        <v>280.279</v>
      </c>
      <c r="G38" s="71">
        <v>16.181000000000001</v>
      </c>
      <c r="H38" s="242">
        <v>4535.1944990000002</v>
      </c>
      <c r="I38" s="476">
        <v>112.83</v>
      </c>
      <c r="J38" s="82">
        <v>1.0439999999999969</v>
      </c>
      <c r="K38" s="82">
        <v>111.786</v>
      </c>
      <c r="L38" s="71">
        <v>15.906000000000001</v>
      </c>
      <c r="M38" s="408">
        <v>1778.0681160000001</v>
      </c>
      <c r="N38" s="396"/>
      <c r="O38" s="25"/>
      <c r="S38" s="21"/>
    </row>
    <row r="39" spans="1:19" ht="22.5" customHeight="1">
      <c r="A39" s="12">
        <v>3</v>
      </c>
      <c r="B39" s="464" t="s">
        <v>381</v>
      </c>
      <c r="C39" s="407" t="s">
        <v>10</v>
      </c>
      <c r="D39" s="476">
        <v>299.92700000000002</v>
      </c>
      <c r="E39" s="82">
        <v>16.816000000000031</v>
      </c>
      <c r="F39" s="82">
        <v>283.11099999999999</v>
      </c>
      <c r="G39" s="71">
        <v>24.276</v>
      </c>
      <c r="H39" s="89">
        <v>6872.8026359999994</v>
      </c>
      <c r="I39" s="476">
        <v>424.76</v>
      </c>
      <c r="J39" s="82">
        <v>19.312000000000012</v>
      </c>
      <c r="K39" s="82">
        <v>405.44799999999998</v>
      </c>
      <c r="L39" s="71">
        <v>23.864000000000001</v>
      </c>
      <c r="M39" s="408">
        <v>9675.6110719999997</v>
      </c>
      <c r="N39" s="396"/>
      <c r="O39" s="25"/>
      <c r="S39" s="21"/>
    </row>
    <row r="40" spans="1:19" ht="22.5" customHeight="1">
      <c r="A40" s="12">
        <v>4</v>
      </c>
      <c r="B40" s="464" t="s">
        <v>427</v>
      </c>
      <c r="C40" s="407" t="s">
        <v>10</v>
      </c>
      <c r="D40" s="476">
        <v>71.385000000000005</v>
      </c>
      <c r="E40" s="82">
        <v>14.892000000000003</v>
      </c>
      <c r="F40" s="82">
        <v>56.493000000000002</v>
      </c>
      <c r="G40" s="71">
        <v>16.181000000000001</v>
      </c>
      <c r="H40" s="89">
        <v>914.11323300000004</v>
      </c>
      <c r="I40" s="476">
        <v>107.143</v>
      </c>
      <c r="J40" s="82">
        <v>18.387</v>
      </c>
      <c r="K40" s="112">
        <v>88.756</v>
      </c>
      <c r="L40" s="71">
        <v>15.906000000000001</v>
      </c>
      <c r="M40" s="408">
        <v>1411.7529360000001</v>
      </c>
      <c r="N40" s="396"/>
      <c r="O40" s="25"/>
      <c r="S40" s="21"/>
    </row>
    <row r="41" spans="1:19" ht="22.5" customHeight="1">
      <c r="A41" s="12">
        <v>5</v>
      </c>
      <c r="B41" s="464" t="s">
        <v>314</v>
      </c>
      <c r="C41" s="407" t="s">
        <v>10</v>
      </c>
      <c r="D41" s="476">
        <v>246.52500000000001</v>
      </c>
      <c r="E41" s="82">
        <v>3.2990000000000066</v>
      </c>
      <c r="F41" s="82">
        <v>243.226</v>
      </c>
      <c r="G41" s="71">
        <v>16.181000000000001</v>
      </c>
      <c r="H41" s="89">
        <v>3935.6399060000003</v>
      </c>
      <c r="I41" s="476">
        <v>292.22000000000003</v>
      </c>
      <c r="J41" s="82">
        <v>3.4920000000000186</v>
      </c>
      <c r="K41" s="82">
        <v>288.72800000000001</v>
      </c>
      <c r="L41" s="71">
        <v>15.906000000000001</v>
      </c>
      <c r="M41" s="408">
        <v>4592.507568</v>
      </c>
      <c r="N41" s="396"/>
      <c r="O41" s="25"/>
      <c r="S41" s="21"/>
    </row>
    <row r="42" spans="1:19" ht="22.5" customHeight="1">
      <c r="A42" s="12">
        <v>6</v>
      </c>
      <c r="B42" s="464" t="s">
        <v>315</v>
      </c>
      <c r="C42" s="407" t="s">
        <v>10</v>
      </c>
      <c r="D42" s="476">
        <v>1396.3969999999999</v>
      </c>
      <c r="E42" s="82">
        <v>43.351999999999862</v>
      </c>
      <c r="F42" s="82">
        <v>1353.0450000000001</v>
      </c>
      <c r="G42" s="71">
        <v>16.181000000000001</v>
      </c>
      <c r="H42" s="89">
        <v>21893.621145000001</v>
      </c>
      <c r="I42" s="476">
        <v>1481.7380000000001</v>
      </c>
      <c r="J42" s="82">
        <v>46.368000000000166</v>
      </c>
      <c r="K42" s="82">
        <v>1435.37</v>
      </c>
      <c r="L42" s="71">
        <v>15.906000000000001</v>
      </c>
      <c r="M42" s="408">
        <v>22830.995220000001</v>
      </c>
      <c r="N42" s="254"/>
      <c r="O42" s="25"/>
      <c r="S42" s="21"/>
    </row>
    <row r="43" spans="1:19" ht="22.5" customHeight="1">
      <c r="A43" s="12">
        <v>7</v>
      </c>
      <c r="B43" s="456" t="s">
        <v>347</v>
      </c>
      <c r="C43" s="407" t="s">
        <v>10</v>
      </c>
      <c r="D43" s="476">
        <v>298.76600000000002</v>
      </c>
      <c r="E43" s="82">
        <v>9.4660000000000082</v>
      </c>
      <c r="F43" s="82">
        <v>289.3</v>
      </c>
      <c r="G43" s="71">
        <v>18.036000000000001</v>
      </c>
      <c r="H43" s="89">
        <v>5217.814800000001</v>
      </c>
      <c r="I43" s="476">
        <v>296.30900000000003</v>
      </c>
      <c r="J43" s="82">
        <v>9.9470000000000027</v>
      </c>
      <c r="K43" s="82">
        <v>286.36200000000002</v>
      </c>
      <c r="L43" s="71">
        <v>18.036000000000001</v>
      </c>
      <c r="M43" s="408">
        <v>5164.8250320000006</v>
      </c>
      <c r="N43" s="396"/>
      <c r="O43" s="25"/>
      <c r="S43" s="21"/>
    </row>
    <row r="44" spans="1:19" ht="22.5" customHeight="1">
      <c r="A44" s="12">
        <v>8</v>
      </c>
      <c r="B44" s="456" t="s">
        <v>348</v>
      </c>
      <c r="C44" s="407" t="s">
        <v>10</v>
      </c>
      <c r="D44" s="476">
        <v>731.72</v>
      </c>
      <c r="E44" s="82">
        <v>0.14900000000000091</v>
      </c>
      <c r="F44" s="82">
        <v>731.57100000000003</v>
      </c>
      <c r="G44" s="71">
        <v>24.276</v>
      </c>
      <c r="H44" s="89">
        <v>17759.617596</v>
      </c>
      <c r="I44" s="476">
        <v>602.721</v>
      </c>
      <c r="J44" s="82">
        <v>1.1100000000000136</v>
      </c>
      <c r="K44" s="82">
        <v>601.61099999999999</v>
      </c>
      <c r="L44" s="71">
        <v>23.864000000000001</v>
      </c>
      <c r="M44" s="408">
        <v>14356.844904</v>
      </c>
      <c r="N44" s="396"/>
      <c r="O44" s="25"/>
      <c r="S44" s="21"/>
    </row>
    <row r="45" spans="1:19" ht="22.5" customHeight="1">
      <c r="A45" s="12">
        <v>9</v>
      </c>
      <c r="B45" s="456" t="s">
        <v>316</v>
      </c>
      <c r="C45" s="407" t="s">
        <v>10</v>
      </c>
      <c r="D45" s="476">
        <v>10135.177</v>
      </c>
      <c r="E45" s="82">
        <v>53.950999999999112</v>
      </c>
      <c r="F45" s="82">
        <v>10081.226000000001</v>
      </c>
      <c r="G45" s="71">
        <v>16.181000000000001</v>
      </c>
      <c r="H45" s="89">
        <v>163124.31790600001</v>
      </c>
      <c r="I45" s="476">
        <v>9652.26</v>
      </c>
      <c r="J45" s="82">
        <v>80.510000000000218</v>
      </c>
      <c r="K45" s="82">
        <v>9571.75</v>
      </c>
      <c r="L45" s="71">
        <v>15.906000000000001</v>
      </c>
      <c r="M45" s="408">
        <v>152248.2555</v>
      </c>
      <c r="N45" s="396"/>
      <c r="O45" s="25"/>
      <c r="S45" s="21"/>
    </row>
    <row r="46" spans="1:19" ht="22.5" customHeight="1">
      <c r="A46" s="12">
        <v>10</v>
      </c>
      <c r="B46" s="456" t="s">
        <v>317</v>
      </c>
      <c r="C46" s="407" t="s">
        <v>10</v>
      </c>
      <c r="D46" s="476">
        <v>82.980999999999995</v>
      </c>
      <c r="E46" s="82">
        <v>0.65500000000000114</v>
      </c>
      <c r="F46" s="82">
        <v>82.325999999999993</v>
      </c>
      <c r="G46" s="71">
        <v>19.527000000000001</v>
      </c>
      <c r="H46" s="89">
        <v>1607.579802</v>
      </c>
      <c r="I46" s="476">
        <v>118.426</v>
      </c>
      <c r="J46" s="82">
        <v>5.4690000000000083</v>
      </c>
      <c r="K46" s="82">
        <v>112.95699999999999</v>
      </c>
      <c r="L46" s="71">
        <v>19.527000000000001</v>
      </c>
      <c r="M46" s="408">
        <v>2205.711339</v>
      </c>
      <c r="N46" s="396"/>
      <c r="O46" s="25"/>
      <c r="S46" s="21"/>
    </row>
    <row r="47" spans="1:19" ht="22.5" customHeight="1">
      <c r="A47" s="12">
        <v>11</v>
      </c>
      <c r="B47" s="464" t="s">
        <v>318</v>
      </c>
      <c r="C47" s="407" t="s">
        <v>10</v>
      </c>
      <c r="D47" s="476">
        <v>622.74</v>
      </c>
      <c r="E47" s="82">
        <v>14.888000000000034</v>
      </c>
      <c r="F47" s="82">
        <v>607.85199999999998</v>
      </c>
      <c r="G47" s="71">
        <v>24.276</v>
      </c>
      <c r="H47" s="89">
        <v>14756.215151999999</v>
      </c>
      <c r="I47" s="476">
        <v>667.23199999999997</v>
      </c>
      <c r="J47" s="82">
        <v>2.8829999999999245</v>
      </c>
      <c r="K47" s="82">
        <v>664.34900000000005</v>
      </c>
      <c r="L47" s="71">
        <v>23.864000000000001</v>
      </c>
      <c r="M47" s="506">
        <v>15854.024536000001</v>
      </c>
      <c r="N47" s="396"/>
      <c r="O47" s="25"/>
      <c r="S47" s="21"/>
    </row>
    <row r="48" spans="1:19" ht="22.5" customHeight="1">
      <c r="A48" s="12">
        <v>12</v>
      </c>
      <c r="B48" s="456" t="s">
        <v>320</v>
      </c>
      <c r="C48" s="407" t="s">
        <v>10</v>
      </c>
      <c r="D48" s="476">
        <v>559.06700000000001</v>
      </c>
      <c r="E48" s="82">
        <v>11.345000000000027</v>
      </c>
      <c r="F48" s="82">
        <v>547.72199999999998</v>
      </c>
      <c r="G48" s="71">
        <v>13.521000000000001</v>
      </c>
      <c r="H48" s="242">
        <v>7405.7491620000001</v>
      </c>
      <c r="I48" s="476">
        <v>609.029</v>
      </c>
      <c r="J48" s="82">
        <v>12.913999999999987</v>
      </c>
      <c r="K48" s="82">
        <v>596.11500000000001</v>
      </c>
      <c r="L48" s="71">
        <v>13.521000000000001</v>
      </c>
      <c r="M48" s="506">
        <v>8060.0709150000002</v>
      </c>
      <c r="N48" s="396"/>
      <c r="O48" s="25"/>
      <c r="S48" s="21"/>
    </row>
    <row r="49" spans="1:19" ht="22.5" customHeight="1">
      <c r="A49" s="12">
        <v>13</v>
      </c>
      <c r="B49" s="463" t="s">
        <v>369</v>
      </c>
      <c r="C49" s="407" t="s">
        <v>10</v>
      </c>
      <c r="D49" s="476">
        <v>187.43</v>
      </c>
      <c r="E49" s="82">
        <v>18.370000000000005</v>
      </c>
      <c r="F49" s="82">
        <v>169.06</v>
      </c>
      <c r="G49" s="71">
        <v>24.276</v>
      </c>
      <c r="H49" s="89">
        <v>4104.1005599999999</v>
      </c>
      <c r="I49" s="476">
        <v>195.04</v>
      </c>
      <c r="J49" s="82">
        <v>17.072000000000003</v>
      </c>
      <c r="K49" s="82">
        <v>177.96799999999999</v>
      </c>
      <c r="L49" s="71">
        <v>23.864000000000001</v>
      </c>
      <c r="M49" s="408">
        <v>4247.0283520000003</v>
      </c>
      <c r="N49" s="396"/>
      <c r="O49" s="25"/>
      <c r="S49" s="21"/>
    </row>
    <row r="50" spans="1:19" ht="22.5" customHeight="1">
      <c r="A50" s="12">
        <v>14</v>
      </c>
      <c r="B50" s="463" t="s">
        <v>321</v>
      </c>
      <c r="C50" s="407" t="s">
        <v>10</v>
      </c>
      <c r="D50" s="476">
        <v>588.18700000000001</v>
      </c>
      <c r="E50" s="82">
        <v>0.75</v>
      </c>
      <c r="F50" s="82">
        <v>587.43700000000001</v>
      </c>
      <c r="G50" s="71">
        <v>16.181000000000001</v>
      </c>
      <c r="H50" s="89">
        <v>9505.3180970000012</v>
      </c>
      <c r="I50" s="476">
        <v>600.19000000000005</v>
      </c>
      <c r="J50" s="82">
        <v>0.83600000000001273</v>
      </c>
      <c r="K50" s="82">
        <v>599.35400000000004</v>
      </c>
      <c r="L50" s="71">
        <v>15.906000000000001</v>
      </c>
      <c r="M50" s="408">
        <v>9533.3247240000019</v>
      </c>
      <c r="N50" s="396"/>
      <c r="O50" s="25"/>
      <c r="S50" s="21"/>
    </row>
    <row r="51" spans="1:19" ht="22.5" customHeight="1">
      <c r="A51" s="12">
        <v>15</v>
      </c>
      <c r="B51" s="463" t="s">
        <v>74</v>
      </c>
      <c r="C51" s="407" t="s">
        <v>10</v>
      </c>
      <c r="D51" s="474">
        <v>0</v>
      </c>
      <c r="E51" s="272">
        <v>0</v>
      </c>
      <c r="F51" s="82">
        <v>0</v>
      </c>
      <c r="G51" s="73"/>
      <c r="H51" s="242">
        <v>0</v>
      </c>
      <c r="I51" s="474">
        <v>0</v>
      </c>
      <c r="J51" s="272">
        <v>0</v>
      </c>
      <c r="K51" s="272">
        <v>0</v>
      </c>
      <c r="L51" s="73"/>
      <c r="M51" s="506">
        <v>0</v>
      </c>
      <c r="N51" s="396"/>
      <c r="O51" s="25"/>
      <c r="S51" s="21"/>
    </row>
    <row r="52" spans="1:19" ht="22.5" customHeight="1">
      <c r="A52" s="12">
        <v>16</v>
      </c>
      <c r="B52" s="464" t="s">
        <v>75</v>
      </c>
      <c r="C52" s="407" t="s">
        <v>10</v>
      </c>
      <c r="D52" s="474">
        <v>0</v>
      </c>
      <c r="E52" s="272">
        <v>0</v>
      </c>
      <c r="F52" s="82">
        <v>0</v>
      </c>
      <c r="G52" s="73"/>
      <c r="H52" s="242">
        <v>0</v>
      </c>
      <c r="I52" s="474">
        <v>0</v>
      </c>
      <c r="J52" s="272">
        <v>0</v>
      </c>
      <c r="K52" s="272">
        <v>0</v>
      </c>
      <c r="L52" s="73"/>
      <c r="M52" s="506">
        <v>0</v>
      </c>
      <c r="N52" s="396"/>
      <c r="O52" s="25"/>
      <c r="S52" s="21"/>
    </row>
    <row r="53" spans="1:19" ht="22.5" customHeight="1">
      <c r="A53" s="12">
        <v>17</v>
      </c>
      <c r="B53" s="535" t="s">
        <v>322</v>
      </c>
      <c r="C53" s="407" t="s">
        <v>10</v>
      </c>
      <c r="D53" s="616">
        <v>290.822</v>
      </c>
      <c r="E53" s="82">
        <v>0.66100000000000136</v>
      </c>
      <c r="F53" s="610">
        <v>290.161</v>
      </c>
      <c r="G53" s="71">
        <v>24.276</v>
      </c>
      <c r="H53" s="89">
        <v>7043.9484359999997</v>
      </c>
      <c r="I53" s="616">
        <v>470.55500000000001</v>
      </c>
      <c r="J53" s="82">
        <v>0.67099999999999227</v>
      </c>
      <c r="K53" s="610">
        <v>469.88400000000001</v>
      </c>
      <c r="L53" s="71">
        <v>23.864000000000001</v>
      </c>
      <c r="M53" s="506">
        <v>11213.311776</v>
      </c>
      <c r="N53" s="396"/>
      <c r="O53" s="25"/>
      <c r="S53" s="21"/>
    </row>
    <row r="54" spans="1:19" ht="22.5" customHeight="1">
      <c r="A54" s="12">
        <v>18</v>
      </c>
      <c r="B54" s="464" t="s">
        <v>399</v>
      </c>
      <c r="C54" s="407" t="s">
        <v>10</v>
      </c>
      <c r="D54" s="476">
        <v>64.037000000000006</v>
      </c>
      <c r="E54" s="82">
        <v>1.3440000000000083</v>
      </c>
      <c r="F54" s="82">
        <v>62.692999999999998</v>
      </c>
      <c r="G54" s="71">
        <v>16.181000000000001</v>
      </c>
      <c r="H54" s="89">
        <v>1014.435433</v>
      </c>
      <c r="I54" s="476">
        <v>60.792000000000002</v>
      </c>
      <c r="J54" s="82">
        <v>3.3049999999999997</v>
      </c>
      <c r="K54" s="82">
        <v>57.487000000000002</v>
      </c>
      <c r="L54" s="71">
        <v>15.906000000000001</v>
      </c>
      <c r="M54" s="408">
        <v>914.38822200000004</v>
      </c>
      <c r="N54" s="396"/>
      <c r="O54" s="25"/>
      <c r="S54" s="21"/>
    </row>
    <row r="55" spans="1:19" ht="22.5" customHeight="1">
      <c r="A55" s="12">
        <v>19</v>
      </c>
      <c r="B55" s="464" t="s">
        <v>323</v>
      </c>
      <c r="C55" s="407" t="s">
        <v>10</v>
      </c>
      <c r="D55" s="476">
        <v>1364.5260000000001</v>
      </c>
      <c r="E55" s="82">
        <v>114.96100000000001</v>
      </c>
      <c r="F55" s="82">
        <v>1249.5650000000001</v>
      </c>
      <c r="G55" s="71">
        <v>10.788</v>
      </c>
      <c r="H55" s="89">
        <v>13480.307220000001</v>
      </c>
      <c r="I55" s="476">
        <v>1285.2070000000001</v>
      </c>
      <c r="J55" s="82">
        <v>104.70900000000006</v>
      </c>
      <c r="K55" s="82">
        <v>1180.498</v>
      </c>
      <c r="L55" s="71">
        <v>10.605</v>
      </c>
      <c r="M55" s="408">
        <v>12519.18129</v>
      </c>
      <c r="N55" s="396"/>
      <c r="O55" s="25"/>
      <c r="S55" s="21"/>
    </row>
    <row r="56" spans="1:19" ht="22.5" customHeight="1">
      <c r="A56" s="12">
        <v>20</v>
      </c>
      <c r="B56" s="464" t="s">
        <v>324</v>
      </c>
      <c r="C56" s="407" t="s">
        <v>10</v>
      </c>
      <c r="D56" s="476">
        <v>630.38900000000001</v>
      </c>
      <c r="E56" s="82">
        <v>9.3740000000000236</v>
      </c>
      <c r="F56" s="82">
        <v>621.01499999999999</v>
      </c>
      <c r="G56" s="71">
        <v>24.276</v>
      </c>
      <c r="H56" s="89">
        <v>15075.76014</v>
      </c>
      <c r="I56" s="476">
        <v>708.99</v>
      </c>
      <c r="J56" s="82">
        <v>9.3260000000000218</v>
      </c>
      <c r="K56" s="82">
        <v>699.66399999999999</v>
      </c>
      <c r="L56" s="71">
        <v>23.864000000000001</v>
      </c>
      <c r="M56" s="408">
        <v>16696.781696000002</v>
      </c>
      <c r="N56" s="396"/>
      <c r="O56" s="25"/>
      <c r="S56" s="21"/>
    </row>
    <row r="57" spans="1:19" ht="22.5" customHeight="1">
      <c r="A57" s="12">
        <v>21</v>
      </c>
      <c r="B57" s="464" t="s">
        <v>354</v>
      </c>
      <c r="C57" s="407" t="s">
        <v>10</v>
      </c>
      <c r="D57" s="476">
        <v>98.468999999999994</v>
      </c>
      <c r="E57" s="82">
        <v>7.0539999999999878</v>
      </c>
      <c r="F57" s="82">
        <v>91.415000000000006</v>
      </c>
      <c r="G57" s="71">
        <v>18.114999999999998</v>
      </c>
      <c r="H57" s="89">
        <v>1655.9827250000001</v>
      </c>
      <c r="I57" s="476">
        <v>74.385999999999996</v>
      </c>
      <c r="J57" s="82">
        <v>4.7179999999999893</v>
      </c>
      <c r="K57" s="82">
        <v>69.668000000000006</v>
      </c>
      <c r="L57" s="71">
        <v>18.114999999999998</v>
      </c>
      <c r="M57" s="408">
        <v>1262.0358200000001</v>
      </c>
      <c r="N57" s="396"/>
      <c r="O57" s="25"/>
      <c r="S57" s="21"/>
    </row>
    <row r="58" spans="1:19" ht="22.5" customHeight="1">
      <c r="A58" s="12">
        <v>22</v>
      </c>
      <c r="B58" s="464" t="s">
        <v>355</v>
      </c>
      <c r="C58" s="407" t="s">
        <v>10</v>
      </c>
      <c r="D58" s="476">
        <v>332.71800000000002</v>
      </c>
      <c r="E58" s="82">
        <v>9.8340000000000032</v>
      </c>
      <c r="F58" s="82">
        <v>322.88400000000001</v>
      </c>
      <c r="G58" s="71">
        <v>24.276</v>
      </c>
      <c r="H58" s="89">
        <v>7838.3319840000004</v>
      </c>
      <c r="I58" s="476">
        <v>356.95499999999998</v>
      </c>
      <c r="J58" s="82">
        <v>11.153999999999996</v>
      </c>
      <c r="K58" s="112">
        <v>345.80099999999999</v>
      </c>
      <c r="L58" s="71">
        <v>23.864000000000001</v>
      </c>
      <c r="M58" s="408">
        <v>8252.1950639999995</v>
      </c>
      <c r="N58" s="396"/>
      <c r="O58" s="25"/>
      <c r="S58" s="21"/>
    </row>
    <row r="59" spans="1:19" ht="22.5" customHeight="1">
      <c r="A59" s="12">
        <v>23</v>
      </c>
      <c r="B59" s="464" t="s">
        <v>325</v>
      </c>
      <c r="C59" s="407" t="s">
        <v>10</v>
      </c>
      <c r="D59" s="476">
        <v>389.45</v>
      </c>
      <c r="E59" s="82">
        <v>8.4029999999999632</v>
      </c>
      <c r="F59" s="82">
        <v>381.04700000000003</v>
      </c>
      <c r="G59" s="71">
        <v>16.181000000000001</v>
      </c>
      <c r="H59" s="89">
        <v>6165.7215070000011</v>
      </c>
      <c r="I59" s="476">
        <v>514.23699999999997</v>
      </c>
      <c r="J59" s="82">
        <v>17.463999999999942</v>
      </c>
      <c r="K59" s="82">
        <v>496.77300000000002</v>
      </c>
      <c r="L59" s="71">
        <v>15.906000000000001</v>
      </c>
      <c r="M59" s="408">
        <v>7901.671338000001</v>
      </c>
      <c r="N59" s="396"/>
      <c r="O59" s="25"/>
      <c r="S59" s="21"/>
    </row>
    <row r="60" spans="1:19" ht="22.5" customHeight="1">
      <c r="A60" s="12">
        <v>24</v>
      </c>
      <c r="B60" s="464" t="s">
        <v>326</v>
      </c>
      <c r="C60" s="407" t="s">
        <v>10</v>
      </c>
      <c r="D60" s="474">
        <v>0</v>
      </c>
      <c r="E60" s="272">
        <v>0</v>
      </c>
      <c r="F60" s="82">
        <v>0</v>
      </c>
      <c r="G60" s="71">
        <v>23.631</v>
      </c>
      <c r="H60" s="242">
        <v>0</v>
      </c>
      <c r="I60" s="474">
        <v>0</v>
      </c>
      <c r="J60" s="272">
        <v>0</v>
      </c>
      <c r="K60" s="272">
        <v>0</v>
      </c>
      <c r="L60" s="71">
        <v>23.631</v>
      </c>
      <c r="M60" s="506">
        <v>0</v>
      </c>
      <c r="N60" s="396"/>
      <c r="O60" s="25"/>
      <c r="S60" s="21"/>
    </row>
    <row r="61" spans="1:19" ht="22.5" customHeight="1">
      <c r="A61" s="12">
        <v>25</v>
      </c>
      <c r="B61" s="464" t="s">
        <v>69</v>
      </c>
      <c r="C61" s="407" t="s">
        <v>10</v>
      </c>
      <c r="D61" s="474">
        <v>0</v>
      </c>
      <c r="E61" s="272">
        <v>0</v>
      </c>
      <c r="F61" s="82">
        <v>0</v>
      </c>
      <c r="G61" s="71">
        <v>16.255000000000003</v>
      </c>
      <c r="H61" s="242">
        <v>0</v>
      </c>
      <c r="I61" s="474">
        <v>0</v>
      </c>
      <c r="J61" s="272">
        <v>0</v>
      </c>
      <c r="K61" s="272">
        <v>0</v>
      </c>
      <c r="L61" s="71">
        <v>16.255000000000003</v>
      </c>
      <c r="M61" s="506">
        <v>0</v>
      </c>
      <c r="N61" s="396"/>
      <c r="O61" s="25"/>
      <c r="S61" s="21"/>
    </row>
    <row r="62" spans="1:19" ht="22.5" customHeight="1">
      <c r="A62" s="12">
        <v>26</v>
      </c>
      <c r="B62" s="464" t="s">
        <v>70</v>
      </c>
      <c r="C62" s="407" t="s">
        <v>10</v>
      </c>
      <c r="D62" s="476">
        <v>457.58499999999998</v>
      </c>
      <c r="E62" s="82">
        <v>4.4889999999999759</v>
      </c>
      <c r="F62" s="82">
        <v>453.096</v>
      </c>
      <c r="G62" s="71">
        <v>23.292000000000002</v>
      </c>
      <c r="H62" s="89">
        <v>10553.512032000001</v>
      </c>
      <c r="I62" s="476">
        <v>454.32400000000001</v>
      </c>
      <c r="J62" s="82">
        <v>4.5450000000000159</v>
      </c>
      <c r="K62" s="82">
        <v>449.779</v>
      </c>
      <c r="L62" s="71">
        <v>23.292000000000002</v>
      </c>
      <c r="M62" s="408">
        <v>10476.252468000001</v>
      </c>
      <c r="N62" s="396"/>
      <c r="O62" s="25"/>
      <c r="S62" s="21"/>
    </row>
    <row r="63" spans="1:19" ht="22.5" customHeight="1">
      <c r="A63" s="12">
        <v>27</v>
      </c>
      <c r="B63" s="464" t="s">
        <v>71</v>
      </c>
      <c r="C63" s="407" t="s">
        <v>10</v>
      </c>
      <c r="D63" s="476">
        <v>682.39700000000005</v>
      </c>
      <c r="E63" s="82">
        <v>15.882000000000062</v>
      </c>
      <c r="F63" s="82">
        <v>666.51499999999999</v>
      </c>
      <c r="G63" s="71">
        <v>24.276</v>
      </c>
      <c r="H63" s="89">
        <v>16180.318139999999</v>
      </c>
      <c r="I63" s="476">
        <v>733.22299999999996</v>
      </c>
      <c r="J63" s="82">
        <v>37.723999999999933</v>
      </c>
      <c r="K63" s="82">
        <v>695.49900000000002</v>
      </c>
      <c r="L63" s="71">
        <v>23.864000000000001</v>
      </c>
      <c r="M63" s="408">
        <v>16597.388136000001</v>
      </c>
      <c r="N63" s="396"/>
      <c r="O63" s="25"/>
      <c r="S63" s="21"/>
    </row>
    <row r="64" spans="1:19" ht="22.5" customHeight="1">
      <c r="A64" s="12">
        <v>28</v>
      </c>
      <c r="B64" s="464" t="s">
        <v>313</v>
      </c>
      <c r="C64" s="407" t="s">
        <v>10</v>
      </c>
      <c r="D64" s="616">
        <v>40.270000000000003</v>
      </c>
      <c r="E64" s="82">
        <v>1.2340000000000018</v>
      </c>
      <c r="F64" s="610">
        <v>39.036000000000001</v>
      </c>
      <c r="G64" s="71">
        <v>24.276</v>
      </c>
      <c r="H64" s="89">
        <v>947.63793600000008</v>
      </c>
      <c r="I64" s="616">
        <v>45.777000000000001</v>
      </c>
      <c r="J64" s="82">
        <v>1.2000000000000455E-2</v>
      </c>
      <c r="K64" s="610">
        <v>45.765000000000001</v>
      </c>
      <c r="L64" s="71">
        <v>23.864000000000001</v>
      </c>
      <c r="M64" s="408">
        <v>1092.1359600000001</v>
      </c>
      <c r="N64" s="396"/>
      <c r="O64" s="25"/>
      <c r="S64" s="21"/>
    </row>
    <row r="65" spans="1:19" ht="22.5" customHeight="1">
      <c r="A65" s="12">
        <v>29</v>
      </c>
      <c r="B65" s="464" t="s">
        <v>72</v>
      </c>
      <c r="C65" s="407" t="s">
        <v>10</v>
      </c>
      <c r="D65" s="474">
        <v>0</v>
      </c>
      <c r="E65" s="272">
        <v>0</v>
      </c>
      <c r="F65" s="82">
        <v>0</v>
      </c>
      <c r="G65" s="71">
        <v>17.187000000000001</v>
      </c>
      <c r="H65" s="242">
        <v>0</v>
      </c>
      <c r="I65" s="474">
        <v>0</v>
      </c>
      <c r="J65" s="272">
        <v>0</v>
      </c>
      <c r="K65" s="272">
        <v>0</v>
      </c>
      <c r="L65" s="71">
        <v>17.187000000000001</v>
      </c>
      <c r="M65" s="506">
        <v>0</v>
      </c>
      <c r="N65" s="396"/>
      <c r="O65" s="25"/>
      <c r="S65" s="21"/>
    </row>
    <row r="66" spans="1:19" ht="22.5" customHeight="1">
      <c r="A66" s="12">
        <v>30</v>
      </c>
      <c r="B66" s="464" t="s">
        <v>73</v>
      </c>
      <c r="C66" s="407" t="s">
        <v>10</v>
      </c>
      <c r="D66" s="476">
        <v>314.12</v>
      </c>
      <c r="E66" s="82">
        <v>2.9830000000000041</v>
      </c>
      <c r="F66" s="82">
        <v>311.137</v>
      </c>
      <c r="G66" s="71">
        <v>14.548999999999999</v>
      </c>
      <c r="H66" s="89">
        <v>4526.7322130000002</v>
      </c>
      <c r="I66" s="474">
        <v>0</v>
      </c>
      <c r="J66" s="272">
        <v>0</v>
      </c>
      <c r="K66" s="272">
        <v>0</v>
      </c>
      <c r="L66" s="71">
        <v>15.646000000000001</v>
      </c>
      <c r="M66" s="506">
        <v>0</v>
      </c>
      <c r="N66" s="396"/>
      <c r="O66" s="25"/>
      <c r="S66" s="21"/>
    </row>
    <row r="67" spans="1:19" ht="22.5" customHeight="1">
      <c r="A67" s="12">
        <v>31</v>
      </c>
      <c r="B67" s="464" t="s">
        <v>76</v>
      </c>
      <c r="C67" s="407" t="s">
        <v>10</v>
      </c>
      <c r="D67" s="476">
        <v>3970.2460000000001</v>
      </c>
      <c r="E67" s="82">
        <v>26.708000000000084</v>
      </c>
      <c r="F67" s="82">
        <v>3943.538</v>
      </c>
      <c r="G67" s="71">
        <v>24.276</v>
      </c>
      <c r="H67" s="89">
        <v>95733.328487999999</v>
      </c>
      <c r="I67" s="476">
        <v>5529.4570000000003</v>
      </c>
      <c r="J67" s="82">
        <v>34.88300000000072</v>
      </c>
      <c r="K67" s="82">
        <v>5494.5739999999996</v>
      </c>
      <c r="L67" s="71">
        <v>23.864000000000001</v>
      </c>
      <c r="M67" s="408">
        <v>131122.513936</v>
      </c>
      <c r="N67" s="396"/>
      <c r="O67" s="25"/>
      <c r="S67" s="21"/>
    </row>
    <row r="68" spans="1:19" ht="22.5" customHeight="1">
      <c r="A68" s="12">
        <v>32</v>
      </c>
      <c r="B68" s="464" t="s">
        <v>77</v>
      </c>
      <c r="C68" s="407" t="s">
        <v>10</v>
      </c>
      <c r="D68" s="474">
        <v>0</v>
      </c>
      <c r="E68" s="272">
        <v>0</v>
      </c>
      <c r="F68" s="82">
        <v>0</v>
      </c>
      <c r="G68" s="71">
        <v>15.906000000000001</v>
      </c>
      <c r="H68" s="242">
        <v>0</v>
      </c>
      <c r="I68" s="474">
        <v>0</v>
      </c>
      <c r="J68" s="272">
        <v>0</v>
      </c>
      <c r="K68" s="272">
        <v>0</v>
      </c>
      <c r="L68" s="71">
        <v>15.906000000000001</v>
      </c>
      <c r="M68" s="506">
        <v>0</v>
      </c>
      <c r="N68" s="396"/>
      <c r="O68" s="25"/>
      <c r="S68" s="21"/>
    </row>
    <row r="69" spans="1:19" ht="22.5" customHeight="1">
      <c r="A69" s="12">
        <v>33</v>
      </c>
      <c r="B69" s="464" t="s">
        <v>319</v>
      </c>
      <c r="C69" s="407" t="s">
        <v>10</v>
      </c>
      <c r="D69" s="476">
        <v>805.53899999999999</v>
      </c>
      <c r="E69" s="82">
        <v>0.87800000000004275</v>
      </c>
      <c r="F69" s="82">
        <v>804.66099999999994</v>
      </c>
      <c r="G69" s="71">
        <v>22.696000000000002</v>
      </c>
      <c r="H69" s="89">
        <v>18262.586056</v>
      </c>
      <c r="I69" s="476">
        <v>793.75</v>
      </c>
      <c r="J69" s="272">
        <v>0</v>
      </c>
      <c r="K69" s="82">
        <v>793.75</v>
      </c>
      <c r="L69" s="71">
        <v>22.696000000000002</v>
      </c>
      <c r="M69" s="408">
        <v>18014.95</v>
      </c>
      <c r="N69" s="396"/>
      <c r="O69" s="25"/>
      <c r="S69" s="21"/>
    </row>
    <row r="70" spans="1:19" ht="22.5" customHeight="1">
      <c r="A70" s="12">
        <v>34</v>
      </c>
      <c r="B70" s="464" t="s">
        <v>261</v>
      </c>
      <c r="C70" s="407" t="s">
        <v>10</v>
      </c>
      <c r="D70" s="476">
        <v>168.96899999999999</v>
      </c>
      <c r="E70" s="82">
        <v>2.3799999999999955</v>
      </c>
      <c r="F70" s="82">
        <v>166.589</v>
      </c>
      <c r="G70" s="111">
        <v>16.181000000000001</v>
      </c>
      <c r="H70" s="89">
        <v>2695.5766090000002</v>
      </c>
      <c r="I70" s="476">
        <v>173.495</v>
      </c>
      <c r="J70" s="82">
        <v>1.967000000000013</v>
      </c>
      <c r="K70" s="82">
        <v>171.52799999999999</v>
      </c>
      <c r="L70" s="111">
        <v>15.906000000000001</v>
      </c>
      <c r="M70" s="408">
        <v>2728.324368</v>
      </c>
      <c r="N70" s="396"/>
      <c r="O70" s="25"/>
      <c r="S70" s="21"/>
    </row>
    <row r="71" spans="1:19" ht="22.5" customHeight="1">
      <c r="A71" s="12">
        <v>35</v>
      </c>
      <c r="B71" s="464" t="s">
        <v>394</v>
      </c>
      <c r="C71" s="407" t="s">
        <v>10</v>
      </c>
      <c r="D71" s="476">
        <v>1.788</v>
      </c>
      <c r="E71" s="82">
        <v>1.0000000000000009E-2</v>
      </c>
      <c r="F71" s="82">
        <v>1.778</v>
      </c>
      <c r="G71" s="71">
        <v>13.212</v>
      </c>
      <c r="H71" s="89">
        <v>23.490936000000001</v>
      </c>
      <c r="I71" s="476">
        <v>94.62</v>
      </c>
      <c r="J71" s="82">
        <v>0.9480000000000075</v>
      </c>
      <c r="K71" s="82">
        <v>93.671999999999997</v>
      </c>
      <c r="L71" s="71">
        <v>13.212</v>
      </c>
      <c r="M71" s="408">
        <v>1237.594464</v>
      </c>
      <c r="N71" s="396"/>
      <c r="O71" s="25"/>
      <c r="S71" s="21"/>
    </row>
    <row r="72" spans="1:19" ht="22.5" customHeight="1">
      <c r="A72" s="12">
        <v>36</v>
      </c>
      <c r="B72" s="464" t="s">
        <v>262</v>
      </c>
      <c r="C72" s="407" t="s">
        <v>10</v>
      </c>
      <c r="D72" s="476">
        <v>355.48</v>
      </c>
      <c r="E72" s="82">
        <v>0.57100000000002638</v>
      </c>
      <c r="F72" s="82">
        <v>354.90899999999999</v>
      </c>
      <c r="G72" s="71">
        <v>24.276</v>
      </c>
      <c r="H72" s="89">
        <v>8615.7708839999996</v>
      </c>
      <c r="I72" s="476">
        <v>508.98</v>
      </c>
      <c r="J72" s="82">
        <v>9.1310000000000286</v>
      </c>
      <c r="K72" s="82">
        <v>499.84899999999999</v>
      </c>
      <c r="L72" s="71">
        <v>23.864000000000001</v>
      </c>
      <c r="M72" s="408">
        <v>11928.396536</v>
      </c>
      <c r="N72" s="396"/>
      <c r="O72" s="25"/>
      <c r="S72" s="21"/>
    </row>
    <row r="73" spans="1:19" ht="22.5" customHeight="1">
      <c r="A73" s="12">
        <v>37</v>
      </c>
      <c r="B73" s="464" t="s">
        <v>327</v>
      </c>
      <c r="C73" s="407" t="s">
        <v>10</v>
      </c>
      <c r="D73" s="476">
        <v>87.453000000000003</v>
      </c>
      <c r="E73" s="82">
        <v>1.632000000000005</v>
      </c>
      <c r="F73" s="82">
        <v>85.820999999999998</v>
      </c>
      <c r="G73" s="71">
        <v>24.276</v>
      </c>
      <c r="H73" s="89">
        <v>2083.3905959999997</v>
      </c>
      <c r="I73" s="476">
        <v>44.456000000000003</v>
      </c>
      <c r="J73" s="82">
        <v>1.5890000000000057</v>
      </c>
      <c r="K73" s="82">
        <v>42.866999999999997</v>
      </c>
      <c r="L73" s="71">
        <v>23.864000000000001</v>
      </c>
      <c r="M73" s="408">
        <v>1022.978088</v>
      </c>
      <c r="N73" s="396"/>
      <c r="O73" s="25"/>
      <c r="S73" s="21"/>
    </row>
    <row r="74" spans="1:19" ht="22.5" customHeight="1">
      <c r="A74" s="12">
        <v>38</v>
      </c>
      <c r="B74" s="464" t="s">
        <v>328</v>
      </c>
      <c r="C74" s="407" t="s">
        <v>10</v>
      </c>
      <c r="D74" s="476">
        <v>184.71100000000001</v>
      </c>
      <c r="E74" s="82">
        <v>14.303000000000026</v>
      </c>
      <c r="F74" s="82">
        <v>170.40799999999999</v>
      </c>
      <c r="G74" s="71">
        <v>24.276</v>
      </c>
      <c r="H74" s="89">
        <v>4136.8246079999999</v>
      </c>
      <c r="I74" s="476">
        <v>527.79399999999998</v>
      </c>
      <c r="J74" s="82">
        <v>62.45599999999996</v>
      </c>
      <c r="K74" s="82">
        <v>465.33800000000002</v>
      </c>
      <c r="L74" s="71">
        <v>23.864000000000001</v>
      </c>
      <c r="M74" s="408">
        <v>11104.826032000001</v>
      </c>
      <c r="N74" s="396"/>
      <c r="O74" s="25"/>
      <c r="S74" s="21"/>
    </row>
    <row r="75" spans="1:19" ht="22.5" customHeight="1">
      <c r="A75" s="12">
        <v>39</v>
      </c>
      <c r="B75" s="464" t="s">
        <v>329</v>
      </c>
      <c r="C75" s="407" t="s">
        <v>10</v>
      </c>
      <c r="D75" s="476">
        <v>186.511</v>
      </c>
      <c r="E75" s="82">
        <v>5.335000000000008</v>
      </c>
      <c r="F75" s="82">
        <v>181.17599999999999</v>
      </c>
      <c r="G75" s="71">
        <v>24.276</v>
      </c>
      <c r="H75" s="89">
        <v>4398.2285759999995</v>
      </c>
      <c r="I75" s="616">
        <v>260.52100000000002</v>
      </c>
      <c r="J75" s="82">
        <v>3.0860000000000127</v>
      </c>
      <c r="K75" s="610">
        <v>257.435</v>
      </c>
      <c r="L75" s="71">
        <v>23.864000000000001</v>
      </c>
      <c r="M75" s="408">
        <v>6143.4288400000005</v>
      </c>
      <c r="N75" s="396"/>
      <c r="O75" s="25"/>
      <c r="S75" s="21"/>
    </row>
    <row r="76" spans="1:19" ht="22.5" customHeight="1">
      <c r="A76" s="12">
        <v>40</v>
      </c>
      <c r="B76" s="464" t="s">
        <v>330</v>
      </c>
      <c r="C76" s="407" t="s">
        <v>10</v>
      </c>
      <c r="D76" s="474">
        <v>0</v>
      </c>
      <c r="E76" s="272">
        <v>0</v>
      </c>
      <c r="F76" s="82">
        <v>0</v>
      </c>
      <c r="G76" s="71">
        <v>15.832000000000001</v>
      </c>
      <c r="H76" s="242">
        <v>0</v>
      </c>
      <c r="I76" s="474">
        <v>0</v>
      </c>
      <c r="J76" s="272">
        <v>0</v>
      </c>
      <c r="K76" s="272">
        <v>0</v>
      </c>
      <c r="L76" s="71">
        <v>15.832000000000001</v>
      </c>
      <c r="M76" s="506">
        <v>0</v>
      </c>
      <c r="N76" s="396"/>
      <c r="O76" s="25"/>
      <c r="S76" s="21"/>
    </row>
    <row r="77" spans="1:19" ht="22.5" customHeight="1">
      <c r="A77" s="12">
        <v>41</v>
      </c>
      <c r="B77" s="464" t="s">
        <v>331</v>
      </c>
      <c r="C77" s="407" t="s">
        <v>10</v>
      </c>
      <c r="D77" s="476">
        <v>389.28800000000001</v>
      </c>
      <c r="E77" s="82">
        <v>0.11700000000001864</v>
      </c>
      <c r="F77" s="82">
        <v>389.17099999999999</v>
      </c>
      <c r="G77" s="71">
        <v>16.181000000000001</v>
      </c>
      <c r="H77" s="89">
        <v>6297.1759510000002</v>
      </c>
      <c r="I77" s="476">
        <v>316.46199999999999</v>
      </c>
      <c r="J77" s="82">
        <v>5.0000000000011369E-2</v>
      </c>
      <c r="K77" s="82">
        <v>316.41199999999998</v>
      </c>
      <c r="L77" s="71">
        <v>15.906000000000001</v>
      </c>
      <c r="M77" s="408">
        <v>5032.8492719999995</v>
      </c>
      <c r="N77" s="396"/>
      <c r="O77" s="25"/>
      <c r="S77" s="21"/>
    </row>
    <row r="78" spans="1:19" ht="22.5" customHeight="1">
      <c r="A78" s="12">
        <v>42</v>
      </c>
      <c r="B78" s="464" t="s">
        <v>332</v>
      </c>
      <c r="C78" s="407" t="s">
        <v>10</v>
      </c>
      <c r="D78" s="476">
        <v>172.465</v>
      </c>
      <c r="E78" s="82">
        <v>6.7249999999999943</v>
      </c>
      <c r="F78" s="82">
        <v>165.74</v>
      </c>
      <c r="G78" s="71">
        <v>19.895</v>
      </c>
      <c r="H78" s="242">
        <v>3297.3973000000001</v>
      </c>
      <c r="I78" s="476">
        <v>170.45099999999999</v>
      </c>
      <c r="J78" s="82">
        <v>7.3089999999999975</v>
      </c>
      <c r="K78" s="82">
        <v>163.142</v>
      </c>
      <c r="L78" s="71">
        <v>19.895</v>
      </c>
      <c r="M78" s="506">
        <v>3245.71009</v>
      </c>
      <c r="N78" s="396"/>
      <c r="O78" s="25"/>
      <c r="S78" s="21"/>
    </row>
    <row r="79" spans="1:19" ht="22.5" customHeight="1">
      <c r="A79" s="12">
        <v>43</v>
      </c>
      <c r="B79" s="464" t="s">
        <v>345</v>
      </c>
      <c r="C79" s="407" t="s">
        <v>10</v>
      </c>
      <c r="D79" s="476">
        <v>165.84800000000001</v>
      </c>
      <c r="E79" s="82">
        <v>4.9590000000000032</v>
      </c>
      <c r="F79" s="82">
        <v>160.88900000000001</v>
      </c>
      <c r="G79" s="71">
        <v>16.181000000000001</v>
      </c>
      <c r="H79" s="89">
        <v>2603.3449090000004</v>
      </c>
      <c r="I79" s="476">
        <v>170.239</v>
      </c>
      <c r="J79" s="82">
        <v>4.8849999999999909</v>
      </c>
      <c r="K79" s="82">
        <v>165.35400000000001</v>
      </c>
      <c r="L79" s="71">
        <v>15.906000000000001</v>
      </c>
      <c r="M79" s="408">
        <v>2630.1207240000003</v>
      </c>
      <c r="N79" s="396"/>
      <c r="O79" s="25"/>
      <c r="S79" s="21"/>
    </row>
    <row r="80" spans="1:19" ht="22.5" customHeight="1">
      <c r="A80" s="12">
        <v>44</v>
      </c>
      <c r="B80" s="464" t="s">
        <v>333</v>
      </c>
      <c r="C80" s="407" t="s">
        <v>10</v>
      </c>
      <c r="D80" s="476">
        <v>395.226</v>
      </c>
      <c r="E80" s="82">
        <v>9.6689999999999827</v>
      </c>
      <c r="F80" s="82">
        <v>385.55700000000002</v>
      </c>
      <c r="G80" s="71">
        <v>24.276</v>
      </c>
      <c r="H80" s="89">
        <v>9359.7817319999995</v>
      </c>
      <c r="I80" s="476">
        <v>318.76799999999997</v>
      </c>
      <c r="J80" s="82">
        <v>9.20799999999997</v>
      </c>
      <c r="K80" s="82">
        <v>309.56</v>
      </c>
      <c r="L80" s="71">
        <v>23.864000000000001</v>
      </c>
      <c r="M80" s="408">
        <v>7387.3398400000005</v>
      </c>
      <c r="N80" s="396"/>
      <c r="O80" s="25"/>
      <c r="S80" s="21"/>
    </row>
    <row r="81" spans="1:19" ht="22.5" customHeight="1">
      <c r="A81" s="12">
        <v>45</v>
      </c>
      <c r="B81" s="464" t="s">
        <v>334</v>
      </c>
      <c r="C81" s="407" t="s">
        <v>10</v>
      </c>
      <c r="D81" s="476">
        <v>43.634999999999998</v>
      </c>
      <c r="E81" s="82">
        <v>0.7710000000000008</v>
      </c>
      <c r="F81" s="82">
        <v>42.863999999999997</v>
      </c>
      <c r="G81" s="71">
        <v>16.181000000000001</v>
      </c>
      <c r="H81" s="89">
        <v>693.58238400000005</v>
      </c>
      <c r="I81" s="476">
        <v>43.427999999999997</v>
      </c>
      <c r="J81" s="82">
        <v>0.75900000000000034</v>
      </c>
      <c r="K81" s="82">
        <v>42.668999999999997</v>
      </c>
      <c r="L81" s="71">
        <v>15.906000000000001</v>
      </c>
      <c r="M81" s="408">
        <v>678.69311399999992</v>
      </c>
      <c r="N81" s="396"/>
      <c r="O81" s="25"/>
      <c r="S81" s="21"/>
    </row>
    <row r="82" spans="1:19" ht="22.5" customHeight="1">
      <c r="A82" s="12">
        <v>46</v>
      </c>
      <c r="B82" s="464" t="s">
        <v>94</v>
      </c>
      <c r="C82" s="407" t="s">
        <v>10</v>
      </c>
      <c r="D82" s="476">
        <v>67.617000000000004</v>
      </c>
      <c r="E82" s="82">
        <v>1.7349999999999994</v>
      </c>
      <c r="F82" s="82">
        <v>65.882000000000005</v>
      </c>
      <c r="G82" s="71">
        <v>24.276</v>
      </c>
      <c r="H82" s="89">
        <v>1599.3514320000002</v>
      </c>
      <c r="I82" s="476">
        <v>68.367999999999995</v>
      </c>
      <c r="J82" s="82">
        <v>2.492999999999995</v>
      </c>
      <c r="K82" s="82">
        <v>65.875</v>
      </c>
      <c r="L82" s="71">
        <v>23.864000000000001</v>
      </c>
      <c r="M82" s="408">
        <v>1572.0409999999999</v>
      </c>
      <c r="N82" s="396"/>
      <c r="O82" s="25"/>
      <c r="S82" s="21"/>
    </row>
    <row r="83" spans="1:19" ht="22.5" customHeight="1">
      <c r="A83" s="12">
        <v>47</v>
      </c>
      <c r="B83" s="464" t="s">
        <v>93</v>
      </c>
      <c r="C83" s="407" t="s">
        <v>10</v>
      </c>
      <c r="D83" s="474">
        <v>0</v>
      </c>
      <c r="E83" s="272">
        <v>0</v>
      </c>
      <c r="F83" s="82">
        <v>0</v>
      </c>
      <c r="G83" s="71">
        <v>15.906000000000001</v>
      </c>
      <c r="H83" s="242">
        <v>0</v>
      </c>
      <c r="I83" s="474">
        <v>0</v>
      </c>
      <c r="J83" s="272">
        <v>0</v>
      </c>
      <c r="K83" s="272">
        <v>0</v>
      </c>
      <c r="L83" s="71">
        <v>15.906000000000001</v>
      </c>
      <c r="M83" s="506">
        <v>0</v>
      </c>
      <c r="N83" s="396"/>
      <c r="O83" s="25"/>
      <c r="S83" s="21"/>
    </row>
    <row r="84" spans="1:19" ht="22.5" customHeight="1">
      <c r="A84" s="12">
        <v>48</v>
      </c>
      <c r="B84" s="464" t="s">
        <v>95</v>
      </c>
      <c r="C84" s="407" t="s">
        <v>10</v>
      </c>
      <c r="D84" s="476">
        <v>71.171000000000006</v>
      </c>
      <c r="E84" s="82">
        <v>1.3940000000000055</v>
      </c>
      <c r="F84" s="82">
        <v>69.777000000000001</v>
      </c>
      <c r="G84" s="71">
        <v>24.276</v>
      </c>
      <c r="H84" s="89">
        <v>1693.9064519999999</v>
      </c>
      <c r="I84" s="476">
        <v>71.397000000000006</v>
      </c>
      <c r="J84" s="82">
        <v>1.4969999999999999</v>
      </c>
      <c r="K84" s="82">
        <v>69.900000000000006</v>
      </c>
      <c r="L84" s="71">
        <v>23.864000000000001</v>
      </c>
      <c r="M84" s="408">
        <v>1668.0936000000002</v>
      </c>
      <c r="N84" s="396"/>
      <c r="O84" s="25"/>
      <c r="S84" s="21"/>
    </row>
    <row r="85" spans="1:19" ht="22.5" customHeight="1">
      <c r="A85" s="12">
        <v>49</v>
      </c>
      <c r="B85" s="464" t="s">
        <v>237</v>
      </c>
      <c r="C85" s="407" t="s">
        <v>10</v>
      </c>
      <c r="D85" s="476">
        <v>232.04900000000001</v>
      </c>
      <c r="E85" s="272">
        <v>0</v>
      </c>
      <c r="F85" s="82">
        <v>232.04900000000001</v>
      </c>
      <c r="G85" s="71">
        <v>24.276</v>
      </c>
      <c r="H85" s="89">
        <v>5633.2215240000005</v>
      </c>
      <c r="I85" s="476">
        <v>915.23900000000003</v>
      </c>
      <c r="J85" s="272">
        <v>0</v>
      </c>
      <c r="K85" s="82">
        <v>915.23900000000003</v>
      </c>
      <c r="L85" s="71">
        <v>23.864000000000001</v>
      </c>
      <c r="M85" s="408">
        <v>21841.263496000003</v>
      </c>
      <c r="N85" s="396"/>
      <c r="O85" s="25"/>
      <c r="S85" s="21"/>
    </row>
    <row r="86" spans="1:19" ht="22.5" customHeight="1">
      <c r="A86" s="12">
        <v>50</v>
      </c>
      <c r="B86" s="464" t="s">
        <v>292</v>
      </c>
      <c r="C86" s="407" t="s">
        <v>10</v>
      </c>
      <c r="D86" s="616">
        <v>14.843999999999999</v>
      </c>
      <c r="E86" s="82">
        <v>0.85499999999999865</v>
      </c>
      <c r="F86" s="610">
        <v>13.989000000000001</v>
      </c>
      <c r="G86" s="71">
        <v>24.276</v>
      </c>
      <c r="H86" s="242">
        <v>339.59696400000001</v>
      </c>
      <c r="I86" s="616">
        <v>9.3819999999999997</v>
      </c>
      <c r="J86" s="82">
        <v>0.64499999999999957</v>
      </c>
      <c r="K86" s="610">
        <v>8.7370000000000001</v>
      </c>
      <c r="L86" s="71">
        <v>23.864000000000001</v>
      </c>
      <c r="M86" s="408">
        <v>208.49976800000002</v>
      </c>
      <c r="N86" s="396"/>
      <c r="O86" s="25"/>
      <c r="S86" s="21"/>
    </row>
    <row r="87" spans="1:19" s="482" customFormat="1" ht="22.5" customHeight="1">
      <c r="A87" s="12">
        <v>51</v>
      </c>
      <c r="B87" s="464" t="s">
        <v>293</v>
      </c>
      <c r="C87" s="407" t="s">
        <v>10</v>
      </c>
      <c r="D87" s="476">
        <v>614.21799999999996</v>
      </c>
      <c r="E87" s="82">
        <v>2.7469999999999573</v>
      </c>
      <c r="F87" s="82">
        <v>611.471</v>
      </c>
      <c r="G87" s="71">
        <v>24.276</v>
      </c>
      <c r="H87" s="242">
        <v>14844.069996</v>
      </c>
      <c r="I87" s="476">
        <v>980.24300000000005</v>
      </c>
      <c r="J87" s="82">
        <v>0.70500000000004093</v>
      </c>
      <c r="K87" s="82">
        <v>979.53800000000001</v>
      </c>
      <c r="L87" s="71">
        <v>23.864000000000001</v>
      </c>
      <c r="M87" s="506">
        <v>23375.694832000001</v>
      </c>
      <c r="N87" s="536"/>
      <c r="O87" s="537"/>
    </row>
    <row r="88" spans="1:19" ht="22.5" customHeight="1">
      <c r="A88" s="12">
        <v>52</v>
      </c>
      <c r="B88" s="464" t="s">
        <v>294</v>
      </c>
      <c r="C88" s="407" t="s">
        <v>10</v>
      </c>
      <c r="D88" s="476">
        <v>910.08900000000006</v>
      </c>
      <c r="E88" s="82">
        <v>28.26400000000001</v>
      </c>
      <c r="F88" s="82">
        <v>881.82500000000005</v>
      </c>
      <c r="G88" s="71">
        <v>16.181000000000001</v>
      </c>
      <c r="H88" s="89">
        <v>14268.810325000002</v>
      </c>
      <c r="I88" s="476">
        <v>690.26800000000003</v>
      </c>
      <c r="J88" s="82">
        <v>19.951999999999998</v>
      </c>
      <c r="K88" s="82">
        <v>670.31600000000003</v>
      </c>
      <c r="L88" s="71">
        <v>15.906000000000001</v>
      </c>
      <c r="M88" s="408">
        <v>10662.046296</v>
      </c>
      <c r="N88" s="396"/>
      <c r="O88" s="25"/>
      <c r="S88" s="21"/>
    </row>
    <row r="89" spans="1:19" ht="22.5" customHeight="1">
      <c r="A89" s="12">
        <v>53</v>
      </c>
      <c r="B89" s="464" t="s">
        <v>396</v>
      </c>
      <c r="C89" s="407" t="s">
        <v>10</v>
      </c>
      <c r="D89" s="474">
        <v>0</v>
      </c>
      <c r="E89" s="272">
        <v>0</v>
      </c>
      <c r="F89" s="82">
        <v>0</v>
      </c>
      <c r="G89" s="71">
        <v>24.276</v>
      </c>
      <c r="H89" s="242">
        <v>0</v>
      </c>
      <c r="I89" s="474">
        <v>0</v>
      </c>
      <c r="J89" s="272">
        <v>0</v>
      </c>
      <c r="K89" s="272">
        <v>0</v>
      </c>
      <c r="L89" s="71">
        <v>23.864000000000001</v>
      </c>
      <c r="M89" s="506">
        <v>0</v>
      </c>
      <c r="N89" s="396"/>
      <c r="O89" s="25"/>
      <c r="S89" s="21"/>
    </row>
    <row r="90" spans="1:19" ht="22.5" customHeight="1">
      <c r="A90" s="12">
        <v>54</v>
      </c>
      <c r="B90" s="464" t="s">
        <v>335</v>
      </c>
      <c r="C90" s="407" t="s">
        <v>10</v>
      </c>
      <c r="D90" s="476">
        <v>93.483000000000004</v>
      </c>
      <c r="E90" s="82">
        <v>0</v>
      </c>
      <c r="F90" s="82">
        <v>93.483000000000004</v>
      </c>
      <c r="G90" s="71">
        <v>24.276</v>
      </c>
      <c r="H90" s="89">
        <v>2269.3933080000002</v>
      </c>
      <c r="I90" s="476">
        <v>28.486999999999998</v>
      </c>
      <c r="J90" s="82">
        <v>1.9999999999988916E-3</v>
      </c>
      <c r="K90" s="82">
        <v>28.484999999999999</v>
      </c>
      <c r="L90" s="71">
        <v>23.864000000000001</v>
      </c>
      <c r="M90" s="506">
        <v>679.76603999999998</v>
      </c>
      <c r="N90" s="396"/>
      <c r="O90" s="25"/>
      <c r="S90" s="21"/>
    </row>
    <row r="91" spans="1:19" ht="22.5" customHeight="1">
      <c r="A91" s="12">
        <v>55</v>
      </c>
      <c r="B91" s="464" t="s">
        <v>422</v>
      </c>
      <c r="C91" s="407" t="s">
        <v>10</v>
      </c>
      <c r="D91" s="476">
        <v>1.7210000000000001</v>
      </c>
      <c r="E91" s="82">
        <v>0</v>
      </c>
      <c r="F91" s="82">
        <v>1.7210000000000001</v>
      </c>
      <c r="G91" s="71">
        <v>16.181000000000001</v>
      </c>
      <c r="H91" s="89">
        <v>27.847501000000005</v>
      </c>
      <c r="I91" s="474">
        <v>0</v>
      </c>
      <c r="J91" s="272">
        <v>0</v>
      </c>
      <c r="K91" s="272">
        <v>0</v>
      </c>
      <c r="L91" s="71">
        <v>15.906000000000001</v>
      </c>
      <c r="M91" s="506">
        <v>0</v>
      </c>
      <c r="N91" s="396"/>
      <c r="O91" s="25"/>
      <c r="S91" s="21"/>
    </row>
    <row r="92" spans="1:19" ht="22.5" customHeight="1">
      <c r="A92" s="12">
        <v>56</v>
      </c>
      <c r="B92" s="464" t="s">
        <v>339</v>
      </c>
      <c r="C92" s="407" t="s">
        <v>10</v>
      </c>
      <c r="D92" s="476">
        <v>227.28100000000001</v>
      </c>
      <c r="E92" s="82">
        <v>5.8550000000000182</v>
      </c>
      <c r="F92" s="82">
        <v>221.42599999999999</v>
      </c>
      <c r="G92" s="71">
        <v>10.788</v>
      </c>
      <c r="H92" s="89">
        <v>2388.743688</v>
      </c>
      <c r="I92" s="476">
        <v>188.923</v>
      </c>
      <c r="J92" s="82">
        <v>4.8460000000000036</v>
      </c>
      <c r="K92" s="82">
        <v>184.077</v>
      </c>
      <c r="L92" s="71">
        <v>10.605</v>
      </c>
      <c r="M92" s="408">
        <v>1952.136585</v>
      </c>
      <c r="N92" s="396"/>
      <c r="O92" s="25"/>
      <c r="S92" s="21"/>
    </row>
    <row r="93" spans="1:19" s="482" customFormat="1" ht="22.5" customHeight="1">
      <c r="A93" s="12">
        <v>57</v>
      </c>
      <c r="B93" s="463" t="s">
        <v>340</v>
      </c>
      <c r="C93" s="407" t="s">
        <v>10</v>
      </c>
      <c r="D93" s="476">
        <v>103.76</v>
      </c>
      <c r="E93" s="82">
        <v>1.9000000000000057</v>
      </c>
      <c r="F93" s="82">
        <v>101.86</v>
      </c>
      <c r="G93" s="71">
        <v>24.276</v>
      </c>
      <c r="H93" s="89">
        <v>2472.7533600000002</v>
      </c>
      <c r="I93" s="476">
        <v>129.738</v>
      </c>
      <c r="J93" s="82">
        <v>1.9890000000000043</v>
      </c>
      <c r="K93" s="82">
        <v>127.749</v>
      </c>
      <c r="L93" s="71">
        <v>23.864000000000001</v>
      </c>
      <c r="M93" s="506">
        <v>3048.602136</v>
      </c>
      <c r="N93" s="536"/>
      <c r="O93" s="537"/>
    </row>
    <row r="94" spans="1:19" s="482" customFormat="1" ht="22.5" customHeight="1">
      <c r="A94" s="12">
        <v>58</v>
      </c>
      <c r="B94" s="463" t="s">
        <v>104</v>
      </c>
      <c r="C94" s="407" t="s">
        <v>10</v>
      </c>
      <c r="D94" s="476">
        <v>225.87799999999999</v>
      </c>
      <c r="E94" s="82">
        <v>1.907999999999987</v>
      </c>
      <c r="F94" s="82">
        <v>223.97</v>
      </c>
      <c r="G94" s="71">
        <v>16.181000000000001</v>
      </c>
      <c r="H94" s="89">
        <v>3624.0585700000001</v>
      </c>
      <c r="I94" s="476">
        <v>220.97</v>
      </c>
      <c r="J94" s="82">
        <v>1.7719999999999914</v>
      </c>
      <c r="K94" s="82">
        <v>219.19800000000001</v>
      </c>
      <c r="L94" s="71">
        <v>15.906000000000001</v>
      </c>
      <c r="M94" s="408">
        <v>3486.563388</v>
      </c>
      <c r="N94" s="536"/>
      <c r="O94" s="537"/>
    </row>
    <row r="95" spans="1:19" ht="22.5" customHeight="1">
      <c r="A95" s="12">
        <v>59</v>
      </c>
      <c r="B95" s="463" t="s">
        <v>336</v>
      </c>
      <c r="C95" s="407" t="s">
        <v>10</v>
      </c>
      <c r="D95" s="476">
        <v>138.56100000000001</v>
      </c>
      <c r="E95" s="82">
        <v>3.0460000000000207</v>
      </c>
      <c r="F95" s="82">
        <v>135.51499999999999</v>
      </c>
      <c r="G95" s="71">
        <v>24.276</v>
      </c>
      <c r="H95" s="89">
        <v>3289.7621399999998</v>
      </c>
      <c r="I95" s="476">
        <v>153.58699999999999</v>
      </c>
      <c r="J95" s="82">
        <v>2.6769999999999925</v>
      </c>
      <c r="K95" s="82">
        <v>150.91</v>
      </c>
      <c r="L95" s="71">
        <v>23.864000000000001</v>
      </c>
      <c r="M95" s="408">
        <v>3601.3162400000001</v>
      </c>
      <c r="N95" s="396"/>
      <c r="O95" s="25"/>
      <c r="S95" s="21"/>
    </row>
    <row r="96" spans="1:19" ht="22.5" customHeight="1">
      <c r="A96" s="12">
        <v>60</v>
      </c>
      <c r="B96" s="464" t="s">
        <v>215</v>
      </c>
      <c r="C96" s="407" t="s">
        <v>10</v>
      </c>
      <c r="D96" s="476">
        <v>495.245</v>
      </c>
      <c r="E96" s="82">
        <v>11.447999999999979</v>
      </c>
      <c r="F96" s="82">
        <v>483.79700000000003</v>
      </c>
      <c r="G96" s="71">
        <v>24.276</v>
      </c>
      <c r="H96" s="89">
        <v>11744.655972</v>
      </c>
      <c r="I96" s="476">
        <v>582.41600000000005</v>
      </c>
      <c r="J96" s="82">
        <v>14.29200000000003</v>
      </c>
      <c r="K96" s="82">
        <v>568.12400000000002</v>
      </c>
      <c r="L96" s="71">
        <v>23.864000000000001</v>
      </c>
      <c r="M96" s="408">
        <v>13557.711136000002</v>
      </c>
      <c r="N96" s="396"/>
      <c r="O96" s="25"/>
      <c r="S96" s="21"/>
    </row>
    <row r="97" spans="1:19" ht="22.5" customHeight="1">
      <c r="A97" s="12">
        <v>61</v>
      </c>
      <c r="B97" s="464" t="s">
        <v>346</v>
      </c>
      <c r="C97" s="407" t="s">
        <v>10</v>
      </c>
      <c r="D97" s="616">
        <v>2101.0360000000001</v>
      </c>
      <c r="E97" s="82">
        <v>25.824000000000069</v>
      </c>
      <c r="F97" s="610">
        <v>2075.212</v>
      </c>
      <c r="G97" s="71">
        <v>16.181000000000001</v>
      </c>
      <c r="H97" s="89">
        <v>33579.005372</v>
      </c>
      <c r="I97" s="616">
        <v>2080.4769999999999</v>
      </c>
      <c r="J97" s="82">
        <v>25.369999999999891</v>
      </c>
      <c r="K97" s="610">
        <v>2055.107</v>
      </c>
      <c r="L97" s="71">
        <v>15.906000000000001</v>
      </c>
      <c r="M97" s="506">
        <v>32688.531942000001</v>
      </c>
      <c r="N97" s="396"/>
      <c r="O97" s="25"/>
      <c r="S97" s="21"/>
    </row>
    <row r="98" spans="1:19" ht="22.5" customHeight="1">
      <c r="A98" s="12">
        <v>62</v>
      </c>
      <c r="B98" s="464" t="s">
        <v>216</v>
      </c>
      <c r="C98" s="407" t="s">
        <v>10</v>
      </c>
      <c r="D98" s="476">
        <v>587.97799999999995</v>
      </c>
      <c r="E98" s="82">
        <v>8.2879999999998972</v>
      </c>
      <c r="F98" s="82">
        <v>579.69000000000005</v>
      </c>
      <c r="G98" s="71">
        <v>24.276</v>
      </c>
      <c r="H98" s="89">
        <v>14072.554440000002</v>
      </c>
      <c r="I98" s="476">
        <v>1038.2560000000001</v>
      </c>
      <c r="J98" s="82">
        <v>17.90400000000011</v>
      </c>
      <c r="K98" s="82">
        <v>1020.352</v>
      </c>
      <c r="L98" s="71">
        <v>23.864000000000001</v>
      </c>
      <c r="M98" s="408">
        <v>24349.680128</v>
      </c>
      <c r="N98" s="396"/>
      <c r="O98" s="25"/>
      <c r="S98" s="21"/>
    </row>
    <row r="99" spans="1:19" ht="22.5" customHeight="1">
      <c r="A99" s="12">
        <v>63</v>
      </c>
      <c r="B99" s="464" t="s">
        <v>337</v>
      </c>
      <c r="C99" s="407" t="s">
        <v>10</v>
      </c>
      <c r="D99" s="476">
        <v>202.10900000000001</v>
      </c>
      <c r="E99" s="82">
        <v>5.203000000000003</v>
      </c>
      <c r="F99" s="82">
        <v>196.90600000000001</v>
      </c>
      <c r="G99" s="71">
        <v>15.731</v>
      </c>
      <c r="H99" s="89">
        <v>3097.5282860000002</v>
      </c>
      <c r="I99" s="476">
        <v>200.33099999999999</v>
      </c>
      <c r="J99" s="82">
        <v>5.8100000000000023</v>
      </c>
      <c r="K99" s="82">
        <v>194.52099999999999</v>
      </c>
      <c r="L99" s="71">
        <v>15.731</v>
      </c>
      <c r="M99" s="408">
        <v>3060.0098509999998</v>
      </c>
      <c r="N99" s="396"/>
      <c r="O99" s="25"/>
      <c r="S99" s="21"/>
    </row>
    <row r="100" spans="1:19" ht="22.5" customHeight="1">
      <c r="A100" s="12">
        <v>64</v>
      </c>
      <c r="B100" s="463" t="s">
        <v>217</v>
      </c>
      <c r="C100" s="407" t="s">
        <v>10</v>
      </c>
      <c r="D100" s="476">
        <v>793.26800000000003</v>
      </c>
      <c r="E100" s="82">
        <v>11.147000000000048</v>
      </c>
      <c r="F100" s="82">
        <v>782.12099999999998</v>
      </c>
      <c r="G100" s="71">
        <v>24.276</v>
      </c>
      <c r="H100" s="89">
        <v>18986.769396</v>
      </c>
      <c r="I100" s="476">
        <v>704.125</v>
      </c>
      <c r="J100" s="82">
        <v>10.69500000000005</v>
      </c>
      <c r="K100" s="82">
        <v>693.43</v>
      </c>
      <c r="L100" s="71">
        <v>23.864000000000001</v>
      </c>
      <c r="M100" s="408">
        <v>16548.01352</v>
      </c>
      <c r="N100" s="396"/>
      <c r="O100" s="25"/>
      <c r="S100" s="21"/>
    </row>
    <row r="101" spans="1:19" ht="22.5" customHeight="1">
      <c r="A101" s="12">
        <v>65</v>
      </c>
      <c r="B101" s="463" t="s">
        <v>263</v>
      </c>
      <c r="C101" s="407" t="s">
        <v>10</v>
      </c>
      <c r="D101" s="476">
        <v>72.494</v>
      </c>
      <c r="E101" s="82">
        <v>1.9950000000000045</v>
      </c>
      <c r="F101" s="82">
        <v>70.498999999999995</v>
      </c>
      <c r="G101" s="71">
        <v>24.276</v>
      </c>
      <c r="H101" s="89">
        <v>1711.433724</v>
      </c>
      <c r="I101" s="476">
        <v>71.442999999999998</v>
      </c>
      <c r="J101" s="82">
        <v>1.7339999999999947</v>
      </c>
      <c r="K101" s="82">
        <v>69.709000000000003</v>
      </c>
      <c r="L101" s="71">
        <v>23.864000000000001</v>
      </c>
      <c r="M101" s="408">
        <v>1663.5355760000002</v>
      </c>
      <c r="N101" s="396"/>
      <c r="O101" s="25"/>
      <c r="S101" s="21"/>
    </row>
    <row r="102" spans="1:19" s="512" customFormat="1" ht="22.5" customHeight="1">
      <c r="A102" s="12">
        <v>66</v>
      </c>
      <c r="B102" s="463" t="s">
        <v>360</v>
      </c>
      <c r="C102" s="407" t="s">
        <v>10</v>
      </c>
      <c r="D102" s="476">
        <v>350.12099999999998</v>
      </c>
      <c r="E102" s="82">
        <v>14.956999999999994</v>
      </c>
      <c r="F102" s="82">
        <v>335.16399999999999</v>
      </c>
      <c r="G102" s="71">
        <v>16.181000000000001</v>
      </c>
      <c r="H102" s="408">
        <v>5423.2886840000001</v>
      </c>
      <c r="I102" s="476">
        <v>321.62700000000001</v>
      </c>
      <c r="J102" s="82">
        <v>4.5060000000000286</v>
      </c>
      <c r="K102" s="82">
        <v>317.12099999999998</v>
      </c>
      <c r="L102" s="71">
        <v>15.906000000000001</v>
      </c>
      <c r="M102" s="408">
        <v>5044.1266260000002</v>
      </c>
      <c r="N102" s="510"/>
      <c r="O102" s="511"/>
    </row>
    <row r="103" spans="1:19" ht="22.5" customHeight="1">
      <c r="A103" s="12">
        <v>67</v>
      </c>
      <c r="B103" s="463" t="s">
        <v>338</v>
      </c>
      <c r="C103" s="407" t="s">
        <v>10</v>
      </c>
      <c r="D103" s="476">
        <v>282.19</v>
      </c>
      <c r="E103" s="82">
        <v>1.3449999999999704</v>
      </c>
      <c r="F103" s="82">
        <v>280.84500000000003</v>
      </c>
      <c r="G103" s="71">
        <v>24.276</v>
      </c>
      <c r="H103" s="89">
        <v>6817.7932200000005</v>
      </c>
      <c r="I103" s="476">
        <v>448.91699999999997</v>
      </c>
      <c r="J103" s="82">
        <v>3.8959999999999582</v>
      </c>
      <c r="K103" s="82">
        <v>445.02100000000002</v>
      </c>
      <c r="L103" s="71">
        <v>23.864000000000001</v>
      </c>
      <c r="M103" s="408">
        <v>10619.981144000001</v>
      </c>
      <c r="N103" s="396"/>
      <c r="O103" s="25"/>
      <c r="S103" s="21"/>
    </row>
    <row r="104" spans="1:19" ht="22.5" customHeight="1">
      <c r="A104" s="12">
        <v>68</v>
      </c>
      <c r="B104" s="463" t="s">
        <v>111</v>
      </c>
      <c r="C104" s="407" t="s">
        <v>10</v>
      </c>
      <c r="D104" s="476">
        <v>326.14800000000002</v>
      </c>
      <c r="E104" s="82">
        <v>6.6770000000000209</v>
      </c>
      <c r="F104" s="82">
        <v>319.471</v>
      </c>
      <c r="G104" s="71">
        <v>24.276</v>
      </c>
      <c r="H104" s="89">
        <v>7755.4779959999996</v>
      </c>
      <c r="I104" s="476">
        <v>393.214</v>
      </c>
      <c r="J104" s="82">
        <v>8.1949999999999932</v>
      </c>
      <c r="K104" s="82">
        <v>385.01900000000001</v>
      </c>
      <c r="L104" s="71">
        <v>23.864000000000001</v>
      </c>
      <c r="M104" s="408">
        <v>9188.0934159999997</v>
      </c>
      <c r="N104" s="396"/>
      <c r="O104" s="25"/>
      <c r="S104" s="21"/>
    </row>
    <row r="105" spans="1:19" ht="22.5" customHeight="1">
      <c r="A105" s="12">
        <v>69</v>
      </c>
      <c r="B105" s="463" t="s">
        <v>112</v>
      </c>
      <c r="C105" s="407" t="s">
        <v>10</v>
      </c>
      <c r="D105" s="476">
        <v>312.27</v>
      </c>
      <c r="E105" s="82">
        <v>4.1349999999999909</v>
      </c>
      <c r="F105" s="82">
        <v>308.13499999999999</v>
      </c>
      <c r="G105" s="71">
        <v>24.276</v>
      </c>
      <c r="H105" s="89">
        <v>7480.2852599999997</v>
      </c>
      <c r="I105" s="476">
        <v>613.10400000000004</v>
      </c>
      <c r="J105" s="82">
        <v>8.2850000000000819</v>
      </c>
      <c r="K105" s="82">
        <v>604.81899999999996</v>
      </c>
      <c r="L105" s="71">
        <v>23.864000000000001</v>
      </c>
      <c r="M105" s="408">
        <v>14433.400615999999</v>
      </c>
      <c r="N105" s="396"/>
      <c r="O105" s="25"/>
      <c r="S105" s="21"/>
    </row>
    <row r="106" spans="1:19" ht="22.5" customHeight="1">
      <c r="A106" s="12">
        <v>70</v>
      </c>
      <c r="B106" s="464" t="s">
        <v>264</v>
      </c>
      <c r="C106" s="407" t="s">
        <v>10</v>
      </c>
      <c r="D106" s="474">
        <v>0</v>
      </c>
      <c r="E106" s="272">
        <v>0</v>
      </c>
      <c r="F106" s="82">
        <v>0</v>
      </c>
      <c r="G106" s="71">
        <v>16.181000000000001</v>
      </c>
      <c r="H106" s="242">
        <v>0</v>
      </c>
      <c r="I106" s="476">
        <v>23.398</v>
      </c>
      <c r="J106" s="82">
        <v>0</v>
      </c>
      <c r="K106" s="82">
        <v>23.398</v>
      </c>
      <c r="L106" s="71">
        <v>15.906000000000001</v>
      </c>
      <c r="M106" s="408">
        <v>372.168588</v>
      </c>
      <c r="N106" s="396"/>
      <c r="O106" s="25"/>
      <c r="S106" s="21"/>
    </row>
    <row r="107" spans="1:19" ht="22.5" customHeight="1">
      <c r="A107" s="12">
        <v>71</v>
      </c>
      <c r="B107" s="463" t="s">
        <v>116</v>
      </c>
      <c r="C107" s="407" t="s">
        <v>10</v>
      </c>
      <c r="D107" s="476">
        <v>857.7</v>
      </c>
      <c r="E107" s="82">
        <v>35.018000000000029</v>
      </c>
      <c r="F107" s="82">
        <v>822.68200000000002</v>
      </c>
      <c r="G107" s="71">
        <v>24.276</v>
      </c>
      <c r="H107" s="89">
        <v>19971.428232000002</v>
      </c>
      <c r="I107" s="476">
        <v>848.88800000000003</v>
      </c>
      <c r="J107" s="82">
        <v>33.509999999999991</v>
      </c>
      <c r="K107" s="82">
        <v>815.37800000000004</v>
      </c>
      <c r="L107" s="71">
        <v>23.864000000000001</v>
      </c>
      <c r="M107" s="408">
        <v>19458.180592000001</v>
      </c>
      <c r="N107" s="396"/>
      <c r="O107" s="25"/>
      <c r="S107" s="21"/>
    </row>
    <row r="108" spans="1:19" ht="22.5" customHeight="1">
      <c r="A108" s="12">
        <v>72</v>
      </c>
      <c r="B108" s="463" t="s">
        <v>397</v>
      </c>
      <c r="C108" s="407" t="s">
        <v>10</v>
      </c>
      <c r="D108" s="476">
        <v>2606.779</v>
      </c>
      <c r="E108" s="82">
        <v>24.177999999999884</v>
      </c>
      <c r="F108" s="82">
        <v>2582.6010000000001</v>
      </c>
      <c r="G108" s="71">
        <v>16.181000000000001</v>
      </c>
      <c r="H108" s="408">
        <v>41789.066781000001</v>
      </c>
      <c r="I108" s="476">
        <v>2636.3679999999999</v>
      </c>
      <c r="J108" s="82">
        <v>26.152000000000044</v>
      </c>
      <c r="K108" s="82">
        <v>2610.2159999999999</v>
      </c>
      <c r="L108" s="71">
        <v>23.864000000000001</v>
      </c>
      <c r="M108" s="408">
        <v>62290.194623999996</v>
      </c>
      <c r="N108" s="396"/>
      <c r="O108" s="25"/>
      <c r="S108" s="21"/>
    </row>
    <row r="109" spans="1:19" ht="22.5" customHeight="1">
      <c r="A109" s="12">
        <v>73</v>
      </c>
      <c r="B109" s="463" t="s">
        <v>341</v>
      </c>
      <c r="C109" s="407" t="s">
        <v>10</v>
      </c>
      <c r="D109" s="476">
        <v>232.12799999999999</v>
      </c>
      <c r="E109" s="82">
        <v>0.8639999999999759</v>
      </c>
      <c r="F109" s="82">
        <v>231.26400000000001</v>
      </c>
      <c r="G109" s="71">
        <v>24.276</v>
      </c>
      <c r="H109" s="242">
        <v>5614.1648640000003</v>
      </c>
      <c r="I109" s="476">
        <v>190.822</v>
      </c>
      <c r="J109" s="82">
        <v>3.7090000000000032</v>
      </c>
      <c r="K109" s="82">
        <v>187.113</v>
      </c>
      <c r="L109" s="71">
        <v>23.864000000000001</v>
      </c>
      <c r="M109" s="506">
        <v>4465.2646320000003</v>
      </c>
      <c r="N109" s="396"/>
      <c r="O109" s="25"/>
      <c r="S109" s="21"/>
    </row>
    <row r="110" spans="1:19" ht="22.5" customHeight="1">
      <c r="A110" s="12">
        <v>74</v>
      </c>
      <c r="B110" s="463" t="s">
        <v>342</v>
      </c>
      <c r="C110" s="407" t="s">
        <v>10</v>
      </c>
      <c r="D110" s="476">
        <v>364.25299999999999</v>
      </c>
      <c r="E110" s="82">
        <v>11.5</v>
      </c>
      <c r="F110" s="82">
        <v>352.75299999999999</v>
      </c>
      <c r="G110" s="71">
        <v>24.276</v>
      </c>
      <c r="H110" s="89">
        <v>8563.4318279999989</v>
      </c>
      <c r="I110" s="476">
        <v>355.346</v>
      </c>
      <c r="J110" s="82">
        <v>10.203000000000031</v>
      </c>
      <c r="K110" s="82">
        <v>345.14299999999997</v>
      </c>
      <c r="L110" s="71">
        <v>23.864000000000001</v>
      </c>
      <c r="M110" s="408">
        <v>8236.4925519999997</v>
      </c>
      <c r="N110" s="396"/>
      <c r="O110" s="25"/>
      <c r="S110" s="21"/>
    </row>
    <row r="111" spans="1:19" ht="22.5" customHeight="1">
      <c r="A111" s="12">
        <v>75</v>
      </c>
      <c r="B111" s="463" t="s">
        <v>343</v>
      </c>
      <c r="C111" s="407" t="s">
        <v>10</v>
      </c>
      <c r="D111" s="476">
        <v>345.01010000000002</v>
      </c>
      <c r="E111" s="82">
        <v>4.3561000000000263</v>
      </c>
      <c r="F111" s="82">
        <v>340.654</v>
      </c>
      <c r="G111" s="71">
        <v>24.276</v>
      </c>
      <c r="H111" s="89">
        <v>8269.716504</v>
      </c>
      <c r="I111" s="476">
        <v>427.79599999999999</v>
      </c>
      <c r="J111" s="82">
        <v>7.9459999999999695</v>
      </c>
      <c r="K111" s="82">
        <v>419.85</v>
      </c>
      <c r="L111" s="71">
        <v>23.864000000000001</v>
      </c>
      <c r="M111" s="408">
        <v>10019.3004</v>
      </c>
      <c r="N111" s="396"/>
      <c r="O111" s="25"/>
      <c r="S111" s="21"/>
    </row>
    <row r="112" spans="1:19" ht="22.5" customHeight="1">
      <c r="A112" s="12">
        <v>76</v>
      </c>
      <c r="B112" s="463" t="s">
        <v>219</v>
      </c>
      <c r="C112" s="407" t="s">
        <v>10</v>
      </c>
      <c r="D112" s="476">
        <v>80.950999999999993</v>
      </c>
      <c r="E112" s="82">
        <v>2.5679999999999978</v>
      </c>
      <c r="F112" s="82">
        <v>78.382999999999996</v>
      </c>
      <c r="G112" s="71">
        <v>24.276</v>
      </c>
      <c r="H112" s="89">
        <v>1902.8257079999998</v>
      </c>
      <c r="I112" s="476">
        <v>72.201999999999998</v>
      </c>
      <c r="J112" s="82">
        <v>2.882000000000005</v>
      </c>
      <c r="K112" s="82">
        <v>69.319999999999993</v>
      </c>
      <c r="L112" s="71">
        <v>23.864000000000001</v>
      </c>
      <c r="M112" s="408">
        <v>1654.2524799999999</v>
      </c>
      <c r="N112" s="396"/>
      <c r="O112" s="25"/>
      <c r="S112" s="21"/>
    </row>
    <row r="113" spans="1:19" s="512" customFormat="1" ht="22.5" customHeight="1">
      <c r="A113" s="12">
        <v>77</v>
      </c>
      <c r="B113" s="463" t="s">
        <v>356</v>
      </c>
      <c r="C113" s="407" t="s">
        <v>10</v>
      </c>
      <c r="D113" s="476">
        <v>427.94900000000001</v>
      </c>
      <c r="E113" s="82">
        <v>37.488</v>
      </c>
      <c r="F113" s="82">
        <v>390.46100000000001</v>
      </c>
      <c r="G113" s="71">
        <v>16.181000000000001</v>
      </c>
      <c r="H113" s="408">
        <v>6318.049441000001</v>
      </c>
      <c r="I113" s="476">
        <v>427.00400000000002</v>
      </c>
      <c r="J113" s="82">
        <v>31.682999999999993</v>
      </c>
      <c r="K113" s="82">
        <v>395.32100000000003</v>
      </c>
      <c r="L113" s="71">
        <v>15.906000000000001</v>
      </c>
      <c r="M113" s="408">
        <v>6287.9758260000008</v>
      </c>
      <c r="N113" s="510"/>
      <c r="O113" s="511"/>
    </row>
    <row r="114" spans="1:19" ht="22.5" customHeight="1">
      <c r="A114" s="12">
        <v>78</v>
      </c>
      <c r="B114" s="463" t="s">
        <v>120</v>
      </c>
      <c r="C114" s="407" t="s">
        <v>10</v>
      </c>
      <c r="D114" s="476">
        <v>1312.931</v>
      </c>
      <c r="E114" s="82">
        <v>20.735000000000127</v>
      </c>
      <c r="F114" s="82">
        <v>1292.1959999999999</v>
      </c>
      <c r="G114" s="71">
        <v>24.276</v>
      </c>
      <c r="H114" s="89">
        <v>31369.350095999998</v>
      </c>
      <c r="I114" s="476">
        <v>1295.3720000000001</v>
      </c>
      <c r="J114" s="82">
        <v>0</v>
      </c>
      <c r="K114" s="82">
        <v>1295.3720000000001</v>
      </c>
      <c r="L114" s="71">
        <v>23.864000000000001</v>
      </c>
      <c r="M114" s="408">
        <v>30912.757408000001</v>
      </c>
      <c r="N114" s="396"/>
      <c r="O114" s="25"/>
      <c r="S114" s="21"/>
    </row>
    <row r="115" spans="1:19" ht="22.5" customHeight="1">
      <c r="A115" s="12">
        <v>79</v>
      </c>
      <c r="B115" s="463" t="s">
        <v>121</v>
      </c>
      <c r="C115" s="407" t="s">
        <v>10</v>
      </c>
      <c r="D115" s="476">
        <v>2069.7130000000002</v>
      </c>
      <c r="E115" s="82">
        <v>6.8830000000002656</v>
      </c>
      <c r="F115" s="82">
        <v>2062.83</v>
      </c>
      <c r="G115" s="71">
        <v>24.276</v>
      </c>
      <c r="H115" s="89">
        <v>50077.261079999997</v>
      </c>
      <c r="I115" s="476">
        <v>2217.038</v>
      </c>
      <c r="J115" s="82">
        <v>9.3330000000000837</v>
      </c>
      <c r="K115" s="82">
        <v>2207.7049999999999</v>
      </c>
      <c r="L115" s="71">
        <v>23.864000000000001</v>
      </c>
      <c r="M115" s="408">
        <v>52684.672120000003</v>
      </c>
      <c r="N115" s="396"/>
      <c r="O115" s="25"/>
      <c r="S115" s="21"/>
    </row>
    <row r="116" spans="1:19" ht="22.5" customHeight="1">
      <c r="A116" s="12">
        <v>80</v>
      </c>
      <c r="B116" s="463" t="s">
        <v>160</v>
      </c>
      <c r="C116" s="407" t="s">
        <v>10</v>
      </c>
      <c r="D116" s="476">
        <v>197.79599999999999</v>
      </c>
      <c r="E116" s="82">
        <v>2.578000000000003</v>
      </c>
      <c r="F116" s="82">
        <v>195.21799999999999</v>
      </c>
      <c r="G116" s="71">
        <v>24.276</v>
      </c>
      <c r="H116" s="89">
        <v>4739.1121679999997</v>
      </c>
      <c r="I116" s="476">
        <v>364.14699999999999</v>
      </c>
      <c r="J116" s="82">
        <v>2.9350000000000023</v>
      </c>
      <c r="K116" s="82">
        <v>361.21199999999999</v>
      </c>
      <c r="L116" s="71">
        <v>23.864000000000001</v>
      </c>
      <c r="M116" s="408">
        <v>8619.9631680000002</v>
      </c>
      <c r="N116" s="396"/>
      <c r="O116" s="25"/>
      <c r="S116" s="21"/>
    </row>
    <row r="117" spans="1:19" ht="22.5" customHeight="1">
      <c r="A117" s="12">
        <v>81</v>
      </c>
      <c r="B117" s="467" t="s">
        <v>123</v>
      </c>
      <c r="C117" s="407" t="s">
        <v>10</v>
      </c>
      <c r="D117" s="476">
        <v>33.902000000000001</v>
      </c>
      <c r="E117" s="82">
        <v>0.77600000000000335</v>
      </c>
      <c r="F117" s="82">
        <v>33.125999999999998</v>
      </c>
      <c r="G117" s="71">
        <v>16.181000000000001</v>
      </c>
      <c r="H117" s="89">
        <v>536.01180599999998</v>
      </c>
      <c r="I117" s="476">
        <v>122.554</v>
      </c>
      <c r="J117" s="82">
        <v>3.0390000000000015</v>
      </c>
      <c r="K117" s="82">
        <v>119.515</v>
      </c>
      <c r="L117" s="71">
        <v>15.906000000000001</v>
      </c>
      <c r="M117" s="408">
        <v>1901.00559</v>
      </c>
      <c r="N117" s="396"/>
      <c r="O117" s="25"/>
      <c r="S117" s="21"/>
    </row>
    <row r="118" spans="1:19" ht="22.5" customHeight="1">
      <c r="A118" s="12">
        <v>82</v>
      </c>
      <c r="B118" s="463" t="s">
        <v>124</v>
      </c>
      <c r="C118" s="407" t="s">
        <v>10</v>
      </c>
      <c r="D118" s="476">
        <v>200.95099999999999</v>
      </c>
      <c r="E118" s="82">
        <v>4.2079999999999984</v>
      </c>
      <c r="F118" s="82">
        <v>196.74299999999999</v>
      </c>
      <c r="G118" s="71">
        <v>24.276</v>
      </c>
      <c r="H118" s="89">
        <v>4776.1330680000001</v>
      </c>
      <c r="I118" s="476">
        <v>243.88399999999999</v>
      </c>
      <c r="J118" s="82">
        <v>0</v>
      </c>
      <c r="K118" s="82">
        <v>243.88399999999999</v>
      </c>
      <c r="L118" s="71">
        <v>23.864000000000001</v>
      </c>
      <c r="M118" s="408">
        <v>5820.0477759999994</v>
      </c>
      <c r="N118" s="396"/>
      <c r="O118" s="25"/>
      <c r="S118" s="21"/>
    </row>
    <row r="119" spans="1:19" ht="22.5" customHeight="1">
      <c r="A119" s="12">
        <v>83</v>
      </c>
      <c r="B119" s="464" t="s">
        <v>125</v>
      </c>
      <c r="C119" s="407" t="s">
        <v>10</v>
      </c>
      <c r="D119" s="476">
        <v>149.46199999999999</v>
      </c>
      <c r="E119" s="82">
        <v>0</v>
      </c>
      <c r="F119" s="82">
        <v>149.46199999999999</v>
      </c>
      <c r="G119" s="71">
        <v>24.276</v>
      </c>
      <c r="H119" s="89">
        <v>3628.3395119999996</v>
      </c>
      <c r="I119" s="476">
        <v>397.39800000000002</v>
      </c>
      <c r="J119" s="82">
        <v>19.644000000000005</v>
      </c>
      <c r="K119" s="82">
        <v>377.75400000000002</v>
      </c>
      <c r="L119" s="71">
        <v>23.864000000000001</v>
      </c>
      <c r="M119" s="408">
        <v>9014.7214560000011</v>
      </c>
      <c r="N119" s="396"/>
      <c r="O119" s="25"/>
      <c r="S119" s="21"/>
    </row>
    <row r="120" spans="1:19" ht="22.5" customHeight="1">
      <c r="A120" s="12">
        <v>84</v>
      </c>
      <c r="B120" s="463" t="s">
        <v>126</v>
      </c>
      <c r="C120" s="407" t="s">
        <v>10</v>
      </c>
      <c r="D120" s="476">
        <v>854.61699999999996</v>
      </c>
      <c r="E120" s="82">
        <v>31.694999999999936</v>
      </c>
      <c r="F120" s="82">
        <v>822.92200000000003</v>
      </c>
      <c r="G120" s="71">
        <v>24.276</v>
      </c>
      <c r="H120" s="89">
        <v>19977.254472000001</v>
      </c>
      <c r="I120" s="476">
        <v>712.13199999999995</v>
      </c>
      <c r="J120" s="82">
        <v>26.809999999999945</v>
      </c>
      <c r="K120" s="82">
        <v>685.322</v>
      </c>
      <c r="L120" s="71">
        <v>23.864000000000001</v>
      </c>
      <c r="M120" s="408">
        <v>16354.524208000001</v>
      </c>
      <c r="N120" s="396"/>
      <c r="O120" s="25"/>
      <c r="S120" s="21"/>
    </row>
    <row r="121" spans="1:19" ht="22.5" customHeight="1">
      <c r="A121" s="12">
        <v>85</v>
      </c>
      <c r="B121" s="463" t="s">
        <v>127</v>
      </c>
      <c r="C121" s="407" t="s">
        <v>10</v>
      </c>
      <c r="D121" s="476">
        <v>918.07399999999996</v>
      </c>
      <c r="E121" s="82">
        <v>16.001999999999953</v>
      </c>
      <c r="F121" s="82">
        <v>902.072</v>
      </c>
      <c r="G121" s="71">
        <v>24.276</v>
      </c>
      <c r="H121" s="89">
        <v>21898.699872000001</v>
      </c>
      <c r="I121" s="476">
        <v>304.13799999999998</v>
      </c>
      <c r="J121" s="82">
        <v>10.549999999999955</v>
      </c>
      <c r="K121" s="82">
        <v>293.58800000000002</v>
      </c>
      <c r="L121" s="71">
        <v>23.864000000000001</v>
      </c>
      <c r="M121" s="408">
        <v>7006.184032000001</v>
      </c>
      <c r="N121" s="396"/>
      <c r="O121" s="25"/>
      <c r="S121" s="21"/>
    </row>
    <row r="122" spans="1:19" ht="22.5" customHeight="1">
      <c r="A122" s="12">
        <v>86</v>
      </c>
      <c r="B122" s="463" t="s">
        <v>128</v>
      </c>
      <c r="C122" s="407" t="s">
        <v>10</v>
      </c>
      <c r="D122" s="476">
        <v>174.97</v>
      </c>
      <c r="E122" s="82">
        <v>6.8429999999999893</v>
      </c>
      <c r="F122" s="82">
        <v>168.12700000000001</v>
      </c>
      <c r="G122" s="71">
        <v>24.276</v>
      </c>
      <c r="H122" s="89">
        <v>4081.4510520000003</v>
      </c>
      <c r="I122" s="476">
        <v>549.29300000000001</v>
      </c>
      <c r="J122" s="82">
        <v>19.270999999999958</v>
      </c>
      <c r="K122" s="82">
        <v>530.02200000000005</v>
      </c>
      <c r="L122" s="71">
        <v>23.864000000000001</v>
      </c>
      <c r="M122" s="506">
        <v>12648.445008000002</v>
      </c>
      <c r="N122" s="396"/>
      <c r="O122" s="25"/>
      <c r="S122" s="21"/>
    </row>
    <row r="123" spans="1:19" ht="22.5" customHeight="1">
      <c r="A123" s="12">
        <v>87</v>
      </c>
      <c r="B123" s="463" t="s">
        <v>129</v>
      </c>
      <c r="C123" s="407" t="s">
        <v>10</v>
      </c>
      <c r="D123" s="476">
        <v>136.47399999999999</v>
      </c>
      <c r="E123" s="82">
        <v>5.3759999999999764</v>
      </c>
      <c r="F123" s="82">
        <v>131.09800000000001</v>
      </c>
      <c r="G123" s="71">
        <v>24.276</v>
      </c>
      <c r="H123" s="89">
        <v>3182.5350480000002</v>
      </c>
      <c r="I123" s="476">
        <v>155.24100000000001</v>
      </c>
      <c r="J123" s="82">
        <v>6.5580000000000211</v>
      </c>
      <c r="K123" s="82">
        <v>148.68299999999999</v>
      </c>
      <c r="L123" s="71">
        <v>23.864000000000001</v>
      </c>
      <c r="M123" s="408">
        <v>3548.171112</v>
      </c>
      <c r="N123" s="396"/>
      <c r="O123" s="25"/>
      <c r="S123" s="21"/>
    </row>
    <row r="124" spans="1:19" ht="22.5" customHeight="1">
      <c r="A124" s="12">
        <v>88</v>
      </c>
      <c r="B124" s="463" t="s">
        <v>304</v>
      </c>
      <c r="C124" s="407" t="s">
        <v>10</v>
      </c>
      <c r="D124" s="476">
        <v>140.66999999999999</v>
      </c>
      <c r="E124" s="82">
        <v>7.7319999999999993</v>
      </c>
      <c r="F124" s="82">
        <v>132.93799999999999</v>
      </c>
      <c r="G124" s="71">
        <v>16.181000000000001</v>
      </c>
      <c r="H124" s="89">
        <v>2151.069778</v>
      </c>
      <c r="I124" s="476">
        <v>70.86</v>
      </c>
      <c r="J124" s="82">
        <v>3.2630000000000052</v>
      </c>
      <c r="K124" s="82">
        <v>67.596999999999994</v>
      </c>
      <c r="L124" s="71">
        <v>15.906000000000001</v>
      </c>
      <c r="M124" s="408">
        <v>1075.1978819999999</v>
      </c>
      <c r="N124" s="396"/>
      <c r="O124" s="25"/>
      <c r="S124" s="21"/>
    </row>
    <row r="125" spans="1:19" ht="22.5" customHeight="1">
      <c r="A125" s="12">
        <v>89</v>
      </c>
      <c r="B125" s="463" t="s">
        <v>130</v>
      </c>
      <c r="C125" s="407" t="s">
        <v>10</v>
      </c>
      <c r="D125" s="476">
        <v>255.02699999999999</v>
      </c>
      <c r="E125" s="82">
        <v>3.2209999999999752</v>
      </c>
      <c r="F125" s="82">
        <v>251.80600000000001</v>
      </c>
      <c r="G125" s="71">
        <v>24.276</v>
      </c>
      <c r="H125" s="89">
        <v>6112.8424560000003</v>
      </c>
      <c r="I125" s="476">
        <v>290.80200000000002</v>
      </c>
      <c r="J125" s="82">
        <v>3.8290000000000077</v>
      </c>
      <c r="K125" s="82">
        <v>286.97300000000001</v>
      </c>
      <c r="L125" s="71">
        <v>23.864000000000001</v>
      </c>
      <c r="M125" s="506">
        <v>6848.3236720000004</v>
      </c>
      <c r="N125" s="396"/>
      <c r="O125" s="25"/>
      <c r="S125" s="21"/>
    </row>
    <row r="126" spans="1:19" ht="22.5" customHeight="1">
      <c r="A126" s="12">
        <v>90</v>
      </c>
      <c r="B126" s="463" t="s">
        <v>296</v>
      </c>
      <c r="C126" s="407" t="s">
        <v>10</v>
      </c>
      <c r="D126" s="476">
        <v>254.71899999999999</v>
      </c>
      <c r="E126" s="82">
        <v>4.0319999999999823</v>
      </c>
      <c r="F126" s="82">
        <v>250.68700000000001</v>
      </c>
      <c r="G126" s="71">
        <v>16.181000000000001</v>
      </c>
      <c r="H126" s="89">
        <v>4056.3663470000006</v>
      </c>
      <c r="I126" s="476">
        <v>259.916</v>
      </c>
      <c r="J126" s="82">
        <v>3.9449999999999932</v>
      </c>
      <c r="K126" s="82">
        <v>255.971</v>
      </c>
      <c r="L126" s="71">
        <v>15.906000000000001</v>
      </c>
      <c r="M126" s="408">
        <v>4071.4747260000004</v>
      </c>
      <c r="N126" s="396"/>
      <c r="O126" s="25"/>
      <c r="S126" s="21"/>
    </row>
    <row r="127" spans="1:19" ht="22.5" customHeight="1">
      <c r="A127" s="12">
        <v>91</v>
      </c>
      <c r="B127" s="463" t="s">
        <v>295</v>
      </c>
      <c r="C127" s="407" t="s">
        <v>10</v>
      </c>
      <c r="D127" s="476">
        <v>214.23500000000001</v>
      </c>
      <c r="E127" s="82">
        <v>3.7410000000000139</v>
      </c>
      <c r="F127" s="82">
        <v>210.494</v>
      </c>
      <c r="G127" s="71">
        <v>24.276</v>
      </c>
      <c r="H127" s="89">
        <v>5109.9523440000003</v>
      </c>
      <c r="I127" s="476">
        <v>277.363</v>
      </c>
      <c r="J127" s="82">
        <v>3.4309999999999832</v>
      </c>
      <c r="K127" s="82">
        <v>273.93200000000002</v>
      </c>
      <c r="L127" s="71">
        <v>23.864000000000001</v>
      </c>
      <c r="M127" s="408">
        <v>6537.1132480000006</v>
      </c>
      <c r="N127" s="396"/>
      <c r="O127" s="25"/>
      <c r="S127" s="21"/>
    </row>
    <row r="128" spans="1:19" s="512" customFormat="1" ht="22.5" customHeight="1">
      <c r="A128" s="12">
        <v>92</v>
      </c>
      <c r="B128" s="463" t="s">
        <v>133</v>
      </c>
      <c r="C128" s="407" t="s">
        <v>10</v>
      </c>
      <c r="D128" s="476">
        <v>224.71799999999999</v>
      </c>
      <c r="E128" s="82">
        <v>6.1209999999999809</v>
      </c>
      <c r="F128" s="82">
        <v>218.59700000000001</v>
      </c>
      <c r="G128" s="71">
        <v>24.276</v>
      </c>
      <c r="H128" s="408">
        <v>5306.6607720000002</v>
      </c>
      <c r="I128" s="476">
        <v>293.96199999999999</v>
      </c>
      <c r="J128" s="82">
        <v>6.603999999999985</v>
      </c>
      <c r="K128" s="82">
        <v>287.358</v>
      </c>
      <c r="L128" s="71">
        <v>23.864000000000001</v>
      </c>
      <c r="M128" s="408">
        <v>6857.5113120000005</v>
      </c>
      <c r="N128" s="510"/>
      <c r="O128" s="511"/>
    </row>
    <row r="129" spans="1:19" ht="22.5" customHeight="1">
      <c r="A129" s="12">
        <v>93</v>
      </c>
      <c r="B129" s="463" t="s">
        <v>161</v>
      </c>
      <c r="C129" s="407" t="s">
        <v>10</v>
      </c>
      <c r="D129" s="476">
        <v>826.63499999999999</v>
      </c>
      <c r="E129" s="82">
        <v>10.891999999999939</v>
      </c>
      <c r="F129" s="82">
        <v>815.74300000000005</v>
      </c>
      <c r="G129" s="71">
        <v>24.276</v>
      </c>
      <c r="H129" s="89">
        <v>19802.977068</v>
      </c>
      <c r="I129" s="476">
        <v>826.19899999999996</v>
      </c>
      <c r="J129" s="82">
        <v>11.067000000000007</v>
      </c>
      <c r="K129" s="82">
        <v>815.13199999999995</v>
      </c>
      <c r="L129" s="71">
        <v>23.864000000000001</v>
      </c>
      <c r="M129" s="408">
        <v>19452.310047999999</v>
      </c>
      <c r="N129" s="396"/>
      <c r="O129" s="25"/>
      <c r="S129" s="21"/>
    </row>
    <row r="130" spans="1:19" ht="22.5" customHeight="1">
      <c r="A130" s="12">
        <v>94</v>
      </c>
      <c r="B130" s="463" t="s">
        <v>162</v>
      </c>
      <c r="C130" s="407" t="s">
        <v>10</v>
      </c>
      <c r="D130" s="476">
        <v>339.82400000000001</v>
      </c>
      <c r="E130" s="82">
        <v>4.2420000000000186</v>
      </c>
      <c r="F130" s="82">
        <v>335.58199999999999</v>
      </c>
      <c r="G130" s="71">
        <v>24.276</v>
      </c>
      <c r="H130" s="242">
        <v>8146.588632</v>
      </c>
      <c r="I130" s="476">
        <v>864.37199999999996</v>
      </c>
      <c r="J130" s="82">
        <v>15.075999999999908</v>
      </c>
      <c r="K130" s="82">
        <v>849.29600000000005</v>
      </c>
      <c r="L130" s="71">
        <v>23.864000000000001</v>
      </c>
      <c r="M130" s="506">
        <v>20267.599744000003</v>
      </c>
      <c r="N130" s="396"/>
      <c r="O130" s="25"/>
      <c r="S130" s="21"/>
    </row>
    <row r="131" spans="1:19" ht="22.5" customHeight="1">
      <c r="A131" s="12">
        <v>95</v>
      </c>
      <c r="B131" s="463" t="s">
        <v>134</v>
      </c>
      <c r="C131" s="407" t="s">
        <v>10</v>
      </c>
      <c r="D131" s="474">
        <v>0</v>
      </c>
      <c r="E131" s="272">
        <v>0</v>
      </c>
      <c r="F131" s="82">
        <v>0</v>
      </c>
      <c r="G131" s="71"/>
      <c r="H131" s="242">
        <v>0</v>
      </c>
      <c r="I131" s="474">
        <v>0</v>
      </c>
      <c r="J131" s="272">
        <v>0</v>
      </c>
      <c r="K131" s="272">
        <v>0</v>
      </c>
      <c r="L131" s="71"/>
      <c r="M131" s="506">
        <v>0</v>
      </c>
      <c r="N131" s="396"/>
      <c r="O131" s="25"/>
      <c r="S131" s="21"/>
    </row>
    <row r="132" spans="1:19" ht="22.5" customHeight="1">
      <c r="A132" s="12">
        <v>96</v>
      </c>
      <c r="B132" s="463" t="s">
        <v>156</v>
      </c>
      <c r="C132" s="407" t="s">
        <v>10</v>
      </c>
      <c r="D132" s="476">
        <v>963.30100000000004</v>
      </c>
      <c r="E132" s="82">
        <v>14.307999999999993</v>
      </c>
      <c r="F132" s="82">
        <v>948.99300000000005</v>
      </c>
      <c r="G132" s="71">
        <v>24.276</v>
      </c>
      <c r="H132" s="89">
        <v>23037.754068000002</v>
      </c>
      <c r="I132" s="476">
        <v>1144.5360000000001</v>
      </c>
      <c r="J132" s="82">
        <v>28.884000000000015</v>
      </c>
      <c r="K132" s="82">
        <v>1115.652</v>
      </c>
      <c r="L132" s="71">
        <v>23.864000000000001</v>
      </c>
      <c r="M132" s="408">
        <v>26623.919328000004</v>
      </c>
      <c r="N132" s="396"/>
      <c r="O132" s="25"/>
      <c r="S132" s="21"/>
    </row>
    <row r="133" spans="1:19" ht="22.5" customHeight="1">
      <c r="A133" s="12">
        <v>97</v>
      </c>
      <c r="B133" s="463" t="s">
        <v>157</v>
      </c>
      <c r="C133" s="407" t="s">
        <v>10</v>
      </c>
      <c r="D133" s="476">
        <v>317.59100000000001</v>
      </c>
      <c r="E133" s="82">
        <v>1.9820000000000277</v>
      </c>
      <c r="F133" s="82">
        <v>315.60899999999998</v>
      </c>
      <c r="G133" s="71">
        <v>24.276</v>
      </c>
      <c r="H133" s="89">
        <v>7661.7240839999995</v>
      </c>
      <c r="I133" s="476">
        <v>639.77599999999995</v>
      </c>
      <c r="J133" s="82">
        <v>8.9529999999999745</v>
      </c>
      <c r="K133" s="82">
        <v>630.82299999999998</v>
      </c>
      <c r="L133" s="71">
        <v>23.864000000000001</v>
      </c>
      <c r="M133" s="408">
        <v>15053.960072</v>
      </c>
      <c r="N133" s="396"/>
      <c r="O133" s="25"/>
      <c r="S133" s="21"/>
    </row>
    <row r="134" spans="1:19" ht="22.5" customHeight="1">
      <c r="A134" s="12">
        <v>98</v>
      </c>
      <c r="B134" s="463" t="s">
        <v>135</v>
      </c>
      <c r="C134" s="407" t="s">
        <v>10</v>
      </c>
      <c r="D134" s="476">
        <v>866.92600000000004</v>
      </c>
      <c r="E134" s="82">
        <v>17.480999999999995</v>
      </c>
      <c r="F134" s="82">
        <v>849.44500000000005</v>
      </c>
      <c r="G134" s="71">
        <v>24.276</v>
      </c>
      <c r="H134" s="89">
        <v>20621.126820000001</v>
      </c>
      <c r="I134" s="476">
        <v>963.83299999999997</v>
      </c>
      <c r="J134" s="82">
        <v>19.939999999999941</v>
      </c>
      <c r="K134" s="82">
        <v>943.89300000000003</v>
      </c>
      <c r="L134" s="71">
        <v>23.864000000000001</v>
      </c>
      <c r="M134" s="408">
        <v>22525.062552000003</v>
      </c>
      <c r="N134" s="396"/>
      <c r="O134" s="25"/>
      <c r="S134" s="21"/>
    </row>
    <row r="135" spans="1:19" ht="22.5" customHeight="1">
      <c r="A135" s="12">
        <v>99</v>
      </c>
      <c r="B135" s="463" t="s">
        <v>267</v>
      </c>
      <c r="C135" s="407" t="s">
        <v>10</v>
      </c>
      <c r="D135" s="476">
        <v>40.204999999999998</v>
      </c>
      <c r="E135" s="82">
        <v>1.2929999999999993</v>
      </c>
      <c r="F135" s="82">
        <v>38.911999999999999</v>
      </c>
      <c r="G135" s="71">
        <v>24.276</v>
      </c>
      <c r="H135" s="89">
        <v>944.62771199999997</v>
      </c>
      <c r="I135" s="476">
        <v>39.295999999999999</v>
      </c>
      <c r="J135" s="82">
        <v>1.2370000000000019</v>
      </c>
      <c r="K135" s="82">
        <v>38.058999999999997</v>
      </c>
      <c r="L135" s="71">
        <v>23.864000000000001</v>
      </c>
      <c r="M135" s="408">
        <v>908.23997599999996</v>
      </c>
      <c r="N135" s="396"/>
      <c r="O135" s="25"/>
      <c r="S135" s="21"/>
    </row>
    <row r="136" spans="1:19" s="512" customFormat="1" ht="22.5" customHeight="1">
      <c r="A136" s="12">
        <v>100</v>
      </c>
      <c r="B136" s="463" t="s">
        <v>353</v>
      </c>
      <c r="C136" s="407" t="s">
        <v>10</v>
      </c>
      <c r="D136" s="476">
        <v>258.60399999999998</v>
      </c>
      <c r="E136" s="82">
        <v>13.692999999999984</v>
      </c>
      <c r="F136" s="82">
        <v>244.911</v>
      </c>
      <c r="G136" s="71">
        <v>24.276</v>
      </c>
      <c r="H136" s="408">
        <v>5945.4594360000001</v>
      </c>
      <c r="I136" s="476">
        <v>403.99</v>
      </c>
      <c r="J136" s="82">
        <v>7.1610000000000014</v>
      </c>
      <c r="K136" s="82">
        <v>396.82900000000001</v>
      </c>
      <c r="L136" s="71">
        <v>23.864000000000001</v>
      </c>
      <c r="M136" s="408">
        <v>9469.9272560000009</v>
      </c>
      <c r="N136" s="510"/>
      <c r="O136" s="511"/>
    </row>
    <row r="137" spans="1:19" ht="22.5" customHeight="1">
      <c r="A137" s="12">
        <v>101</v>
      </c>
      <c r="B137" s="463" t="s">
        <v>269</v>
      </c>
      <c r="C137" s="407" t="s">
        <v>10</v>
      </c>
      <c r="D137" s="476">
        <v>80.096999999999994</v>
      </c>
      <c r="E137" s="82">
        <v>1.2949999999999875</v>
      </c>
      <c r="F137" s="82">
        <v>78.802000000000007</v>
      </c>
      <c r="G137" s="71">
        <v>24.276</v>
      </c>
      <c r="H137" s="89">
        <v>1912.9973520000001</v>
      </c>
      <c r="I137" s="476">
        <v>131.67599999999999</v>
      </c>
      <c r="J137" s="82">
        <v>3.1159999999999854</v>
      </c>
      <c r="K137" s="82">
        <v>128.56</v>
      </c>
      <c r="L137" s="71">
        <v>23.864000000000001</v>
      </c>
      <c r="M137" s="408">
        <v>3067.9558400000001</v>
      </c>
      <c r="N137" s="396"/>
      <c r="O137" s="25"/>
      <c r="S137" s="21"/>
    </row>
    <row r="138" spans="1:19" ht="22.5" customHeight="1">
      <c r="A138" s="12">
        <v>102</v>
      </c>
      <c r="B138" s="463" t="s">
        <v>268</v>
      </c>
      <c r="C138" s="407" t="s">
        <v>10</v>
      </c>
      <c r="D138" s="476">
        <v>659.09500000000003</v>
      </c>
      <c r="E138" s="82">
        <v>14.040000000000077</v>
      </c>
      <c r="F138" s="82">
        <v>645.05499999999995</v>
      </c>
      <c r="G138" s="71">
        <v>16.181000000000001</v>
      </c>
      <c r="H138" s="89">
        <v>10437.634955</v>
      </c>
      <c r="I138" s="476">
        <v>600.52300000000002</v>
      </c>
      <c r="J138" s="82">
        <v>17.192000000000007</v>
      </c>
      <c r="K138" s="82">
        <v>583.33100000000002</v>
      </c>
      <c r="L138" s="71">
        <v>15.906000000000001</v>
      </c>
      <c r="M138" s="408">
        <v>9278.4628860000012</v>
      </c>
      <c r="N138" s="396"/>
      <c r="O138" s="25"/>
      <c r="S138" s="21"/>
    </row>
    <row r="139" spans="1:19" ht="22.5" customHeight="1">
      <c r="A139" s="12">
        <v>103</v>
      </c>
      <c r="B139" s="463" t="s">
        <v>270</v>
      </c>
      <c r="C139" s="407" t="s">
        <v>10</v>
      </c>
      <c r="D139" s="476">
        <v>396.67200000000003</v>
      </c>
      <c r="E139" s="82">
        <v>10.802000000000021</v>
      </c>
      <c r="F139" s="82">
        <v>385.87</v>
      </c>
      <c r="G139" s="71">
        <v>24.276</v>
      </c>
      <c r="H139" s="89">
        <v>9367.3801199999998</v>
      </c>
      <c r="I139" s="476">
        <v>509.41199999999998</v>
      </c>
      <c r="J139" s="82">
        <v>16.415999999999997</v>
      </c>
      <c r="K139" s="82">
        <v>492.99599999999998</v>
      </c>
      <c r="L139" s="71">
        <v>23.864000000000001</v>
      </c>
      <c r="M139" s="408">
        <v>11764.856544</v>
      </c>
      <c r="N139" s="396"/>
      <c r="O139" s="25"/>
      <c r="S139" s="21"/>
    </row>
    <row r="140" spans="1:19" ht="22.5" customHeight="1">
      <c r="A140" s="12">
        <v>104</v>
      </c>
      <c r="B140" s="468" t="s">
        <v>274</v>
      </c>
      <c r="C140" s="606" t="s">
        <v>10</v>
      </c>
      <c r="D140" s="476">
        <v>371.87599999999998</v>
      </c>
      <c r="E140" s="82">
        <v>9.1089999999999804</v>
      </c>
      <c r="F140" s="82">
        <v>362.767</v>
      </c>
      <c r="G140" s="71">
        <v>24.276</v>
      </c>
      <c r="H140" s="89">
        <v>8806.5316920000005</v>
      </c>
      <c r="I140" s="476">
        <v>578.20000000000005</v>
      </c>
      <c r="J140" s="82">
        <v>12.711000000000013</v>
      </c>
      <c r="K140" s="82">
        <v>565.48900000000003</v>
      </c>
      <c r="L140" s="71">
        <v>23.864000000000001</v>
      </c>
      <c r="M140" s="408">
        <v>13494.829496000002</v>
      </c>
      <c r="N140" s="396"/>
      <c r="O140" s="25"/>
      <c r="S140" s="21"/>
    </row>
    <row r="141" spans="1:19" ht="22.5" customHeight="1">
      <c r="A141" s="12">
        <v>105</v>
      </c>
      <c r="B141" s="463" t="s">
        <v>136</v>
      </c>
      <c r="C141" s="407" t="s">
        <v>10</v>
      </c>
      <c r="D141" s="476">
        <v>528.88499999999999</v>
      </c>
      <c r="E141" s="82">
        <v>12.562000000000012</v>
      </c>
      <c r="F141" s="82">
        <v>516.32299999999998</v>
      </c>
      <c r="G141" s="71">
        <v>24.276</v>
      </c>
      <c r="H141" s="89">
        <v>12534.257147999999</v>
      </c>
      <c r="I141" s="476">
        <v>369.68200000000002</v>
      </c>
      <c r="J141" s="82">
        <v>8.6080000000000041</v>
      </c>
      <c r="K141" s="82">
        <v>361.07400000000001</v>
      </c>
      <c r="L141" s="71">
        <v>23.864000000000001</v>
      </c>
      <c r="M141" s="408">
        <v>8616.6699360000002</v>
      </c>
      <c r="N141" s="396"/>
      <c r="O141" s="25"/>
      <c r="S141" s="21"/>
    </row>
    <row r="142" spans="1:19" ht="22.5" customHeight="1">
      <c r="A142" s="12">
        <v>106</v>
      </c>
      <c r="B142" s="463" t="s">
        <v>137</v>
      </c>
      <c r="C142" s="407" t="s">
        <v>10</v>
      </c>
      <c r="D142" s="476">
        <v>18.411999999999999</v>
      </c>
      <c r="E142" s="82">
        <v>2.1069999999999993</v>
      </c>
      <c r="F142" s="82">
        <v>16.305</v>
      </c>
      <c r="G142" s="71">
        <v>24.276</v>
      </c>
      <c r="H142" s="89">
        <v>395.82017999999999</v>
      </c>
      <c r="I142" s="476">
        <v>122.782</v>
      </c>
      <c r="J142" s="82">
        <v>12.259</v>
      </c>
      <c r="K142" s="82">
        <v>110.523</v>
      </c>
      <c r="L142" s="71">
        <v>23.864000000000001</v>
      </c>
      <c r="M142" s="408">
        <v>2637.5208720000001</v>
      </c>
      <c r="N142" s="396"/>
      <c r="O142" s="25"/>
      <c r="S142" s="21"/>
    </row>
    <row r="143" spans="1:19" ht="22.5" customHeight="1">
      <c r="A143" s="12">
        <v>107</v>
      </c>
      <c r="B143" s="463" t="s">
        <v>428</v>
      </c>
      <c r="C143" s="407" t="s">
        <v>10</v>
      </c>
      <c r="D143" s="476">
        <v>586.68700000000001</v>
      </c>
      <c r="E143" s="82">
        <v>5.2509999999999764</v>
      </c>
      <c r="F143" s="82">
        <v>581.43600000000004</v>
      </c>
      <c r="G143" s="71">
        <v>24.276</v>
      </c>
      <c r="H143" s="89">
        <v>14114.940336000001</v>
      </c>
      <c r="I143" s="476">
        <v>833.64300000000003</v>
      </c>
      <c r="J143" s="82">
        <v>15.052999999999997</v>
      </c>
      <c r="K143" s="82">
        <v>818.59</v>
      </c>
      <c r="L143" s="71">
        <v>23.864000000000001</v>
      </c>
      <c r="M143" s="408">
        <v>19534.831760000001</v>
      </c>
      <c r="N143" s="396"/>
      <c r="O143" s="25"/>
      <c r="S143" s="21"/>
    </row>
    <row r="144" spans="1:19" ht="22.5" customHeight="1">
      <c r="A144" s="12">
        <v>108</v>
      </c>
      <c r="B144" s="463" t="s">
        <v>271</v>
      </c>
      <c r="C144" s="407" t="s">
        <v>10</v>
      </c>
      <c r="D144" s="476">
        <v>1164.9349999999999</v>
      </c>
      <c r="E144" s="82">
        <v>11.587999999999965</v>
      </c>
      <c r="F144" s="82">
        <v>1153.347</v>
      </c>
      <c r="G144" s="71">
        <v>24.276</v>
      </c>
      <c r="H144" s="89">
        <v>27998.651772000001</v>
      </c>
      <c r="I144" s="476">
        <v>1457.5360000000001</v>
      </c>
      <c r="J144" s="82">
        <v>16.520999999999958</v>
      </c>
      <c r="K144" s="82">
        <v>1441.0150000000001</v>
      </c>
      <c r="L144" s="71">
        <v>23.864000000000001</v>
      </c>
      <c r="M144" s="408">
        <v>34388.381960000006</v>
      </c>
      <c r="N144" s="396"/>
      <c r="O144" s="25"/>
      <c r="S144" s="21"/>
    </row>
    <row r="145" spans="1:19" ht="22.5" customHeight="1">
      <c r="A145" s="12">
        <v>109</v>
      </c>
      <c r="B145" s="463" t="s">
        <v>139</v>
      </c>
      <c r="C145" s="407" t="s">
        <v>10</v>
      </c>
      <c r="D145" s="476">
        <v>173.113</v>
      </c>
      <c r="E145" s="82">
        <v>4.3650000000000091</v>
      </c>
      <c r="F145" s="82">
        <v>168.74799999999999</v>
      </c>
      <c r="G145" s="82">
        <v>24.276</v>
      </c>
      <c r="H145" s="89">
        <v>4096.5264479999996</v>
      </c>
      <c r="I145" s="476">
        <v>358.98599999999999</v>
      </c>
      <c r="J145" s="82">
        <v>8.6019999999999754</v>
      </c>
      <c r="K145" s="82">
        <v>350.38400000000001</v>
      </c>
      <c r="L145" s="82">
        <v>23.864000000000001</v>
      </c>
      <c r="M145" s="408">
        <v>8361.5637760000009</v>
      </c>
      <c r="N145" s="396"/>
      <c r="O145" s="25"/>
      <c r="S145" s="21"/>
    </row>
    <row r="146" spans="1:19" ht="22.5" customHeight="1">
      <c r="A146" s="12">
        <v>110</v>
      </c>
      <c r="B146" s="463" t="s">
        <v>275</v>
      </c>
      <c r="C146" s="407" t="s">
        <v>10</v>
      </c>
      <c r="D146" s="476">
        <v>20.045000000000002</v>
      </c>
      <c r="E146" s="82">
        <v>0</v>
      </c>
      <c r="F146" s="82">
        <v>20.045000000000002</v>
      </c>
      <c r="G146" s="71">
        <v>16.181000000000001</v>
      </c>
      <c r="H146" s="89">
        <v>324.34814500000005</v>
      </c>
      <c r="I146" s="476">
        <v>81.954999999999998</v>
      </c>
      <c r="J146" s="82">
        <v>2.6610000000000014</v>
      </c>
      <c r="K146" s="82">
        <v>79.293999999999997</v>
      </c>
      <c r="L146" s="71">
        <v>15.906000000000001</v>
      </c>
      <c r="M146" s="408">
        <v>1261.250364</v>
      </c>
      <c r="N146" s="396"/>
      <c r="O146" s="25"/>
      <c r="S146" s="21"/>
    </row>
    <row r="147" spans="1:19" ht="22.5" customHeight="1">
      <c r="A147" s="12">
        <v>111</v>
      </c>
      <c r="B147" s="462" t="s">
        <v>141</v>
      </c>
      <c r="C147" s="407" t="s">
        <v>10</v>
      </c>
      <c r="D147" s="476">
        <v>812.80399999999997</v>
      </c>
      <c r="E147" s="82">
        <v>0.31099999999992178</v>
      </c>
      <c r="F147" s="82">
        <v>812.49300000000005</v>
      </c>
      <c r="G147" s="71">
        <v>24.276</v>
      </c>
      <c r="H147" s="89">
        <v>19724.080067999999</v>
      </c>
      <c r="I147" s="476">
        <v>1081.9860000000001</v>
      </c>
      <c r="J147" s="82">
        <v>0</v>
      </c>
      <c r="K147" s="82">
        <v>1081.9860000000001</v>
      </c>
      <c r="L147" s="71">
        <v>23.864000000000001</v>
      </c>
      <c r="M147" s="408">
        <v>25820.513904000003</v>
      </c>
      <c r="N147" s="396"/>
      <c r="O147" s="25"/>
      <c r="S147" s="21"/>
    </row>
    <row r="148" spans="1:19" ht="22.5" customHeight="1">
      <c r="A148" s="12">
        <v>112</v>
      </c>
      <c r="B148" s="462" t="s">
        <v>142</v>
      </c>
      <c r="C148" s="407" t="s">
        <v>10</v>
      </c>
      <c r="D148" s="476">
        <v>473.03800000000001</v>
      </c>
      <c r="E148" s="82">
        <v>0.62100000000003774</v>
      </c>
      <c r="F148" s="82">
        <v>472.41699999999997</v>
      </c>
      <c r="G148" s="71">
        <v>24.276</v>
      </c>
      <c r="H148" s="89">
        <v>11468.395091999999</v>
      </c>
      <c r="I148" s="476">
        <v>511.92399999999998</v>
      </c>
      <c r="J148" s="82">
        <v>4.1149999999999523</v>
      </c>
      <c r="K148" s="82">
        <v>507.80900000000003</v>
      </c>
      <c r="L148" s="71">
        <v>23.864000000000001</v>
      </c>
      <c r="M148" s="408">
        <v>12118.353976</v>
      </c>
      <c r="N148" s="396"/>
      <c r="O148" s="25"/>
      <c r="S148" s="21"/>
    </row>
    <row r="149" spans="1:19" ht="22.5" customHeight="1">
      <c r="A149" s="12">
        <v>113</v>
      </c>
      <c r="B149" s="464" t="s">
        <v>159</v>
      </c>
      <c r="C149" s="407" t="s">
        <v>10</v>
      </c>
      <c r="D149" s="476">
        <v>89.8</v>
      </c>
      <c r="E149" s="82">
        <v>5.664999999999992</v>
      </c>
      <c r="F149" s="82">
        <v>84.135000000000005</v>
      </c>
      <c r="G149" s="71">
        <v>16.181000000000001</v>
      </c>
      <c r="H149" s="89">
        <v>1361.3884350000001</v>
      </c>
      <c r="I149" s="476">
        <v>92.938999999999993</v>
      </c>
      <c r="J149" s="82">
        <v>4.8099999999999881</v>
      </c>
      <c r="K149" s="82">
        <v>88.129000000000005</v>
      </c>
      <c r="L149" s="71">
        <v>15.906000000000001</v>
      </c>
      <c r="M149" s="408">
        <v>1401.7798740000001</v>
      </c>
      <c r="N149" s="396"/>
      <c r="O149" s="25"/>
      <c r="S149" s="21"/>
    </row>
    <row r="150" spans="1:19" ht="22.5" customHeight="1">
      <c r="A150" s="12">
        <v>114</v>
      </c>
      <c r="B150" s="462" t="s">
        <v>143</v>
      </c>
      <c r="C150" s="407" t="s">
        <v>10</v>
      </c>
      <c r="D150" s="474">
        <v>0</v>
      </c>
      <c r="E150" s="272">
        <v>0</v>
      </c>
      <c r="F150" s="82">
        <v>0</v>
      </c>
      <c r="G150" s="71">
        <v>24.276</v>
      </c>
      <c r="H150" s="242">
        <v>0</v>
      </c>
      <c r="I150" s="474">
        <v>0</v>
      </c>
      <c r="J150" s="272">
        <v>0</v>
      </c>
      <c r="K150" s="272">
        <v>0</v>
      </c>
      <c r="L150" s="71">
        <v>23.864000000000001</v>
      </c>
      <c r="M150" s="506">
        <v>0</v>
      </c>
      <c r="N150" s="396"/>
      <c r="O150" s="25"/>
      <c r="S150" s="21"/>
    </row>
    <row r="151" spans="1:19" ht="22.5" customHeight="1">
      <c r="A151" s="12">
        <v>115</v>
      </c>
      <c r="B151" s="462" t="s">
        <v>144</v>
      </c>
      <c r="C151" s="407" t="s">
        <v>10</v>
      </c>
      <c r="D151" s="476">
        <v>231.32</v>
      </c>
      <c r="E151" s="82">
        <v>7.650999999999982</v>
      </c>
      <c r="F151" s="82">
        <v>223.66900000000001</v>
      </c>
      <c r="G151" s="71">
        <v>24.276</v>
      </c>
      <c r="H151" s="89">
        <v>5429.7886440000002</v>
      </c>
      <c r="I151" s="476">
        <v>248.8</v>
      </c>
      <c r="J151" s="82">
        <v>0.93700000000001182</v>
      </c>
      <c r="K151" s="82">
        <v>247.863</v>
      </c>
      <c r="L151" s="71">
        <v>23.864000000000001</v>
      </c>
      <c r="M151" s="408">
        <v>5915.0026320000006</v>
      </c>
      <c r="N151" s="396"/>
      <c r="O151" s="25"/>
      <c r="S151" s="21"/>
    </row>
    <row r="152" spans="1:19" ht="22.5" customHeight="1">
      <c r="A152" s="12">
        <v>116</v>
      </c>
      <c r="B152" s="462" t="s">
        <v>145</v>
      </c>
      <c r="C152" s="407" t="s">
        <v>10</v>
      </c>
      <c r="D152" s="476">
        <v>165.39500000000001</v>
      </c>
      <c r="E152" s="82">
        <v>5.4470000000000027</v>
      </c>
      <c r="F152" s="82">
        <v>159.94800000000001</v>
      </c>
      <c r="G152" s="71">
        <v>24.276</v>
      </c>
      <c r="H152" s="89">
        <v>3882.8976480000001</v>
      </c>
      <c r="I152" s="476">
        <v>172.81899999999999</v>
      </c>
      <c r="J152" s="82">
        <v>161.29899999999998</v>
      </c>
      <c r="K152" s="82">
        <v>11.52</v>
      </c>
      <c r="L152" s="71">
        <v>23.864000000000001</v>
      </c>
      <c r="M152" s="408">
        <v>274.91327999999999</v>
      </c>
      <c r="N152" s="396"/>
      <c r="O152" s="25"/>
      <c r="S152" s="21"/>
    </row>
    <row r="153" spans="1:19" ht="22.5" customHeight="1">
      <c r="A153" s="12">
        <v>117</v>
      </c>
      <c r="B153" s="462" t="s">
        <v>165</v>
      </c>
      <c r="C153" s="407" t="s">
        <v>10</v>
      </c>
      <c r="D153" s="476">
        <v>324.30500000000001</v>
      </c>
      <c r="E153" s="82">
        <v>6.8910000000000196</v>
      </c>
      <c r="F153" s="82">
        <v>317.41399999999999</v>
      </c>
      <c r="G153" s="71">
        <v>24.276</v>
      </c>
      <c r="H153" s="89">
        <v>7705.5422639999997</v>
      </c>
      <c r="I153" s="476">
        <v>364.02199999999999</v>
      </c>
      <c r="J153" s="82">
        <v>6.73599999999999</v>
      </c>
      <c r="K153" s="82">
        <v>357.286</v>
      </c>
      <c r="L153" s="71">
        <v>23.864000000000001</v>
      </c>
      <c r="M153" s="408">
        <v>8526.2731039999999</v>
      </c>
      <c r="N153" s="396"/>
      <c r="O153" s="25"/>
      <c r="S153" s="21"/>
    </row>
    <row r="154" spans="1:19" ht="22.5" customHeight="1">
      <c r="A154" s="12">
        <v>118</v>
      </c>
      <c r="B154" s="462" t="s">
        <v>181</v>
      </c>
      <c r="C154" s="407" t="s">
        <v>10</v>
      </c>
      <c r="D154" s="474">
        <v>0</v>
      </c>
      <c r="E154" s="272">
        <v>0</v>
      </c>
      <c r="F154" s="82">
        <v>0</v>
      </c>
      <c r="G154" s="71">
        <v>16.181000000000001</v>
      </c>
      <c r="H154" s="242">
        <v>0</v>
      </c>
      <c r="I154" s="474">
        <v>0</v>
      </c>
      <c r="J154" s="272">
        <v>0</v>
      </c>
      <c r="K154" s="272">
        <v>0</v>
      </c>
      <c r="L154" s="71">
        <v>15.906000000000001</v>
      </c>
      <c r="M154" s="506">
        <v>0</v>
      </c>
      <c r="N154" s="396"/>
      <c r="O154" s="25"/>
      <c r="S154" s="21"/>
    </row>
    <row r="155" spans="1:19" ht="22.5" customHeight="1">
      <c r="A155" s="12">
        <v>119</v>
      </c>
      <c r="B155" s="462" t="s">
        <v>146</v>
      </c>
      <c r="C155" s="407" t="s">
        <v>10</v>
      </c>
      <c r="D155" s="476">
        <v>293.09300000000002</v>
      </c>
      <c r="E155" s="82">
        <v>5.5459999999999923</v>
      </c>
      <c r="F155" s="82">
        <v>287.54700000000003</v>
      </c>
      <c r="G155" s="71">
        <v>24.276</v>
      </c>
      <c r="H155" s="89">
        <v>6980.4909720000005</v>
      </c>
      <c r="I155" s="476">
        <v>327.99799999999999</v>
      </c>
      <c r="J155" s="82">
        <v>5.5360000000000014</v>
      </c>
      <c r="K155" s="82">
        <v>322.46199999999999</v>
      </c>
      <c r="L155" s="71">
        <v>23.864000000000001</v>
      </c>
      <c r="M155" s="408">
        <v>7695.2331679999998</v>
      </c>
      <c r="N155" s="396"/>
      <c r="O155" s="25"/>
      <c r="S155" s="21"/>
    </row>
    <row r="156" spans="1:19" ht="22.5" customHeight="1">
      <c r="A156" s="12">
        <v>120</v>
      </c>
      <c r="B156" s="462" t="s">
        <v>182</v>
      </c>
      <c r="C156" s="407" t="s">
        <v>10</v>
      </c>
      <c r="D156" s="476">
        <v>89.22</v>
      </c>
      <c r="E156" s="82">
        <v>17.207999999999998</v>
      </c>
      <c r="F156" s="82">
        <v>72.012</v>
      </c>
      <c r="G156" s="71">
        <v>24.276</v>
      </c>
      <c r="H156" s="89">
        <v>1748.1633119999999</v>
      </c>
      <c r="I156" s="476">
        <v>148.13399999999999</v>
      </c>
      <c r="J156" s="82">
        <v>19.623999999999995</v>
      </c>
      <c r="K156" s="82">
        <v>128.51</v>
      </c>
      <c r="L156" s="71">
        <v>23.864000000000001</v>
      </c>
      <c r="M156" s="408">
        <v>3066.7626399999999</v>
      </c>
      <c r="N156" s="396"/>
      <c r="O156" s="25"/>
      <c r="S156" s="21"/>
    </row>
    <row r="157" spans="1:19" ht="22.5" customHeight="1">
      <c r="A157" s="12">
        <v>121</v>
      </c>
      <c r="B157" s="462" t="s">
        <v>147</v>
      </c>
      <c r="C157" s="407" t="s">
        <v>10</v>
      </c>
      <c r="D157" s="476">
        <v>462.99</v>
      </c>
      <c r="E157" s="82">
        <v>10.163000000000011</v>
      </c>
      <c r="F157" s="82">
        <v>452.827</v>
      </c>
      <c r="G157" s="71">
        <v>24.276</v>
      </c>
      <c r="H157" s="89">
        <v>10992.828251999999</v>
      </c>
      <c r="I157" s="476">
        <v>629.88900000000001</v>
      </c>
      <c r="J157" s="82">
        <v>10.172000000000025</v>
      </c>
      <c r="K157" s="82">
        <v>619.71699999999998</v>
      </c>
      <c r="L157" s="71">
        <v>23.864000000000001</v>
      </c>
      <c r="M157" s="408">
        <v>14788.926488000001</v>
      </c>
      <c r="N157" s="396"/>
      <c r="O157" s="25"/>
      <c r="S157" s="21"/>
    </row>
    <row r="158" spans="1:19" ht="22.5" customHeight="1">
      <c r="A158" s="12">
        <v>122</v>
      </c>
      <c r="B158" s="462" t="s">
        <v>148</v>
      </c>
      <c r="C158" s="407" t="s">
        <v>10</v>
      </c>
      <c r="D158" s="476">
        <v>500.78699999999998</v>
      </c>
      <c r="E158" s="82">
        <v>7.1679999999999495</v>
      </c>
      <c r="F158" s="82">
        <v>493.61900000000003</v>
      </c>
      <c r="G158" s="71">
        <v>24.276</v>
      </c>
      <c r="H158" s="89">
        <v>11983.094844000001</v>
      </c>
      <c r="I158" s="476">
        <v>1199.912</v>
      </c>
      <c r="J158" s="82">
        <v>46.501999999999953</v>
      </c>
      <c r="K158" s="82">
        <v>1153.4100000000001</v>
      </c>
      <c r="L158" s="71">
        <v>23.864000000000001</v>
      </c>
      <c r="M158" s="408">
        <v>27524.976240000004</v>
      </c>
      <c r="N158" s="396"/>
      <c r="O158" s="25"/>
      <c r="S158" s="21"/>
    </row>
    <row r="159" spans="1:19" ht="22.5" customHeight="1">
      <c r="A159" s="12">
        <v>123</v>
      </c>
      <c r="B159" s="462" t="s">
        <v>149</v>
      </c>
      <c r="C159" s="407" t="s">
        <v>10</v>
      </c>
      <c r="D159" s="476">
        <v>15.913</v>
      </c>
      <c r="E159" s="82">
        <v>0.16300000000000026</v>
      </c>
      <c r="F159" s="82">
        <v>15.75</v>
      </c>
      <c r="G159" s="71">
        <v>16.181000000000001</v>
      </c>
      <c r="H159" s="89">
        <v>254.85075000000001</v>
      </c>
      <c r="I159" s="476">
        <v>118.649</v>
      </c>
      <c r="J159" s="82">
        <v>1.2079999999999984</v>
      </c>
      <c r="K159" s="82">
        <v>117.441</v>
      </c>
      <c r="L159" s="71">
        <v>15.906000000000001</v>
      </c>
      <c r="M159" s="408">
        <v>1868.0165460000001</v>
      </c>
      <c r="N159" s="396"/>
      <c r="O159" s="25"/>
      <c r="S159" s="21"/>
    </row>
    <row r="160" spans="1:19" ht="22.5" customHeight="1">
      <c r="A160" s="12">
        <v>124</v>
      </c>
      <c r="B160" s="462" t="s">
        <v>285</v>
      </c>
      <c r="C160" s="407" t="s">
        <v>10</v>
      </c>
      <c r="D160" s="476">
        <v>108.628</v>
      </c>
      <c r="E160" s="82">
        <v>6.8329999999999984</v>
      </c>
      <c r="F160" s="82">
        <v>101.795</v>
      </c>
      <c r="G160" s="71">
        <v>24.276</v>
      </c>
      <c r="H160" s="89">
        <v>2471.17542</v>
      </c>
      <c r="I160" s="476">
        <v>179.38</v>
      </c>
      <c r="J160" s="82">
        <v>10.402999999999992</v>
      </c>
      <c r="K160" s="82">
        <v>168.977</v>
      </c>
      <c r="L160" s="71">
        <v>23.864000000000001</v>
      </c>
      <c r="M160" s="408">
        <v>4032.4671280000002</v>
      </c>
      <c r="N160" s="396"/>
      <c r="O160" s="25"/>
      <c r="S160" s="21"/>
    </row>
    <row r="161" spans="1:19" ht="22.5" customHeight="1">
      <c r="A161" s="12">
        <v>125</v>
      </c>
      <c r="B161" s="462" t="s">
        <v>151</v>
      </c>
      <c r="C161" s="407" t="s">
        <v>10</v>
      </c>
      <c r="D161" s="476">
        <v>2974.7280000000001</v>
      </c>
      <c r="E161" s="82">
        <v>69.909999999999854</v>
      </c>
      <c r="F161" s="82">
        <v>2904.8180000000002</v>
      </c>
      <c r="G161" s="71">
        <v>24.276</v>
      </c>
      <c r="H161" s="89">
        <v>70517.361768000002</v>
      </c>
      <c r="I161" s="476">
        <v>2759.9929999999999</v>
      </c>
      <c r="J161" s="82">
        <v>66.230999999999767</v>
      </c>
      <c r="K161" s="82">
        <v>2693.7620000000002</v>
      </c>
      <c r="L161" s="71">
        <v>23.864000000000001</v>
      </c>
      <c r="M161" s="408">
        <v>64283.93636800001</v>
      </c>
      <c r="N161" s="396"/>
      <c r="O161" s="25"/>
      <c r="S161" s="21"/>
    </row>
    <row r="162" spans="1:19" ht="22.5" customHeight="1">
      <c r="A162" s="12">
        <v>126</v>
      </c>
      <c r="B162" s="462" t="s">
        <v>284</v>
      </c>
      <c r="C162" s="407" t="s">
        <v>10</v>
      </c>
      <c r="D162" s="476">
        <v>5.4349999999999996</v>
      </c>
      <c r="E162" s="82">
        <v>0</v>
      </c>
      <c r="F162" s="82">
        <v>5.4349999999999996</v>
      </c>
      <c r="G162" s="71">
        <v>24.276</v>
      </c>
      <c r="H162" s="89">
        <v>131.94005999999999</v>
      </c>
      <c r="I162" s="476">
        <v>66.162000000000006</v>
      </c>
      <c r="J162" s="82">
        <v>0.95900000000000318</v>
      </c>
      <c r="K162" s="82">
        <v>65.203000000000003</v>
      </c>
      <c r="L162" s="71">
        <v>23.864000000000001</v>
      </c>
      <c r="M162" s="408">
        <v>1556.0043920000001</v>
      </c>
      <c r="N162" s="396"/>
      <c r="O162" s="25"/>
      <c r="S162" s="21"/>
    </row>
    <row r="163" spans="1:19" ht="22.5" customHeight="1">
      <c r="A163" s="12">
        <v>127</v>
      </c>
      <c r="B163" s="462" t="s">
        <v>429</v>
      </c>
      <c r="C163" s="407" t="s">
        <v>10</v>
      </c>
      <c r="D163" s="476">
        <v>404.815</v>
      </c>
      <c r="E163" s="82">
        <v>6.4959999999999809</v>
      </c>
      <c r="F163" s="82">
        <v>398.31900000000002</v>
      </c>
      <c r="G163" s="71">
        <v>24.276</v>
      </c>
      <c r="H163" s="89">
        <v>9669.5920440000009</v>
      </c>
      <c r="I163" s="476">
        <v>588.36300000000006</v>
      </c>
      <c r="J163" s="82">
        <v>6.9890000000000327</v>
      </c>
      <c r="K163" s="82">
        <v>581.37400000000002</v>
      </c>
      <c r="L163" s="71">
        <v>23.864000000000001</v>
      </c>
      <c r="M163" s="408">
        <v>13873.909136</v>
      </c>
      <c r="N163" s="396"/>
      <c r="O163" s="25"/>
      <c r="S163" s="21"/>
    </row>
    <row r="164" spans="1:19" ht="22.5" customHeight="1">
      <c r="A164" s="12">
        <v>128</v>
      </c>
      <c r="B164" s="462" t="s">
        <v>168</v>
      </c>
      <c r="C164" s="407" t="s">
        <v>10</v>
      </c>
      <c r="D164" s="476">
        <v>568.11199999999997</v>
      </c>
      <c r="E164" s="82">
        <v>5.9939999999999145</v>
      </c>
      <c r="F164" s="82">
        <v>562.11800000000005</v>
      </c>
      <c r="G164" s="71">
        <v>24.276</v>
      </c>
      <c r="H164" s="89">
        <v>13645.976568000002</v>
      </c>
      <c r="I164" s="476">
        <v>856.79700000000003</v>
      </c>
      <c r="J164" s="82">
        <v>11.444000000000074</v>
      </c>
      <c r="K164" s="82">
        <v>845.35299999999995</v>
      </c>
      <c r="L164" s="71">
        <v>23.864000000000001</v>
      </c>
      <c r="M164" s="408">
        <v>20173.503991999998</v>
      </c>
      <c r="N164" s="396"/>
      <c r="O164" s="25"/>
      <c r="S164" s="21"/>
    </row>
    <row r="165" spans="1:19" ht="22.5" customHeight="1">
      <c r="A165" s="12">
        <v>129</v>
      </c>
      <c r="B165" s="462" t="s">
        <v>153</v>
      </c>
      <c r="C165" s="407" t="s">
        <v>10</v>
      </c>
      <c r="D165" s="476">
        <v>317.37400000000002</v>
      </c>
      <c r="E165" s="82">
        <v>0.11400000000003274</v>
      </c>
      <c r="F165" s="82">
        <v>317.26</v>
      </c>
      <c r="G165" s="71">
        <v>24.276</v>
      </c>
      <c r="H165" s="89">
        <v>7701.8037599999998</v>
      </c>
      <c r="I165" s="476">
        <v>352.00700000000001</v>
      </c>
      <c r="J165" s="82">
        <v>5.6080000000000041</v>
      </c>
      <c r="K165" s="82">
        <v>346.399</v>
      </c>
      <c r="L165" s="71">
        <v>23.864000000000001</v>
      </c>
      <c r="M165" s="408">
        <v>8266.4657360000001</v>
      </c>
      <c r="N165" s="396"/>
      <c r="O165" s="25"/>
      <c r="S165" s="21"/>
    </row>
    <row r="166" spans="1:19" ht="22.5" customHeight="1">
      <c r="A166" s="12">
        <v>130</v>
      </c>
      <c r="B166" s="462" t="s">
        <v>154</v>
      </c>
      <c r="C166" s="407" t="s">
        <v>10</v>
      </c>
      <c r="D166" s="476">
        <v>305.33800000000002</v>
      </c>
      <c r="E166" s="82">
        <v>0</v>
      </c>
      <c r="F166" s="82">
        <v>305.33800000000002</v>
      </c>
      <c r="G166" s="71">
        <v>16.181000000000001</v>
      </c>
      <c r="H166" s="89">
        <v>4940.6741780000002</v>
      </c>
      <c r="I166" s="476">
        <v>1699.0619999999999</v>
      </c>
      <c r="J166" s="82">
        <v>0</v>
      </c>
      <c r="K166" s="82">
        <v>1699.0619999999999</v>
      </c>
      <c r="L166" s="71">
        <v>15.906000000000001</v>
      </c>
      <c r="M166" s="408">
        <v>27025.280171999999</v>
      </c>
      <c r="N166" s="36"/>
      <c r="O166" s="25"/>
      <c r="S166" s="21"/>
    </row>
    <row r="167" spans="1:19" ht="22.5" customHeight="1">
      <c r="A167" s="12" t="s">
        <v>22</v>
      </c>
      <c r="B167" s="469" t="s">
        <v>155</v>
      </c>
      <c r="C167" s="407" t="s">
        <v>10</v>
      </c>
      <c r="D167" s="476">
        <v>1087.8009999999999</v>
      </c>
      <c r="E167" s="82">
        <v>29.087999999999965</v>
      </c>
      <c r="F167" s="82">
        <v>1058.713</v>
      </c>
      <c r="G167" s="71">
        <v>24.276</v>
      </c>
      <c r="H167" s="89">
        <v>25701.316788</v>
      </c>
      <c r="I167" s="476">
        <v>1141.8810000000001</v>
      </c>
      <c r="J167" s="82">
        <v>25.763000000000147</v>
      </c>
      <c r="K167" s="82">
        <v>1116.1179999999999</v>
      </c>
      <c r="L167" s="71">
        <v>23.864000000000001</v>
      </c>
      <c r="M167" s="408">
        <v>26635.039951999999</v>
      </c>
      <c r="N167" s="36"/>
      <c r="S167" s="21"/>
    </row>
    <row r="168" spans="1:19" ht="22.5" customHeight="1">
      <c r="A168" s="12" t="s">
        <v>23</v>
      </c>
      <c r="B168" s="462" t="s">
        <v>169</v>
      </c>
      <c r="C168" s="407" t="s">
        <v>10</v>
      </c>
      <c r="D168" s="474">
        <v>0</v>
      </c>
      <c r="E168" s="272">
        <v>0</v>
      </c>
      <c r="F168" s="82">
        <v>0</v>
      </c>
      <c r="G168" s="71">
        <v>24.276</v>
      </c>
      <c r="H168" s="242">
        <v>0</v>
      </c>
      <c r="I168" s="476">
        <v>3.1070000000000002</v>
      </c>
      <c r="J168" s="82">
        <v>0.25200000000000022</v>
      </c>
      <c r="K168" s="82">
        <v>2.855</v>
      </c>
      <c r="L168" s="71">
        <v>23.864000000000001</v>
      </c>
      <c r="M168" s="408">
        <v>68.131720000000001</v>
      </c>
      <c r="N168" s="36"/>
      <c r="S168" s="21"/>
    </row>
    <row r="169" spans="1:19" ht="22.5" customHeight="1">
      <c r="A169" s="12" t="s">
        <v>24</v>
      </c>
      <c r="B169" s="462" t="s">
        <v>170</v>
      </c>
      <c r="C169" s="407" t="s">
        <v>10</v>
      </c>
      <c r="D169" s="476">
        <v>264.24900000000002</v>
      </c>
      <c r="E169" s="82">
        <v>1.7410000000000423</v>
      </c>
      <c r="F169" s="82">
        <v>262.50799999999998</v>
      </c>
      <c r="G169" s="71">
        <v>24.276</v>
      </c>
      <c r="H169" s="89">
        <v>6372.6442079999997</v>
      </c>
      <c r="I169" s="476">
        <v>336.87299999999999</v>
      </c>
      <c r="J169" s="82">
        <v>2.9429999999999836</v>
      </c>
      <c r="K169" s="82">
        <v>333.93</v>
      </c>
      <c r="L169" s="71">
        <v>23.864000000000001</v>
      </c>
      <c r="M169" s="408">
        <v>7968.9055200000003</v>
      </c>
      <c r="N169" s="36"/>
      <c r="S169" s="21"/>
    </row>
    <row r="170" spans="1:19" ht="22.5" customHeight="1">
      <c r="A170" s="12" t="s">
        <v>25</v>
      </c>
      <c r="B170" s="462" t="s">
        <v>286</v>
      </c>
      <c r="C170" s="407" t="s">
        <v>10</v>
      </c>
      <c r="D170" s="474">
        <v>0</v>
      </c>
      <c r="E170" s="272">
        <v>0</v>
      </c>
      <c r="F170" s="82">
        <v>0</v>
      </c>
      <c r="G170" s="71">
        <v>24.276</v>
      </c>
      <c r="H170" s="242">
        <v>0</v>
      </c>
      <c r="I170" s="476">
        <v>4.2309999999999999</v>
      </c>
      <c r="J170" s="82">
        <v>0.23799999999999999</v>
      </c>
      <c r="K170" s="82">
        <v>3.9929999999999999</v>
      </c>
      <c r="L170" s="71">
        <v>23.864000000000001</v>
      </c>
      <c r="M170" s="408">
        <v>95.288951999999995</v>
      </c>
      <c r="N170" s="36"/>
      <c r="S170" s="21"/>
    </row>
    <row r="171" spans="1:19" ht="22.5" customHeight="1">
      <c r="A171" s="12" t="s">
        <v>26</v>
      </c>
      <c r="B171" s="462" t="s">
        <v>238</v>
      </c>
      <c r="C171" s="407" t="s">
        <v>10</v>
      </c>
      <c r="D171" s="474">
        <v>0</v>
      </c>
      <c r="E171" s="272">
        <v>0</v>
      </c>
      <c r="F171" s="82">
        <v>0</v>
      </c>
      <c r="G171" s="71">
        <v>15.832000000000001</v>
      </c>
      <c r="H171" s="506">
        <v>0</v>
      </c>
      <c r="I171" s="474">
        <v>0</v>
      </c>
      <c r="J171" s="272">
        <v>0</v>
      </c>
      <c r="K171" s="272">
        <v>0</v>
      </c>
      <c r="L171" s="71">
        <v>15.832000000000001</v>
      </c>
      <c r="M171" s="506">
        <v>0</v>
      </c>
      <c r="N171" s="36"/>
      <c r="S171" s="21"/>
    </row>
    <row r="172" spans="1:19" ht="22.5" customHeight="1">
      <c r="A172" s="12" t="s">
        <v>27</v>
      </c>
      <c r="B172" s="462" t="s">
        <v>173</v>
      </c>
      <c r="C172" s="407" t="s">
        <v>10</v>
      </c>
      <c r="D172" s="476">
        <v>226.51900000000001</v>
      </c>
      <c r="E172" s="82">
        <v>0.882000000000005</v>
      </c>
      <c r="F172" s="82">
        <v>225.637</v>
      </c>
      <c r="G172" s="71">
        <v>24.276</v>
      </c>
      <c r="H172" s="89">
        <v>5477.5638120000003</v>
      </c>
      <c r="I172" s="476">
        <v>318.32600000000002</v>
      </c>
      <c r="J172" s="82">
        <v>1.4890000000000327</v>
      </c>
      <c r="K172" s="82">
        <v>316.83699999999999</v>
      </c>
      <c r="L172" s="71">
        <v>23.864000000000001</v>
      </c>
      <c r="M172" s="408">
        <v>7560.9981680000001</v>
      </c>
      <c r="N172" s="36"/>
      <c r="S172" s="21"/>
    </row>
    <row r="173" spans="1:19" ht="22.5" customHeight="1">
      <c r="A173" s="12" t="s">
        <v>28</v>
      </c>
      <c r="B173" s="462" t="s">
        <v>174</v>
      </c>
      <c r="C173" s="407" t="s">
        <v>10</v>
      </c>
      <c r="D173" s="476">
        <v>159.07</v>
      </c>
      <c r="E173" s="82">
        <v>5.1359999999999957</v>
      </c>
      <c r="F173" s="82">
        <v>153.934</v>
      </c>
      <c r="G173" s="71">
        <v>24.276</v>
      </c>
      <c r="H173" s="89">
        <v>3736.9017840000001</v>
      </c>
      <c r="I173" s="476">
        <v>268.72399999999999</v>
      </c>
      <c r="J173" s="82">
        <v>9.2529999999999859</v>
      </c>
      <c r="K173" s="82">
        <v>259.471</v>
      </c>
      <c r="L173" s="71">
        <v>23.864000000000001</v>
      </c>
      <c r="M173" s="408">
        <v>6192.0159440000007</v>
      </c>
      <c r="N173" s="36"/>
      <c r="S173" s="21"/>
    </row>
    <row r="174" spans="1:19" ht="22.5" customHeight="1">
      <c r="A174" s="12" t="s">
        <v>29</v>
      </c>
      <c r="B174" s="462" t="s">
        <v>171</v>
      </c>
      <c r="C174" s="407" t="s">
        <v>10</v>
      </c>
      <c r="D174" s="476">
        <v>1278.6790000000001</v>
      </c>
      <c r="E174" s="82">
        <v>13.57100000000014</v>
      </c>
      <c r="F174" s="82">
        <v>1265.1079999999999</v>
      </c>
      <c r="G174" s="71">
        <v>24.276</v>
      </c>
      <c r="H174" s="89">
        <v>30711.761807999999</v>
      </c>
      <c r="I174" s="476">
        <v>1135.607</v>
      </c>
      <c r="J174" s="82">
        <v>56.223999999999933</v>
      </c>
      <c r="K174" s="82">
        <v>1079.383</v>
      </c>
      <c r="L174" s="71">
        <v>23.864000000000001</v>
      </c>
      <c r="M174" s="408">
        <v>25758.395912</v>
      </c>
      <c r="N174" s="36"/>
      <c r="S174" s="21"/>
    </row>
    <row r="175" spans="1:19" ht="22.5" customHeight="1">
      <c r="A175" s="12" t="s">
        <v>30</v>
      </c>
      <c r="B175" s="462" t="s">
        <v>175</v>
      </c>
      <c r="C175" s="407" t="s">
        <v>10</v>
      </c>
      <c r="D175" s="476">
        <v>2617.6889999999999</v>
      </c>
      <c r="E175" s="82">
        <v>17.944999999999709</v>
      </c>
      <c r="F175" s="82">
        <v>2599.7440000000001</v>
      </c>
      <c r="G175" s="71">
        <v>24.276</v>
      </c>
      <c r="H175" s="89">
        <v>63111.385344000002</v>
      </c>
      <c r="I175" s="476">
        <v>4404.2060000000001</v>
      </c>
      <c r="J175" s="82">
        <v>38.421000000000276</v>
      </c>
      <c r="K175" s="82">
        <v>4365.7849999999999</v>
      </c>
      <c r="L175" s="71">
        <v>23.864000000000001</v>
      </c>
      <c r="M175" s="408">
        <v>104185.09324</v>
      </c>
      <c r="N175" s="36"/>
      <c r="S175" s="21"/>
    </row>
    <row r="176" spans="1:19" ht="22.5" customHeight="1">
      <c r="A176" s="12" t="s">
        <v>31</v>
      </c>
      <c r="B176" s="462" t="s">
        <v>172</v>
      </c>
      <c r="C176" s="407" t="s">
        <v>10</v>
      </c>
      <c r="D176" s="476">
        <v>342.58600000000001</v>
      </c>
      <c r="E176" s="82">
        <v>10.134000000000015</v>
      </c>
      <c r="F176" s="82">
        <v>332.452</v>
      </c>
      <c r="G176" s="71">
        <v>24.276</v>
      </c>
      <c r="H176" s="89">
        <v>8070.6047520000002</v>
      </c>
      <c r="I176" s="476">
        <v>474.79599999999999</v>
      </c>
      <c r="J176" s="82">
        <v>10.418000000000006</v>
      </c>
      <c r="K176" s="82">
        <v>464.37799999999999</v>
      </c>
      <c r="L176" s="71">
        <v>23.864000000000001</v>
      </c>
      <c r="M176" s="408">
        <v>11081.916592</v>
      </c>
      <c r="N176" s="36"/>
      <c r="S176" s="21"/>
    </row>
    <row r="177" spans="1:19" ht="22.5" customHeight="1">
      <c r="A177" s="12" t="s">
        <v>32</v>
      </c>
      <c r="B177" s="462" t="s">
        <v>176</v>
      </c>
      <c r="C177" s="407" t="s">
        <v>10</v>
      </c>
      <c r="D177" s="476">
        <v>754.11300000000006</v>
      </c>
      <c r="E177" s="82">
        <v>10.705000000000041</v>
      </c>
      <c r="F177" s="82">
        <v>743.40800000000002</v>
      </c>
      <c r="G177" s="71">
        <v>24.276</v>
      </c>
      <c r="H177" s="89">
        <v>18046.972608</v>
      </c>
      <c r="I177" s="476">
        <v>1440.7860000000001</v>
      </c>
      <c r="J177" s="82">
        <v>20.59900000000016</v>
      </c>
      <c r="K177" s="82">
        <v>1420.1869999999999</v>
      </c>
      <c r="L177" s="71">
        <v>23.864000000000001</v>
      </c>
      <c r="M177" s="408">
        <v>33891.342568</v>
      </c>
      <c r="N177" s="36"/>
      <c r="S177" s="21"/>
    </row>
    <row r="178" spans="1:19" ht="22.5" customHeight="1">
      <c r="A178" s="12" t="s">
        <v>33</v>
      </c>
      <c r="B178" s="462" t="s">
        <v>177</v>
      </c>
      <c r="C178" s="407" t="s">
        <v>10</v>
      </c>
      <c r="D178" s="617">
        <v>0</v>
      </c>
      <c r="E178" s="272">
        <v>0</v>
      </c>
      <c r="F178" s="82">
        <v>0</v>
      </c>
      <c r="G178" s="73"/>
      <c r="H178" s="242">
        <v>0</v>
      </c>
      <c r="I178" s="617">
        <v>0</v>
      </c>
      <c r="J178" s="272">
        <v>0</v>
      </c>
      <c r="K178" s="272">
        <v>0</v>
      </c>
      <c r="L178" s="73"/>
      <c r="M178" s="506">
        <v>0</v>
      </c>
      <c r="N178" s="36"/>
      <c r="S178" s="21"/>
    </row>
    <row r="179" spans="1:19" ht="22.5" customHeight="1">
      <c r="A179" s="12" t="s">
        <v>34</v>
      </c>
      <c r="B179" s="462" t="s">
        <v>187</v>
      </c>
      <c r="C179" s="407" t="s">
        <v>10</v>
      </c>
      <c r="D179" s="476">
        <v>231.95699999999999</v>
      </c>
      <c r="E179" s="82">
        <v>3.0029999999999859</v>
      </c>
      <c r="F179" s="82">
        <v>228.95400000000001</v>
      </c>
      <c r="G179" s="71">
        <v>24.276</v>
      </c>
      <c r="H179" s="89">
        <v>5558.0873040000006</v>
      </c>
      <c r="I179" s="476">
        <v>421.76499999999999</v>
      </c>
      <c r="J179" s="82">
        <v>10.781999999999982</v>
      </c>
      <c r="K179" s="82">
        <v>410.983</v>
      </c>
      <c r="L179" s="71">
        <v>23.864000000000001</v>
      </c>
      <c r="M179" s="408">
        <v>9807.6983120000004</v>
      </c>
      <c r="N179" s="36"/>
      <c r="S179" s="21"/>
    </row>
    <row r="180" spans="1:19" ht="22.5" customHeight="1">
      <c r="A180" s="12" t="s">
        <v>35</v>
      </c>
      <c r="B180" s="462" t="s">
        <v>178</v>
      </c>
      <c r="C180" s="407" t="s">
        <v>10</v>
      </c>
      <c r="D180" s="476">
        <v>181.32900000000001</v>
      </c>
      <c r="E180" s="82">
        <v>2.7530000000000143</v>
      </c>
      <c r="F180" s="82">
        <v>178.57599999999999</v>
      </c>
      <c r="G180" s="71">
        <v>10.788</v>
      </c>
      <c r="H180" s="89">
        <v>1926.4778879999999</v>
      </c>
      <c r="I180" s="476">
        <v>150.94900000000001</v>
      </c>
      <c r="J180" s="82">
        <v>2.3190000000000168</v>
      </c>
      <c r="K180" s="82">
        <v>148.63</v>
      </c>
      <c r="L180" s="71">
        <v>10.605</v>
      </c>
      <c r="M180" s="408">
        <v>1576.2211500000001</v>
      </c>
      <c r="N180" s="36"/>
      <c r="S180" s="21"/>
    </row>
    <row r="181" spans="1:19" ht="22.5" customHeight="1">
      <c r="A181" s="12" t="s">
        <v>36</v>
      </c>
      <c r="B181" s="462" t="s">
        <v>186</v>
      </c>
      <c r="C181" s="695" t="s">
        <v>10</v>
      </c>
      <c r="D181" s="476">
        <v>218.35499999999999</v>
      </c>
      <c r="E181" s="82">
        <v>6.7769999999999868</v>
      </c>
      <c r="F181" s="82">
        <v>211.578</v>
      </c>
      <c r="G181" s="71">
        <v>24.276</v>
      </c>
      <c r="H181" s="89">
        <v>5136.2675280000003</v>
      </c>
      <c r="I181" s="476">
        <v>410.52699999999999</v>
      </c>
      <c r="J181" s="82">
        <v>9.5009999999999764</v>
      </c>
      <c r="K181" s="82">
        <v>401.02600000000001</v>
      </c>
      <c r="L181" s="71">
        <v>23.864000000000001</v>
      </c>
      <c r="M181" s="506">
        <v>9570.0844640000014</v>
      </c>
      <c r="N181" s="36"/>
      <c r="S181" s="21"/>
    </row>
    <row r="182" spans="1:19" ht="22.5" customHeight="1">
      <c r="A182" s="12" t="s">
        <v>37</v>
      </c>
      <c r="B182" s="462" t="s">
        <v>179</v>
      </c>
      <c r="C182" s="407" t="s">
        <v>10</v>
      </c>
      <c r="D182" s="476">
        <v>9.5340000000000007</v>
      </c>
      <c r="E182" s="82">
        <v>0</v>
      </c>
      <c r="F182" s="82">
        <v>9.5340000000000007</v>
      </c>
      <c r="G182" s="71">
        <v>24.276</v>
      </c>
      <c r="H182" s="89">
        <v>231.44738400000003</v>
      </c>
      <c r="I182" s="476">
        <v>109.971</v>
      </c>
      <c r="J182" s="82">
        <v>2.4939999999999998</v>
      </c>
      <c r="K182" s="82">
        <v>107.477</v>
      </c>
      <c r="L182" s="71">
        <v>23.864000000000001</v>
      </c>
      <c r="M182" s="408">
        <v>2564.8311280000003</v>
      </c>
      <c r="N182" s="36"/>
      <c r="S182" s="21"/>
    </row>
    <row r="183" spans="1:19" ht="22.5" customHeight="1">
      <c r="A183" s="12">
        <v>147</v>
      </c>
      <c r="B183" s="456" t="s">
        <v>278</v>
      </c>
      <c r="C183" s="407" t="s">
        <v>10</v>
      </c>
      <c r="D183" s="476">
        <v>2405.556</v>
      </c>
      <c r="E183" s="82">
        <v>7.3369999999999891</v>
      </c>
      <c r="F183" s="82">
        <v>2398.2190000000001</v>
      </c>
      <c r="G183" s="71">
        <v>24.276</v>
      </c>
      <c r="H183" s="89">
        <v>58219.164444000002</v>
      </c>
      <c r="I183" s="476">
        <v>1986.268</v>
      </c>
      <c r="J183" s="82">
        <v>2.1590000000001055</v>
      </c>
      <c r="K183" s="82">
        <v>1984.1089999999999</v>
      </c>
      <c r="L183" s="71">
        <v>23.864000000000001</v>
      </c>
      <c r="M183" s="408">
        <v>47348.777176000003</v>
      </c>
      <c r="N183" s="36"/>
      <c r="S183" s="21"/>
    </row>
    <row r="184" spans="1:19" ht="22.5" customHeight="1">
      <c r="A184" s="12">
        <v>148</v>
      </c>
      <c r="B184" s="573" t="s">
        <v>183</v>
      </c>
      <c r="C184" s="407" t="s">
        <v>10</v>
      </c>
      <c r="D184" s="476">
        <v>418.08600000000001</v>
      </c>
      <c r="E184" s="82">
        <v>18.477000000000032</v>
      </c>
      <c r="F184" s="82">
        <v>399.60899999999998</v>
      </c>
      <c r="G184" s="71">
        <v>24.276</v>
      </c>
      <c r="H184" s="89">
        <v>9700.9080839999988</v>
      </c>
      <c r="I184" s="476">
        <v>627.30700000000002</v>
      </c>
      <c r="J184" s="82">
        <v>29.186000000000035</v>
      </c>
      <c r="K184" s="82">
        <v>598.12099999999998</v>
      </c>
      <c r="L184" s="71">
        <v>23.864000000000001</v>
      </c>
      <c r="M184" s="408">
        <v>14273.559544</v>
      </c>
      <c r="N184" s="36"/>
      <c r="S184" s="21"/>
    </row>
    <row r="185" spans="1:19" ht="22.5" customHeight="1">
      <c r="A185" s="12">
        <v>149</v>
      </c>
      <c r="B185" s="573" t="s">
        <v>265</v>
      </c>
      <c r="C185" s="407" t="s">
        <v>10</v>
      </c>
      <c r="D185" s="476">
        <v>729.90200000000004</v>
      </c>
      <c r="E185" s="82">
        <v>16.557000000000016</v>
      </c>
      <c r="F185" s="82">
        <v>713.34500000000003</v>
      </c>
      <c r="G185" s="71">
        <v>24.276</v>
      </c>
      <c r="H185" s="89">
        <v>17317.163220000002</v>
      </c>
      <c r="I185" s="476">
        <v>787.173</v>
      </c>
      <c r="J185" s="82">
        <v>21.003000000000043</v>
      </c>
      <c r="K185" s="82">
        <v>766.17</v>
      </c>
      <c r="L185" s="71">
        <v>23.864000000000001</v>
      </c>
      <c r="M185" s="408">
        <v>18283.880880000001</v>
      </c>
      <c r="N185" s="36"/>
      <c r="S185" s="21"/>
    </row>
    <row r="186" spans="1:19" ht="22.5" customHeight="1">
      <c r="A186" s="12">
        <v>150</v>
      </c>
      <c r="B186" s="573" t="s">
        <v>184</v>
      </c>
      <c r="C186" s="407" t="s">
        <v>10</v>
      </c>
      <c r="D186" s="476">
        <v>2986.1239999999998</v>
      </c>
      <c r="E186" s="82">
        <v>0</v>
      </c>
      <c r="F186" s="82">
        <v>2986.1239999999998</v>
      </c>
      <c r="G186" s="71">
        <v>24.276</v>
      </c>
      <c r="H186" s="89">
        <v>72491.146223999996</v>
      </c>
      <c r="I186" s="476">
        <v>4209.6760000000004</v>
      </c>
      <c r="J186" s="82">
        <v>0</v>
      </c>
      <c r="K186" s="82">
        <v>4209.6760000000004</v>
      </c>
      <c r="L186" s="71">
        <v>23.864000000000001</v>
      </c>
      <c r="M186" s="408">
        <v>100459.70806400001</v>
      </c>
      <c r="N186" s="36"/>
      <c r="S186" s="21"/>
    </row>
    <row r="187" spans="1:19" ht="22.5" customHeight="1">
      <c r="A187" s="12">
        <v>151</v>
      </c>
      <c r="B187" s="573" t="s">
        <v>287</v>
      </c>
      <c r="C187" s="407" t="s">
        <v>10</v>
      </c>
      <c r="D187" s="476">
        <v>73.849999999999994</v>
      </c>
      <c r="E187" s="82">
        <v>5.2219999999999942</v>
      </c>
      <c r="F187" s="82">
        <v>68.628</v>
      </c>
      <c r="G187" s="71">
        <v>24.276</v>
      </c>
      <c r="H187" s="89">
        <v>1666.013328</v>
      </c>
      <c r="I187" s="476">
        <v>122.22799999999999</v>
      </c>
      <c r="J187" s="82">
        <v>7.0039999999999907</v>
      </c>
      <c r="K187" s="82">
        <v>115.224</v>
      </c>
      <c r="L187" s="71">
        <v>23.864000000000001</v>
      </c>
      <c r="M187" s="408">
        <v>2749.7055360000004</v>
      </c>
      <c r="N187" s="36"/>
      <c r="S187" s="21"/>
    </row>
    <row r="188" spans="1:19" ht="22.5" customHeight="1">
      <c r="A188" s="12">
        <v>152</v>
      </c>
      <c r="B188" s="573" t="s">
        <v>203</v>
      </c>
      <c r="C188" s="407" t="s">
        <v>10</v>
      </c>
      <c r="D188" s="476">
        <v>517.65899999999999</v>
      </c>
      <c r="E188" s="82">
        <v>8.4389999999999645</v>
      </c>
      <c r="F188" s="82">
        <v>509.22</v>
      </c>
      <c r="G188" s="112">
        <v>24.276</v>
      </c>
      <c r="H188" s="89">
        <v>12361.824720000001</v>
      </c>
      <c r="I188" s="476">
        <v>888.81299999999999</v>
      </c>
      <c r="J188" s="82">
        <v>12.705000000000041</v>
      </c>
      <c r="K188" s="82">
        <v>876.10799999999995</v>
      </c>
      <c r="L188" s="112">
        <v>23.864000000000001</v>
      </c>
      <c r="M188" s="408">
        <v>20907.441311999999</v>
      </c>
      <c r="N188" s="36"/>
      <c r="S188" s="21"/>
    </row>
    <row r="189" spans="1:19" ht="22.5" customHeight="1">
      <c r="A189" s="12">
        <v>153</v>
      </c>
      <c r="B189" s="573" t="s">
        <v>288</v>
      </c>
      <c r="C189" s="407" t="s">
        <v>10</v>
      </c>
      <c r="D189" s="476">
        <v>915.01199999999994</v>
      </c>
      <c r="E189" s="82">
        <v>1.0619999999998981</v>
      </c>
      <c r="F189" s="111">
        <v>913.95</v>
      </c>
      <c r="G189" s="82">
        <v>24.276</v>
      </c>
      <c r="H189" s="89">
        <v>22187.050200000001</v>
      </c>
      <c r="I189" s="476">
        <v>439.27</v>
      </c>
      <c r="J189" s="82">
        <v>1.0939999999999941</v>
      </c>
      <c r="K189" s="111">
        <v>438.17599999999999</v>
      </c>
      <c r="L189" s="112">
        <v>23.864000000000001</v>
      </c>
      <c r="M189" s="408">
        <v>10456.632063999999</v>
      </c>
      <c r="N189" s="36"/>
      <c r="S189" s="21"/>
    </row>
    <row r="190" spans="1:19" ht="22.5" customHeight="1">
      <c r="A190" s="12">
        <v>154</v>
      </c>
      <c r="B190" s="573" t="s">
        <v>297</v>
      </c>
      <c r="C190" s="407" t="s">
        <v>10</v>
      </c>
      <c r="D190" s="476">
        <v>650.78099999999995</v>
      </c>
      <c r="E190" s="82">
        <v>10.146999999999935</v>
      </c>
      <c r="F190" s="82">
        <v>640.63400000000001</v>
      </c>
      <c r="G190" s="112">
        <v>24.276</v>
      </c>
      <c r="H190" s="89">
        <v>15552.030984000001</v>
      </c>
      <c r="I190" s="476">
        <v>978.99300000000005</v>
      </c>
      <c r="J190" s="82">
        <v>22.685000000000059</v>
      </c>
      <c r="K190" s="82">
        <v>956.30799999999999</v>
      </c>
      <c r="L190" s="112">
        <v>23.864000000000001</v>
      </c>
      <c r="M190" s="408">
        <v>22821.334112</v>
      </c>
      <c r="N190" s="36"/>
      <c r="S190" s="21"/>
    </row>
    <row r="191" spans="1:19" ht="22.5" customHeight="1">
      <c r="A191" s="12">
        <v>155</v>
      </c>
      <c r="B191" s="573" t="s">
        <v>189</v>
      </c>
      <c r="C191" s="407" t="s">
        <v>10</v>
      </c>
      <c r="D191" s="476">
        <v>8.08</v>
      </c>
      <c r="E191" s="82">
        <v>0.58399999999999963</v>
      </c>
      <c r="F191" s="82">
        <v>7.4960000000000004</v>
      </c>
      <c r="G191" s="82">
        <v>24.276</v>
      </c>
      <c r="H191" s="89">
        <v>181.97289600000002</v>
      </c>
      <c r="I191" s="476">
        <v>22.800999999999998</v>
      </c>
      <c r="J191" s="82">
        <v>1.9109999999999978</v>
      </c>
      <c r="K191" s="82">
        <v>20.89</v>
      </c>
      <c r="L191" s="82">
        <v>23.864000000000001</v>
      </c>
      <c r="M191" s="408">
        <v>498.51896000000005</v>
      </c>
      <c r="N191" s="36"/>
      <c r="S191" s="21"/>
    </row>
    <row r="192" spans="1:19" ht="22.5" customHeight="1">
      <c r="A192" s="12">
        <v>156</v>
      </c>
      <c r="B192" s="573" t="s">
        <v>190</v>
      </c>
      <c r="C192" s="407" t="s">
        <v>10</v>
      </c>
      <c r="D192" s="476">
        <v>210.14099999999999</v>
      </c>
      <c r="E192" s="82">
        <v>4.625</v>
      </c>
      <c r="F192" s="82">
        <v>205.51599999999999</v>
      </c>
      <c r="G192" s="82">
        <v>16.181000000000001</v>
      </c>
      <c r="H192" s="89">
        <v>3325.4543960000001</v>
      </c>
      <c r="I192" s="476">
        <v>277.36700000000002</v>
      </c>
      <c r="J192" s="82">
        <v>15.114000000000033</v>
      </c>
      <c r="K192" s="82">
        <v>262.25299999999999</v>
      </c>
      <c r="L192" s="82">
        <v>15.906000000000001</v>
      </c>
      <c r="M192" s="408">
        <v>4171.3962179999999</v>
      </c>
      <c r="N192" s="36"/>
      <c r="S192" s="21"/>
    </row>
    <row r="193" spans="1:19" ht="22.5" customHeight="1">
      <c r="A193" s="12">
        <v>157</v>
      </c>
      <c r="B193" s="573" t="s">
        <v>259</v>
      </c>
      <c r="C193" s="407" t="s">
        <v>10</v>
      </c>
      <c r="D193" s="476">
        <v>90.018000000000001</v>
      </c>
      <c r="E193" s="82">
        <v>1.9809999999999945</v>
      </c>
      <c r="F193" s="82">
        <v>88.037000000000006</v>
      </c>
      <c r="G193" s="82">
        <v>16.181000000000001</v>
      </c>
      <c r="H193" s="89">
        <v>1424.5266970000002</v>
      </c>
      <c r="I193" s="476">
        <v>89.838999999999999</v>
      </c>
      <c r="J193" s="82">
        <v>4.894999999999996</v>
      </c>
      <c r="K193" s="82">
        <v>84.944000000000003</v>
      </c>
      <c r="L193" s="82">
        <v>15.906000000000001</v>
      </c>
      <c r="M193" s="408">
        <v>1351.1192640000002</v>
      </c>
      <c r="N193" s="36"/>
      <c r="S193" s="21"/>
    </row>
    <row r="194" spans="1:19" ht="22.5" customHeight="1">
      <c r="A194" s="12">
        <v>158</v>
      </c>
      <c r="B194" s="573" t="s">
        <v>279</v>
      </c>
      <c r="C194" s="456" t="s">
        <v>10</v>
      </c>
      <c r="D194" s="476">
        <v>1488.9749999999999</v>
      </c>
      <c r="E194" s="82">
        <v>3.0519999999999072</v>
      </c>
      <c r="F194" s="82">
        <v>1485.923</v>
      </c>
      <c r="G194" s="82">
        <v>24.276</v>
      </c>
      <c r="H194" s="89">
        <v>36072.266748000002</v>
      </c>
      <c r="I194" s="476">
        <v>2142.453</v>
      </c>
      <c r="J194" s="82">
        <v>6.3369999999999891</v>
      </c>
      <c r="K194" s="82">
        <v>2136.116</v>
      </c>
      <c r="L194" s="82">
        <v>23.864000000000001</v>
      </c>
      <c r="M194" s="408">
        <v>50976.272224</v>
      </c>
      <c r="N194" s="36"/>
      <c r="S194" s="21"/>
    </row>
    <row r="195" spans="1:19" ht="22.5" customHeight="1">
      <c r="A195" s="12">
        <v>159</v>
      </c>
      <c r="B195" s="573" t="s">
        <v>204</v>
      </c>
      <c r="C195" s="456" t="s">
        <v>10</v>
      </c>
      <c r="D195" s="476">
        <v>236.02199999999999</v>
      </c>
      <c r="E195" s="82">
        <v>5.7519999999999811</v>
      </c>
      <c r="F195" s="82">
        <v>230.27</v>
      </c>
      <c r="G195" s="82">
        <v>24.276</v>
      </c>
      <c r="H195" s="89">
        <v>5590.0345200000002</v>
      </c>
      <c r="I195" s="476">
        <v>478.07</v>
      </c>
      <c r="J195" s="82">
        <v>14.067999999999984</v>
      </c>
      <c r="K195" s="82">
        <v>464.00200000000001</v>
      </c>
      <c r="L195" s="82">
        <v>23.864000000000001</v>
      </c>
      <c r="M195" s="408">
        <v>11072.943728</v>
      </c>
      <c r="N195" s="36"/>
      <c r="S195" s="21"/>
    </row>
    <row r="196" spans="1:19" ht="22.5" customHeight="1">
      <c r="A196" s="12">
        <v>160</v>
      </c>
      <c r="B196" s="573" t="s">
        <v>235</v>
      </c>
      <c r="C196" s="456" t="s">
        <v>10</v>
      </c>
      <c r="D196" s="476">
        <v>477.46699999999998</v>
      </c>
      <c r="E196" s="82">
        <v>27.435999999999979</v>
      </c>
      <c r="F196" s="82">
        <v>450.03100000000001</v>
      </c>
      <c r="G196" s="82">
        <v>24.276</v>
      </c>
      <c r="H196" s="89">
        <v>10924.952556</v>
      </c>
      <c r="I196" s="476">
        <v>327.09100000000001</v>
      </c>
      <c r="J196" s="82">
        <v>13.216000000000008</v>
      </c>
      <c r="K196" s="82">
        <v>313.875</v>
      </c>
      <c r="L196" s="82">
        <v>23.864000000000001</v>
      </c>
      <c r="M196" s="408">
        <v>7490.3130000000001</v>
      </c>
      <c r="N196" s="36"/>
      <c r="S196" s="21"/>
    </row>
    <row r="197" spans="1:19" ht="22.5" customHeight="1">
      <c r="A197" s="12">
        <v>161</v>
      </c>
      <c r="B197" s="573" t="s">
        <v>289</v>
      </c>
      <c r="C197" s="456" t="s">
        <v>10</v>
      </c>
      <c r="D197" s="474">
        <v>0</v>
      </c>
      <c r="E197" s="272">
        <v>0</v>
      </c>
      <c r="F197" s="82">
        <v>0</v>
      </c>
      <c r="G197" s="82">
        <v>24.276</v>
      </c>
      <c r="H197" s="242">
        <v>0</v>
      </c>
      <c r="I197" s="476">
        <v>0.40100000000000002</v>
      </c>
      <c r="J197" s="82">
        <v>6.6000000000000003E-2</v>
      </c>
      <c r="K197" s="82">
        <v>0.33500000000000002</v>
      </c>
      <c r="L197" s="82">
        <v>23.864000000000001</v>
      </c>
      <c r="M197" s="506">
        <v>7.9944400000000009</v>
      </c>
      <c r="N197" s="36"/>
      <c r="S197" s="21"/>
    </row>
    <row r="198" spans="1:19" ht="22.5" customHeight="1">
      <c r="A198" s="12">
        <v>162</v>
      </c>
      <c r="B198" s="573" t="s">
        <v>193</v>
      </c>
      <c r="C198" s="456" t="s">
        <v>10</v>
      </c>
      <c r="D198" s="474">
        <v>0</v>
      </c>
      <c r="E198" s="272">
        <v>0</v>
      </c>
      <c r="F198" s="82">
        <v>0</v>
      </c>
      <c r="G198" s="112">
        <v>10.788</v>
      </c>
      <c r="H198" s="242">
        <v>0</v>
      </c>
      <c r="I198" s="474">
        <v>0</v>
      </c>
      <c r="J198" s="272">
        <v>0</v>
      </c>
      <c r="K198" s="272">
        <v>0</v>
      </c>
      <c r="L198" s="112">
        <v>10.605</v>
      </c>
      <c r="M198" s="506">
        <v>0</v>
      </c>
      <c r="N198" s="36"/>
      <c r="S198" s="21"/>
    </row>
    <row r="199" spans="1:19" ht="22.5" customHeight="1">
      <c r="A199" s="12">
        <v>163</v>
      </c>
      <c r="B199" s="573" t="s">
        <v>229</v>
      </c>
      <c r="C199" s="456" t="s">
        <v>10</v>
      </c>
      <c r="D199" s="476">
        <v>468.37299999999999</v>
      </c>
      <c r="E199" s="82">
        <v>8.7609999999999673</v>
      </c>
      <c r="F199" s="82">
        <v>459.61200000000002</v>
      </c>
      <c r="G199" s="112">
        <v>24.276</v>
      </c>
      <c r="H199" s="89">
        <v>11157.540912</v>
      </c>
      <c r="I199" s="476">
        <v>580.94299999999998</v>
      </c>
      <c r="J199" s="82">
        <v>8.0819999999999936</v>
      </c>
      <c r="K199" s="82">
        <v>572.86099999999999</v>
      </c>
      <c r="L199" s="112">
        <v>23.864000000000001</v>
      </c>
      <c r="M199" s="408">
        <v>13670.754903999999</v>
      </c>
      <c r="N199" s="36"/>
      <c r="S199" s="21"/>
    </row>
    <row r="200" spans="1:19" ht="22.5" customHeight="1">
      <c r="A200" s="12">
        <v>164</v>
      </c>
      <c r="B200" s="573" t="s">
        <v>230</v>
      </c>
      <c r="C200" s="456" t="s">
        <v>10</v>
      </c>
      <c r="D200" s="476">
        <v>768.28200000000004</v>
      </c>
      <c r="E200" s="82">
        <v>31.290000000000077</v>
      </c>
      <c r="F200" s="82">
        <v>736.99199999999996</v>
      </c>
      <c r="G200" s="112">
        <v>24.276</v>
      </c>
      <c r="H200" s="89">
        <v>17891.217791999999</v>
      </c>
      <c r="I200" s="476">
        <v>987.09500000000003</v>
      </c>
      <c r="J200" s="82">
        <v>44.19500000000005</v>
      </c>
      <c r="K200" s="82">
        <v>942.9</v>
      </c>
      <c r="L200" s="112">
        <v>23.864000000000001</v>
      </c>
      <c r="M200" s="408">
        <v>22501.365600000001</v>
      </c>
      <c r="N200" s="36"/>
      <c r="S200" s="21"/>
    </row>
    <row r="201" spans="1:19" ht="22.5" customHeight="1">
      <c r="A201" s="12">
        <v>165</v>
      </c>
      <c r="B201" s="573" t="s">
        <v>194</v>
      </c>
      <c r="C201" s="456" t="s">
        <v>10</v>
      </c>
      <c r="D201" s="476">
        <v>462.93700000000001</v>
      </c>
      <c r="E201" s="82">
        <v>7.4399999999999977</v>
      </c>
      <c r="F201" s="82">
        <v>455.49700000000001</v>
      </c>
      <c r="G201" s="112">
        <v>24.276</v>
      </c>
      <c r="H201" s="89">
        <v>11057.645172</v>
      </c>
      <c r="I201" s="476">
        <v>748.72400000000005</v>
      </c>
      <c r="J201" s="82">
        <v>11.15300000000002</v>
      </c>
      <c r="K201" s="82">
        <v>737.57100000000003</v>
      </c>
      <c r="L201" s="112">
        <v>23.864000000000001</v>
      </c>
      <c r="M201" s="408">
        <v>17601.394344</v>
      </c>
      <c r="N201" s="36"/>
      <c r="S201" s="21"/>
    </row>
    <row r="202" spans="1:19" ht="22.5" customHeight="1">
      <c r="A202" s="12">
        <v>166</v>
      </c>
      <c r="B202" s="574" t="s">
        <v>298</v>
      </c>
      <c r="C202" s="456" t="s">
        <v>10</v>
      </c>
      <c r="D202" s="474">
        <v>0</v>
      </c>
      <c r="E202" s="272">
        <v>0</v>
      </c>
      <c r="F202" s="82">
        <v>0</v>
      </c>
      <c r="G202" s="82">
        <v>24.276</v>
      </c>
      <c r="H202" s="242">
        <v>0</v>
      </c>
      <c r="I202" s="476">
        <v>90.406000000000006</v>
      </c>
      <c r="J202" s="82">
        <v>6.5700000000000074</v>
      </c>
      <c r="K202" s="82">
        <v>83.835999999999999</v>
      </c>
      <c r="L202" s="82">
        <v>23.864000000000001</v>
      </c>
      <c r="M202" s="408">
        <v>2000.6623039999999</v>
      </c>
      <c r="N202" s="36"/>
      <c r="S202" s="21"/>
    </row>
    <row r="203" spans="1:19" ht="22.5" customHeight="1">
      <c r="A203" s="12">
        <v>167</v>
      </c>
      <c r="B203" s="456" t="s">
        <v>276</v>
      </c>
      <c r="C203" s="456" t="s">
        <v>10</v>
      </c>
      <c r="D203" s="476">
        <v>3232.761</v>
      </c>
      <c r="E203" s="82">
        <v>5.3829999999998108</v>
      </c>
      <c r="F203" s="82">
        <v>3227.3780000000002</v>
      </c>
      <c r="G203" s="82">
        <v>24.276</v>
      </c>
      <c r="H203" s="89">
        <v>78347.828328000003</v>
      </c>
      <c r="I203" s="476">
        <v>3185.9589999999998</v>
      </c>
      <c r="J203" s="82">
        <v>5.2649999999998727</v>
      </c>
      <c r="K203" s="82">
        <v>3180.694</v>
      </c>
      <c r="L203" s="82">
        <v>23.864000000000001</v>
      </c>
      <c r="M203" s="408">
        <v>75904.081615999996</v>
      </c>
      <c r="N203" s="36"/>
      <c r="S203" s="21"/>
    </row>
    <row r="204" spans="1:19" ht="22.5" customHeight="1">
      <c r="A204" s="12">
        <v>168</v>
      </c>
      <c r="B204" s="399" t="s">
        <v>208</v>
      </c>
      <c r="C204" s="456" t="s">
        <v>10</v>
      </c>
      <c r="D204" s="476">
        <v>549.27499999999998</v>
      </c>
      <c r="E204" s="82">
        <v>0.14999999999997726</v>
      </c>
      <c r="F204" s="82">
        <v>549.125</v>
      </c>
      <c r="G204" s="82">
        <v>24.276</v>
      </c>
      <c r="H204" s="89">
        <v>13330.558499999999</v>
      </c>
      <c r="I204" s="476">
        <v>992.98</v>
      </c>
      <c r="J204" s="82">
        <v>0.19600000000002638</v>
      </c>
      <c r="K204" s="82">
        <v>992.78399999999999</v>
      </c>
      <c r="L204" s="82">
        <v>23.864000000000001</v>
      </c>
      <c r="M204" s="408">
        <v>23691.797376000002</v>
      </c>
      <c r="N204" s="36"/>
      <c r="S204" s="21"/>
    </row>
    <row r="205" spans="1:19" ht="22.5" customHeight="1">
      <c r="A205" s="12">
        <v>169</v>
      </c>
      <c r="B205" s="399" t="s">
        <v>209</v>
      </c>
      <c r="C205" s="456" t="s">
        <v>10</v>
      </c>
      <c r="D205" s="476">
        <v>550.42399999999998</v>
      </c>
      <c r="E205" s="82">
        <v>9.8669999999999618</v>
      </c>
      <c r="F205" s="82">
        <v>540.55700000000002</v>
      </c>
      <c r="G205" s="82">
        <v>16.181000000000001</v>
      </c>
      <c r="H205" s="89">
        <v>8746.7528170000005</v>
      </c>
      <c r="I205" s="476">
        <v>656.84900000000005</v>
      </c>
      <c r="J205" s="82">
        <v>4.539000000000101</v>
      </c>
      <c r="K205" s="82">
        <v>652.30999999999995</v>
      </c>
      <c r="L205" s="82">
        <v>15.906000000000001</v>
      </c>
      <c r="M205" s="408">
        <v>10375.64286</v>
      </c>
      <c r="N205" s="36"/>
      <c r="S205" s="21"/>
    </row>
    <row r="206" spans="1:19" ht="22.5" customHeight="1">
      <c r="A206" s="12">
        <v>170</v>
      </c>
      <c r="B206" s="399" t="s">
        <v>266</v>
      </c>
      <c r="C206" s="456" t="s">
        <v>10</v>
      </c>
      <c r="D206" s="476">
        <v>76.686000000000007</v>
      </c>
      <c r="E206" s="82">
        <v>4.5010000000000048</v>
      </c>
      <c r="F206" s="82">
        <v>72.185000000000002</v>
      </c>
      <c r="G206" s="82">
        <v>24.276</v>
      </c>
      <c r="H206" s="89">
        <v>1752.3630600000001</v>
      </c>
      <c r="I206" s="476">
        <v>576.37400000000002</v>
      </c>
      <c r="J206" s="82">
        <v>9.5729999999999791</v>
      </c>
      <c r="K206" s="82">
        <v>566.80100000000004</v>
      </c>
      <c r="L206" s="82">
        <v>23.864000000000001</v>
      </c>
      <c r="M206" s="408">
        <v>13526.139064000001</v>
      </c>
      <c r="N206" s="36"/>
      <c r="S206" s="21"/>
    </row>
    <row r="207" spans="1:19" ht="22.5" customHeight="1">
      <c r="A207" s="12">
        <v>171</v>
      </c>
      <c r="B207" s="399" t="s">
        <v>211</v>
      </c>
      <c r="C207" s="456" t="s">
        <v>10</v>
      </c>
      <c r="D207" s="476">
        <v>485.05200000000002</v>
      </c>
      <c r="E207" s="82">
        <v>32.495000000000005</v>
      </c>
      <c r="F207" s="82">
        <v>452.55700000000002</v>
      </c>
      <c r="G207" s="82">
        <v>24.276</v>
      </c>
      <c r="H207" s="89">
        <v>10986.273732</v>
      </c>
      <c r="I207" s="476">
        <v>665.72900000000004</v>
      </c>
      <c r="J207" s="82">
        <v>61.254000000000019</v>
      </c>
      <c r="K207" s="82">
        <v>604.47500000000002</v>
      </c>
      <c r="L207" s="112">
        <v>23.864000000000001</v>
      </c>
      <c r="M207" s="408">
        <v>14425.191400000002</v>
      </c>
      <c r="N207" s="36"/>
      <c r="S207" s="21"/>
    </row>
    <row r="208" spans="1:19" ht="22.5" customHeight="1">
      <c r="A208" s="12">
        <v>172</v>
      </c>
      <c r="B208" s="399" t="s">
        <v>290</v>
      </c>
      <c r="C208" s="456" t="s">
        <v>10</v>
      </c>
      <c r="D208" s="476">
        <v>310.80900000000003</v>
      </c>
      <c r="E208" s="82">
        <v>5.660000000000025</v>
      </c>
      <c r="F208" s="82">
        <v>305.149</v>
      </c>
      <c r="G208" s="82">
        <v>24.276</v>
      </c>
      <c r="H208" s="89">
        <v>7407.7971239999997</v>
      </c>
      <c r="I208" s="476">
        <v>979.48299999999995</v>
      </c>
      <c r="J208" s="82">
        <v>12.835999999999899</v>
      </c>
      <c r="K208" s="82">
        <v>966.64700000000005</v>
      </c>
      <c r="L208" s="112">
        <v>23.864000000000001</v>
      </c>
      <c r="M208" s="408">
        <v>23068.064008000001</v>
      </c>
      <c r="N208" s="36"/>
      <c r="S208" s="21"/>
    </row>
    <row r="209" spans="1:19" ht="22.5" customHeight="1">
      <c r="A209" s="12">
        <v>173</v>
      </c>
      <c r="B209" s="399" t="s">
        <v>368</v>
      </c>
      <c r="C209" s="456" t="s">
        <v>10</v>
      </c>
      <c r="D209" s="476">
        <v>425.98399999999998</v>
      </c>
      <c r="E209" s="82">
        <v>1.7930000000000064</v>
      </c>
      <c r="F209" s="82">
        <v>424.19099999999997</v>
      </c>
      <c r="G209" s="82">
        <v>16.181000000000001</v>
      </c>
      <c r="H209" s="242">
        <v>6863.8345710000003</v>
      </c>
      <c r="I209" s="476">
        <v>422.66800000000001</v>
      </c>
      <c r="J209" s="82">
        <v>0.46899999999999409</v>
      </c>
      <c r="K209" s="82">
        <v>422.19900000000001</v>
      </c>
      <c r="L209" s="82">
        <v>15.906000000000001</v>
      </c>
      <c r="M209" s="506">
        <v>6715.4972940000007</v>
      </c>
      <c r="N209" s="36"/>
      <c r="S209" s="21"/>
    </row>
    <row r="210" spans="1:19" ht="22.5" customHeight="1">
      <c r="A210" s="12">
        <v>174</v>
      </c>
      <c r="B210" s="399" t="s">
        <v>255</v>
      </c>
      <c r="C210" s="456" t="s">
        <v>10</v>
      </c>
      <c r="D210" s="476">
        <v>885.42899999999997</v>
      </c>
      <c r="E210" s="82">
        <v>9.8120000000000118</v>
      </c>
      <c r="F210" s="82">
        <v>875.61699999999996</v>
      </c>
      <c r="G210" s="82">
        <v>16.181000000000001</v>
      </c>
      <c r="H210" s="89">
        <v>14168.358677</v>
      </c>
      <c r="I210" s="476">
        <v>1323.15</v>
      </c>
      <c r="J210" s="82">
        <v>17.313000000000102</v>
      </c>
      <c r="K210" s="82">
        <v>1305.837</v>
      </c>
      <c r="L210" s="82">
        <v>15.906000000000001</v>
      </c>
      <c r="M210" s="408">
        <v>20770.643322</v>
      </c>
      <c r="N210" s="36"/>
      <c r="S210" s="21"/>
    </row>
    <row r="211" spans="1:19" ht="22.5" customHeight="1">
      <c r="A211" s="12">
        <v>175</v>
      </c>
      <c r="B211" s="399" t="s">
        <v>281</v>
      </c>
      <c r="C211" s="456" t="s">
        <v>10</v>
      </c>
      <c r="D211" s="474">
        <v>0</v>
      </c>
      <c r="E211" s="272">
        <v>0</v>
      </c>
      <c r="F211" s="82">
        <v>0</v>
      </c>
      <c r="G211" s="82">
        <v>23.805</v>
      </c>
      <c r="H211" s="242">
        <v>0</v>
      </c>
      <c r="I211" s="474">
        <v>0</v>
      </c>
      <c r="J211" s="272">
        <v>0</v>
      </c>
      <c r="K211" s="272">
        <v>0</v>
      </c>
      <c r="L211" s="82">
        <v>23.805</v>
      </c>
      <c r="M211" s="506">
        <v>0</v>
      </c>
      <c r="N211" s="36"/>
      <c r="S211" s="21"/>
    </row>
    <row r="212" spans="1:19" ht="22.5" customHeight="1">
      <c r="A212" s="12">
        <v>176</v>
      </c>
      <c r="B212" s="399" t="s">
        <v>299</v>
      </c>
      <c r="C212" s="456" t="s">
        <v>10</v>
      </c>
      <c r="D212" s="476">
        <v>267.39499999999998</v>
      </c>
      <c r="E212" s="82">
        <v>0.53299999999995862</v>
      </c>
      <c r="F212" s="82">
        <v>266.86200000000002</v>
      </c>
      <c r="G212" s="82">
        <v>24.276</v>
      </c>
      <c r="H212" s="89">
        <v>6478.3419120000008</v>
      </c>
      <c r="I212" s="476">
        <v>549.55200000000002</v>
      </c>
      <c r="J212" s="82">
        <v>12.872000000000071</v>
      </c>
      <c r="K212" s="82">
        <v>536.67999999999995</v>
      </c>
      <c r="L212" s="82">
        <v>23.864000000000001</v>
      </c>
      <c r="M212" s="408">
        <v>12807.33152</v>
      </c>
      <c r="N212" s="36"/>
      <c r="S212" s="21"/>
    </row>
    <row r="213" spans="1:19" ht="22.5" customHeight="1">
      <c r="A213" s="12">
        <v>177</v>
      </c>
      <c r="B213" s="456" t="s">
        <v>306</v>
      </c>
      <c r="C213" s="456" t="s">
        <v>10</v>
      </c>
      <c r="D213" s="404">
        <v>4388.9250000000002</v>
      </c>
      <c r="E213" s="82">
        <v>95.485000000000582</v>
      </c>
      <c r="F213" s="398">
        <v>4293.4399999999996</v>
      </c>
      <c r="G213" s="82">
        <v>24.276</v>
      </c>
      <c r="H213" s="145">
        <v>104227.54943999999</v>
      </c>
      <c r="I213" s="404">
        <v>4619.9290000000001</v>
      </c>
      <c r="J213" s="82">
        <v>69.182999999999993</v>
      </c>
      <c r="K213" s="398">
        <v>4550.7460000000001</v>
      </c>
      <c r="L213" s="82">
        <v>23.864000000000001</v>
      </c>
      <c r="M213" s="440">
        <v>108599.002544</v>
      </c>
    </row>
    <row r="214" spans="1:19" ht="22.5" customHeight="1">
      <c r="A214" s="12">
        <v>178</v>
      </c>
      <c r="B214" s="399" t="s">
        <v>291</v>
      </c>
      <c r="C214" s="456" t="s">
        <v>10</v>
      </c>
      <c r="D214" s="476">
        <v>249.483</v>
      </c>
      <c r="E214" s="82">
        <v>8.4910000000000139</v>
      </c>
      <c r="F214" s="82">
        <v>240.99199999999999</v>
      </c>
      <c r="G214" s="82">
        <v>24.276</v>
      </c>
      <c r="H214" s="89">
        <v>5850.3217919999997</v>
      </c>
      <c r="I214" s="476">
        <v>329.392</v>
      </c>
      <c r="J214" s="82">
        <v>16.757999999999981</v>
      </c>
      <c r="K214" s="82">
        <v>312.63400000000001</v>
      </c>
      <c r="L214" s="82">
        <v>23.864000000000001</v>
      </c>
      <c r="M214" s="408">
        <v>7460.6977760000009</v>
      </c>
      <c r="N214" s="36"/>
      <c r="S214" s="21"/>
    </row>
    <row r="215" spans="1:19" ht="22.5" customHeight="1">
      <c r="A215" s="12">
        <v>179</v>
      </c>
      <c r="B215" s="399" t="s">
        <v>307</v>
      </c>
      <c r="C215" s="456" t="s">
        <v>10</v>
      </c>
      <c r="D215" s="476">
        <v>1410.307</v>
      </c>
      <c r="E215" s="82">
        <v>30.069999999999936</v>
      </c>
      <c r="F215" s="82">
        <v>1380.2370000000001</v>
      </c>
      <c r="G215" s="82">
        <v>24.276</v>
      </c>
      <c r="H215" s="89">
        <v>33506.633412000003</v>
      </c>
      <c r="I215" s="476">
        <v>1236.663</v>
      </c>
      <c r="J215" s="82">
        <v>27.522999999999911</v>
      </c>
      <c r="K215" s="82">
        <v>1209.1400000000001</v>
      </c>
      <c r="L215" s="82">
        <v>23.864000000000001</v>
      </c>
      <c r="M215" s="408">
        <v>28854.916960000002</v>
      </c>
      <c r="N215" s="36"/>
      <c r="S215" s="21"/>
    </row>
    <row r="216" spans="1:19" ht="22.5" customHeight="1">
      <c r="A216" s="12">
        <v>180</v>
      </c>
      <c r="B216" s="399" t="s">
        <v>280</v>
      </c>
      <c r="C216" s="456" t="s">
        <v>10</v>
      </c>
      <c r="D216" s="476">
        <v>77.930999999999997</v>
      </c>
      <c r="E216" s="82">
        <v>0.67799999999999727</v>
      </c>
      <c r="F216" s="82">
        <v>77.253</v>
      </c>
      <c r="G216" s="112">
        <v>24.276</v>
      </c>
      <c r="H216" s="89">
        <v>1875.393828</v>
      </c>
      <c r="I216" s="476">
        <v>124.976</v>
      </c>
      <c r="J216" s="82">
        <v>1.7959999999999923</v>
      </c>
      <c r="K216" s="82">
        <v>123.18</v>
      </c>
      <c r="L216" s="112">
        <v>23.864000000000001</v>
      </c>
      <c r="M216" s="408">
        <v>2939.5675200000001</v>
      </c>
      <c r="N216" s="36"/>
      <c r="S216" s="21"/>
    </row>
    <row r="217" spans="1:19" ht="22.5" customHeight="1">
      <c r="A217" s="12">
        <v>181</v>
      </c>
      <c r="B217" s="399" t="s">
        <v>282</v>
      </c>
      <c r="C217" s="456" t="s">
        <v>10</v>
      </c>
      <c r="D217" s="476">
        <v>235.33600000000001</v>
      </c>
      <c r="E217" s="82">
        <v>2.7160000000000082</v>
      </c>
      <c r="F217" s="82">
        <v>232.62</v>
      </c>
      <c r="G217" s="112">
        <v>24.276</v>
      </c>
      <c r="H217" s="89">
        <v>5647.0831200000002</v>
      </c>
      <c r="I217" s="476">
        <v>731.45899999999995</v>
      </c>
      <c r="J217" s="82">
        <v>9.2679999999999154</v>
      </c>
      <c r="K217" s="82">
        <v>722.19100000000003</v>
      </c>
      <c r="L217" s="112">
        <v>23.864000000000001</v>
      </c>
      <c r="M217" s="408">
        <v>17234.366024000003</v>
      </c>
      <c r="N217" s="36"/>
      <c r="S217" s="21"/>
    </row>
    <row r="218" spans="1:19" ht="22.5" customHeight="1">
      <c r="A218" s="12">
        <v>182</v>
      </c>
      <c r="B218" s="399" t="s">
        <v>300</v>
      </c>
      <c r="C218" s="456" t="s">
        <v>10</v>
      </c>
      <c r="D218" s="476">
        <v>1649.058</v>
      </c>
      <c r="E218" s="82">
        <v>7.6630000000000109</v>
      </c>
      <c r="F218" s="82">
        <v>1641.395</v>
      </c>
      <c r="G218" s="112">
        <v>24.276</v>
      </c>
      <c r="H218" s="89">
        <v>39846.505019999997</v>
      </c>
      <c r="I218" s="476">
        <v>2421.3380000000002</v>
      </c>
      <c r="J218" s="82">
        <v>8.7390000000000327</v>
      </c>
      <c r="K218" s="82">
        <v>2412.5990000000002</v>
      </c>
      <c r="L218" s="112">
        <v>23.864000000000001</v>
      </c>
      <c r="M218" s="408">
        <v>57574.262536000009</v>
      </c>
      <c r="N218" s="36"/>
      <c r="S218" s="21"/>
    </row>
    <row r="219" spans="1:19" ht="22.5" customHeight="1">
      <c r="A219" s="12">
        <v>183</v>
      </c>
      <c r="B219" s="399" t="s">
        <v>301</v>
      </c>
      <c r="C219" s="456" t="s">
        <v>10</v>
      </c>
      <c r="D219" s="476">
        <v>331.077</v>
      </c>
      <c r="E219" s="82">
        <v>10.271999999999991</v>
      </c>
      <c r="F219" s="82">
        <v>320.80500000000001</v>
      </c>
      <c r="G219" s="82">
        <v>24.276</v>
      </c>
      <c r="H219" s="89">
        <v>7787.8621800000001</v>
      </c>
      <c r="I219" s="476">
        <v>382.82400000000001</v>
      </c>
      <c r="J219" s="82">
        <v>11.622000000000014</v>
      </c>
      <c r="K219" s="82">
        <v>371.202</v>
      </c>
      <c r="L219" s="82">
        <v>23.864000000000001</v>
      </c>
      <c r="M219" s="408">
        <v>8858.3645280000001</v>
      </c>
      <c r="N219" s="36"/>
      <c r="S219" s="21"/>
    </row>
    <row r="220" spans="1:19" ht="22.5" customHeight="1">
      <c r="A220" s="12">
        <v>184</v>
      </c>
      <c r="B220" s="399" t="s">
        <v>305</v>
      </c>
      <c r="C220" s="112" t="s">
        <v>10</v>
      </c>
      <c r="D220" s="476">
        <v>1547.951</v>
      </c>
      <c r="E220" s="82">
        <v>15.772999999999911</v>
      </c>
      <c r="F220" s="82">
        <v>1532.1780000000001</v>
      </c>
      <c r="G220" s="82">
        <v>24.276</v>
      </c>
      <c r="H220" s="89">
        <v>37195.153128000005</v>
      </c>
      <c r="I220" s="476">
        <v>2016.954</v>
      </c>
      <c r="J220" s="82">
        <v>12.911000000000058</v>
      </c>
      <c r="K220" s="82">
        <v>2004.0429999999999</v>
      </c>
      <c r="L220" s="82">
        <v>23.864000000000001</v>
      </c>
      <c r="M220" s="408">
        <v>47824.482151999997</v>
      </c>
      <c r="N220" s="36"/>
      <c r="S220" s="21"/>
    </row>
    <row r="221" spans="1:19" ht="22.5" customHeight="1">
      <c r="A221" s="12">
        <v>185</v>
      </c>
      <c r="B221" s="465" t="s">
        <v>302</v>
      </c>
      <c r="C221" s="112" t="s">
        <v>10</v>
      </c>
      <c r="D221" s="476">
        <v>994.048</v>
      </c>
      <c r="E221" s="82">
        <v>6.5470000000000255</v>
      </c>
      <c r="F221" s="82">
        <v>987.50099999999998</v>
      </c>
      <c r="G221" s="112">
        <v>24.276</v>
      </c>
      <c r="H221" s="89">
        <v>23972.574275999999</v>
      </c>
      <c r="I221" s="476">
        <v>1635.2850000000001</v>
      </c>
      <c r="J221" s="82">
        <v>19.883000000000038</v>
      </c>
      <c r="K221" s="82">
        <v>1615.402</v>
      </c>
      <c r="L221" s="112">
        <v>23.864000000000001</v>
      </c>
      <c r="M221" s="408">
        <v>38549.953328000003</v>
      </c>
      <c r="N221" s="36"/>
      <c r="S221" s="21"/>
    </row>
    <row r="222" spans="1:19" ht="22.5" customHeight="1">
      <c r="A222" s="12">
        <v>186</v>
      </c>
      <c r="B222" s="465" t="s">
        <v>303</v>
      </c>
      <c r="C222" s="112" t="s">
        <v>10</v>
      </c>
      <c r="D222" s="476">
        <v>1712.184</v>
      </c>
      <c r="E222" s="82">
        <v>11.276000000000067</v>
      </c>
      <c r="F222" s="82">
        <v>1700.9079999999999</v>
      </c>
      <c r="G222" s="112">
        <v>24.276</v>
      </c>
      <c r="H222" s="89">
        <v>41291.242608</v>
      </c>
      <c r="I222" s="476">
        <v>1958.11</v>
      </c>
      <c r="J222" s="82">
        <v>23.807999999999993</v>
      </c>
      <c r="K222" s="82">
        <v>1934.3019999999999</v>
      </c>
      <c r="L222" s="112">
        <v>23.864000000000001</v>
      </c>
      <c r="M222" s="408">
        <v>46160.182928000002</v>
      </c>
      <c r="N222" s="36"/>
      <c r="S222" s="21"/>
    </row>
    <row r="223" spans="1:19" ht="22.5" customHeight="1">
      <c r="A223" s="12">
        <v>187</v>
      </c>
      <c r="B223" s="399" t="s">
        <v>344</v>
      </c>
      <c r="C223" s="112" t="s">
        <v>10</v>
      </c>
      <c r="D223" s="476">
        <v>318.39699999999999</v>
      </c>
      <c r="E223" s="82">
        <v>3.0729999999999791</v>
      </c>
      <c r="F223" s="82">
        <v>315.32400000000001</v>
      </c>
      <c r="G223" s="112">
        <v>24.276</v>
      </c>
      <c r="H223" s="89">
        <v>7654.8054240000001</v>
      </c>
      <c r="I223" s="476">
        <v>370.55099999999999</v>
      </c>
      <c r="J223" s="82">
        <v>4.0229999999999677</v>
      </c>
      <c r="K223" s="82">
        <v>366.52800000000002</v>
      </c>
      <c r="L223" s="112">
        <v>23.864000000000001</v>
      </c>
      <c r="M223" s="408">
        <v>8746.824192</v>
      </c>
      <c r="N223" s="36"/>
      <c r="S223" s="21"/>
    </row>
    <row r="224" spans="1:19" ht="22.5" customHeight="1">
      <c r="A224" s="12">
        <v>188</v>
      </c>
      <c r="B224" s="399" t="s">
        <v>366</v>
      </c>
      <c r="C224" s="112" t="s">
        <v>10</v>
      </c>
      <c r="D224" s="476">
        <v>1093.4469999999999</v>
      </c>
      <c r="E224" s="82">
        <v>26.599999999999909</v>
      </c>
      <c r="F224" s="82">
        <v>1066.847</v>
      </c>
      <c r="G224" s="112">
        <v>24.276</v>
      </c>
      <c r="H224" s="89">
        <v>25898.777771999998</v>
      </c>
      <c r="I224" s="476">
        <v>1183.5360000000001</v>
      </c>
      <c r="J224" s="82">
        <v>25.216000000000122</v>
      </c>
      <c r="K224" s="82">
        <v>1158.32</v>
      </c>
      <c r="L224" s="112">
        <v>23.864000000000001</v>
      </c>
      <c r="M224" s="408">
        <v>27642.14848</v>
      </c>
      <c r="N224" s="36"/>
      <c r="S224" s="21"/>
    </row>
    <row r="225" spans="1:19" ht="22.5" customHeight="1">
      <c r="A225" s="12">
        <v>189</v>
      </c>
      <c r="B225" s="399" t="s">
        <v>379</v>
      </c>
      <c r="C225" s="112" t="s">
        <v>10</v>
      </c>
      <c r="D225" s="476">
        <v>249.215</v>
      </c>
      <c r="E225" s="82">
        <v>5.1080000000000041</v>
      </c>
      <c r="F225" s="82">
        <v>244.107</v>
      </c>
      <c r="G225" s="112">
        <v>24.276</v>
      </c>
      <c r="H225" s="89">
        <v>5925.9415319999998</v>
      </c>
      <c r="I225" s="476">
        <v>358.30500000000001</v>
      </c>
      <c r="J225" s="82">
        <v>5.9739999999999895</v>
      </c>
      <c r="K225" s="82">
        <v>352.33100000000002</v>
      </c>
      <c r="L225" s="112">
        <v>23.864000000000001</v>
      </c>
      <c r="M225" s="408">
        <v>8408.0269840000001</v>
      </c>
      <c r="N225" s="36"/>
      <c r="S225" s="21"/>
    </row>
    <row r="226" spans="1:19" ht="22.5" customHeight="1">
      <c r="A226" s="12">
        <v>190</v>
      </c>
      <c r="B226" s="399" t="s">
        <v>309</v>
      </c>
      <c r="C226" s="112" t="s">
        <v>10</v>
      </c>
      <c r="D226" s="474">
        <v>0</v>
      </c>
      <c r="E226" s="272">
        <v>0</v>
      </c>
      <c r="F226" s="82">
        <v>0</v>
      </c>
      <c r="G226" s="112">
        <v>16.181000000000001</v>
      </c>
      <c r="H226" s="242">
        <v>0</v>
      </c>
      <c r="I226" s="474">
        <v>0</v>
      </c>
      <c r="J226" s="272">
        <v>0</v>
      </c>
      <c r="K226" s="272">
        <v>0</v>
      </c>
      <c r="L226" s="112">
        <v>15.906000000000001</v>
      </c>
      <c r="M226" s="506">
        <v>0</v>
      </c>
      <c r="N226" s="36"/>
      <c r="S226" s="21"/>
    </row>
    <row r="227" spans="1:19" ht="22.5" customHeight="1">
      <c r="A227" s="12">
        <v>191</v>
      </c>
      <c r="B227" s="399" t="s">
        <v>362</v>
      </c>
      <c r="C227" s="112" t="s">
        <v>10</v>
      </c>
      <c r="D227" s="476">
        <v>735.28099999999995</v>
      </c>
      <c r="E227" s="82">
        <v>0.44700000000000273</v>
      </c>
      <c r="F227" s="82">
        <v>734.83399999999995</v>
      </c>
      <c r="G227" s="112">
        <v>24.276</v>
      </c>
      <c r="H227" s="89">
        <v>17838.830183999999</v>
      </c>
      <c r="I227" s="476">
        <v>1203.029</v>
      </c>
      <c r="J227" s="82">
        <v>0</v>
      </c>
      <c r="K227" s="82">
        <v>1203.029</v>
      </c>
      <c r="L227" s="112">
        <v>23.864000000000001</v>
      </c>
      <c r="M227" s="408">
        <v>28709.084056</v>
      </c>
      <c r="N227" s="36"/>
      <c r="S227" s="21"/>
    </row>
    <row r="228" spans="1:19" ht="22.5" customHeight="1">
      <c r="A228" s="12">
        <v>192</v>
      </c>
      <c r="B228" s="399" t="s">
        <v>363</v>
      </c>
      <c r="C228" s="112" t="s">
        <v>10</v>
      </c>
      <c r="D228" s="476">
        <v>600.02</v>
      </c>
      <c r="E228" s="82">
        <v>13.057000000000016</v>
      </c>
      <c r="F228" s="82">
        <v>586.96299999999997</v>
      </c>
      <c r="G228" s="82">
        <v>16.181000000000001</v>
      </c>
      <c r="H228" s="89">
        <v>9497.6483029999999</v>
      </c>
      <c r="I228" s="476">
        <v>1150.626</v>
      </c>
      <c r="J228" s="82">
        <v>11.751999999999953</v>
      </c>
      <c r="K228" s="82">
        <v>1138.874</v>
      </c>
      <c r="L228" s="82">
        <v>15.906000000000001</v>
      </c>
      <c r="M228" s="408">
        <v>18114.929844000002</v>
      </c>
      <c r="N228" s="36"/>
      <c r="S228" s="21"/>
    </row>
    <row r="229" spans="1:19" ht="22.5" customHeight="1">
      <c r="A229" s="12">
        <v>193</v>
      </c>
      <c r="B229" s="465" t="s">
        <v>352</v>
      </c>
      <c r="C229" s="112" t="s">
        <v>10</v>
      </c>
      <c r="D229" s="476">
        <v>726.41800000000001</v>
      </c>
      <c r="E229" s="82">
        <v>7.3110000000000355</v>
      </c>
      <c r="F229" s="82">
        <v>719.10699999999997</v>
      </c>
      <c r="G229" s="112">
        <v>24.276</v>
      </c>
      <c r="H229" s="89">
        <v>17457.041531999999</v>
      </c>
      <c r="I229" s="476">
        <v>733.94799999999998</v>
      </c>
      <c r="J229" s="82">
        <v>7.2540000000000191</v>
      </c>
      <c r="K229" s="82">
        <v>726.69399999999996</v>
      </c>
      <c r="L229" s="112">
        <v>23.864000000000001</v>
      </c>
      <c r="M229" s="408">
        <v>17341.825615999998</v>
      </c>
      <c r="N229" s="36"/>
      <c r="S229" s="21"/>
    </row>
    <row r="230" spans="1:19" ht="22.5" customHeight="1">
      <c r="A230" s="12">
        <v>194</v>
      </c>
      <c r="B230" s="399" t="s">
        <v>359</v>
      </c>
      <c r="C230" s="112" t="s">
        <v>10</v>
      </c>
      <c r="D230" s="476">
        <v>2165.5680000000002</v>
      </c>
      <c r="E230" s="82">
        <v>40.098000000000411</v>
      </c>
      <c r="F230" s="82">
        <v>2125.4699999999998</v>
      </c>
      <c r="G230" s="112">
        <v>24.276</v>
      </c>
      <c r="H230" s="89">
        <v>51597.909719999996</v>
      </c>
      <c r="I230" s="476">
        <v>2148.491</v>
      </c>
      <c r="J230" s="82">
        <v>23.764999999999873</v>
      </c>
      <c r="K230" s="82">
        <v>2124.7260000000001</v>
      </c>
      <c r="L230" s="112">
        <v>23.864000000000001</v>
      </c>
      <c r="M230" s="408">
        <v>50704.461264000005</v>
      </c>
      <c r="N230" s="36"/>
      <c r="S230" s="21"/>
    </row>
    <row r="231" spans="1:19" ht="22.5" customHeight="1">
      <c r="A231" s="12">
        <v>195</v>
      </c>
      <c r="B231" s="399" t="s">
        <v>412</v>
      </c>
      <c r="C231" s="112" t="s">
        <v>10</v>
      </c>
      <c r="D231" s="476">
        <v>3315.24</v>
      </c>
      <c r="E231" s="82">
        <v>4.9179999999996653</v>
      </c>
      <c r="F231" s="82">
        <v>3310.3220000000001</v>
      </c>
      <c r="G231" s="82">
        <v>24.276</v>
      </c>
      <c r="H231" s="89">
        <v>80361.376872000008</v>
      </c>
      <c r="I231" s="476">
        <v>2605.6860000000001</v>
      </c>
      <c r="J231" s="82">
        <v>4.3260000000000218</v>
      </c>
      <c r="K231" s="82">
        <v>2601.36</v>
      </c>
      <c r="L231" s="112"/>
      <c r="M231" s="506">
        <v>0</v>
      </c>
      <c r="N231" s="36"/>
      <c r="S231" s="21"/>
    </row>
    <row r="232" spans="1:19" ht="22.5" customHeight="1">
      <c r="A232" s="12">
        <v>196</v>
      </c>
      <c r="B232" s="399" t="s">
        <v>380</v>
      </c>
      <c r="C232" s="112" t="s">
        <v>10</v>
      </c>
      <c r="D232" s="476">
        <v>884.923</v>
      </c>
      <c r="E232" s="82">
        <v>0</v>
      </c>
      <c r="F232" s="82">
        <v>884.923</v>
      </c>
      <c r="G232" s="82"/>
      <c r="H232" s="242">
        <v>0</v>
      </c>
      <c r="I232" s="476">
        <v>881.55600000000004</v>
      </c>
      <c r="J232" s="82">
        <v>11.605000000000018</v>
      </c>
      <c r="K232" s="82">
        <v>869.95100000000002</v>
      </c>
      <c r="L232" s="112"/>
      <c r="M232" s="506">
        <v>0</v>
      </c>
      <c r="N232" s="36"/>
      <c r="S232" s="21"/>
    </row>
    <row r="233" spans="1:19" ht="22.5" customHeight="1">
      <c r="A233" s="12">
        <v>197</v>
      </c>
      <c r="B233" s="399" t="s">
        <v>387</v>
      </c>
      <c r="C233" s="112" t="s">
        <v>10</v>
      </c>
      <c r="D233" s="476">
        <v>600.26800000000003</v>
      </c>
      <c r="E233" s="82">
        <v>10.791000000000054</v>
      </c>
      <c r="F233" s="82">
        <v>589.47699999999998</v>
      </c>
      <c r="G233" s="82">
        <v>16.181000000000001</v>
      </c>
      <c r="H233" s="89">
        <v>9538.3273370000006</v>
      </c>
      <c r="I233" s="476">
        <v>1055.904</v>
      </c>
      <c r="J233" s="82">
        <v>1.6779999999998836</v>
      </c>
      <c r="K233" s="82">
        <v>1054.2260000000001</v>
      </c>
      <c r="L233" s="112"/>
      <c r="M233" s="506">
        <v>0</v>
      </c>
      <c r="N233" s="36"/>
      <c r="S233" s="21"/>
    </row>
    <row r="234" spans="1:19" ht="22.5" customHeight="1">
      <c r="A234" s="12">
        <v>198</v>
      </c>
      <c r="B234" s="399" t="s">
        <v>392</v>
      </c>
      <c r="C234" s="407" t="s">
        <v>10</v>
      </c>
      <c r="D234" s="474">
        <v>0</v>
      </c>
      <c r="E234" s="272">
        <v>0</v>
      </c>
      <c r="F234" s="82">
        <v>0</v>
      </c>
      <c r="G234" s="272"/>
      <c r="H234" s="242">
        <v>0</v>
      </c>
      <c r="I234" s="474">
        <v>0</v>
      </c>
      <c r="J234" s="272">
        <v>0</v>
      </c>
      <c r="K234" s="272">
        <v>0</v>
      </c>
      <c r="L234" s="272"/>
      <c r="M234" s="506">
        <v>0</v>
      </c>
      <c r="N234" s="36"/>
      <c r="S234" s="21"/>
    </row>
    <row r="235" spans="1:19" ht="22.5" customHeight="1">
      <c r="A235" s="12">
        <v>199</v>
      </c>
      <c r="B235" s="399" t="s">
        <v>393</v>
      </c>
      <c r="C235" s="407" t="s">
        <v>10</v>
      </c>
      <c r="D235" s="474">
        <v>0</v>
      </c>
      <c r="E235" s="272">
        <v>0</v>
      </c>
      <c r="F235" s="82">
        <v>0</v>
      </c>
      <c r="G235" s="82">
        <v>9.2629999999999999</v>
      </c>
      <c r="H235" s="242">
        <v>0</v>
      </c>
      <c r="I235" s="474">
        <v>0</v>
      </c>
      <c r="J235" s="272">
        <v>0</v>
      </c>
      <c r="K235" s="272">
        <v>0</v>
      </c>
      <c r="L235" s="82">
        <v>9.2629999999999999</v>
      </c>
      <c r="M235" s="506">
        <v>0</v>
      </c>
      <c r="N235" s="36"/>
      <c r="S235" s="21"/>
    </row>
    <row r="236" spans="1:19" ht="22.5" customHeight="1">
      <c r="A236" s="12">
        <v>200</v>
      </c>
      <c r="B236" s="465" t="s">
        <v>351</v>
      </c>
      <c r="C236" s="407" t="s">
        <v>10</v>
      </c>
      <c r="D236" s="476">
        <v>32.716000000000001</v>
      </c>
      <c r="E236" s="82">
        <v>0.47200000000000131</v>
      </c>
      <c r="F236" s="82">
        <v>32.244</v>
      </c>
      <c r="G236" s="82">
        <v>43.585000000000001</v>
      </c>
      <c r="H236" s="89">
        <v>1405.35474</v>
      </c>
      <c r="I236" s="476">
        <v>14.222</v>
      </c>
      <c r="J236" s="82">
        <v>0.1639999999999997</v>
      </c>
      <c r="K236" s="82">
        <v>14.058</v>
      </c>
      <c r="L236" s="82">
        <v>42.844999999999999</v>
      </c>
      <c r="M236" s="408">
        <v>602.31501000000003</v>
      </c>
      <c r="N236" s="36"/>
      <c r="S236" s="21"/>
    </row>
    <row r="237" spans="1:19" ht="22.5" customHeight="1">
      <c r="A237" s="12">
        <v>201</v>
      </c>
      <c r="B237" s="465" t="s">
        <v>350</v>
      </c>
      <c r="C237" s="407" t="s">
        <v>10</v>
      </c>
      <c r="D237" s="476">
        <v>14.946999999999999</v>
      </c>
      <c r="E237" s="82">
        <v>1.2839999999999989</v>
      </c>
      <c r="F237" s="82">
        <v>13.663</v>
      </c>
      <c r="G237" s="82">
        <v>43.585000000000001</v>
      </c>
      <c r="H237" s="89">
        <v>595.50185499999998</v>
      </c>
      <c r="I237" s="476">
        <v>17.079999999999998</v>
      </c>
      <c r="J237" s="82">
        <v>1.0359999999999978</v>
      </c>
      <c r="K237" s="82">
        <v>16.044</v>
      </c>
      <c r="L237" s="82">
        <v>42.844999999999999</v>
      </c>
      <c r="M237" s="408">
        <v>687.40517999999997</v>
      </c>
      <c r="N237" s="36"/>
      <c r="S237" s="21"/>
    </row>
    <row r="238" spans="1:19" ht="22.5" customHeight="1">
      <c r="A238" s="12">
        <v>202</v>
      </c>
      <c r="B238" s="465" t="s">
        <v>388</v>
      </c>
      <c r="C238" s="407" t="s">
        <v>10</v>
      </c>
      <c r="D238" s="476">
        <v>62.018999999999998</v>
      </c>
      <c r="E238" s="82">
        <v>0</v>
      </c>
      <c r="F238" s="82">
        <v>62.018999999999998</v>
      </c>
      <c r="G238" s="82">
        <v>43.585000000000001</v>
      </c>
      <c r="H238" s="89">
        <v>2703.0981149999998</v>
      </c>
      <c r="I238" s="476">
        <v>107.07599999999999</v>
      </c>
      <c r="J238" s="272">
        <v>0</v>
      </c>
      <c r="K238" s="82">
        <v>107.07599999999999</v>
      </c>
      <c r="L238" s="82"/>
      <c r="M238" s="506">
        <v>0</v>
      </c>
      <c r="N238" s="36"/>
      <c r="S238" s="21"/>
    </row>
    <row r="239" spans="1:19" ht="22.5" customHeight="1">
      <c r="A239" s="12">
        <v>203</v>
      </c>
      <c r="B239" s="587" t="s">
        <v>423</v>
      </c>
      <c r="C239" s="407" t="s">
        <v>10</v>
      </c>
      <c r="D239" s="474">
        <v>0</v>
      </c>
      <c r="E239" s="272">
        <v>0</v>
      </c>
      <c r="F239" s="82">
        <v>0</v>
      </c>
      <c r="G239" s="82">
        <v>43.585000000000001</v>
      </c>
      <c r="H239" s="242">
        <v>0</v>
      </c>
      <c r="I239" s="474">
        <v>0</v>
      </c>
      <c r="J239" s="272">
        <v>0</v>
      </c>
      <c r="K239" s="272">
        <v>0</v>
      </c>
      <c r="L239" s="82">
        <v>42.844999999999999</v>
      </c>
      <c r="M239" s="408">
        <v>0</v>
      </c>
      <c r="N239" s="36"/>
      <c r="S239" s="21"/>
    </row>
    <row r="240" spans="1:19" ht="22.5" customHeight="1">
      <c r="A240" s="12">
        <v>204</v>
      </c>
      <c r="B240" s="465" t="s">
        <v>424</v>
      </c>
      <c r="C240" s="407" t="s">
        <v>10</v>
      </c>
      <c r="D240" s="476">
        <v>72.397999999999996</v>
      </c>
      <c r="E240" s="82">
        <v>1.2019999999999982</v>
      </c>
      <c r="F240" s="82">
        <v>71.195999999999998</v>
      </c>
      <c r="G240" s="82">
        <v>43.585000000000001</v>
      </c>
      <c r="H240" s="89">
        <v>3103.0776599999999</v>
      </c>
      <c r="I240" s="476">
        <v>69.179000000000002</v>
      </c>
      <c r="J240" s="82">
        <v>1.0409999999999968</v>
      </c>
      <c r="K240" s="82">
        <v>68.138000000000005</v>
      </c>
      <c r="L240" s="82">
        <v>42.844999999999999</v>
      </c>
      <c r="M240" s="408">
        <v>2919.3726100000003</v>
      </c>
      <c r="N240" s="36"/>
      <c r="S240" s="21"/>
    </row>
    <row r="241" spans="1:19" ht="22.5" customHeight="1">
      <c r="A241" s="12">
        <v>205</v>
      </c>
      <c r="B241" s="465" t="s">
        <v>361</v>
      </c>
      <c r="C241" s="407" t="s">
        <v>10</v>
      </c>
      <c r="D241" s="476">
        <v>154.983</v>
      </c>
      <c r="E241" s="82">
        <v>3.3100000000000023</v>
      </c>
      <c r="F241" s="82">
        <v>151.673</v>
      </c>
      <c r="G241" s="82">
        <v>43.585000000000001</v>
      </c>
      <c r="H241" s="89">
        <v>6610.6677049999998</v>
      </c>
      <c r="I241" s="476">
        <v>155.74299999999999</v>
      </c>
      <c r="J241" s="82">
        <v>6.1059999999999945</v>
      </c>
      <c r="K241" s="82">
        <v>149.637</v>
      </c>
      <c r="L241" s="82">
        <v>42.844999999999999</v>
      </c>
      <c r="M241" s="408">
        <v>6411.1972649999998</v>
      </c>
      <c r="N241" s="36"/>
      <c r="S241" s="21"/>
    </row>
    <row r="242" spans="1:19" ht="22.5" customHeight="1">
      <c r="A242" s="12">
        <v>206</v>
      </c>
      <c r="B242" s="465" t="s">
        <v>364</v>
      </c>
      <c r="C242" s="407" t="s">
        <v>10</v>
      </c>
      <c r="D242" s="476">
        <v>9.8360000000000003</v>
      </c>
      <c r="E242" s="82">
        <v>0</v>
      </c>
      <c r="F242" s="82">
        <v>9.8360000000000003</v>
      </c>
      <c r="G242" s="82">
        <v>43.585000000000001</v>
      </c>
      <c r="H242" s="408">
        <v>428.70206000000002</v>
      </c>
      <c r="I242" s="476">
        <v>10.147</v>
      </c>
      <c r="J242" s="82">
        <v>0.61599999999999966</v>
      </c>
      <c r="K242" s="82">
        <v>9.5310000000000006</v>
      </c>
      <c r="L242" s="82">
        <v>42.844999999999999</v>
      </c>
      <c r="M242" s="408">
        <v>408.35569500000003</v>
      </c>
      <c r="N242" s="36"/>
      <c r="S242" s="21"/>
    </row>
    <row r="243" spans="1:19" ht="22.5" customHeight="1">
      <c r="A243" s="12">
        <v>207</v>
      </c>
      <c r="B243" s="501" t="s">
        <v>365</v>
      </c>
      <c r="C243" s="407" t="s">
        <v>10</v>
      </c>
      <c r="D243" s="476">
        <v>177.29300000000001</v>
      </c>
      <c r="E243" s="82">
        <v>1.5240000000000009</v>
      </c>
      <c r="F243" s="82">
        <v>175.76900000000001</v>
      </c>
      <c r="G243" s="82">
        <v>43.585000000000001</v>
      </c>
      <c r="H243" s="408">
        <v>7660.8918650000005</v>
      </c>
      <c r="I243" s="476">
        <v>166.709</v>
      </c>
      <c r="J243" s="82">
        <v>1.5720000000000027</v>
      </c>
      <c r="K243" s="82">
        <v>165.137</v>
      </c>
      <c r="L243" s="82">
        <v>42.844999999999999</v>
      </c>
      <c r="M243" s="408">
        <v>7075.2947649999996</v>
      </c>
      <c r="N243" s="36"/>
      <c r="S243" s="21"/>
    </row>
    <row r="244" spans="1:19" ht="22.5" customHeight="1">
      <c r="A244" s="12">
        <v>208</v>
      </c>
      <c r="B244" s="501" t="s">
        <v>358</v>
      </c>
      <c r="C244" s="407" t="s">
        <v>10</v>
      </c>
      <c r="D244" s="476">
        <v>87.361000000000004</v>
      </c>
      <c r="E244" s="82">
        <v>0.63800000000000523</v>
      </c>
      <c r="F244" s="82">
        <v>86.722999999999999</v>
      </c>
      <c r="G244" s="82">
        <v>43.585000000000001</v>
      </c>
      <c r="H244" s="408">
        <v>3779.8219549999999</v>
      </c>
      <c r="I244" s="476">
        <v>83.986999999999995</v>
      </c>
      <c r="J244" s="82">
        <v>0.61699999999999022</v>
      </c>
      <c r="K244" s="82">
        <v>83.37</v>
      </c>
      <c r="L244" s="82">
        <v>42.844999999999999</v>
      </c>
      <c r="M244" s="408">
        <v>3571.98765</v>
      </c>
      <c r="N244" s="36"/>
      <c r="S244" s="21"/>
    </row>
    <row r="245" spans="1:19" ht="22.5" customHeight="1">
      <c r="A245" s="12">
        <v>209</v>
      </c>
      <c r="B245" s="501" t="s">
        <v>403</v>
      </c>
      <c r="C245" s="407" t="s">
        <v>10</v>
      </c>
      <c r="D245" s="476">
        <v>147.31200000000001</v>
      </c>
      <c r="E245" s="82">
        <v>0</v>
      </c>
      <c r="F245" s="82">
        <v>147.31200000000001</v>
      </c>
      <c r="G245" s="82">
        <v>43.585000000000001</v>
      </c>
      <c r="H245" s="408">
        <v>6420.5935200000004</v>
      </c>
      <c r="I245" s="476">
        <v>156.34700000000001</v>
      </c>
      <c r="J245" s="272">
        <v>0</v>
      </c>
      <c r="K245" s="82">
        <v>156.34700000000001</v>
      </c>
      <c r="L245" s="82">
        <v>42.844999999999999</v>
      </c>
      <c r="M245" s="408">
        <v>6698.6872149999999</v>
      </c>
      <c r="N245" s="36"/>
      <c r="S245" s="21"/>
    </row>
    <row r="246" spans="1:19" ht="22.5" customHeight="1">
      <c r="A246" s="12">
        <v>210</v>
      </c>
      <c r="B246" s="501" t="s">
        <v>382</v>
      </c>
      <c r="C246" s="407" t="s">
        <v>10</v>
      </c>
      <c r="D246" s="476">
        <v>166.11099999999999</v>
      </c>
      <c r="E246" s="82">
        <v>2.6459999999999866</v>
      </c>
      <c r="F246" s="82">
        <v>163.465</v>
      </c>
      <c r="G246" s="82">
        <v>43.585000000000001</v>
      </c>
      <c r="H246" s="408">
        <v>7124.6220250000006</v>
      </c>
      <c r="I246" s="476">
        <v>158.12</v>
      </c>
      <c r="J246" s="82">
        <v>2.5680000000000121</v>
      </c>
      <c r="K246" s="82">
        <v>155.55199999999999</v>
      </c>
      <c r="L246" s="82">
        <v>42.844999999999999</v>
      </c>
      <c r="M246" s="408">
        <v>6664.6254399999998</v>
      </c>
      <c r="N246" s="36"/>
      <c r="S246" s="21"/>
    </row>
    <row r="247" spans="1:19" ht="22.5" customHeight="1">
      <c r="A247" s="12">
        <v>211</v>
      </c>
      <c r="B247" s="501" t="s">
        <v>389</v>
      </c>
      <c r="C247" s="407" t="s">
        <v>10</v>
      </c>
      <c r="D247" s="476">
        <v>161.018</v>
      </c>
      <c r="E247" s="82">
        <v>2.9619999999999891</v>
      </c>
      <c r="F247" s="82">
        <v>158.05600000000001</v>
      </c>
      <c r="G247" s="82">
        <v>43.585000000000001</v>
      </c>
      <c r="H247" s="408">
        <v>6888.8707600000007</v>
      </c>
      <c r="I247" s="476">
        <v>158.678</v>
      </c>
      <c r="J247" s="82">
        <v>3.0360000000000014</v>
      </c>
      <c r="K247" s="82">
        <v>155.642</v>
      </c>
      <c r="L247" s="82">
        <v>42.844999999999999</v>
      </c>
      <c r="M247" s="408">
        <v>6668.4814899999992</v>
      </c>
      <c r="N247" s="36"/>
      <c r="S247" s="21"/>
    </row>
    <row r="248" spans="1:19" ht="22.5" customHeight="1">
      <c r="A248" s="12">
        <v>212</v>
      </c>
      <c r="B248" s="501" t="s">
        <v>390</v>
      </c>
      <c r="C248" s="407" t="s">
        <v>10</v>
      </c>
      <c r="D248" s="476">
        <v>163.328</v>
      </c>
      <c r="E248" s="82">
        <v>8.2630000000000052</v>
      </c>
      <c r="F248" s="82">
        <v>155.065</v>
      </c>
      <c r="G248" s="82">
        <v>43.585000000000001</v>
      </c>
      <c r="H248" s="408">
        <v>6758.5080250000001</v>
      </c>
      <c r="I248" s="476">
        <v>162.26</v>
      </c>
      <c r="J248" s="82">
        <v>7.5859999999999843</v>
      </c>
      <c r="K248" s="82">
        <v>154.67400000000001</v>
      </c>
      <c r="L248" s="82">
        <v>42.844999999999999</v>
      </c>
      <c r="M248" s="408">
        <v>6627.0075299999999</v>
      </c>
      <c r="N248" s="36"/>
      <c r="S248" s="21"/>
    </row>
    <row r="249" spans="1:19" ht="22.5" customHeight="1">
      <c r="A249" s="12">
        <v>213</v>
      </c>
      <c r="B249" s="501" t="s">
        <v>395</v>
      </c>
      <c r="C249" s="407" t="s">
        <v>10</v>
      </c>
      <c r="D249" s="476">
        <v>159.43700000000001</v>
      </c>
      <c r="E249" s="82">
        <v>2.0460000000000207</v>
      </c>
      <c r="F249" s="82">
        <v>157.39099999999999</v>
      </c>
      <c r="G249" s="82">
        <v>43.585000000000001</v>
      </c>
      <c r="H249" s="408">
        <v>6859.886735</v>
      </c>
      <c r="I249" s="476">
        <v>162.21199999999999</v>
      </c>
      <c r="J249" s="82">
        <v>1.9989999999999952</v>
      </c>
      <c r="K249" s="82">
        <v>160.21299999999999</v>
      </c>
      <c r="L249" s="82">
        <v>42.844999999999999</v>
      </c>
      <c r="M249" s="408">
        <v>6864.3259849999995</v>
      </c>
      <c r="N249" s="36"/>
      <c r="S249" s="21"/>
    </row>
    <row r="250" spans="1:19" ht="22.5" customHeight="1">
      <c r="A250" s="12">
        <v>214</v>
      </c>
      <c r="B250" s="501" t="s">
        <v>411</v>
      </c>
      <c r="C250" s="407" t="s">
        <v>10</v>
      </c>
      <c r="D250" s="476">
        <v>194.905</v>
      </c>
      <c r="E250" s="82">
        <v>0</v>
      </c>
      <c r="F250" s="82">
        <v>194.905</v>
      </c>
      <c r="G250" s="82">
        <v>24.233000000000001</v>
      </c>
      <c r="H250" s="679">
        <v>4723.1328650000005</v>
      </c>
      <c r="I250" s="85">
        <v>0</v>
      </c>
      <c r="J250" s="69">
        <v>0</v>
      </c>
      <c r="K250" s="69">
        <v>0</v>
      </c>
      <c r="L250" s="82"/>
      <c r="M250" s="242">
        <v>0</v>
      </c>
      <c r="N250" s="36"/>
      <c r="S250" s="21"/>
    </row>
    <row r="251" spans="1:19" ht="22.5" customHeight="1">
      <c r="A251" s="12">
        <v>215</v>
      </c>
      <c r="B251" s="501" t="s">
        <v>400</v>
      </c>
      <c r="C251" s="407" t="s">
        <v>10</v>
      </c>
      <c r="D251" s="476">
        <v>192.11199999999999</v>
      </c>
      <c r="E251" s="82">
        <v>0</v>
      </c>
      <c r="F251" s="82">
        <v>192.11199999999999</v>
      </c>
      <c r="G251" s="82">
        <v>43.585000000000001</v>
      </c>
      <c r="H251" s="408">
        <v>8373.2015200000005</v>
      </c>
      <c r="I251" s="85">
        <v>0</v>
      </c>
      <c r="J251" s="69">
        <v>0</v>
      </c>
      <c r="K251" s="69">
        <v>0</v>
      </c>
      <c r="L251" s="82"/>
      <c r="M251" s="242">
        <v>0</v>
      </c>
      <c r="N251" s="36"/>
      <c r="S251" s="21"/>
    </row>
    <row r="252" spans="1:19" ht="22.5" customHeight="1">
      <c r="A252" s="12">
        <v>216</v>
      </c>
      <c r="B252" s="501" t="s">
        <v>401</v>
      </c>
      <c r="C252" s="407" t="s">
        <v>10</v>
      </c>
      <c r="D252" s="476">
        <v>192.905</v>
      </c>
      <c r="E252" s="82">
        <v>1.8160000000000025</v>
      </c>
      <c r="F252" s="82">
        <v>191.089</v>
      </c>
      <c r="G252" s="82">
        <v>43.585000000000001</v>
      </c>
      <c r="H252" s="408">
        <v>8328.6140649999998</v>
      </c>
      <c r="I252" s="85">
        <v>0</v>
      </c>
      <c r="J252" s="69">
        <v>0</v>
      </c>
      <c r="K252" s="69">
        <v>0</v>
      </c>
      <c r="L252" s="82"/>
      <c r="M252" s="242">
        <v>0</v>
      </c>
      <c r="N252" s="36"/>
      <c r="S252" s="21"/>
    </row>
    <row r="253" spans="1:19" ht="22.5" customHeight="1">
      <c r="A253" s="12">
        <v>217</v>
      </c>
      <c r="B253" s="501" t="s">
        <v>413</v>
      </c>
      <c r="C253" s="407" t="s">
        <v>10</v>
      </c>
      <c r="D253" s="474">
        <v>0</v>
      </c>
      <c r="E253" s="272">
        <v>0</v>
      </c>
      <c r="F253" s="82">
        <v>0</v>
      </c>
      <c r="G253" s="82">
        <v>16.143999999999998</v>
      </c>
      <c r="H253" s="242">
        <v>0</v>
      </c>
      <c r="I253" s="474">
        <v>0</v>
      </c>
      <c r="J253" s="272">
        <v>0</v>
      </c>
      <c r="K253" s="272">
        <v>0</v>
      </c>
      <c r="L253" s="82">
        <v>17.015000000000001</v>
      </c>
      <c r="M253" s="506">
        <v>0</v>
      </c>
      <c r="N253" s="36"/>
      <c r="S253" s="21"/>
    </row>
    <row r="254" spans="1:19" ht="22.5" customHeight="1">
      <c r="A254" s="12">
        <v>218</v>
      </c>
      <c r="B254" s="605" t="s">
        <v>425</v>
      </c>
      <c r="C254" s="407" t="s">
        <v>10</v>
      </c>
      <c r="D254" s="476">
        <v>869.12599999999998</v>
      </c>
      <c r="E254" s="272">
        <v>0</v>
      </c>
      <c r="F254" s="82">
        <v>869.12599999999998</v>
      </c>
      <c r="G254" s="82">
        <v>16.143999999999998</v>
      </c>
      <c r="H254" s="89">
        <v>14031.170143999998</v>
      </c>
      <c r="I254" s="474">
        <v>0</v>
      </c>
      <c r="J254" s="272">
        <v>0</v>
      </c>
      <c r="K254" s="272">
        <v>0</v>
      </c>
      <c r="L254" s="82">
        <v>17.015000000000001</v>
      </c>
      <c r="M254" s="506">
        <v>0</v>
      </c>
      <c r="N254" s="25"/>
      <c r="S254" s="21"/>
    </row>
    <row r="255" spans="1:19" ht="22.5" customHeight="1">
      <c r="A255" s="12"/>
      <c r="B255" s="575" t="s">
        <v>20</v>
      </c>
      <c r="C255" s="575" t="s">
        <v>10</v>
      </c>
      <c r="D255" s="589">
        <v>556000.45809999993</v>
      </c>
      <c r="E255" s="589">
        <v>27780.62810000002</v>
      </c>
      <c r="F255" s="589">
        <v>528219.82999999996</v>
      </c>
      <c r="G255" s="404"/>
      <c r="H255" s="140">
        <v>10810827.74954937</v>
      </c>
      <c r="I255" s="61">
        <v>644349.47100000014</v>
      </c>
      <c r="J255" s="62">
        <v>18170.283000000141</v>
      </c>
      <c r="K255" s="62">
        <v>626179.18799999985</v>
      </c>
      <c r="L255" s="75"/>
      <c r="M255" s="240">
        <v>14773964.030402865</v>
      </c>
      <c r="N255" s="670"/>
      <c r="O255" s="21" t="s">
        <v>38</v>
      </c>
      <c r="S255" s="21"/>
    </row>
    <row r="256" spans="1:19" ht="22.5" customHeight="1">
      <c r="A256" s="688"/>
      <c r="B256" s="576" t="s">
        <v>207</v>
      </c>
      <c r="C256" s="407" t="s">
        <v>10</v>
      </c>
      <c r="D256" s="404">
        <v>257120.83199999999</v>
      </c>
      <c r="E256" s="404">
        <v>20392.567999999999</v>
      </c>
      <c r="F256" s="404">
        <v>236728.264</v>
      </c>
      <c r="G256" s="398"/>
      <c r="H256" s="145">
        <v>3080222.6619519996</v>
      </c>
      <c r="I256" s="67">
        <v>43.606000000000002</v>
      </c>
      <c r="J256" s="68">
        <v>9.5339999999999989</v>
      </c>
      <c r="K256" s="68">
        <v>34.072000000000003</v>
      </c>
      <c r="L256" s="82"/>
      <c r="M256" s="89">
        <v>116.18552000000001</v>
      </c>
      <c r="S256" s="21"/>
    </row>
    <row r="257" spans="1:19" ht="22.5" customHeight="1">
      <c r="A257" s="688"/>
      <c r="B257" s="576" t="s">
        <v>50</v>
      </c>
      <c r="C257" s="407" t="s">
        <v>10</v>
      </c>
      <c r="D257" s="404">
        <v>103682.70299999999</v>
      </c>
      <c r="E257" s="404">
        <v>3685.336999999985</v>
      </c>
      <c r="F257" s="404">
        <v>99997.366000000009</v>
      </c>
      <c r="G257" s="404"/>
      <c r="H257" s="145">
        <v>3890109.3201943701</v>
      </c>
      <c r="I257" s="67">
        <v>370342.77</v>
      </c>
      <c r="J257" s="68">
        <v>13446.689000000013</v>
      </c>
      <c r="K257" s="68">
        <v>356896.08100000001</v>
      </c>
      <c r="L257" s="82"/>
      <c r="M257" s="89">
        <v>9992770.3526498657</v>
      </c>
      <c r="N257" s="396"/>
      <c r="O257" s="36"/>
      <c r="S257" s="21"/>
    </row>
    <row r="258" spans="1:19" ht="22.5" customHeight="1">
      <c r="A258" s="688"/>
      <c r="B258" s="576" t="s">
        <v>51</v>
      </c>
      <c r="C258" s="407" t="s">
        <v>10</v>
      </c>
      <c r="D258" s="404">
        <v>193208.2421</v>
      </c>
      <c r="E258" s="404">
        <v>3676.5601000000897</v>
      </c>
      <c r="F258" s="404">
        <v>189531.68199999991</v>
      </c>
      <c r="G258" s="404"/>
      <c r="H258" s="145">
        <v>3758731.2219329993</v>
      </c>
      <c r="I258" s="67">
        <v>272541.33500000002</v>
      </c>
      <c r="J258" s="68">
        <v>4687.7190000000992</v>
      </c>
      <c r="K258" s="68">
        <v>267853.61599999992</v>
      </c>
      <c r="L258" s="82"/>
      <c r="M258" s="89">
        <v>4725878.4363980014</v>
      </c>
      <c r="S258" s="21"/>
    </row>
    <row r="259" spans="1:19" ht="22.5" customHeight="1">
      <c r="A259" s="688"/>
      <c r="B259" s="576" t="s">
        <v>308</v>
      </c>
      <c r="C259" s="407" t="s">
        <v>10</v>
      </c>
      <c r="D259" s="404">
        <v>1878.9990000000003</v>
      </c>
      <c r="E259" s="404">
        <v>24.407000000000153</v>
      </c>
      <c r="F259" s="404">
        <v>1854.5920000000001</v>
      </c>
      <c r="G259" s="404"/>
      <c r="H259" s="145">
        <v>77060.590759999992</v>
      </c>
      <c r="I259" s="67">
        <v>1283.3820000000001</v>
      </c>
      <c r="J259" s="68">
        <v>25.141000000000076</v>
      </c>
      <c r="K259" s="68">
        <v>1258.241</v>
      </c>
      <c r="L259" s="82"/>
      <c r="M259" s="89">
        <v>53909.335644999999</v>
      </c>
      <c r="S259" s="21"/>
    </row>
    <row r="260" spans="1:19" ht="22.5" customHeight="1">
      <c r="A260" s="688"/>
      <c r="B260" s="576" t="s">
        <v>310</v>
      </c>
      <c r="C260" s="407" t="s">
        <v>10</v>
      </c>
      <c r="D260" s="404">
        <v>109.68199999999999</v>
      </c>
      <c r="E260" s="404">
        <v>1.7560000000000002</v>
      </c>
      <c r="F260" s="404">
        <v>107.92599999999999</v>
      </c>
      <c r="G260" s="404"/>
      <c r="H260" s="145">
        <v>4703.95471</v>
      </c>
      <c r="I260" s="67">
        <v>138.37799999999999</v>
      </c>
      <c r="J260" s="68">
        <v>1.1999999999999886</v>
      </c>
      <c r="K260" s="68">
        <v>137.178</v>
      </c>
      <c r="L260" s="82"/>
      <c r="M260" s="89">
        <v>1289.72019</v>
      </c>
      <c r="S260" s="21"/>
    </row>
    <row r="261" spans="1:19" ht="22.5" customHeight="1">
      <c r="A261" s="688"/>
      <c r="B261" s="576" t="s">
        <v>311</v>
      </c>
      <c r="C261" s="407" t="s">
        <v>10</v>
      </c>
      <c r="D261" s="516">
        <v>0</v>
      </c>
      <c r="E261" s="516">
        <v>0</v>
      </c>
      <c r="F261" s="371">
        <v>0</v>
      </c>
      <c r="G261" s="516"/>
      <c r="H261" s="363">
        <v>0</v>
      </c>
      <c r="I261" s="517">
        <v>0</v>
      </c>
      <c r="J261" s="69">
        <v>0</v>
      </c>
      <c r="K261" s="85">
        <v>0</v>
      </c>
      <c r="L261" s="272"/>
      <c r="M261" s="242">
        <v>0</v>
      </c>
      <c r="N261" s="25"/>
      <c r="S261" s="21"/>
    </row>
    <row r="262" spans="1:19" s="55" customFormat="1">
      <c r="B262" s="545"/>
      <c r="C262" s="545"/>
      <c r="D262" s="545"/>
      <c r="F262" s="438"/>
      <c r="G262" s="548"/>
      <c r="H262" s="544"/>
      <c r="I262" s="497"/>
      <c r="J262" s="497"/>
      <c r="K262" s="497"/>
      <c r="L262" s="497"/>
      <c r="M262" s="497"/>
    </row>
    <row r="263" spans="1:19" s="55" customFormat="1">
      <c r="A263" s="752"/>
      <c r="B263" s="752"/>
      <c r="C263" s="752"/>
      <c r="D263" s="752"/>
      <c r="E263" s="752"/>
      <c r="F263" s="752"/>
      <c r="G263" s="752"/>
      <c r="H263" s="752"/>
      <c r="I263" s="752"/>
      <c r="J263" s="752"/>
      <c r="K263" s="752"/>
      <c r="L263" s="752"/>
      <c r="M263" s="752"/>
    </row>
    <row r="264" spans="1:19" s="55" customFormat="1">
      <c r="A264" s="752"/>
      <c r="B264" s="752"/>
      <c r="C264" s="752"/>
      <c r="D264" s="752"/>
      <c r="E264" s="752"/>
      <c r="F264" s="752"/>
      <c r="G264" s="752"/>
      <c r="H264" s="752"/>
      <c r="I264" s="752"/>
      <c r="J264" s="752"/>
      <c r="K264" s="752"/>
      <c r="L264" s="752"/>
      <c r="M264" s="752"/>
    </row>
    <row r="265" spans="1:19" s="512" customFormat="1">
      <c r="A265" s="752"/>
      <c r="B265" s="752"/>
      <c r="C265" s="752"/>
      <c r="D265" s="752"/>
      <c r="E265" s="752"/>
      <c r="F265" s="752"/>
      <c r="G265" s="752"/>
      <c r="H265" s="752"/>
      <c r="I265" s="752"/>
      <c r="J265" s="752"/>
      <c r="K265" s="752"/>
      <c r="L265" s="752"/>
      <c r="M265" s="752"/>
      <c r="S265" s="546"/>
    </row>
    <row r="266" spans="1:19" s="512" customFormat="1" ht="116.25" customHeight="1">
      <c r="A266" s="753"/>
      <c r="B266" s="753"/>
      <c r="C266" s="753"/>
      <c r="D266" s="753"/>
      <c r="E266" s="753"/>
      <c r="F266" s="753"/>
      <c r="G266" s="753"/>
      <c r="H266" s="753"/>
      <c r="I266" s="753"/>
      <c r="J266" s="753"/>
      <c r="K266" s="753"/>
      <c r="L266" s="753"/>
      <c r="M266" s="753"/>
      <c r="S266" s="546"/>
    </row>
    <row r="267" spans="1:19" s="512" customFormat="1">
      <c r="A267" s="754"/>
      <c r="B267" s="754"/>
      <c r="C267" s="754"/>
      <c r="D267" s="754"/>
      <c r="E267" s="754"/>
      <c r="F267" s="754"/>
      <c r="G267" s="754"/>
      <c r="H267" s="754"/>
      <c r="I267" s="754"/>
      <c r="J267" s="754"/>
      <c r="K267" s="754"/>
      <c r="L267" s="754"/>
      <c r="M267" s="754"/>
      <c r="S267" s="546"/>
    </row>
    <row r="268" spans="1:19" s="579" customFormat="1" ht="19.5">
      <c r="A268" s="578"/>
      <c r="B268" s="745" t="s">
        <v>430</v>
      </c>
      <c r="C268" s="745"/>
      <c r="D268" s="745"/>
      <c r="E268" s="745"/>
      <c r="F268" s="745"/>
      <c r="G268" s="745"/>
      <c r="H268" s="745"/>
      <c r="I268" s="745"/>
      <c r="J268" s="745"/>
      <c r="K268" s="745"/>
      <c r="L268" s="745"/>
      <c r="M268" s="745"/>
    </row>
    <row r="269" spans="1:19" ht="15" customHeight="1">
      <c r="A269" s="566"/>
      <c r="B269" s="378"/>
      <c r="C269" s="677"/>
      <c r="D269" s="677"/>
      <c r="E269" s="677"/>
      <c r="F269" s="677"/>
      <c r="G269" s="549"/>
      <c r="H269" s="677"/>
      <c r="I269" s="677"/>
      <c r="J269" s="677"/>
      <c r="K269" s="677"/>
      <c r="L269" s="677"/>
      <c r="M269" s="677"/>
      <c r="S269" s="21"/>
    </row>
    <row r="270" spans="1:19" ht="18">
      <c r="A270" s="566"/>
      <c r="B270" s="413"/>
      <c r="C270" s="413"/>
      <c r="D270" s="413"/>
      <c r="E270" s="413"/>
      <c r="F270" s="413"/>
      <c r="G270" s="550"/>
      <c r="H270" s="413"/>
      <c r="I270" s="413"/>
      <c r="J270" s="413"/>
      <c r="K270" s="413"/>
      <c r="L270" s="413"/>
      <c r="M270" s="413"/>
      <c r="S270" s="21"/>
    </row>
    <row r="271" spans="1:19" ht="19.5">
      <c r="A271" s="566"/>
      <c r="B271" s="756"/>
      <c r="C271" s="756"/>
      <c r="D271" s="756"/>
      <c r="E271" s="756"/>
      <c r="F271" s="756"/>
      <c r="G271" s="756"/>
      <c r="H271" s="756"/>
      <c r="I271" s="756"/>
      <c r="J271" s="756"/>
      <c r="K271" s="756"/>
      <c r="L271" s="756"/>
      <c r="M271" s="756"/>
      <c r="S271" s="21"/>
    </row>
    <row r="272" spans="1:19" ht="18">
      <c r="A272" s="566"/>
      <c r="B272" s="413"/>
      <c r="C272" s="413"/>
      <c r="D272" s="413"/>
      <c r="E272" s="413"/>
      <c r="F272" s="413"/>
      <c r="G272" s="550"/>
      <c r="H272" s="414"/>
      <c r="I272" s="414"/>
      <c r="J272" s="414"/>
      <c r="K272" s="414"/>
      <c r="L272" s="414"/>
      <c r="M272" s="414"/>
      <c r="S272" s="21"/>
    </row>
    <row r="273" spans="1:19" ht="15" customHeight="1">
      <c r="A273" s="566"/>
      <c r="B273" s="577"/>
      <c r="C273" s="696"/>
      <c r="D273" s="697"/>
      <c r="E273" s="681"/>
      <c r="F273" s="681"/>
      <c r="G273" s="551"/>
      <c r="H273" s="678"/>
      <c r="I273" s="492"/>
      <c r="J273" s="492"/>
      <c r="K273" s="492"/>
      <c r="L273" s="492"/>
      <c r="M273" s="492"/>
      <c r="S273" s="21"/>
    </row>
    <row r="274" spans="1:19" ht="12.75">
      <c r="B274" s="435"/>
      <c r="C274" s="55"/>
      <c r="D274" s="497"/>
      <c r="E274" s="435"/>
      <c r="F274" s="435"/>
      <c r="G274" s="552"/>
      <c r="H274" s="415"/>
      <c r="I274" s="431"/>
      <c r="J274" s="431"/>
      <c r="K274" s="431"/>
      <c r="L274" s="431"/>
      <c r="M274" s="431"/>
      <c r="S274" s="21"/>
    </row>
    <row r="275" spans="1:19" ht="12.75">
      <c r="B275" s="435"/>
      <c r="C275" s="55"/>
      <c r="D275" s="497"/>
      <c r="E275" s="435"/>
      <c r="F275" s="435"/>
      <c r="G275" s="552"/>
      <c r="H275" s="415"/>
      <c r="I275" s="431"/>
      <c r="J275" s="431"/>
      <c r="K275" s="431"/>
      <c r="L275" s="431"/>
      <c r="M275" s="431"/>
      <c r="S275" s="21"/>
    </row>
  </sheetData>
  <mergeCells count="20"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A31:A32"/>
    <mergeCell ref="B271:M271"/>
    <mergeCell ref="A263:M263"/>
    <mergeCell ref="A264:M264"/>
    <mergeCell ref="A265:M265"/>
    <mergeCell ref="A266:M266"/>
    <mergeCell ref="A267:M267"/>
    <mergeCell ref="B268:M268"/>
  </mergeCells>
  <pageMargins left="0.35433070866141736" right="0.19685039370078741" top="0.5" bottom="0.43307086614173229" header="0.31496062992125984" footer="0.31496062992125984"/>
  <pageSetup paperSize="9" scale="68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5"/>
  <sheetViews>
    <sheetView workbookViewId="0">
      <selection activeCell="D266" sqref="D266"/>
    </sheetView>
  </sheetViews>
  <sheetFormatPr defaultRowHeight="15" outlineLevelCol="1"/>
  <cols>
    <col min="1" max="1" width="5.140625" style="682" customWidth="1"/>
    <col min="2" max="2" width="60" style="512" customWidth="1"/>
    <col min="3" max="3" width="11.42578125" style="682" customWidth="1"/>
    <col min="4" max="4" width="14.42578125" style="21" customWidth="1" outlineLevel="1"/>
    <col min="5" max="5" width="12.5703125" style="21" customWidth="1" outlineLevel="1"/>
    <col min="6" max="6" width="13.5703125" style="21" customWidth="1" outlineLevel="1"/>
    <col min="7" max="7" width="8.7109375" style="21" customWidth="1" outlineLevel="1"/>
    <col min="8" max="8" width="16.42578125" style="21" customWidth="1" outlineLevel="1"/>
    <col min="9" max="9" width="14.42578125" style="482" customWidth="1" outlineLevel="1"/>
    <col min="10" max="10" width="12.7109375" style="21" customWidth="1" outlineLevel="1"/>
    <col min="11" max="11" width="13.28515625" style="21" customWidth="1" outlineLevel="1"/>
    <col min="12" max="12" width="7.5703125" style="453" customWidth="1" outlineLevel="1"/>
    <col min="13" max="13" width="15.140625" style="21" customWidth="1" outlineLevel="1"/>
    <col min="14" max="14" width="16.28515625" style="21" customWidth="1"/>
    <col min="15" max="15" width="13.42578125" style="21" customWidth="1"/>
    <col min="16" max="18" width="9.140625" style="21"/>
    <col min="19" max="19" width="9.140625" style="249"/>
    <col min="20" max="246" width="9.140625" style="21"/>
    <col min="247" max="247" width="4.42578125" style="21" customWidth="1"/>
    <col min="248" max="248" width="49.140625" style="21" customWidth="1"/>
    <col min="249" max="249" width="10.85546875" style="21" customWidth="1"/>
    <col min="250" max="259" width="0" style="21" hidden="1" customWidth="1"/>
    <col min="260" max="260" width="14.85546875" style="21" customWidth="1"/>
    <col min="261" max="261" width="13.28515625" style="21" customWidth="1"/>
    <col min="262" max="262" width="14.42578125" style="21" customWidth="1"/>
    <col min="263" max="263" width="9.85546875" style="21" customWidth="1"/>
    <col min="264" max="264" width="16.140625" style="21" customWidth="1"/>
    <col min="265" max="265" width="15" style="21" customWidth="1"/>
    <col min="266" max="266" width="18.140625" style="21" customWidth="1"/>
    <col min="267" max="267" width="14.140625" style="21" customWidth="1"/>
    <col min="268" max="268" width="9.42578125" style="21" customWidth="1"/>
    <col min="269" max="269" width="17.5703125" style="21" customWidth="1"/>
    <col min="270" max="270" width="25.140625" style="21" customWidth="1"/>
    <col min="271" max="271" width="10.5703125" style="21" customWidth="1"/>
    <col min="272" max="502" width="9.140625" style="21"/>
    <col min="503" max="503" width="4.42578125" style="21" customWidth="1"/>
    <col min="504" max="504" width="49.140625" style="21" customWidth="1"/>
    <col min="505" max="505" width="10.85546875" style="21" customWidth="1"/>
    <col min="506" max="515" width="0" style="21" hidden="1" customWidth="1"/>
    <col min="516" max="516" width="14.85546875" style="21" customWidth="1"/>
    <col min="517" max="517" width="13.28515625" style="21" customWidth="1"/>
    <col min="518" max="518" width="14.42578125" style="21" customWidth="1"/>
    <col min="519" max="519" width="9.85546875" style="21" customWidth="1"/>
    <col min="520" max="520" width="16.140625" style="21" customWidth="1"/>
    <col min="521" max="521" width="15" style="21" customWidth="1"/>
    <col min="522" max="522" width="18.140625" style="21" customWidth="1"/>
    <col min="523" max="523" width="14.140625" style="21" customWidth="1"/>
    <col min="524" max="524" width="9.42578125" style="21" customWidth="1"/>
    <col min="525" max="525" width="17.5703125" style="21" customWidth="1"/>
    <col min="526" max="526" width="25.140625" style="21" customWidth="1"/>
    <col min="527" max="527" width="10.5703125" style="21" customWidth="1"/>
    <col min="528" max="758" width="9.140625" style="21"/>
    <col min="759" max="759" width="4.42578125" style="21" customWidth="1"/>
    <col min="760" max="760" width="49.140625" style="21" customWidth="1"/>
    <col min="761" max="761" width="10.85546875" style="21" customWidth="1"/>
    <col min="762" max="771" width="0" style="21" hidden="1" customWidth="1"/>
    <col min="772" max="772" width="14.85546875" style="21" customWidth="1"/>
    <col min="773" max="773" width="13.28515625" style="21" customWidth="1"/>
    <col min="774" max="774" width="14.42578125" style="21" customWidth="1"/>
    <col min="775" max="775" width="9.85546875" style="21" customWidth="1"/>
    <col min="776" max="776" width="16.140625" style="21" customWidth="1"/>
    <col min="777" max="777" width="15" style="21" customWidth="1"/>
    <col min="778" max="778" width="18.140625" style="21" customWidth="1"/>
    <col min="779" max="779" width="14.140625" style="21" customWidth="1"/>
    <col min="780" max="780" width="9.42578125" style="21" customWidth="1"/>
    <col min="781" max="781" width="17.5703125" style="21" customWidth="1"/>
    <col min="782" max="782" width="25.140625" style="21" customWidth="1"/>
    <col min="783" max="783" width="10.5703125" style="21" customWidth="1"/>
    <col min="784" max="1014" width="9.140625" style="21"/>
    <col min="1015" max="1015" width="4.42578125" style="21" customWidth="1"/>
    <col min="1016" max="1016" width="49.140625" style="21" customWidth="1"/>
    <col min="1017" max="1017" width="10.85546875" style="21" customWidth="1"/>
    <col min="1018" max="1027" width="0" style="21" hidden="1" customWidth="1"/>
    <col min="1028" max="1028" width="14.85546875" style="21" customWidth="1"/>
    <col min="1029" max="1029" width="13.28515625" style="21" customWidth="1"/>
    <col min="1030" max="1030" width="14.42578125" style="21" customWidth="1"/>
    <col min="1031" max="1031" width="9.85546875" style="21" customWidth="1"/>
    <col min="1032" max="1032" width="16.140625" style="21" customWidth="1"/>
    <col min="1033" max="1033" width="15" style="21" customWidth="1"/>
    <col min="1034" max="1034" width="18.140625" style="21" customWidth="1"/>
    <col min="1035" max="1035" width="14.140625" style="21" customWidth="1"/>
    <col min="1036" max="1036" width="9.42578125" style="21" customWidth="1"/>
    <col min="1037" max="1037" width="17.5703125" style="21" customWidth="1"/>
    <col min="1038" max="1038" width="25.140625" style="21" customWidth="1"/>
    <col min="1039" max="1039" width="10.5703125" style="21" customWidth="1"/>
    <col min="1040" max="1270" width="9.140625" style="21"/>
    <col min="1271" max="1271" width="4.42578125" style="21" customWidth="1"/>
    <col min="1272" max="1272" width="49.140625" style="21" customWidth="1"/>
    <col min="1273" max="1273" width="10.85546875" style="21" customWidth="1"/>
    <col min="1274" max="1283" width="0" style="21" hidden="1" customWidth="1"/>
    <col min="1284" max="1284" width="14.85546875" style="21" customWidth="1"/>
    <col min="1285" max="1285" width="13.28515625" style="21" customWidth="1"/>
    <col min="1286" max="1286" width="14.42578125" style="21" customWidth="1"/>
    <col min="1287" max="1287" width="9.85546875" style="21" customWidth="1"/>
    <col min="1288" max="1288" width="16.140625" style="21" customWidth="1"/>
    <col min="1289" max="1289" width="15" style="21" customWidth="1"/>
    <col min="1290" max="1290" width="18.140625" style="21" customWidth="1"/>
    <col min="1291" max="1291" width="14.140625" style="21" customWidth="1"/>
    <col min="1292" max="1292" width="9.42578125" style="21" customWidth="1"/>
    <col min="1293" max="1293" width="17.5703125" style="21" customWidth="1"/>
    <col min="1294" max="1294" width="25.140625" style="21" customWidth="1"/>
    <col min="1295" max="1295" width="10.5703125" style="21" customWidth="1"/>
    <col min="1296" max="1526" width="9.140625" style="21"/>
    <col min="1527" max="1527" width="4.42578125" style="21" customWidth="1"/>
    <col min="1528" max="1528" width="49.140625" style="21" customWidth="1"/>
    <col min="1529" max="1529" width="10.85546875" style="21" customWidth="1"/>
    <col min="1530" max="1539" width="0" style="21" hidden="1" customWidth="1"/>
    <col min="1540" max="1540" width="14.85546875" style="21" customWidth="1"/>
    <col min="1541" max="1541" width="13.28515625" style="21" customWidth="1"/>
    <col min="1542" max="1542" width="14.42578125" style="21" customWidth="1"/>
    <col min="1543" max="1543" width="9.85546875" style="21" customWidth="1"/>
    <col min="1544" max="1544" width="16.140625" style="21" customWidth="1"/>
    <col min="1545" max="1545" width="15" style="21" customWidth="1"/>
    <col min="1546" max="1546" width="18.140625" style="21" customWidth="1"/>
    <col min="1547" max="1547" width="14.140625" style="21" customWidth="1"/>
    <col min="1548" max="1548" width="9.42578125" style="21" customWidth="1"/>
    <col min="1549" max="1549" width="17.5703125" style="21" customWidth="1"/>
    <col min="1550" max="1550" width="25.140625" style="21" customWidth="1"/>
    <col min="1551" max="1551" width="10.5703125" style="21" customWidth="1"/>
    <col min="1552" max="1782" width="9.140625" style="21"/>
    <col min="1783" max="1783" width="4.42578125" style="21" customWidth="1"/>
    <col min="1784" max="1784" width="49.140625" style="21" customWidth="1"/>
    <col min="1785" max="1785" width="10.85546875" style="21" customWidth="1"/>
    <col min="1786" max="1795" width="0" style="21" hidden="1" customWidth="1"/>
    <col min="1796" max="1796" width="14.85546875" style="21" customWidth="1"/>
    <col min="1797" max="1797" width="13.28515625" style="21" customWidth="1"/>
    <col min="1798" max="1798" width="14.42578125" style="21" customWidth="1"/>
    <col min="1799" max="1799" width="9.85546875" style="21" customWidth="1"/>
    <col min="1800" max="1800" width="16.140625" style="21" customWidth="1"/>
    <col min="1801" max="1801" width="15" style="21" customWidth="1"/>
    <col min="1802" max="1802" width="18.140625" style="21" customWidth="1"/>
    <col min="1803" max="1803" width="14.140625" style="21" customWidth="1"/>
    <col min="1804" max="1804" width="9.42578125" style="21" customWidth="1"/>
    <col min="1805" max="1805" width="17.5703125" style="21" customWidth="1"/>
    <col min="1806" max="1806" width="25.140625" style="21" customWidth="1"/>
    <col min="1807" max="1807" width="10.5703125" style="21" customWidth="1"/>
    <col min="1808" max="2038" width="9.140625" style="21"/>
    <col min="2039" max="2039" width="4.42578125" style="21" customWidth="1"/>
    <col min="2040" max="2040" width="49.140625" style="21" customWidth="1"/>
    <col min="2041" max="2041" width="10.85546875" style="21" customWidth="1"/>
    <col min="2042" max="2051" width="0" style="21" hidden="1" customWidth="1"/>
    <col min="2052" max="2052" width="14.85546875" style="21" customWidth="1"/>
    <col min="2053" max="2053" width="13.28515625" style="21" customWidth="1"/>
    <col min="2054" max="2054" width="14.42578125" style="21" customWidth="1"/>
    <col min="2055" max="2055" width="9.85546875" style="21" customWidth="1"/>
    <col min="2056" max="2056" width="16.140625" style="21" customWidth="1"/>
    <col min="2057" max="2057" width="15" style="21" customWidth="1"/>
    <col min="2058" max="2058" width="18.140625" style="21" customWidth="1"/>
    <col min="2059" max="2059" width="14.140625" style="21" customWidth="1"/>
    <col min="2060" max="2060" width="9.42578125" style="21" customWidth="1"/>
    <col min="2061" max="2061" width="17.5703125" style="21" customWidth="1"/>
    <col min="2062" max="2062" width="25.140625" style="21" customWidth="1"/>
    <col min="2063" max="2063" width="10.5703125" style="21" customWidth="1"/>
    <col min="2064" max="2294" width="9.140625" style="21"/>
    <col min="2295" max="2295" width="4.42578125" style="21" customWidth="1"/>
    <col min="2296" max="2296" width="49.140625" style="21" customWidth="1"/>
    <col min="2297" max="2297" width="10.85546875" style="21" customWidth="1"/>
    <col min="2298" max="2307" width="0" style="21" hidden="1" customWidth="1"/>
    <col min="2308" max="2308" width="14.85546875" style="21" customWidth="1"/>
    <col min="2309" max="2309" width="13.28515625" style="21" customWidth="1"/>
    <col min="2310" max="2310" width="14.42578125" style="21" customWidth="1"/>
    <col min="2311" max="2311" width="9.85546875" style="21" customWidth="1"/>
    <col min="2312" max="2312" width="16.140625" style="21" customWidth="1"/>
    <col min="2313" max="2313" width="15" style="21" customWidth="1"/>
    <col min="2314" max="2314" width="18.140625" style="21" customWidth="1"/>
    <col min="2315" max="2315" width="14.140625" style="21" customWidth="1"/>
    <col min="2316" max="2316" width="9.42578125" style="21" customWidth="1"/>
    <col min="2317" max="2317" width="17.5703125" style="21" customWidth="1"/>
    <col min="2318" max="2318" width="25.140625" style="21" customWidth="1"/>
    <col min="2319" max="2319" width="10.5703125" style="21" customWidth="1"/>
    <col min="2320" max="2550" width="9.140625" style="21"/>
    <col min="2551" max="2551" width="4.42578125" style="21" customWidth="1"/>
    <col min="2552" max="2552" width="49.140625" style="21" customWidth="1"/>
    <col min="2553" max="2553" width="10.85546875" style="21" customWidth="1"/>
    <col min="2554" max="2563" width="0" style="21" hidden="1" customWidth="1"/>
    <col min="2564" max="2564" width="14.85546875" style="21" customWidth="1"/>
    <col min="2565" max="2565" width="13.28515625" style="21" customWidth="1"/>
    <col min="2566" max="2566" width="14.42578125" style="21" customWidth="1"/>
    <col min="2567" max="2567" width="9.85546875" style="21" customWidth="1"/>
    <col min="2568" max="2568" width="16.140625" style="21" customWidth="1"/>
    <col min="2569" max="2569" width="15" style="21" customWidth="1"/>
    <col min="2570" max="2570" width="18.140625" style="21" customWidth="1"/>
    <col min="2571" max="2571" width="14.140625" style="21" customWidth="1"/>
    <col min="2572" max="2572" width="9.42578125" style="21" customWidth="1"/>
    <col min="2573" max="2573" width="17.5703125" style="21" customWidth="1"/>
    <col min="2574" max="2574" width="25.140625" style="21" customWidth="1"/>
    <col min="2575" max="2575" width="10.5703125" style="21" customWidth="1"/>
    <col min="2576" max="2806" width="9.140625" style="21"/>
    <col min="2807" max="2807" width="4.42578125" style="21" customWidth="1"/>
    <col min="2808" max="2808" width="49.140625" style="21" customWidth="1"/>
    <col min="2809" max="2809" width="10.85546875" style="21" customWidth="1"/>
    <col min="2810" max="2819" width="0" style="21" hidden="1" customWidth="1"/>
    <col min="2820" max="2820" width="14.85546875" style="21" customWidth="1"/>
    <col min="2821" max="2821" width="13.28515625" style="21" customWidth="1"/>
    <col min="2822" max="2822" width="14.42578125" style="21" customWidth="1"/>
    <col min="2823" max="2823" width="9.85546875" style="21" customWidth="1"/>
    <col min="2824" max="2824" width="16.140625" style="21" customWidth="1"/>
    <col min="2825" max="2825" width="15" style="21" customWidth="1"/>
    <col min="2826" max="2826" width="18.140625" style="21" customWidth="1"/>
    <col min="2827" max="2827" width="14.140625" style="21" customWidth="1"/>
    <col min="2828" max="2828" width="9.42578125" style="21" customWidth="1"/>
    <col min="2829" max="2829" width="17.5703125" style="21" customWidth="1"/>
    <col min="2830" max="2830" width="25.140625" style="21" customWidth="1"/>
    <col min="2831" max="2831" width="10.5703125" style="21" customWidth="1"/>
    <col min="2832" max="3062" width="9.140625" style="21"/>
    <col min="3063" max="3063" width="4.42578125" style="21" customWidth="1"/>
    <col min="3064" max="3064" width="49.140625" style="21" customWidth="1"/>
    <col min="3065" max="3065" width="10.85546875" style="21" customWidth="1"/>
    <col min="3066" max="3075" width="0" style="21" hidden="1" customWidth="1"/>
    <col min="3076" max="3076" width="14.85546875" style="21" customWidth="1"/>
    <col min="3077" max="3077" width="13.28515625" style="21" customWidth="1"/>
    <col min="3078" max="3078" width="14.42578125" style="21" customWidth="1"/>
    <col min="3079" max="3079" width="9.85546875" style="21" customWidth="1"/>
    <col min="3080" max="3080" width="16.140625" style="21" customWidth="1"/>
    <col min="3081" max="3081" width="15" style="21" customWidth="1"/>
    <col min="3082" max="3082" width="18.140625" style="21" customWidth="1"/>
    <col min="3083" max="3083" width="14.140625" style="21" customWidth="1"/>
    <col min="3084" max="3084" width="9.42578125" style="21" customWidth="1"/>
    <col min="3085" max="3085" width="17.5703125" style="21" customWidth="1"/>
    <col min="3086" max="3086" width="25.140625" style="21" customWidth="1"/>
    <col min="3087" max="3087" width="10.5703125" style="21" customWidth="1"/>
    <col min="3088" max="3318" width="9.140625" style="21"/>
    <col min="3319" max="3319" width="4.42578125" style="21" customWidth="1"/>
    <col min="3320" max="3320" width="49.140625" style="21" customWidth="1"/>
    <col min="3321" max="3321" width="10.85546875" style="21" customWidth="1"/>
    <col min="3322" max="3331" width="0" style="21" hidden="1" customWidth="1"/>
    <col min="3332" max="3332" width="14.85546875" style="21" customWidth="1"/>
    <col min="3333" max="3333" width="13.28515625" style="21" customWidth="1"/>
    <col min="3334" max="3334" width="14.42578125" style="21" customWidth="1"/>
    <col min="3335" max="3335" width="9.85546875" style="21" customWidth="1"/>
    <col min="3336" max="3336" width="16.140625" style="21" customWidth="1"/>
    <col min="3337" max="3337" width="15" style="21" customWidth="1"/>
    <col min="3338" max="3338" width="18.140625" style="21" customWidth="1"/>
    <col min="3339" max="3339" width="14.140625" style="21" customWidth="1"/>
    <col min="3340" max="3340" width="9.42578125" style="21" customWidth="1"/>
    <col min="3341" max="3341" width="17.5703125" style="21" customWidth="1"/>
    <col min="3342" max="3342" width="25.140625" style="21" customWidth="1"/>
    <col min="3343" max="3343" width="10.5703125" style="21" customWidth="1"/>
    <col min="3344" max="3574" width="9.140625" style="21"/>
    <col min="3575" max="3575" width="4.42578125" style="21" customWidth="1"/>
    <col min="3576" max="3576" width="49.140625" style="21" customWidth="1"/>
    <col min="3577" max="3577" width="10.85546875" style="21" customWidth="1"/>
    <col min="3578" max="3587" width="0" style="21" hidden="1" customWidth="1"/>
    <col min="3588" max="3588" width="14.85546875" style="21" customWidth="1"/>
    <col min="3589" max="3589" width="13.28515625" style="21" customWidth="1"/>
    <col min="3590" max="3590" width="14.42578125" style="21" customWidth="1"/>
    <col min="3591" max="3591" width="9.85546875" style="21" customWidth="1"/>
    <col min="3592" max="3592" width="16.140625" style="21" customWidth="1"/>
    <col min="3593" max="3593" width="15" style="21" customWidth="1"/>
    <col min="3594" max="3594" width="18.140625" style="21" customWidth="1"/>
    <col min="3595" max="3595" width="14.140625" style="21" customWidth="1"/>
    <col min="3596" max="3596" width="9.42578125" style="21" customWidth="1"/>
    <col min="3597" max="3597" width="17.5703125" style="21" customWidth="1"/>
    <col min="3598" max="3598" width="25.140625" style="21" customWidth="1"/>
    <col min="3599" max="3599" width="10.5703125" style="21" customWidth="1"/>
    <col min="3600" max="3830" width="9.140625" style="21"/>
    <col min="3831" max="3831" width="4.42578125" style="21" customWidth="1"/>
    <col min="3832" max="3832" width="49.140625" style="21" customWidth="1"/>
    <col min="3833" max="3833" width="10.85546875" style="21" customWidth="1"/>
    <col min="3834" max="3843" width="0" style="21" hidden="1" customWidth="1"/>
    <col min="3844" max="3844" width="14.85546875" style="21" customWidth="1"/>
    <col min="3845" max="3845" width="13.28515625" style="21" customWidth="1"/>
    <col min="3846" max="3846" width="14.42578125" style="21" customWidth="1"/>
    <col min="3847" max="3847" width="9.85546875" style="21" customWidth="1"/>
    <col min="3848" max="3848" width="16.140625" style="21" customWidth="1"/>
    <col min="3849" max="3849" width="15" style="21" customWidth="1"/>
    <col min="3850" max="3850" width="18.140625" style="21" customWidth="1"/>
    <col min="3851" max="3851" width="14.140625" style="21" customWidth="1"/>
    <col min="3852" max="3852" width="9.42578125" style="21" customWidth="1"/>
    <col min="3853" max="3853" width="17.5703125" style="21" customWidth="1"/>
    <col min="3854" max="3854" width="25.140625" style="21" customWidth="1"/>
    <col min="3855" max="3855" width="10.5703125" style="21" customWidth="1"/>
    <col min="3856" max="4086" width="9.140625" style="21"/>
    <col min="4087" max="4087" width="4.42578125" style="21" customWidth="1"/>
    <col min="4088" max="4088" width="49.140625" style="21" customWidth="1"/>
    <col min="4089" max="4089" width="10.85546875" style="21" customWidth="1"/>
    <col min="4090" max="4099" width="0" style="21" hidden="1" customWidth="1"/>
    <col min="4100" max="4100" width="14.85546875" style="21" customWidth="1"/>
    <col min="4101" max="4101" width="13.28515625" style="21" customWidth="1"/>
    <col min="4102" max="4102" width="14.42578125" style="21" customWidth="1"/>
    <col min="4103" max="4103" width="9.85546875" style="21" customWidth="1"/>
    <col min="4104" max="4104" width="16.140625" style="21" customWidth="1"/>
    <col min="4105" max="4105" width="15" style="21" customWidth="1"/>
    <col min="4106" max="4106" width="18.140625" style="21" customWidth="1"/>
    <col min="4107" max="4107" width="14.140625" style="21" customWidth="1"/>
    <col min="4108" max="4108" width="9.42578125" style="21" customWidth="1"/>
    <col min="4109" max="4109" width="17.5703125" style="21" customWidth="1"/>
    <col min="4110" max="4110" width="25.140625" style="21" customWidth="1"/>
    <col min="4111" max="4111" width="10.5703125" style="21" customWidth="1"/>
    <col min="4112" max="4342" width="9.140625" style="21"/>
    <col min="4343" max="4343" width="4.42578125" style="21" customWidth="1"/>
    <col min="4344" max="4344" width="49.140625" style="21" customWidth="1"/>
    <col min="4345" max="4345" width="10.85546875" style="21" customWidth="1"/>
    <col min="4346" max="4355" width="0" style="21" hidden="1" customWidth="1"/>
    <col min="4356" max="4356" width="14.85546875" style="21" customWidth="1"/>
    <col min="4357" max="4357" width="13.28515625" style="21" customWidth="1"/>
    <col min="4358" max="4358" width="14.42578125" style="21" customWidth="1"/>
    <col min="4359" max="4359" width="9.85546875" style="21" customWidth="1"/>
    <col min="4360" max="4360" width="16.140625" style="21" customWidth="1"/>
    <col min="4361" max="4361" width="15" style="21" customWidth="1"/>
    <col min="4362" max="4362" width="18.140625" style="21" customWidth="1"/>
    <col min="4363" max="4363" width="14.140625" style="21" customWidth="1"/>
    <col min="4364" max="4364" width="9.42578125" style="21" customWidth="1"/>
    <col min="4365" max="4365" width="17.5703125" style="21" customWidth="1"/>
    <col min="4366" max="4366" width="25.140625" style="21" customWidth="1"/>
    <col min="4367" max="4367" width="10.5703125" style="21" customWidth="1"/>
    <col min="4368" max="4598" width="9.140625" style="21"/>
    <col min="4599" max="4599" width="4.42578125" style="21" customWidth="1"/>
    <col min="4600" max="4600" width="49.140625" style="21" customWidth="1"/>
    <col min="4601" max="4601" width="10.85546875" style="21" customWidth="1"/>
    <col min="4602" max="4611" width="0" style="21" hidden="1" customWidth="1"/>
    <col min="4612" max="4612" width="14.85546875" style="21" customWidth="1"/>
    <col min="4613" max="4613" width="13.28515625" style="21" customWidth="1"/>
    <col min="4614" max="4614" width="14.42578125" style="21" customWidth="1"/>
    <col min="4615" max="4615" width="9.85546875" style="21" customWidth="1"/>
    <col min="4616" max="4616" width="16.140625" style="21" customWidth="1"/>
    <col min="4617" max="4617" width="15" style="21" customWidth="1"/>
    <col min="4618" max="4618" width="18.140625" style="21" customWidth="1"/>
    <col min="4619" max="4619" width="14.140625" style="21" customWidth="1"/>
    <col min="4620" max="4620" width="9.42578125" style="21" customWidth="1"/>
    <col min="4621" max="4621" width="17.5703125" style="21" customWidth="1"/>
    <col min="4622" max="4622" width="25.140625" style="21" customWidth="1"/>
    <col min="4623" max="4623" width="10.5703125" style="21" customWidth="1"/>
    <col min="4624" max="4854" width="9.140625" style="21"/>
    <col min="4855" max="4855" width="4.42578125" style="21" customWidth="1"/>
    <col min="4856" max="4856" width="49.140625" style="21" customWidth="1"/>
    <col min="4857" max="4857" width="10.85546875" style="21" customWidth="1"/>
    <col min="4858" max="4867" width="0" style="21" hidden="1" customWidth="1"/>
    <col min="4868" max="4868" width="14.85546875" style="21" customWidth="1"/>
    <col min="4869" max="4869" width="13.28515625" style="21" customWidth="1"/>
    <col min="4870" max="4870" width="14.42578125" style="21" customWidth="1"/>
    <col min="4871" max="4871" width="9.85546875" style="21" customWidth="1"/>
    <col min="4872" max="4872" width="16.140625" style="21" customWidth="1"/>
    <col min="4873" max="4873" width="15" style="21" customWidth="1"/>
    <col min="4874" max="4874" width="18.140625" style="21" customWidth="1"/>
    <col min="4875" max="4875" width="14.140625" style="21" customWidth="1"/>
    <col min="4876" max="4876" width="9.42578125" style="21" customWidth="1"/>
    <col min="4877" max="4877" width="17.5703125" style="21" customWidth="1"/>
    <col min="4878" max="4878" width="25.140625" style="21" customWidth="1"/>
    <col min="4879" max="4879" width="10.5703125" style="21" customWidth="1"/>
    <col min="4880" max="5110" width="9.140625" style="21"/>
    <col min="5111" max="5111" width="4.42578125" style="21" customWidth="1"/>
    <col min="5112" max="5112" width="49.140625" style="21" customWidth="1"/>
    <col min="5113" max="5113" width="10.85546875" style="21" customWidth="1"/>
    <col min="5114" max="5123" width="0" style="21" hidden="1" customWidth="1"/>
    <col min="5124" max="5124" width="14.85546875" style="21" customWidth="1"/>
    <col min="5125" max="5125" width="13.28515625" style="21" customWidth="1"/>
    <col min="5126" max="5126" width="14.42578125" style="21" customWidth="1"/>
    <col min="5127" max="5127" width="9.85546875" style="21" customWidth="1"/>
    <col min="5128" max="5128" width="16.140625" style="21" customWidth="1"/>
    <col min="5129" max="5129" width="15" style="21" customWidth="1"/>
    <col min="5130" max="5130" width="18.140625" style="21" customWidth="1"/>
    <col min="5131" max="5131" width="14.140625" style="21" customWidth="1"/>
    <col min="5132" max="5132" width="9.42578125" style="21" customWidth="1"/>
    <col min="5133" max="5133" width="17.5703125" style="21" customWidth="1"/>
    <col min="5134" max="5134" width="25.140625" style="21" customWidth="1"/>
    <col min="5135" max="5135" width="10.5703125" style="21" customWidth="1"/>
    <col min="5136" max="5366" width="9.140625" style="21"/>
    <col min="5367" max="5367" width="4.42578125" style="21" customWidth="1"/>
    <col min="5368" max="5368" width="49.140625" style="21" customWidth="1"/>
    <col min="5369" max="5369" width="10.85546875" style="21" customWidth="1"/>
    <col min="5370" max="5379" width="0" style="21" hidden="1" customWidth="1"/>
    <col min="5380" max="5380" width="14.85546875" style="21" customWidth="1"/>
    <col min="5381" max="5381" width="13.28515625" style="21" customWidth="1"/>
    <col min="5382" max="5382" width="14.42578125" style="21" customWidth="1"/>
    <col min="5383" max="5383" width="9.85546875" style="21" customWidth="1"/>
    <col min="5384" max="5384" width="16.140625" style="21" customWidth="1"/>
    <col min="5385" max="5385" width="15" style="21" customWidth="1"/>
    <col min="5386" max="5386" width="18.140625" style="21" customWidth="1"/>
    <col min="5387" max="5387" width="14.140625" style="21" customWidth="1"/>
    <col min="5388" max="5388" width="9.42578125" style="21" customWidth="1"/>
    <col min="5389" max="5389" width="17.5703125" style="21" customWidth="1"/>
    <col min="5390" max="5390" width="25.140625" style="21" customWidth="1"/>
    <col min="5391" max="5391" width="10.5703125" style="21" customWidth="1"/>
    <col min="5392" max="5622" width="9.140625" style="21"/>
    <col min="5623" max="5623" width="4.42578125" style="21" customWidth="1"/>
    <col min="5624" max="5624" width="49.140625" style="21" customWidth="1"/>
    <col min="5625" max="5625" width="10.85546875" style="21" customWidth="1"/>
    <col min="5626" max="5635" width="0" style="21" hidden="1" customWidth="1"/>
    <col min="5636" max="5636" width="14.85546875" style="21" customWidth="1"/>
    <col min="5637" max="5637" width="13.28515625" style="21" customWidth="1"/>
    <col min="5638" max="5638" width="14.42578125" style="21" customWidth="1"/>
    <col min="5639" max="5639" width="9.85546875" style="21" customWidth="1"/>
    <col min="5640" max="5640" width="16.140625" style="21" customWidth="1"/>
    <col min="5641" max="5641" width="15" style="21" customWidth="1"/>
    <col min="5642" max="5642" width="18.140625" style="21" customWidth="1"/>
    <col min="5643" max="5643" width="14.140625" style="21" customWidth="1"/>
    <col min="5644" max="5644" width="9.42578125" style="21" customWidth="1"/>
    <col min="5645" max="5645" width="17.5703125" style="21" customWidth="1"/>
    <col min="5646" max="5646" width="25.140625" style="21" customWidth="1"/>
    <col min="5647" max="5647" width="10.5703125" style="21" customWidth="1"/>
    <col min="5648" max="5878" width="9.140625" style="21"/>
    <col min="5879" max="5879" width="4.42578125" style="21" customWidth="1"/>
    <col min="5880" max="5880" width="49.140625" style="21" customWidth="1"/>
    <col min="5881" max="5881" width="10.85546875" style="21" customWidth="1"/>
    <col min="5882" max="5891" width="0" style="21" hidden="1" customWidth="1"/>
    <col min="5892" max="5892" width="14.85546875" style="21" customWidth="1"/>
    <col min="5893" max="5893" width="13.28515625" style="21" customWidth="1"/>
    <col min="5894" max="5894" width="14.42578125" style="21" customWidth="1"/>
    <col min="5895" max="5895" width="9.85546875" style="21" customWidth="1"/>
    <col min="5896" max="5896" width="16.140625" style="21" customWidth="1"/>
    <col min="5897" max="5897" width="15" style="21" customWidth="1"/>
    <col min="5898" max="5898" width="18.140625" style="21" customWidth="1"/>
    <col min="5899" max="5899" width="14.140625" style="21" customWidth="1"/>
    <col min="5900" max="5900" width="9.42578125" style="21" customWidth="1"/>
    <col min="5901" max="5901" width="17.5703125" style="21" customWidth="1"/>
    <col min="5902" max="5902" width="25.140625" style="21" customWidth="1"/>
    <col min="5903" max="5903" width="10.5703125" style="21" customWidth="1"/>
    <col min="5904" max="6134" width="9.140625" style="21"/>
    <col min="6135" max="6135" width="4.42578125" style="21" customWidth="1"/>
    <col min="6136" max="6136" width="49.140625" style="21" customWidth="1"/>
    <col min="6137" max="6137" width="10.85546875" style="21" customWidth="1"/>
    <col min="6138" max="6147" width="0" style="21" hidden="1" customWidth="1"/>
    <col min="6148" max="6148" width="14.85546875" style="21" customWidth="1"/>
    <col min="6149" max="6149" width="13.28515625" style="21" customWidth="1"/>
    <col min="6150" max="6150" width="14.42578125" style="21" customWidth="1"/>
    <col min="6151" max="6151" width="9.85546875" style="21" customWidth="1"/>
    <col min="6152" max="6152" width="16.140625" style="21" customWidth="1"/>
    <col min="6153" max="6153" width="15" style="21" customWidth="1"/>
    <col min="6154" max="6154" width="18.140625" style="21" customWidth="1"/>
    <col min="6155" max="6155" width="14.140625" style="21" customWidth="1"/>
    <col min="6156" max="6156" width="9.42578125" style="21" customWidth="1"/>
    <col min="6157" max="6157" width="17.5703125" style="21" customWidth="1"/>
    <col min="6158" max="6158" width="25.140625" style="21" customWidth="1"/>
    <col min="6159" max="6159" width="10.5703125" style="21" customWidth="1"/>
    <col min="6160" max="6390" width="9.140625" style="21"/>
    <col min="6391" max="6391" width="4.42578125" style="21" customWidth="1"/>
    <col min="6392" max="6392" width="49.140625" style="21" customWidth="1"/>
    <col min="6393" max="6393" width="10.85546875" style="21" customWidth="1"/>
    <col min="6394" max="6403" width="0" style="21" hidden="1" customWidth="1"/>
    <col min="6404" max="6404" width="14.85546875" style="21" customWidth="1"/>
    <col min="6405" max="6405" width="13.28515625" style="21" customWidth="1"/>
    <col min="6406" max="6406" width="14.42578125" style="21" customWidth="1"/>
    <col min="6407" max="6407" width="9.85546875" style="21" customWidth="1"/>
    <col min="6408" max="6408" width="16.140625" style="21" customWidth="1"/>
    <col min="6409" max="6409" width="15" style="21" customWidth="1"/>
    <col min="6410" max="6410" width="18.140625" style="21" customWidth="1"/>
    <col min="6411" max="6411" width="14.140625" style="21" customWidth="1"/>
    <col min="6412" max="6412" width="9.42578125" style="21" customWidth="1"/>
    <col min="6413" max="6413" width="17.5703125" style="21" customWidth="1"/>
    <col min="6414" max="6414" width="25.140625" style="21" customWidth="1"/>
    <col min="6415" max="6415" width="10.5703125" style="21" customWidth="1"/>
    <col min="6416" max="6646" width="9.140625" style="21"/>
    <col min="6647" max="6647" width="4.42578125" style="21" customWidth="1"/>
    <col min="6648" max="6648" width="49.140625" style="21" customWidth="1"/>
    <col min="6649" max="6649" width="10.85546875" style="21" customWidth="1"/>
    <col min="6650" max="6659" width="0" style="21" hidden="1" customWidth="1"/>
    <col min="6660" max="6660" width="14.85546875" style="21" customWidth="1"/>
    <col min="6661" max="6661" width="13.28515625" style="21" customWidth="1"/>
    <col min="6662" max="6662" width="14.42578125" style="21" customWidth="1"/>
    <col min="6663" max="6663" width="9.85546875" style="21" customWidth="1"/>
    <col min="6664" max="6664" width="16.140625" style="21" customWidth="1"/>
    <col min="6665" max="6665" width="15" style="21" customWidth="1"/>
    <col min="6666" max="6666" width="18.140625" style="21" customWidth="1"/>
    <col min="6667" max="6667" width="14.140625" style="21" customWidth="1"/>
    <col min="6668" max="6668" width="9.42578125" style="21" customWidth="1"/>
    <col min="6669" max="6669" width="17.5703125" style="21" customWidth="1"/>
    <col min="6670" max="6670" width="25.140625" style="21" customWidth="1"/>
    <col min="6671" max="6671" width="10.5703125" style="21" customWidth="1"/>
    <col min="6672" max="6902" width="9.140625" style="21"/>
    <col min="6903" max="6903" width="4.42578125" style="21" customWidth="1"/>
    <col min="6904" max="6904" width="49.140625" style="21" customWidth="1"/>
    <col min="6905" max="6905" width="10.85546875" style="21" customWidth="1"/>
    <col min="6906" max="6915" width="0" style="21" hidden="1" customWidth="1"/>
    <col min="6916" max="6916" width="14.85546875" style="21" customWidth="1"/>
    <col min="6917" max="6917" width="13.28515625" style="21" customWidth="1"/>
    <col min="6918" max="6918" width="14.42578125" style="21" customWidth="1"/>
    <col min="6919" max="6919" width="9.85546875" style="21" customWidth="1"/>
    <col min="6920" max="6920" width="16.140625" style="21" customWidth="1"/>
    <col min="6921" max="6921" width="15" style="21" customWidth="1"/>
    <col min="6922" max="6922" width="18.140625" style="21" customWidth="1"/>
    <col min="6923" max="6923" width="14.140625" style="21" customWidth="1"/>
    <col min="6924" max="6924" width="9.42578125" style="21" customWidth="1"/>
    <col min="6925" max="6925" width="17.5703125" style="21" customWidth="1"/>
    <col min="6926" max="6926" width="25.140625" style="21" customWidth="1"/>
    <col min="6927" max="6927" width="10.5703125" style="21" customWidth="1"/>
    <col min="6928" max="7158" width="9.140625" style="21"/>
    <col min="7159" max="7159" width="4.42578125" style="21" customWidth="1"/>
    <col min="7160" max="7160" width="49.140625" style="21" customWidth="1"/>
    <col min="7161" max="7161" width="10.85546875" style="21" customWidth="1"/>
    <col min="7162" max="7171" width="0" style="21" hidden="1" customWidth="1"/>
    <col min="7172" max="7172" width="14.85546875" style="21" customWidth="1"/>
    <col min="7173" max="7173" width="13.28515625" style="21" customWidth="1"/>
    <col min="7174" max="7174" width="14.42578125" style="21" customWidth="1"/>
    <col min="7175" max="7175" width="9.85546875" style="21" customWidth="1"/>
    <col min="7176" max="7176" width="16.140625" style="21" customWidth="1"/>
    <col min="7177" max="7177" width="15" style="21" customWidth="1"/>
    <col min="7178" max="7178" width="18.140625" style="21" customWidth="1"/>
    <col min="7179" max="7179" width="14.140625" style="21" customWidth="1"/>
    <col min="7180" max="7180" width="9.42578125" style="21" customWidth="1"/>
    <col min="7181" max="7181" width="17.5703125" style="21" customWidth="1"/>
    <col min="7182" max="7182" width="25.140625" style="21" customWidth="1"/>
    <col min="7183" max="7183" width="10.5703125" style="21" customWidth="1"/>
    <col min="7184" max="7414" width="9.140625" style="21"/>
    <col min="7415" max="7415" width="4.42578125" style="21" customWidth="1"/>
    <col min="7416" max="7416" width="49.140625" style="21" customWidth="1"/>
    <col min="7417" max="7417" width="10.85546875" style="21" customWidth="1"/>
    <col min="7418" max="7427" width="0" style="21" hidden="1" customWidth="1"/>
    <col min="7428" max="7428" width="14.85546875" style="21" customWidth="1"/>
    <col min="7429" max="7429" width="13.28515625" style="21" customWidth="1"/>
    <col min="7430" max="7430" width="14.42578125" style="21" customWidth="1"/>
    <col min="7431" max="7431" width="9.85546875" style="21" customWidth="1"/>
    <col min="7432" max="7432" width="16.140625" style="21" customWidth="1"/>
    <col min="7433" max="7433" width="15" style="21" customWidth="1"/>
    <col min="7434" max="7434" width="18.140625" style="21" customWidth="1"/>
    <col min="7435" max="7435" width="14.140625" style="21" customWidth="1"/>
    <col min="7436" max="7436" width="9.42578125" style="21" customWidth="1"/>
    <col min="7437" max="7437" width="17.5703125" style="21" customWidth="1"/>
    <col min="7438" max="7438" width="25.140625" style="21" customWidth="1"/>
    <col min="7439" max="7439" width="10.5703125" style="21" customWidth="1"/>
    <col min="7440" max="7670" width="9.140625" style="21"/>
    <col min="7671" max="7671" width="4.42578125" style="21" customWidth="1"/>
    <col min="7672" max="7672" width="49.140625" style="21" customWidth="1"/>
    <col min="7673" max="7673" width="10.85546875" style="21" customWidth="1"/>
    <col min="7674" max="7683" width="0" style="21" hidden="1" customWidth="1"/>
    <col min="7684" max="7684" width="14.85546875" style="21" customWidth="1"/>
    <col min="7685" max="7685" width="13.28515625" style="21" customWidth="1"/>
    <col min="7686" max="7686" width="14.42578125" style="21" customWidth="1"/>
    <col min="7687" max="7687" width="9.85546875" style="21" customWidth="1"/>
    <col min="7688" max="7688" width="16.140625" style="21" customWidth="1"/>
    <col min="7689" max="7689" width="15" style="21" customWidth="1"/>
    <col min="7690" max="7690" width="18.140625" style="21" customWidth="1"/>
    <col min="7691" max="7691" width="14.140625" style="21" customWidth="1"/>
    <col min="7692" max="7692" width="9.42578125" style="21" customWidth="1"/>
    <col min="7693" max="7693" width="17.5703125" style="21" customWidth="1"/>
    <col min="7694" max="7694" width="25.140625" style="21" customWidth="1"/>
    <col min="7695" max="7695" width="10.5703125" style="21" customWidth="1"/>
    <col min="7696" max="7926" width="9.140625" style="21"/>
    <col min="7927" max="7927" width="4.42578125" style="21" customWidth="1"/>
    <col min="7928" max="7928" width="49.140625" style="21" customWidth="1"/>
    <col min="7929" max="7929" width="10.85546875" style="21" customWidth="1"/>
    <col min="7930" max="7939" width="0" style="21" hidden="1" customWidth="1"/>
    <col min="7940" max="7940" width="14.85546875" style="21" customWidth="1"/>
    <col min="7941" max="7941" width="13.28515625" style="21" customWidth="1"/>
    <col min="7942" max="7942" width="14.42578125" style="21" customWidth="1"/>
    <col min="7943" max="7943" width="9.85546875" style="21" customWidth="1"/>
    <col min="7944" max="7944" width="16.140625" style="21" customWidth="1"/>
    <col min="7945" max="7945" width="15" style="21" customWidth="1"/>
    <col min="7946" max="7946" width="18.140625" style="21" customWidth="1"/>
    <col min="7947" max="7947" width="14.140625" style="21" customWidth="1"/>
    <col min="7948" max="7948" width="9.42578125" style="21" customWidth="1"/>
    <col min="7949" max="7949" width="17.5703125" style="21" customWidth="1"/>
    <col min="7950" max="7950" width="25.140625" style="21" customWidth="1"/>
    <col min="7951" max="7951" width="10.5703125" style="21" customWidth="1"/>
    <col min="7952" max="8182" width="9.140625" style="21"/>
    <col min="8183" max="8183" width="4.42578125" style="21" customWidth="1"/>
    <col min="8184" max="8184" width="49.140625" style="21" customWidth="1"/>
    <col min="8185" max="8185" width="10.85546875" style="21" customWidth="1"/>
    <col min="8186" max="8195" width="0" style="21" hidden="1" customWidth="1"/>
    <col min="8196" max="8196" width="14.85546875" style="21" customWidth="1"/>
    <col min="8197" max="8197" width="13.28515625" style="21" customWidth="1"/>
    <col min="8198" max="8198" width="14.42578125" style="21" customWidth="1"/>
    <col min="8199" max="8199" width="9.85546875" style="21" customWidth="1"/>
    <col min="8200" max="8200" width="16.140625" style="21" customWidth="1"/>
    <col min="8201" max="8201" width="15" style="21" customWidth="1"/>
    <col min="8202" max="8202" width="18.140625" style="21" customWidth="1"/>
    <col min="8203" max="8203" width="14.140625" style="21" customWidth="1"/>
    <col min="8204" max="8204" width="9.42578125" style="21" customWidth="1"/>
    <col min="8205" max="8205" width="17.5703125" style="21" customWidth="1"/>
    <col min="8206" max="8206" width="25.140625" style="21" customWidth="1"/>
    <col min="8207" max="8207" width="10.5703125" style="21" customWidth="1"/>
    <col min="8208" max="8438" width="9.140625" style="21"/>
    <col min="8439" max="8439" width="4.42578125" style="21" customWidth="1"/>
    <col min="8440" max="8440" width="49.140625" style="21" customWidth="1"/>
    <col min="8441" max="8441" width="10.85546875" style="21" customWidth="1"/>
    <col min="8442" max="8451" width="0" style="21" hidden="1" customWidth="1"/>
    <col min="8452" max="8452" width="14.85546875" style="21" customWidth="1"/>
    <col min="8453" max="8453" width="13.28515625" style="21" customWidth="1"/>
    <col min="8454" max="8454" width="14.42578125" style="21" customWidth="1"/>
    <col min="8455" max="8455" width="9.85546875" style="21" customWidth="1"/>
    <col min="8456" max="8456" width="16.140625" style="21" customWidth="1"/>
    <col min="8457" max="8457" width="15" style="21" customWidth="1"/>
    <col min="8458" max="8458" width="18.140625" style="21" customWidth="1"/>
    <col min="8459" max="8459" width="14.140625" style="21" customWidth="1"/>
    <col min="8460" max="8460" width="9.42578125" style="21" customWidth="1"/>
    <col min="8461" max="8461" width="17.5703125" style="21" customWidth="1"/>
    <col min="8462" max="8462" width="25.140625" style="21" customWidth="1"/>
    <col min="8463" max="8463" width="10.5703125" style="21" customWidth="1"/>
    <col min="8464" max="8694" width="9.140625" style="21"/>
    <col min="8695" max="8695" width="4.42578125" style="21" customWidth="1"/>
    <col min="8696" max="8696" width="49.140625" style="21" customWidth="1"/>
    <col min="8697" max="8697" width="10.85546875" style="21" customWidth="1"/>
    <col min="8698" max="8707" width="0" style="21" hidden="1" customWidth="1"/>
    <col min="8708" max="8708" width="14.85546875" style="21" customWidth="1"/>
    <col min="8709" max="8709" width="13.28515625" style="21" customWidth="1"/>
    <col min="8710" max="8710" width="14.42578125" style="21" customWidth="1"/>
    <col min="8711" max="8711" width="9.85546875" style="21" customWidth="1"/>
    <col min="8712" max="8712" width="16.140625" style="21" customWidth="1"/>
    <col min="8713" max="8713" width="15" style="21" customWidth="1"/>
    <col min="8714" max="8714" width="18.140625" style="21" customWidth="1"/>
    <col min="8715" max="8715" width="14.140625" style="21" customWidth="1"/>
    <col min="8716" max="8716" width="9.42578125" style="21" customWidth="1"/>
    <col min="8717" max="8717" width="17.5703125" style="21" customWidth="1"/>
    <col min="8718" max="8718" width="25.140625" style="21" customWidth="1"/>
    <col min="8719" max="8719" width="10.5703125" style="21" customWidth="1"/>
    <col min="8720" max="8950" width="9.140625" style="21"/>
    <col min="8951" max="8951" width="4.42578125" style="21" customWidth="1"/>
    <col min="8952" max="8952" width="49.140625" style="21" customWidth="1"/>
    <col min="8953" max="8953" width="10.85546875" style="21" customWidth="1"/>
    <col min="8954" max="8963" width="0" style="21" hidden="1" customWidth="1"/>
    <col min="8964" max="8964" width="14.85546875" style="21" customWidth="1"/>
    <col min="8965" max="8965" width="13.28515625" style="21" customWidth="1"/>
    <col min="8966" max="8966" width="14.42578125" style="21" customWidth="1"/>
    <col min="8967" max="8967" width="9.85546875" style="21" customWidth="1"/>
    <col min="8968" max="8968" width="16.140625" style="21" customWidth="1"/>
    <col min="8969" max="8969" width="15" style="21" customWidth="1"/>
    <col min="8970" max="8970" width="18.140625" style="21" customWidth="1"/>
    <col min="8971" max="8971" width="14.140625" style="21" customWidth="1"/>
    <col min="8972" max="8972" width="9.42578125" style="21" customWidth="1"/>
    <col min="8973" max="8973" width="17.5703125" style="21" customWidth="1"/>
    <col min="8974" max="8974" width="25.140625" style="21" customWidth="1"/>
    <col min="8975" max="8975" width="10.5703125" style="21" customWidth="1"/>
    <col min="8976" max="9206" width="9.140625" style="21"/>
    <col min="9207" max="9207" width="4.42578125" style="21" customWidth="1"/>
    <col min="9208" max="9208" width="49.140625" style="21" customWidth="1"/>
    <col min="9209" max="9209" width="10.85546875" style="21" customWidth="1"/>
    <col min="9210" max="9219" width="0" style="21" hidden="1" customWidth="1"/>
    <col min="9220" max="9220" width="14.85546875" style="21" customWidth="1"/>
    <col min="9221" max="9221" width="13.28515625" style="21" customWidth="1"/>
    <col min="9222" max="9222" width="14.42578125" style="21" customWidth="1"/>
    <col min="9223" max="9223" width="9.85546875" style="21" customWidth="1"/>
    <col min="9224" max="9224" width="16.140625" style="21" customWidth="1"/>
    <col min="9225" max="9225" width="15" style="21" customWidth="1"/>
    <col min="9226" max="9226" width="18.140625" style="21" customWidth="1"/>
    <col min="9227" max="9227" width="14.140625" style="21" customWidth="1"/>
    <col min="9228" max="9228" width="9.42578125" style="21" customWidth="1"/>
    <col min="9229" max="9229" width="17.5703125" style="21" customWidth="1"/>
    <col min="9230" max="9230" width="25.140625" style="21" customWidth="1"/>
    <col min="9231" max="9231" width="10.5703125" style="21" customWidth="1"/>
    <col min="9232" max="9462" width="9.140625" style="21"/>
    <col min="9463" max="9463" width="4.42578125" style="21" customWidth="1"/>
    <col min="9464" max="9464" width="49.140625" style="21" customWidth="1"/>
    <col min="9465" max="9465" width="10.85546875" style="21" customWidth="1"/>
    <col min="9466" max="9475" width="0" style="21" hidden="1" customWidth="1"/>
    <col min="9476" max="9476" width="14.85546875" style="21" customWidth="1"/>
    <col min="9477" max="9477" width="13.28515625" style="21" customWidth="1"/>
    <col min="9478" max="9478" width="14.42578125" style="21" customWidth="1"/>
    <col min="9479" max="9479" width="9.85546875" style="21" customWidth="1"/>
    <col min="9480" max="9480" width="16.140625" style="21" customWidth="1"/>
    <col min="9481" max="9481" width="15" style="21" customWidth="1"/>
    <col min="9482" max="9482" width="18.140625" style="21" customWidth="1"/>
    <col min="9483" max="9483" width="14.140625" style="21" customWidth="1"/>
    <col min="9484" max="9484" width="9.42578125" style="21" customWidth="1"/>
    <col min="9485" max="9485" width="17.5703125" style="21" customWidth="1"/>
    <col min="9486" max="9486" width="25.140625" style="21" customWidth="1"/>
    <col min="9487" max="9487" width="10.5703125" style="21" customWidth="1"/>
    <col min="9488" max="9718" width="9.140625" style="21"/>
    <col min="9719" max="9719" width="4.42578125" style="21" customWidth="1"/>
    <col min="9720" max="9720" width="49.140625" style="21" customWidth="1"/>
    <col min="9721" max="9721" width="10.85546875" style="21" customWidth="1"/>
    <col min="9722" max="9731" width="0" style="21" hidden="1" customWidth="1"/>
    <col min="9732" max="9732" width="14.85546875" style="21" customWidth="1"/>
    <col min="9733" max="9733" width="13.28515625" style="21" customWidth="1"/>
    <col min="9734" max="9734" width="14.42578125" style="21" customWidth="1"/>
    <col min="9735" max="9735" width="9.85546875" style="21" customWidth="1"/>
    <col min="9736" max="9736" width="16.140625" style="21" customWidth="1"/>
    <col min="9737" max="9737" width="15" style="21" customWidth="1"/>
    <col min="9738" max="9738" width="18.140625" style="21" customWidth="1"/>
    <col min="9739" max="9739" width="14.140625" style="21" customWidth="1"/>
    <col min="9740" max="9740" width="9.42578125" style="21" customWidth="1"/>
    <col min="9741" max="9741" width="17.5703125" style="21" customWidth="1"/>
    <col min="9742" max="9742" width="25.140625" style="21" customWidth="1"/>
    <col min="9743" max="9743" width="10.5703125" style="21" customWidth="1"/>
    <col min="9744" max="9974" width="9.140625" style="21"/>
    <col min="9975" max="9975" width="4.42578125" style="21" customWidth="1"/>
    <col min="9976" max="9976" width="49.140625" style="21" customWidth="1"/>
    <col min="9977" max="9977" width="10.85546875" style="21" customWidth="1"/>
    <col min="9978" max="9987" width="0" style="21" hidden="1" customWidth="1"/>
    <col min="9988" max="9988" width="14.85546875" style="21" customWidth="1"/>
    <col min="9989" max="9989" width="13.28515625" style="21" customWidth="1"/>
    <col min="9990" max="9990" width="14.42578125" style="21" customWidth="1"/>
    <col min="9991" max="9991" width="9.85546875" style="21" customWidth="1"/>
    <col min="9992" max="9992" width="16.140625" style="21" customWidth="1"/>
    <col min="9993" max="9993" width="15" style="21" customWidth="1"/>
    <col min="9994" max="9994" width="18.140625" style="21" customWidth="1"/>
    <col min="9995" max="9995" width="14.140625" style="21" customWidth="1"/>
    <col min="9996" max="9996" width="9.42578125" style="21" customWidth="1"/>
    <col min="9997" max="9997" width="17.5703125" style="21" customWidth="1"/>
    <col min="9998" max="9998" width="25.140625" style="21" customWidth="1"/>
    <col min="9999" max="9999" width="10.5703125" style="21" customWidth="1"/>
    <col min="10000" max="10230" width="9.140625" style="21"/>
    <col min="10231" max="10231" width="4.42578125" style="21" customWidth="1"/>
    <col min="10232" max="10232" width="49.140625" style="21" customWidth="1"/>
    <col min="10233" max="10233" width="10.85546875" style="21" customWidth="1"/>
    <col min="10234" max="10243" width="0" style="21" hidden="1" customWidth="1"/>
    <col min="10244" max="10244" width="14.85546875" style="21" customWidth="1"/>
    <col min="10245" max="10245" width="13.28515625" style="21" customWidth="1"/>
    <col min="10246" max="10246" width="14.42578125" style="21" customWidth="1"/>
    <col min="10247" max="10247" width="9.85546875" style="21" customWidth="1"/>
    <col min="10248" max="10248" width="16.140625" style="21" customWidth="1"/>
    <col min="10249" max="10249" width="15" style="21" customWidth="1"/>
    <col min="10250" max="10250" width="18.140625" style="21" customWidth="1"/>
    <col min="10251" max="10251" width="14.140625" style="21" customWidth="1"/>
    <col min="10252" max="10252" width="9.42578125" style="21" customWidth="1"/>
    <col min="10253" max="10253" width="17.5703125" style="21" customWidth="1"/>
    <col min="10254" max="10254" width="25.140625" style="21" customWidth="1"/>
    <col min="10255" max="10255" width="10.5703125" style="21" customWidth="1"/>
    <col min="10256" max="10486" width="9.140625" style="21"/>
    <col min="10487" max="10487" width="4.42578125" style="21" customWidth="1"/>
    <col min="10488" max="10488" width="49.140625" style="21" customWidth="1"/>
    <col min="10489" max="10489" width="10.85546875" style="21" customWidth="1"/>
    <col min="10490" max="10499" width="0" style="21" hidden="1" customWidth="1"/>
    <col min="10500" max="10500" width="14.85546875" style="21" customWidth="1"/>
    <col min="10501" max="10501" width="13.28515625" style="21" customWidth="1"/>
    <col min="10502" max="10502" width="14.42578125" style="21" customWidth="1"/>
    <col min="10503" max="10503" width="9.85546875" style="21" customWidth="1"/>
    <col min="10504" max="10504" width="16.140625" style="21" customWidth="1"/>
    <col min="10505" max="10505" width="15" style="21" customWidth="1"/>
    <col min="10506" max="10506" width="18.140625" style="21" customWidth="1"/>
    <col min="10507" max="10507" width="14.140625" style="21" customWidth="1"/>
    <col min="10508" max="10508" width="9.42578125" style="21" customWidth="1"/>
    <col min="10509" max="10509" width="17.5703125" style="21" customWidth="1"/>
    <col min="10510" max="10510" width="25.140625" style="21" customWidth="1"/>
    <col min="10511" max="10511" width="10.5703125" style="21" customWidth="1"/>
    <col min="10512" max="10742" width="9.140625" style="21"/>
    <col min="10743" max="10743" width="4.42578125" style="21" customWidth="1"/>
    <col min="10744" max="10744" width="49.140625" style="21" customWidth="1"/>
    <col min="10745" max="10745" width="10.85546875" style="21" customWidth="1"/>
    <col min="10746" max="10755" width="0" style="21" hidden="1" customWidth="1"/>
    <col min="10756" max="10756" width="14.85546875" style="21" customWidth="1"/>
    <col min="10757" max="10757" width="13.28515625" style="21" customWidth="1"/>
    <col min="10758" max="10758" width="14.42578125" style="21" customWidth="1"/>
    <col min="10759" max="10759" width="9.85546875" style="21" customWidth="1"/>
    <col min="10760" max="10760" width="16.140625" style="21" customWidth="1"/>
    <col min="10761" max="10761" width="15" style="21" customWidth="1"/>
    <col min="10762" max="10762" width="18.140625" style="21" customWidth="1"/>
    <col min="10763" max="10763" width="14.140625" style="21" customWidth="1"/>
    <col min="10764" max="10764" width="9.42578125" style="21" customWidth="1"/>
    <col min="10765" max="10765" width="17.5703125" style="21" customWidth="1"/>
    <col min="10766" max="10766" width="25.140625" style="21" customWidth="1"/>
    <col min="10767" max="10767" width="10.5703125" style="21" customWidth="1"/>
    <col min="10768" max="10998" width="9.140625" style="21"/>
    <col min="10999" max="10999" width="4.42578125" style="21" customWidth="1"/>
    <col min="11000" max="11000" width="49.140625" style="21" customWidth="1"/>
    <col min="11001" max="11001" width="10.85546875" style="21" customWidth="1"/>
    <col min="11002" max="11011" width="0" style="21" hidden="1" customWidth="1"/>
    <col min="11012" max="11012" width="14.85546875" style="21" customWidth="1"/>
    <col min="11013" max="11013" width="13.28515625" style="21" customWidth="1"/>
    <col min="11014" max="11014" width="14.42578125" style="21" customWidth="1"/>
    <col min="11015" max="11015" width="9.85546875" style="21" customWidth="1"/>
    <col min="11016" max="11016" width="16.140625" style="21" customWidth="1"/>
    <col min="11017" max="11017" width="15" style="21" customWidth="1"/>
    <col min="11018" max="11018" width="18.140625" style="21" customWidth="1"/>
    <col min="11019" max="11019" width="14.140625" style="21" customWidth="1"/>
    <col min="11020" max="11020" width="9.42578125" style="21" customWidth="1"/>
    <col min="11021" max="11021" width="17.5703125" style="21" customWidth="1"/>
    <col min="11022" max="11022" width="25.140625" style="21" customWidth="1"/>
    <col min="11023" max="11023" width="10.5703125" style="21" customWidth="1"/>
    <col min="11024" max="11254" width="9.140625" style="21"/>
    <col min="11255" max="11255" width="4.42578125" style="21" customWidth="1"/>
    <col min="11256" max="11256" width="49.140625" style="21" customWidth="1"/>
    <col min="11257" max="11257" width="10.85546875" style="21" customWidth="1"/>
    <col min="11258" max="11267" width="0" style="21" hidden="1" customWidth="1"/>
    <col min="11268" max="11268" width="14.85546875" style="21" customWidth="1"/>
    <col min="11269" max="11269" width="13.28515625" style="21" customWidth="1"/>
    <col min="11270" max="11270" width="14.42578125" style="21" customWidth="1"/>
    <col min="11271" max="11271" width="9.85546875" style="21" customWidth="1"/>
    <col min="11272" max="11272" width="16.140625" style="21" customWidth="1"/>
    <col min="11273" max="11273" width="15" style="21" customWidth="1"/>
    <col min="11274" max="11274" width="18.140625" style="21" customWidth="1"/>
    <col min="11275" max="11275" width="14.140625" style="21" customWidth="1"/>
    <col min="11276" max="11276" width="9.42578125" style="21" customWidth="1"/>
    <col min="11277" max="11277" width="17.5703125" style="21" customWidth="1"/>
    <col min="11278" max="11278" width="25.140625" style="21" customWidth="1"/>
    <col min="11279" max="11279" width="10.5703125" style="21" customWidth="1"/>
    <col min="11280" max="11510" width="9.140625" style="21"/>
    <col min="11511" max="11511" width="4.42578125" style="21" customWidth="1"/>
    <col min="11512" max="11512" width="49.140625" style="21" customWidth="1"/>
    <col min="11513" max="11513" width="10.85546875" style="21" customWidth="1"/>
    <col min="11514" max="11523" width="0" style="21" hidden="1" customWidth="1"/>
    <col min="11524" max="11524" width="14.85546875" style="21" customWidth="1"/>
    <col min="11525" max="11525" width="13.28515625" style="21" customWidth="1"/>
    <col min="11526" max="11526" width="14.42578125" style="21" customWidth="1"/>
    <col min="11527" max="11527" width="9.85546875" style="21" customWidth="1"/>
    <col min="11528" max="11528" width="16.140625" style="21" customWidth="1"/>
    <col min="11529" max="11529" width="15" style="21" customWidth="1"/>
    <col min="11530" max="11530" width="18.140625" style="21" customWidth="1"/>
    <col min="11531" max="11531" width="14.140625" style="21" customWidth="1"/>
    <col min="11532" max="11532" width="9.42578125" style="21" customWidth="1"/>
    <col min="11533" max="11533" width="17.5703125" style="21" customWidth="1"/>
    <col min="11534" max="11534" width="25.140625" style="21" customWidth="1"/>
    <col min="11535" max="11535" width="10.5703125" style="21" customWidth="1"/>
    <col min="11536" max="11766" width="9.140625" style="21"/>
    <col min="11767" max="11767" width="4.42578125" style="21" customWidth="1"/>
    <col min="11768" max="11768" width="49.140625" style="21" customWidth="1"/>
    <col min="11769" max="11769" width="10.85546875" style="21" customWidth="1"/>
    <col min="11770" max="11779" width="0" style="21" hidden="1" customWidth="1"/>
    <col min="11780" max="11780" width="14.85546875" style="21" customWidth="1"/>
    <col min="11781" max="11781" width="13.28515625" style="21" customWidth="1"/>
    <col min="11782" max="11782" width="14.42578125" style="21" customWidth="1"/>
    <col min="11783" max="11783" width="9.85546875" style="21" customWidth="1"/>
    <col min="11784" max="11784" width="16.140625" style="21" customWidth="1"/>
    <col min="11785" max="11785" width="15" style="21" customWidth="1"/>
    <col min="11786" max="11786" width="18.140625" style="21" customWidth="1"/>
    <col min="11787" max="11787" width="14.140625" style="21" customWidth="1"/>
    <col min="11788" max="11788" width="9.42578125" style="21" customWidth="1"/>
    <col min="11789" max="11789" width="17.5703125" style="21" customWidth="1"/>
    <col min="11790" max="11790" width="25.140625" style="21" customWidth="1"/>
    <col min="11791" max="11791" width="10.5703125" style="21" customWidth="1"/>
    <col min="11792" max="12022" width="9.140625" style="21"/>
    <col min="12023" max="12023" width="4.42578125" style="21" customWidth="1"/>
    <col min="12024" max="12024" width="49.140625" style="21" customWidth="1"/>
    <col min="12025" max="12025" width="10.85546875" style="21" customWidth="1"/>
    <col min="12026" max="12035" width="0" style="21" hidden="1" customWidth="1"/>
    <col min="12036" max="12036" width="14.85546875" style="21" customWidth="1"/>
    <col min="12037" max="12037" width="13.28515625" style="21" customWidth="1"/>
    <col min="12038" max="12038" width="14.42578125" style="21" customWidth="1"/>
    <col min="12039" max="12039" width="9.85546875" style="21" customWidth="1"/>
    <col min="12040" max="12040" width="16.140625" style="21" customWidth="1"/>
    <col min="12041" max="12041" width="15" style="21" customWidth="1"/>
    <col min="12042" max="12042" width="18.140625" style="21" customWidth="1"/>
    <col min="12043" max="12043" width="14.140625" style="21" customWidth="1"/>
    <col min="12044" max="12044" width="9.42578125" style="21" customWidth="1"/>
    <col min="12045" max="12045" width="17.5703125" style="21" customWidth="1"/>
    <col min="12046" max="12046" width="25.140625" style="21" customWidth="1"/>
    <col min="12047" max="12047" width="10.5703125" style="21" customWidth="1"/>
    <col min="12048" max="12278" width="9.140625" style="21"/>
    <col min="12279" max="12279" width="4.42578125" style="21" customWidth="1"/>
    <col min="12280" max="12280" width="49.140625" style="21" customWidth="1"/>
    <col min="12281" max="12281" width="10.85546875" style="21" customWidth="1"/>
    <col min="12282" max="12291" width="0" style="21" hidden="1" customWidth="1"/>
    <col min="12292" max="12292" width="14.85546875" style="21" customWidth="1"/>
    <col min="12293" max="12293" width="13.28515625" style="21" customWidth="1"/>
    <col min="12294" max="12294" width="14.42578125" style="21" customWidth="1"/>
    <col min="12295" max="12295" width="9.85546875" style="21" customWidth="1"/>
    <col min="12296" max="12296" width="16.140625" style="21" customWidth="1"/>
    <col min="12297" max="12297" width="15" style="21" customWidth="1"/>
    <col min="12298" max="12298" width="18.140625" style="21" customWidth="1"/>
    <col min="12299" max="12299" width="14.140625" style="21" customWidth="1"/>
    <col min="12300" max="12300" width="9.42578125" style="21" customWidth="1"/>
    <col min="12301" max="12301" width="17.5703125" style="21" customWidth="1"/>
    <col min="12302" max="12302" width="25.140625" style="21" customWidth="1"/>
    <col min="12303" max="12303" width="10.5703125" style="21" customWidth="1"/>
    <col min="12304" max="12534" width="9.140625" style="21"/>
    <col min="12535" max="12535" width="4.42578125" style="21" customWidth="1"/>
    <col min="12536" max="12536" width="49.140625" style="21" customWidth="1"/>
    <col min="12537" max="12537" width="10.85546875" style="21" customWidth="1"/>
    <col min="12538" max="12547" width="0" style="21" hidden="1" customWidth="1"/>
    <col min="12548" max="12548" width="14.85546875" style="21" customWidth="1"/>
    <col min="12549" max="12549" width="13.28515625" style="21" customWidth="1"/>
    <col min="12550" max="12550" width="14.42578125" style="21" customWidth="1"/>
    <col min="12551" max="12551" width="9.85546875" style="21" customWidth="1"/>
    <col min="12552" max="12552" width="16.140625" style="21" customWidth="1"/>
    <col min="12553" max="12553" width="15" style="21" customWidth="1"/>
    <col min="12554" max="12554" width="18.140625" style="21" customWidth="1"/>
    <col min="12555" max="12555" width="14.140625" style="21" customWidth="1"/>
    <col min="12556" max="12556" width="9.42578125" style="21" customWidth="1"/>
    <col min="12557" max="12557" width="17.5703125" style="21" customWidth="1"/>
    <col min="12558" max="12558" width="25.140625" style="21" customWidth="1"/>
    <col min="12559" max="12559" width="10.5703125" style="21" customWidth="1"/>
    <col min="12560" max="12790" width="9.140625" style="21"/>
    <col min="12791" max="12791" width="4.42578125" style="21" customWidth="1"/>
    <col min="12792" max="12792" width="49.140625" style="21" customWidth="1"/>
    <col min="12793" max="12793" width="10.85546875" style="21" customWidth="1"/>
    <col min="12794" max="12803" width="0" style="21" hidden="1" customWidth="1"/>
    <col min="12804" max="12804" width="14.85546875" style="21" customWidth="1"/>
    <col min="12805" max="12805" width="13.28515625" style="21" customWidth="1"/>
    <col min="12806" max="12806" width="14.42578125" style="21" customWidth="1"/>
    <col min="12807" max="12807" width="9.85546875" style="21" customWidth="1"/>
    <col min="12808" max="12808" width="16.140625" style="21" customWidth="1"/>
    <col min="12809" max="12809" width="15" style="21" customWidth="1"/>
    <col min="12810" max="12810" width="18.140625" style="21" customWidth="1"/>
    <col min="12811" max="12811" width="14.140625" style="21" customWidth="1"/>
    <col min="12812" max="12812" width="9.42578125" style="21" customWidth="1"/>
    <col min="12813" max="12813" width="17.5703125" style="21" customWidth="1"/>
    <col min="12814" max="12814" width="25.140625" style="21" customWidth="1"/>
    <col min="12815" max="12815" width="10.5703125" style="21" customWidth="1"/>
    <col min="12816" max="13046" width="9.140625" style="21"/>
    <col min="13047" max="13047" width="4.42578125" style="21" customWidth="1"/>
    <col min="13048" max="13048" width="49.140625" style="21" customWidth="1"/>
    <col min="13049" max="13049" width="10.85546875" style="21" customWidth="1"/>
    <col min="13050" max="13059" width="0" style="21" hidden="1" customWidth="1"/>
    <col min="13060" max="13060" width="14.85546875" style="21" customWidth="1"/>
    <col min="13061" max="13061" width="13.28515625" style="21" customWidth="1"/>
    <col min="13062" max="13062" width="14.42578125" style="21" customWidth="1"/>
    <col min="13063" max="13063" width="9.85546875" style="21" customWidth="1"/>
    <col min="13064" max="13064" width="16.140625" style="21" customWidth="1"/>
    <col min="13065" max="13065" width="15" style="21" customWidth="1"/>
    <col min="13066" max="13066" width="18.140625" style="21" customWidth="1"/>
    <col min="13067" max="13067" width="14.140625" style="21" customWidth="1"/>
    <col min="13068" max="13068" width="9.42578125" style="21" customWidth="1"/>
    <col min="13069" max="13069" width="17.5703125" style="21" customWidth="1"/>
    <col min="13070" max="13070" width="25.140625" style="21" customWidth="1"/>
    <col min="13071" max="13071" width="10.5703125" style="21" customWidth="1"/>
    <col min="13072" max="13302" width="9.140625" style="21"/>
    <col min="13303" max="13303" width="4.42578125" style="21" customWidth="1"/>
    <col min="13304" max="13304" width="49.140625" style="21" customWidth="1"/>
    <col min="13305" max="13305" width="10.85546875" style="21" customWidth="1"/>
    <col min="13306" max="13315" width="0" style="21" hidden="1" customWidth="1"/>
    <col min="13316" max="13316" width="14.85546875" style="21" customWidth="1"/>
    <col min="13317" max="13317" width="13.28515625" style="21" customWidth="1"/>
    <col min="13318" max="13318" width="14.42578125" style="21" customWidth="1"/>
    <col min="13319" max="13319" width="9.85546875" style="21" customWidth="1"/>
    <col min="13320" max="13320" width="16.140625" style="21" customWidth="1"/>
    <col min="13321" max="13321" width="15" style="21" customWidth="1"/>
    <col min="13322" max="13322" width="18.140625" style="21" customWidth="1"/>
    <col min="13323" max="13323" width="14.140625" style="21" customWidth="1"/>
    <col min="13324" max="13324" width="9.42578125" style="21" customWidth="1"/>
    <col min="13325" max="13325" width="17.5703125" style="21" customWidth="1"/>
    <col min="13326" max="13326" width="25.140625" style="21" customWidth="1"/>
    <col min="13327" max="13327" width="10.5703125" style="21" customWidth="1"/>
    <col min="13328" max="13558" width="9.140625" style="21"/>
    <col min="13559" max="13559" width="4.42578125" style="21" customWidth="1"/>
    <col min="13560" max="13560" width="49.140625" style="21" customWidth="1"/>
    <col min="13561" max="13561" width="10.85546875" style="21" customWidth="1"/>
    <col min="13562" max="13571" width="0" style="21" hidden="1" customWidth="1"/>
    <col min="13572" max="13572" width="14.85546875" style="21" customWidth="1"/>
    <col min="13573" max="13573" width="13.28515625" style="21" customWidth="1"/>
    <col min="13574" max="13574" width="14.42578125" style="21" customWidth="1"/>
    <col min="13575" max="13575" width="9.85546875" style="21" customWidth="1"/>
    <col min="13576" max="13576" width="16.140625" style="21" customWidth="1"/>
    <col min="13577" max="13577" width="15" style="21" customWidth="1"/>
    <col min="13578" max="13578" width="18.140625" style="21" customWidth="1"/>
    <col min="13579" max="13579" width="14.140625" style="21" customWidth="1"/>
    <col min="13580" max="13580" width="9.42578125" style="21" customWidth="1"/>
    <col min="13581" max="13581" width="17.5703125" style="21" customWidth="1"/>
    <col min="13582" max="13582" width="25.140625" style="21" customWidth="1"/>
    <col min="13583" max="13583" width="10.5703125" style="21" customWidth="1"/>
    <col min="13584" max="13814" width="9.140625" style="21"/>
    <col min="13815" max="13815" width="4.42578125" style="21" customWidth="1"/>
    <col min="13816" max="13816" width="49.140625" style="21" customWidth="1"/>
    <col min="13817" max="13817" width="10.85546875" style="21" customWidth="1"/>
    <col min="13818" max="13827" width="0" style="21" hidden="1" customWidth="1"/>
    <col min="13828" max="13828" width="14.85546875" style="21" customWidth="1"/>
    <col min="13829" max="13829" width="13.28515625" style="21" customWidth="1"/>
    <col min="13830" max="13830" width="14.42578125" style="21" customWidth="1"/>
    <col min="13831" max="13831" width="9.85546875" style="21" customWidth="1"/>
    <col min="13832" max="13832" width="16.140625" style="21" customWidth="1"/>
    <col min="13833" max="13833" width="15" style="21" customWidth="1"/>
    <col min="13834" max="13834" width="18.140625" style="21" customWidth="1"/>
    <col min="13835" max="13835" width="14.140625" style="21" customWidth="1"/>
    <col min="13836" max="13836" width="9.42578125" style="21" customWidth="1"/>
    <col min="13837" max="13837" width="17.5703125" style="21" customWidth="1"/>
    <col min="13838" max="13838" width="25.140625" style="21" customWidth="1"/>
    <col min="13839" max="13839" width="10.5703125" style="21" customWidth="1"/>
    <col min="13840" max="14070" width="9.140625" style="21"/>
    <col min="14071" max="14071" width="4.42578125" style="21" customWidth="1"/>
    <col min="14072" max="14072" width="49.140625" style="21" customWidth="1"/>
    <col min="14073" max="14073" width="10.85546875" style="21" customWidth="1"/>
    <col min="14074" max="14083" width="0" style="21" hidden="1" customWidth="1"/>
    <col min="14084" max="14084" width="14.85546875" style="21" customWidth="1"/>
    <col min="14085" max="14085" width="13.28515625" style="21" customWidth="1"/>
    <col min="14086" max="14086" width="14.42578125" style="21" customWidth="1"/>
    <col min="14087" max="14087" width="9.85546875" style="21" customWidth="1"/>
    <col min="14088" max="14088" width="16.140625" style="21" customWidth="1"/>
    <col min="14089" max="14089" width="15" style="21" customWidth="1"/>
    <col min="14090" max="14090" width="18.140625" style="21" customWidth="1"/>
    <col min="14091" max="14091" width="14.140625" style="21" customWidth="1"/>
    <col min="14092" max="14092" width="9.42578125" style="21" customWidth="1"/>
    <col min="14093" max="14093" width="17.5703125" style="21" customWidth="1"/>
    <col min="14094" max="14094" width="25.140625" style="21" customWidth="1"/>
    <col min="14095" max="14095" width="10.5703125" style="21" customWidth="1"/>
    <col min="14096" max="14326" width="9.140625" style="21"/>
    <col min="14327" max="14327" width="4.42578125" style="21" customWidth="1"/>
    <col min="14328" max="14328" width="49.140625" style="21" customWidth="1"/>
    <col min="14329" max="14329" width="10.85546875" style="21" customWidth="1"/>
    <col min="14330" max="14339" width="0" style="21" hidden="1" customWidth="1"/>
    <col min="14340" max="14340" width="14.85546875" style="21" customWidth="1"/>
    <col min="14341" max="14341" width="13.28515625" style="21" customWidth="1"/>
    <col min="14342" max="14342" width="14.42578125" style="21" customWidth="1"/>
    <col min="14343" max="14343" width="9.85546875" style="21" customWidth="1"/>
    <col min="14344" max="14344" width="16.140625" style="21" customWidth="1"/>
    <col min="14345" max="14345" width="15" style="21" customWidth="1"/>
    <col min="14346" max="14346" width="18.140625" style="21" customWidth="1"/>
    <col min="14347" max="14347" width="14.140625" style="21" customWidth="1"/>
    <col min="14348" max="14348" width="9.42578125" style="21" customWidth="1"/>
    <col min="14349" max="14349" width="17.5703125" style="21" customWidth="1"/>
    <col min="14350" max="14350" width="25.140625" style="21" customWidth="1"/>
    <col min="14351" max="14351" width="10.5703125" style="21" customWidth="1"/>
    <col min="14352" max="14582" width="9.140625" style="21"/>
    <col min="14583" max="14583" width="4.42578125" style="21" customWidth="1"/>
    <col min="14584" max="14584" width="49.140625" style="21" customWidth="1"/>
    <col min="14585" max="14585" width="10.85546875" style="21" customWidth="1"/>
    <col min="14586" max="14595" width="0" style="21" hidden="1" customWidth="1"/>
    <col min="14596" max="14596" width="14.85546875" style="21" customWidth="1"/>
    <col min="14597" max="14597" width="13.28515625" style="21" customWidth="1"/>
    <col min="14598" max="14598" width="14.42578125" style="21" customWidth="1"/>
    <col min="14599" max="14599" width="9.85546875" style="21" customWidth="1"/>
    <col min="14600" max="14600" width="16.140625" style="21" customWidth="1"/>
    <col min="14601" max="14601" width="15" style="21" customWidth="1"/>
    <col min="14602" max="14602" width="18.140625" style="21" customWidth="1"/>
    <col min="14603" max="14603" width="14.140625" style="21" customWidth="1"/>
    <col min="14604" max="14604" width="9.42578125" style="21" customWidth="1"/>
    <col min="14605" max="14605" width="17.5703125" style="21" customWidth="1"/>
    <col min="14606" max="14606" width="25.140625" style="21" customWidth="1"/>
    <col min="14607" max="14607" width="10.5703125" style="21" customWidth="1"/>
    <col min="14608" max="14838" width="9.140625" style="21"/>
    <col min="14839" max="14839" width="4.42578125" style="21" customWidth="1"/>
    <col min="14840" max="14840" width="49.140625" style="21" customWidth="1"/>
    <col min="14841" max="14841" width="10.85546875" style="21" customWidth="1"/>
    <col min="14842" max="14851" width="0" style="21" hidden="1" customWidth="1"/>
    <col min="14852" max="14852" width="14.85546875" style="21" customWidth="1"/>
    <col min="14853" max="14853" width="13.28515625" style="21" customWidth="1"/>
    <col min="14854" max="14854" width="14.42578125" style="21" customWidth="1"/>
    <col min="14855" max="14855" width="9.85546875" style="21" customWidth="1"/>
    <col min="14856" max="14856" width="16.140625" style="21" customWidth="1"/>
    <col min="14857" max="14857" width="15" style="21" customWidth="1"/>
    <col min="14858" max="14858" width="18.140625" style="21" customWidth="1"/>
    <col min="14859" max="14859" width="14.140625" style="21" customWidth="1"/>
    <col min="14860" max="14860" width="9.42578125" style="21" customWidth="1"/>
    <col min="14861" max="14861" width="17.5703125" style="21" customWidth="1"/>
    <col min="14862" max="14862" width="25.140625" style="21" customWidth="1"/>
    <col min="14863" max="14863" width="10.5703125" style="21" customWidth="1"/>
    <col min="14864" max="15094" width="9.140625" style="21"/>
    <col min="15095" max="15095" width="4.42578125" style="21" customWidth="1"/>
    <col min="15096" max="15096" width="49.140625" style="21" customWidth="1"/>
    <col min="15097" max="15097" width="10.85546875" style="21" customWidth="1"/>
    <col min="15098" max="15107" width="0" style="21" hidden="1" customWidth="1"/>
    <col min="15108" max="15108" width="14.85546875" style="21" customWidth="1"/>
    <col min="15109" max="15109" width="13.28515625" style="21" customWidth="1"/>
    <col min="15110" max="15110" width="14.42578125" style="21" customWidth="1"/>
    <col min="15111" max="15111" width="9.85546875" style="21" customWidth="1"/>
    <col min="15112" max="15112" width="16.140625" style="21" customWidth="1"/>
    <col min="15113" max="15113" width="15" style="21" customWidth="1"/>
    <col min="15114" max="15114" width="18.140625" style="21" customWidth="1"/>
    <col min="15115" max="15115" width="14.140625" style="21" customWidth="1"/>
    <col min="15116" max="15116" width="9.42578125" style="21" customWidth="1"/>
    <col min="15117" max="15117" width="17.5703125" style="21" customWidth="1"/>
    <col min="15118" max="15118" width="25.140625" style="21" customWidth="1"/>
    <col min="15119" max="15119" width="10.5703125" style="21" customWidth="1"/>
    <col min="15120" max="15350" width="9.140625" style="21"/>
    <col min="15351" max="15351" width="4.42578125" style="21" customWidth="1"/>
    <col min="15352" max="15352" width="49.140625" style="21" customWidth="1"/>
    <col min="15353" max="15353" width="10.85546875" style="21" customWidth="1"/>
    <col min="15354" max="15363" width="0" style="21" hidden="1" customWidth="1"/>
    <col min="15364" max="15364" width="14.85546875" style="21" customWidth="1"/>
    <col min="15365" max="15365" width="13.28515625" style="21" customWidth="1"/>
    <col min="15366" max="15366" width="14.42578125" style="21" customWidth="1"/>
    <col min="15367" max="15367" width="9.85546875" style="21" customWidth="1"/>
    <col min="15368" max="15368" width="16.140625" style="21" customWidth="1"/>
    <col min="15369" max="15369" width="15" style="21" customWidth="1"/>
    <col min="15370" max="15370" width="18.140625" style="21" customWidth="1"/>
    <col min="15371" max="15371" width="14.140625" style="21" customWidth="1"/>
    <col min="15372" max="15372" width="9.42578125" style="21" customWidth="1"/>
    <col min="15373" max="15373" width="17.5703125" style="21" customWidth="1"/>
    <col min="15374" max="15374" width="25.140625" style="21" customWidth="1"/>
    <col min="15375" max="15375" width="10.5703125" style="21" customWidth="1"/>
    <col min="15376" max="15606" width="9.140625" style="21"/>
    <col min="15607" max="15607" width="4.42578125" style="21" customWidth="1"/>
    <col min="15608" max="15608" width="49.140625" style="21" customWidth="1"/>
    <col min="15609" max="15609" width="10.85546875" style="21" customWidth="1"/>
    <col min="15610" max="15619" width="0" style="21" hidden="1" customWidth="1"/>
    <col min="15620" max="15620" width="14.85546875" style="21" customWidth="1"/>
    <col min="15621" max="15621" width="13.28515625" style="21" customWidth="1"/>
    <col min="15622" max="15622" width="14.42578125" style="21" customWidth="1"/>
    <col min="15623" max="15623" width="9.85546875" style="21" customWidth="1"/>
    <col min="15624" max="15624" width="16.140625" style="21" customWidth="1"/>
    <col min="15625" max="15625" width="15" style="21" customWidth="1"/>
    <col min="15626" max="15626" width="18.140625" style="21" customWidth="1"/>
    <col min="15627" max="15627" width="14.140625" style="21" customWidth="1"/>
    <col min="15628" max="15628" width="9.42578125" style="21" customWidth="1"/>
    <col min="15629" max="15629" width="17.5703125" style="21" customWidth="1"/>
    <col min="15630" max="15630" width="25.140625" style="21" customWidth="1"/>
    <col min="15631" max="15631" width="10.5703125" style="21" customWidth="1"/>
    <col min="15632" max="15862" width="9.140625" style="21"/>
    <col min="15863" max="15863" width="4.42578125" style="21" customWidth="1"/>
    <col min="15864" max="15864" width="49.140625" style="21" customWidth="1"/>
    <col min="15865" max="15865" width="10.85546875" style="21" customWidth="1"/>
    <col min="15866" max="15875" width="0" style="21" hidden="1" customWidth="1"/>
    <col min="15876" max="15876" width="14.85546875" style="21" customWidth="1"/>
    <col min="15877" max="15877" width="13.28515625" style="21" customWidth="1"/>
    <col min="15878" max="15878" width="14.42578125" style="21" customWidth="1"/>
    <col min="15879" max="15879" width="9.85546875" style="21" customWidth="1"/>
    <col min="15880" max="15880" width="16.140625" style="21" customWidth="1"/>
    <col min="15881" max="15881" width="15" style="21" customWidth="1"/>
    <col min="15882" max="15882" width="18.140625" style="21" customWidth="1"/>
    <col min="15883" max="15883" width="14.140625" style="21" customWidth="1"/>
    <col min="15884" max="15884" width="9.42578125" style="21" customWidth="1"/>
    <col min="15885" max="15885" width="17.5703125" style="21" customWidth="1"/>
    <col min="15886" max="15886" width="25.140625" style="21" customWidth="1"/>
    <col min="15887" max="15887" width="10.5703125" style="21" customWidth="1"/>
    <col min="15888" max="16118" width="9.140625" style="21"/>
    <col min="16119" max="16119" width="4.42578125" style="21" customWidth="1"/>
    <col min="16120" max="16120" width="49.140625" style="21" customWidth="1"/>
    <col min="16121" max="16121" width="10.85546875" style="21" customWidth="1"/>
    <col min="16122" max="16131" width="0" style="21" hidden="1" customWidth="1"/>
    <col min="16132" max="16132" width="14.85546875" style="21" customWidth="1"/>
    <col min="16133" max="16133" width="13.28515625" style="21" customWidth="1"/>
    <col min="16134" max="16134" width="14.42578125" style="21" customWidth="1"/>
    <col min="16135" max="16135" width="9.85546875" style="21" customWidth="1"/>
    <col min="16136" max="16136" width="16.140625" style="21" customWidth="1"/>
    <col min="16137" max="16137" width="15" style="21" customWidth="1"/>
    <col min="16138" max="16138" width="18.140625" style="21" customWidth="1"/>
    <col min="16139" max="16139" width="14.140625" style="21" customWidth="1"/>
    <col min="16140" max="16140" width="9.42578125" style="21" customWidth="1"/>
    <col min="16141" max="16141" width="17.5703125" style="21" customWidth="1"/>
    <col min="16142" max="16142" width="25.140625" style="21" customWidth="1"/>
    <col min="16143" max="16143" width="10.5703125" style="21" customWidth="1"/>
    <col min="16144" max="16384" width="9.140625" style="21"/>
  </cols>
  <sheetData>
    <row r="1" spans="1:19"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</row>
    <row r="2" spans="1:19" ht="18">
      <c r="B2" s="732" t="s">
        <v>67</v>
      </c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</row>
    <row r="3" spans="1:19" ht="18">
      <c r="B3" s="732" t="s">
        <v>277</v>
      </c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</row>
    <row r="4" spans="1:19" ht="15.75">
      <c r="B4" s="568"/>
      <c r="C4" s="689"/>
      <c r="D4" s="409"/>
      <c r="E4" s="409"/>
      <c r="F4" s="409"/>
      <c r="G4" s="409"/>
      <c r="H4" s="409"/>
      <c r="I4" s="418"/>
      <c r="J4" s="409"/>
      <c r="K4" s="437"/>
      <c r="L4" s="447"/>
      <c r="M4" s="418" t="s">
        <v>49</v>
      </c>
    </row>
    <row r="5" spans="1:19" ht="15" customHeight="1">
      <c r="A5" s="766" t="s">
        <v>370</v>
      </c>
      <c r="B5" s="768" t="s">
        <v>371</v>
      </c>
      <c r="C5" s="768" t="s">
        <v>1</v>
      </c>
      <c r="D5" s="741" t="s">
        <v>416</v>
      </c>
      <c r="E5" s="743"/>
      <c r="F5" s="743"/>
      <c r="G5" s="743"/>
      <c r="H5" s="744"/>
      <c r="I5" s="740" t="s">
        <v>417</v>
      </c>
      <c r="J5" s="741"/>
      <c r="K5" s="741"/>
      <c r="L5" s="741"/>
      <c r="M5" s="742"/>
    </row>
    <row r="6" spans="1:19" ht="105">
      <c r="A6" s="767"/>
      <c r="B6" s="769"/>
      <c r="C6" s="769"/>
      <c r="D6" s="561" t="s">
        <v>349</v>
      </c>
      <c r="E6" s="676" t="s">
        <v>3</v>
      </c>
      <c r="F6" s="676" t="s">
        <v>4</v>
      </c>
      <c r="G6" s="676" t="s">
        <v>5</v>
      </c>
      <c r="H6" s="419" t="s">
        <v>6</v>
      </c>
      <c r="I6" s="420" t="s">
        <v>2</v>
      </c>
      <c r="J6" s="676" t="s">
        <v>3</v>
      </c>
      <c r="K6" s="676" t="s">
        <v>7</v>
      </c>
      <c r="L6" s="676" t="s">
        <v>376</v>
      </c>
      <c r="M6" s="400" t="s">
        <v>8</v>
      </c>
    </row>
    <row r="7" spans="1:19">
      <c r="A7" s="683">
        <v>1</v>
      </c>
      <c r="B7" s="569">
        <v>2</v>
      </c>
      <c r="C7" s="569">
        <v>3</v>
      </c>
      <c r="D7" s="532">
        <v>4</v>
      </c>
      <c r="E7" s="674">
        <v>5</v>
      </c>
      <c r="F7" s="674">
        <v>6</v>
      </c>
      <c r="G7" s="674">
        <v>7</v>
      </c>
      <c r="H7" s="136">
        <v>8</v>
      </c>
      <c r="I7" s="137">
        <v>9</v>
      </c>
      <c r="J7" s="674">
        <v>10</v>
      </c>
      <c r="K7" s="674">
        <v>11</v>
      </c>
      <c r="L7" s="173"/>
      <c r="M7" s="136">
        <v>13</v>
      </c>
      <c r="S7" s="21"/>
    </row>
    <row r="8" spans="1:19" ht="21.75" customHeight="1">
      <c r="A8" s="684">
        <v>1</v>
      </c>
      <c r="B8" s="570" t="s">
        <v>82</v>
      </c>
      <c r="C8" s="691"/>
      <c r="D8" s="533">
        <v>1572531.8319999999</v>
      </c>
      <c r="E8" s="138">
        <v>119054.49200000003</v>
      </c>
      <c r="F8" s="138">
        <v>1453477.34</v>
      </c>
      <c r="G8" s="674"/>
      <c r="H8" s="140">
        <v>18090027.674408998</v>
      </c>
      <c r="I8" s="533">
        <v>1203525.3469999998</v>
      </c>
      <c r="J8" s="198">
        <v>96106.640999999989</v>
      </c>
      <c r="K8" s="198">
        <v>1107418.706</v>
      </c>
      <c r="L8" s="606"/>
      <c r="M8" s="590">
        <v>12349957.799087999</v>
      </c>
      <c r="N8" s="25"/>
    </row>
    <row r="9" spans="1:19" ht="21.75" customHeight="1">
      <c r="A9" s="759"/>
      <c r="B9" s="456" t="s">
        <v>9</v>
      </c>
      <c r="C9" s="407" t="s">
        <v>10</v>
      </c>
      <c r="D9" s="91">
        <v>1572531.8319999999</v>
      </c>
      <c r="E9" s="674">
        <v>119054.49200000003</v>
      </c>
      <c r="F9" s="143">
        <v>1453477.34</v>
      </c>
      <c r="G9" s="144"/>
      <c r="H9" s="145">
        <v>3997181.7366089993</v>
      </c>
      <c r="I9" s="594">
        <v>1203525.3469999998</v>
      </c>
      <c r="J9" s="606">
        <v>96106.640999999989</v>
      </c>
      <c r="K9" s="398">
        <v>1107418.706</v>
      </c>
      <c r="L9" s="398"/>
      <c r="M9" s="440">
        <v>3383668.622488</v>
      </c>
      <c r="N9" s="25"/>
    </row>
    <row r="10" spans="1:19" ht="21.75" customHeight="1">
      <c r="A10" s="759"/>
      <c r="B10" s="456" t="s">
        <v>11</v>
      </c>
      <c r="C10" s="407" t="s">
        <v>12</v>
      </c>
      <c r="D10" s="172"/>
      <c r="E10" s="172"/>
      <c r="F10" s="143">
        <v>2396.415</v>
      </c>
      <c r="G10" s="144"/>
      <c r="H10" s="145">
        <v>14092845.937799999</v>
      </c>
      <c r="I10" s="404"/>
      <c r="J10" s="404"/>
      <c r="K10" s="398">
        <v>1762.67</v>
      </c>
      <c r="L10" s="398"/>
      <c r="M10" s="440">
        <v>8966289.176599998</v>
      </c>
    </row>
    <row r="11" spans="1:19" ht="21.75" customHeight="1">
      <c r="A11" s="684">
        <v>2</v>
      </c>
      <c r="B11" s="570" t="s">
        <v>419</v>
      </c>
      <c r="C11" s="407"/>
      <c r="D11" s="188">
        <v>140466.69200000001</v>
      </c>
      <c r="E11" s="188">
        <v>10002.379999999997</v>
      </c>
      <c r="F11" s="138">
        <v>130464.31200000001</v>
      </c>
      <c r="G11" s="173"/>
      <c r="H11" s="140">
        <v>5225935.1648400007</v>
      </c>
      <c r="I11" s="589">
        <v>104916.44899999999</v>
      </c>
      <c r="J11" s="589">
        <v>7407.784999999998</v>
      </c>
      <c r="K11" s="198">
        <v>97508.66399999999</v>
      </c>
      <c r="L11" s="606"/>
      <c r="M11" s="590">
        <v>4878002.3368640002</v>
      </c>
      <c r="N11" s="25"/>
    </row>
    <row r="12" spans="1:19" ht="21.75" customHeight="1">
      <c r="A12" s="760"/>
      <c r="B12" s="456" t="s">
        <v>39</v>
      </c>
      <c r="C12" s="407" t="s">
        <v>10</v>
      </c>
      <c r="D12" s="172">
        <v>140466.69200000001</v>
      </c>
      <c r="E12" s="172">
        <v>10002.379999999997</v>
      </c>
      <c r="F12" s="143">
        <v>130464.31200000001</v>
      </c>
      <c r="G12" s="173"/>
      <c r="H12" s="145">
        <v>4085209.6916400003</v>
      </c>
      <c r="I12" s="404">
        <v>104916.44899999999</v>
      </c>
      <c r="J12" s="404">
        <v>7407.784999999998</v>
      </c>
      <c r="K12" s="398">
        <v>97508.66399999999</v>
      </c>
      <c r="L12" s="606"/>
      <c r="M12" s="440">
        <v>3087984.4976640004</v>
      </c>
      <c r="N12" s="25"/>
    </row>
    <row r="13" spans="1:19" ht="21.75" customHeight="1">
      <c r="A13" s="761"/>
      <c r="B13" s="456" t="s">
        <v>40</v>
      </c>
      <c r="C13" s="407" t="s">
        <v>12</v>
      </c>
      <c r="D13" s="172"/>
      <c r="E13" s="172"/>
      <c r="F13" s="143">
        <v>2334.41</v>
      </c>
      <c r="G13" s="144"/>
      <c r="H13" s="145">
        <v>1140725.4731999999</v>
      </c>
      <c r="I13" s="404"/>
      <c r="J13" s="404"/>
      <c r="K13" s="398">
        <v>2334.41</v>
      </c>
      <c r="L13" s="398"/>
      <c r="M13" s="440">
        <v>1790017.8392</v>
      </c>
    </row>
    <row r="14" spans="1:19" ht="21.75" customHeight="1">
      <c r="A14" s="684">
        <v>3</v>
      </c>
      <c r="B14" s="570" t="s">
        <v>405</v>
      </c>
      <c r="C14" s="407" t="s">
        <v>10</v>
      </c>
      <c r="D14" s="188">
        <v>327539.59500000003</v>
      </c>
      <c r="E14" s="188">
        <v>11887.114999999993</v>
      </c>
      <c r="F14" s="138">
        <v>315652.48000000004</v>
      </c>
      <c r="G14" s="421"/>
      <c r="H14" s="140">
        <v>9254732.1392188836</v>
      </c>
      <c r="I14" s="589">
        <v>230746.83000000002</v>
      </c>
      <c r="J14" s="589">
        <v>9000.7999999999902</v>
      </c>
      <c r="K14" s="198">
        <v>221746.03</v>
      </c>
      <c r="L14" s="139"/>
      <c r="M14" s="590">
        <v>6978790.834192099</v>
      </c>
      <c r="N14" s="25"/>
    </row>
    <row r="15" spans="1:19" ht="21.75" customHeight="1">
      <c r="A15" s="759"/>
      <c r="B15" s="456" t="s">
        <v>13</v>
      </c>
      <c r="C15" s="407"/>
      <c r="D15" s="172"/>
      <c r="E15" s="397"/>
      <c r="F15" s="143">
        <v>158513.08899999998</v>
      </c>
      <c r="G15" s="173"/>
      <c r="H15" s="145">
        <v>5252456.3004680006</v>
      </c>
      <c r="I15" s="404"/>
      <c r="J15" s="404"/>
      <c r="K15" s="398">
        <v>98795.464999999997</v>
      </c>
      <c r="L15" s="606"/>
      <c r="M15" s="440">
        <v>3856047.4616199997</v>
      </c>
      <c r="N15" s="25"/>
    </row>
    <row r="16" spans="1:19" ht="21.75" customHeight="1">
      <c r="A16" s="759"/>
      <c r="B16" s="456" t="s">
        <v>14</v>
      </c>
      <c r="C16" s="407" t="s">
        <v>10</v>
      </c>
      <c r="D16" s="170"/>
      <c r="E16" s="504"/>
      <c r="F16" s="155">
        <v>158513.08899999998</v>
      </c>
      <c r="G16" s="171"/>
      <c r="H16" s="442">
        <v>4068575.1359679997</v>
      </c>
      <c r="I16" s="595"/>
      <c r="J16" s="595"/>
      <c r="K16" s="596">
        <v>98795.464999999997</v>
      </c>
      <c r="L16" s="596"/>
      <c r="M16" s="597">
        <v>2575400.1816199999</v>
      </c>
      <c r="N16" s="25"/>
    </row>
    <row r="17" spans="1:15" ht="21.75" customHeight="1">
      <c r="A17" s="759"/>
      <c r="B17" s="456" t="s">
        <v>15</v>
      </c>
      <c r="C17" s="407" t="s">
        <v>12</v>
      </c>
      <c r="D17" s="170"/>
      <c r="E17" s="170"/>
      <c r="F17" s="143">
        <v>2382.89</v>
      </c>
      <c r="G17" s="173"/>
      <c r="H17" s="442">
        <v>1183881.1645</v>
      </c>
      <c r="I17" s="595"/>
      <c r="J17" s="595"/>
      <c r="K17" s="398">
        <v>2464</v>
      </c>
      <c r="L17" s="606"/>
      <c r="M17" s="597">
        <v>1280647.28</v>
      </c>
    </row>
    <row r="18" spans="1:15" ht="21.75" customHeight="1">
      <c r="A18" s="759"/>
      <c r="B18" s="383" t="s">
        <v>213</v>
      </c>
      <c r="C18" s="692" t="s">
        <v>10</v>
      </c>
      <c r="D18" s="170"/>
      <c r="E18" s="170"/>
      <c r="F18" s="155">
        <v>154478.22899999996</v>
      </c>
      <c r="G18" s="171"/>
      <c r="H18" s="442">
        <v>4002275.8387508853</v>
      </c>
      <c r="I18" s="595"/>
      <c r="J18" s="595"/>
      <c r="K18" s="596">
        <v>120245.89199999999</v>
      </c>
      <c r="L18" s="596"/>
      <c r="M18" s="597">
        <v>3122743.3725720984</v>
      </c>
    </row>
    <row r="19" spans="1:15" ht="21.75" customHeight="1">
      <c r="A19" s="759"/>
      <c r="B19" s="456" t="s">
        <v>46</v>
      </c>
      <c r="C19" s="407" t="s">
        <v>10</v>
      </c>
      <c r="D19" s="172"/>
      <c r="E19" s="172"/>
      <c r="F19" s="155">
        <v>2661.1619999999998</v>
      </c>
      <c r="G19" s="173"/>
      <c r="H19" s="443">
        <v>0</v>
      </c>
      <c r="I19" s="404"/>
      <c r="J19" s="404"/>
      <c r="K19" s="596">
        <v>2704.6730000000002</v>
      </c>
      <c r="L19" s="606"/>
      <c r="M19" s="598">
        <v>0</v>
      </c>
    </row>
    <row r="20" spans="1:15" ht="21.75" customHeight="1">
      <c r="A20" s="684">
        <v>4</v>
      </c>
      <c r="B20" s="571" t="s">
        <v>420</v>
      </c>
      <c r="C20" s="407"/>
      <c r="D20" s="188">
        <v>699746.80199999991</v>
      </c>
      <c r="E20" s="188">
        <v>22761.846999999991</v>
      </c>
      <c r="F20" s="138">
        <v>676984.95500000019</v>
      </c>
      <c r="G20" s="173"/>
      <c r="H20" s="140">
        <v>21030634.087475952</v>
      </c>
      <c r="I20" s="589">
        <v>747478.67599999998</v>
      </c>
      <c r="J20" s="589">
        <v>24579.873</v>
      </c>
      <c r="K20" s="198">
        <v>722898.80300000007</v>
      </c>
      <c r="L20" s="606"/>
      <c r="M20" s="590">
        <v>22141653.72972545</v>
      </c>
      <c r="N20" s="250"/>
    </row>
    <row r="21" spans="1:15" ht="21.75" customHeight="1">
      <c r="A21" s="685"/>
      <c r="B21" s="456" t="s">
        <v>273</v>
      </c>
      <c r="C21" s="407"/>
      <c r="D21" s="493"/>
      <c r="E21" s="300"/>
      <c r="F21" s="143">
        <v>322225.87099999998</v>
      </c>
      <c r="G21" s="173"/>
      <c r="H21" s="145">
        <v>11389969.621549003</v>
      </c>
      <c r="I21" s="404"/>
      <c r="J21" s="398"/>
      <c r="K21" s="398">
        <v>423486.35800000007</v>
      </c>
      <c r="L21" s="606"/>
      <c r="M21" s="440">
        <v>13059473.431623999</v>
      </c>
      <c r="N21" s="251"/>
    </row>
    <row r="22" spans="1:15" ht="21.75" customHeight="1">
      <c r="A22" s="685"/>
      <c r="B22" s="456" t="s">
        <v>45</v>
      </c>
      <c r="C22" s="407" t="s">
        <v>10</v>
      </c>
      <c r="D22" s="397"/>
      <c r="E22" s="300"/>
      <c r="F22" s="143">
        <v>307267.26799999998</v>
      </c>
      <c r="G22" s="144"/>
      <c r="H22" s="145">
        <v>5065938.9385090005</v>
      </c>
      <c r="I22" s="404"/>
      <c r="J22" s="398"/>
      <c r="K22" s="398">
        <v>375452.13600000006</v>
      </c>
      <c r="L22" s="398"/>
      <c r="M22" s="440">
        <v>6782827.9966240004</v>
      </c>
      <c r="N22" s="246"/>
      <c r="O22" s="246"/>
    </row>
    <row r="23" spans="1:15" ht="21.75" customHeight="1">
      <c r="A23" s="685"/>
      <c r="B23" s="456" t="s">
        <v>15</v>
      </c>
      <c r="C23" s="407" t="s">
        <v>12</v>
      </c>
      <c r="D23" s="72"/>
      <c r="E23" s="300"/>
      <c r="F23" s="143">
        <v>1370.8319999999999</v>
      </c>
      <c r="G23" s="173"/>
      <c r="H23" s="145">
        <v>6324030.6830399996</v>
      </c>
      <c r="I23" s="72"/>
      <c r="J23" s="398"/>
      <c r="K23" s="398">
        <v>1333.4999999999998</v>
      </c>
      <c r="L23" s="606"/>
      <c r="M23" s="440">
        <v>6276645.4350000015</v>
      </c>
      <c r="N23" s="534"/>
    </row>
    <row r="24" spans="1:15" ht="21.75" customHeight="1">
      <c r="A24" s="685"/>
      <c r="B24" s="456" t="s">
        <v>272</v>
      </c>
      <c r="C24" s="407" t="s">
        <v>10</v>
      </c>
      <c r="D24" s="505"/>
      <c r="E24" s="300"/>
      <c r="F24" s="143">
        <v>14958.602999999999</v>
      </c>
      <c r="G24" s="173"/>
      <c r="H24" s="403">
        <v>0</v>
      </c>
      <c r="I24" s="72"/>
      <c r="J24" s="398"/>
      <c r="K24" s="398">
        <v>48034.221999999994</v>
      </c>
      <c r="L24" s="606"/>
      <c r="M24" s="529">
        <v>0</v>
      </c>
      <c r="N24" s="441"/>
    </row>
    <row r="25" spans="1:15" ht="21.75" customHeight="1">
      <c r="A25" s="685"/>
      <c r="B25" s="383" t="s">
        <v>372</v>
      </c>
      <c r="C25" s="407" t="s">
        <v>10</v>
      </c>
      <c r="D25" s="72"/>
      <c r="E25" s="300"/>
      <c r="F25" s="244">
        <v>0</v>
      </c>
      <c r="G25" s="173"/>
      <c r="H25" s="403">
        <v>0</v>
      </c>
      <c r="I25" s="72"/>
      <c r="J25" s="398"/>
      <c r="K25" s="371">
        <v>0</v>
      </c>
      <c r="L25" s="606"/>
      <c r="M25" s="529">
        <v>0</v>
      </c>
      <c r="N25" s="441"/>
    </row>
    <row r="26" spans="1:15" ht="21.75" customHeight="1">
      <c r="A26" s="685"/>
      <c r="B26" s="383" t="s">
        <v>373</v>
      </c>
      <c r="C26" s="407" t="s">
        <v>10</v>
      </c>
      <c r="D26" s="509"/>
      <c r="E26" s="514"/>
      <c r="F26" s="143">
        <v>121140.622</v>
      </c>
      <c r="G26" s="173"/>
      <c r="H26" s="403">
        <v>0</v>
      </c>
      <c r="I26" s="72"/>
      <c r="J26" s="618"/>
      <c r="K26" s="398">
        <v>105296.72600000001</v>
      </c>
      <c r="L26" s="606"/>
      <c r="M26" s="529">
        <v>0</v>
      </c>
      <c r="N26" s="246"/>
    </row>
    <row r="27" spans="1:15" ht="21.75" customHeight="1">
      <c r="A27" s="686"/>
      <c r="B27" s="456" t="s">
        <v>374</v>
      </c>
      <c r="C27" s="407" t="s">
        <v>10</v>
      </c>
      <c r="D27" s="397"/>
      <c r="E27" s="515"/>
      <c r="F27" s="143">
        <v>362911.39299999998</v>
      </c>
      <c r="G27" s="144"/>
      <c r="H27" s="145">
        <v>9640664.4659269489</v>
      </c>
      <c r="I27" s="404"/>
      <c r="J27" s="618"/>
      <c r="K27" s="398">
        <v>341771.21599999996</v>
      </c>
      <c r="L27" s="398"/>
      <c r="M27" s="440">
        <v>9082180.2981014494</v>
      </c>
      <c r="N27" s="423"/>
    </row>
    <row r="28" spans="1:15" ht="21.75" customHeight="1">
      <c r="A28" s="762"/>
      <c r="B28" s="456" t="s">
        <v>375</v>
      </c>
      <c r="C28" s="407" t="s">
        <v>10</v>
      </c>
      <c r="D28" s="172"/>
      <c r="E28" s="458"/>
      <c r="F28" s="143">
        <v>6806.2939999999999</v>
      </c>
      <c r="G28" s="144"/>
      <c r="H28" s="403">
        <v>0</v>
      </c>
      <c r="I28" s="404"/>
      <c r="J28" s="198"/>
      <c r="K28" s="398">
        <v>5675.451</v>
      </c>
      <c r="L28" s="398"/>
      <c r="M28" s="529">
        <v>0</v>
      </c>
    </row>
    <row r="29" spans="1:15" ht="21.75" customHeight="1">
      <c r="A29" s="763"/>
      <c r="B29" s="456" t="s">
        <v>421</v>
      </c>
      <c r="C29" s="407" t="s">
        <v>10</v>
      </c>
      <c r="D29" s="172"/>
      <c r="E29" s="143"/>
      <c r="F29" s="143">
        <v>50114.021999999997</v>
      </c>
      <c r="G29" s="68"/>
      <c r="H29" s="403">
        <v>0</v>
      </c>
      <c r="I29" s="404"/>
      <c r="J29" s="398"/>
      <c r="K29" s="398">
        <v>34754.972000000002</v>
      </c>
      <c r="L29" s="82"/>
      <c r="M29" s="529">
        <v>0</v>
      </c>
    </row>
    <row r="30" spans="1:15" ht="21.75" customHeight="1">
      <c r="A30" s="684">
        <v>5</v>
      </c>
      <c r="B30" s="570" t="s">
        <v>407</v>
      </c>
      <c r="C30" s="691"/>
      <c r="D30" s="138">
        <v>217556.704</v>
      </c>
      <c r="E30" s="138">
        <v>4548.3429999999971</v>
      </c>
      <c r="F30" s="138">
        <v>213008.361</v>
      </c>
      <c r="G30" s="173"/>
      <c r="H30" s="140">
        <v>2995498.084572</v>
      </c>
      <c r="I30" s="198">
        <v>256324.76699999999</v>
      </c>
      <c r="J30" s="198">
        <v>6055.6420000000053</v>
      </c>
      <c r="K30" s="198">
        <v>250269.12500000003</v>
      </c>
      <c r="L30" s="606"/>
      <c r="M30" s="590">
        <v>3345925.1607110002</v>
      </c>
      <c r="N30" s="253"/>
    </row>
    <row r="31" spans="1:15" ht="21.75" customHeight="1">
      <c r="A31" s="760">
        <v>5</v>
      </c>
      <c r="B31" s="456" t="s">
        <v>14</v>
      </c>
      <c r="C31" s="407" t="s">
        <v>10</v>
      </c>
      <c r="D31" s="143">
        <v>217556.704</v>
      </c>
      <c r="E31" s="143">
        <v>4548.3429999999971</v>
      </c>
      <c r="F31" s="143">
        <v>213008.361</v>
      </c>
      <c r="G31" s="144"/>
      <c r="H31" s="136">
        <v>879969.39077200007</v>
      </c>
      <c r="I31" s="398">
        <v>256324.76699999999</v>
      </c>
      <c r="J31" s="398">
        <v>6055.6420000000053</v>
      </c>
      <c r="K31" s="398">
        <v>250269.12500000003</v>
      </c>
      <c r="L31" s="398"/>
      <c r="M31" s="593">
        <v>1114874.6603110002</v>
      </c>
      <c r="N31" s="253"/>
    </row>
    <row r="32" spans="1:15" ht="21.75" customHeight="1">
      <c r="A32" s="764"/>
      <c r="B32" s="456" t="s">
        <v>15</v>
      </c>
      <c r="C32" s="407" t="s">
        <v>12</v>
      </c>
      <c r="D32" s="143"/>
      <c r="E32" s="143"/>
      <c r="F32" s="143">
        <v>2186.89</v>
      </c>
      <c r="G32" s="196"/>
      <c r="H32" s="136">
        <v>2115528.6938</v>
      </c>
      <c r="I32" s="398"/>
      <c r="J32" s="398"/>
      <c r="K32" s="398">
        <v>2158.25</v>
      </c>
      <c r="L32" s="592"/>
      <c r="M32" s="593">
        <v>2231050.5004000003</v>
      </c>
      <c r="N32" s="25"/>
    </row>
    <row r="33" spans="1:19" ht="21.75" customHeight="1">
      <c r="A33" s="684">
        <v>6</v>
      </c>
      <c r="B33" s="571" t="s">
        <v>408</v>
      </c>
      <c r="C33" s="693"/>
      <c r="D33" s="188">
        <v>289003.97399999999</v>
      </c>
      <c r="E33" s="138">
        <v>2488.3139999999985</v>
      </c>
      <c r="F33" s="138">
        <v>286515.66000000003</v>
      </c>
      <c r="G33" s="173"/>
      <c r="H33" s="140">
        <v>5103335.0666439999</v>
      </c>
      <c r="I33" s="589">
        <v>481742.10699999996</v>
      </c>
      <c r="J33" s="198">
        <v>3554.1979999999749</v>
      </c>
      <c r="K33" s="198">
        <v>478187.90899999999</v>
      </c>
      <c r="L33" s="606"/>
      <c r="M33" s="590">
        <v>7335818.3020430002</v>
      </c>
      <c r="N33" s="25"/>
    </row>
    <row r="34" spans="1:19" ht="21.75" customHeight="1">
      <c r="A34" s="685"/>
      <c r="B34" s="456" t="s">
        <v>14</v>
      </c>
      <c r="C34" s="407" t="s">
        <v>10</v>
      </c>
      <c r="D34" s="172">
        <v>289003.97399999999</v>
      </c>
      <c r="E34" s="143">
        <v>2488.3139999999985</v>
      </c>
      <c r="F34" s="143">
        <v>286515.66000000003</v>
      </c>
      <c r="G34" s="144"/>
      <c r="H34" s="145">
        <v>2070540.049294</v>
      </c>
      <c r="I34" s="404">
        <v>481742.10699999996</v>
      </c>
      <c r="J34" s="398">
        <v>3554.1979999999749</v>
      </c>
      <c r="K34" s="398">
        <v>478187.90899999999</v>
      </c>
      <c r="L34" s="398"/>
      <c r="M34" s="440">
        <v>3290677.031643</v>
      </c>
      <c r="N34" s="25"/>
    </row>
    <row r="35" spans="1:19" ht="21.75" customHeight="1">
      <c r="A35" s="687"/>
      <c r="B35" s="572" t="s">
        <v>15</v>
      </c>
      <c r="C35" s="694" t="s">
        <v>12</v>
      </c>
      <c r="D35" s="520"/>
      <c r="E35" s="521"/>
      <c r="F35" s="521">
        <v>953.92499999999995</v>
      </c>
      <c r="G35" s="522"/>
      <c r="H35" s="523">
        <v>3032795.0173499994</v>
      </c>
      <c r="I35" s="599"/>
      <c r="J35" s="600"/>
      <c r="K35" s="600">
        <v>1669.8799999999999</v>
      </c>
      <c r="L35" s="600"/>
      <c r="M35" s="601">
        <v>4045141.2704000003</v>
      </c>
    </row>
    <row r="36" spans="1:19" ht="21.75" customHeight="1">
      <c r="A36" s="684">
        <v>7</v>
      </c>
      <c r="B36" s="570" t="s">
        <v>19</v>
      </c>
      <c r="C36" s="407"/>
      <c r="D36" s="138">
        <v>555286.25009999995</v>
      </c>
      <c r="E36" s="138">
        <v>11295.555700000026</v>
      </c>
      <c r="F36" s="138">
        <v>543990.69439999992</v>
      </c>
      <c r="G36" s="198"/>
      <c r="H36" s="140">
        <v>12222356.120296003</v>
      </c>
      <c r="I36" s="93">
        <v>618025.79399999999</v>
      </c>
      <c r="J36" s="62">
        <v>12966.197599999956</v>
      </c>
      <c r="K36" s="62">
        <v>605059.59640000004</v>
      </c>
      <c r="L36" s="475"/>
      <c r="M36" s="240">
        <v>13236474.579500608</v>
      </c>
      <c r="N36" s="671"/>
      <c r="S36" s="21"/>
    </row>
    <row r="37" spans="1:19" ht="21.75" customHeight="1">
      <c r="A37" s="12">
        <v>1</v>
      </c>
      <c r="B37" s="399" t="s">
        <v>426</v>
      </c>
      <c r="C37" s="407" t="s">
        <v>10</v>
      </c>
      <c r="D37" s="172">
        <v>42126.070999999996</v>
      </c>
      <c r="E37" s="143">
        <v>690.48500000000058</v>
      </c>
      <c r="F37" s="143">
        <v>41435.585999999996</v>
      </c>
      <c r="G37" s="144"/>
      <c r="H37" s="145">
        <v>1005890.285736</v>
      </c>
      <c r="I37" s="404">
        <v>45242.657999999996</v>
      </c>
      <c r="J37" s="398">
        <v>747.97299999999814</v>
      </c>
      <c r="K37" s="398">
        <v>44494.684999999998</v>
      </c>
      <c r="L37" s="398"/>
      <c r="M37" s="440">
        <v>1061821.1628399999</v>
      </c>
      <c r="N37" s="396"/>
      <c r="S37" s="21"/>
    </row>
    <row r="38" spans="1:19" ht="21.75" customHeight="1">
      <c r="A38" s="12">
        <v>2</v>
      </c>
      <c r="B38" s="464" t="s">
        <v>54</v>
      </c>
      <c r="C38" s="407" t="s">
        <v>10</v>
      </c>
      <c r="D38" s="172">
        <v>7169.6979999999994</v>
      </c>
      <c r="E38" s="143">
        <v>108.30599999999959</v>
      </c>
      <c r="F38" s="143">
        <v>7061.3919999999998</v>
      </c>
      <c r="G38" s="144"/>
      <c r="H38" s="145">
        <v>114181.005152</v>
      </c>
      <c r="I38" s="404">
        <v>7078.5759999999991</v>
      </c>
      <c r="J38" s="398">
        <v>91.870999999999185</v>
      </c>
      <c r="K38" s="398">
        <v>6986.7049999999999</v>
      </c>
      <c r="L38" s="398"/>
      <c r="M38" s="440">
        <v>111130.52973000001</v>
      </c>
      <c r="N38" s="396"/>
      <c r="O38" s="25"/>
      <c r="S38" s="21"/>
    </row>
    <row r="39" spans="1:19" ht="21.75" customHeight="1">
      <c r="A39" s="12">
        <v>3</v>
      </c>
      <c r="B39" s="464" t="s">
        <v>381</v>
      </c>
      <c r="C39" s="407" t="s">
        <v>10</v>
      </c>
      <c r="D39" s="172">
        <v>1986.114</v>
      </c>
      <c r="E39" s="143">
        <v>110.22699999999986</v>
      </c>
      <c r="F39" s="143">
        <v>1875.8870000000002</v>
      </c>
      <c r="G39" s="144"/>
      <c r="H39" s="145">
        <v>42532.835712</v>
      </c>
      <c r="I39" s="404">
        <v>2409.1449999999995</v>
      </c>
      <c r="J39" s="398">
        <v>129.73299999999972</v>
      </c>
      <c r="K39" s="398">
        <v>2279.4119999999998</v>
      </c>
      <c r="L39" s="398"/>
      <c r="M39" s="440">
        <v>54395.887968000003</v>
      </c>
      <c r="N39" s="396"/>
      <c r="O39" s="25"/>
      <c r="S39" s="21"/>
    </row>
    <row r="40" spans="1:19" ht="21.75" customHeight="1">
      <c r="A40" s="12">
        <v>4</v>
      </c>
      <c r="B40" s="464" t="s">
        <v>427</v>
      </c>
      <c r="C40" s="407" t="s">
        <v>10</v>
      </c>
      <c r="D40" s="172">
        <v>713.72400000000005</v>
      </c>
      <c r="E40" s="143">
        <v>104.83800000000008</v>
      </c>
      <c r="F40" s="143">
        <v>608.88599999999997</v>
      </c>
      <c r="G40" s="144"/>
      <c r="H40" s="145">
        <v>9850.4676660000005</v>
      </c>
      <c r="I40" s="404">
        <v>1030.473</v>
      </c>
      <c r="J40" s="398">
        <v>119.03700000000003</v>
      </c>
      <c r="K40" s="398">
        <v>911.43599999999992</v>
      </c>
      <c r="L40" s="398"/>
      <c r="M40" s="440">
        <v>14497.301016000001</v>
      </c>
      <c r="N40" s="396"/>
      <c r="O40" s="25"/>
      <c r="S40" s="21"/>
    </row>
    <row r="41" spans="1:19" ht="21.75" customHeight="1">
      <c r="A41" s="12">
        <v>5</v>
      </c>
      <c r="B41" s="464" t="s">
        <v>314</v>
      </c>
      <c r="C41" s="407" t="s">
        <v>10</v>
      </c>
      <c r="D41" s="172">
        <v>1618.5420000000001</v>
      </c>
      <c r="E41" s="143">
        <v>20.438000000000329</v>
      </c>
      <c r="F41" s="143">
        <v>1598.1039999999998</v>
      </c>
      <c r="G41" s="144"/>
      <c r="H41" s="145">
        <v>25844.859124000002</v>
      </c>
      <c r="I41" s="404">
        <v>1616.0810000000001</v>
      </c>
      <c r="J41" s="398">
        <v>19.166000000000167</v>
      </c>
      <c r="K41" s="398">
        <v>1596.915</v>
      </c>
      <c r="L41" s="398"/>
      <c r="M41" s="440">
        <v>25400.529990000003</v>
      </c>
      <c r="N41" s="396"/>
      <c r="O41" s="25"/>
      <c r="S41" s="21"/>
    </row>
    <row r="42" spans="1:19" ht="21.75" customHeight="1">
      <c r="A42" s="12">
        <v>6</v>
      </c>
      <c r="B42" s="464" t="s">
        <v>315</v>
      </c>
      <c r="C42" s="407" t="s">
        <v>10</v>
      </c>
      <c r="D42" s="172">
        <v>7242.4919999999993</v>
      </c>
      <c r="E42" s="143">
        <v>274.30399999999918</v>
      </c>
      <c r="F42" s="143">
        <v>6968.1880000000001</v>
      </c>
      <c r="G42" s="144"/>
      <c r="H42" s="145">
        <v>112702.16822800001</v>
      </c>
      <c r="I42" s="404">
        <v>8260.5259999999998</v>
      </c>
      <c r="J42" s="398">
        <v>311.52399999999943</v>
      </c>
      <c r="K42" s="398">
        <v>7949.0020000000004</v>
      </c>
      <c r="L42" s="398"/>
      <c r="M42" s="440">
        <v>126436.82581200001</v>
      </c>
      <c r="N42" s="254"/>
      <c r="O42" s="25"/>
      <c r="S42" s="21"/>
    </row>
    <row r="43" spans="1:19" ht="21.75" customHeight="1">
      <c r="A43" s="12">
        <v>7</v>
      </c>
      <c r="B43" s="456" t="s">
        <v>347</v>
      </c>
      <c r="C43" s="407" t="s">
        <v>10</v>
      </c>
      <c r="D43" s="172">
        <v>2259.6420000000003</v>
      </c>
      <c r="E43" s="143">
        <v>75.160000000000309</v>
      </c>
      <c r="F43" s="143">
        <v>2184.482</v>
      </c>
      <c r="G43" s="144"/>
      <c r="H43" s="145">
        <v>38753.040452000008</v>
      </c>
      <c r="I43" s="404">
        <v>2111.5840000000003</v>
      </c>
      <c r="J43" s="398">
        <v>66.133000000000038</v>
      </c>
      <c r="K43" s="398">
        <v>2045.4510000000002</v>
      </c>
      <c r="L43" s="398"/>
      <c r="M43" s="440">
        <v>36891.754236000001</v>
      </c>
      <c r="N43" s="396"/>
      <c r="O43" s="25"/>
      <c r="S43" s="21"/>
    </row>
    <row r="44" spans="1:19" ht="21.75" customHeight="1">
      <c r="A44" s="12">
        <v>8</v>
      </c>
      <c r="B44" s="456" t="s">
        <v>348</v>
      </c>
      <c r="C44" s="407" t="s">
        <v>10</v>
      </c>
      <c r="D44" s="172">
        <v>4176.125</v>
      </c>
      <c r="E44" s="143">
        <v>6.8339999999998327</v>
      </c>
      <c r="F44" s="143">
        <v>4169.2910000000002</v>
      </c>
      <c r="G44" s="144"/>
      <c r="H44" s="145">
        <v>94923.346116000001</v>
      </c>
      <c r="I44" s="404">
        <v>4067.8049999999998</v>
      </c>
      <c r="J44" s="398">
        <v>5.0309999999994943</v>
      </c>
      <c r="K44" s="398">
        <v>4062.7740000000003</v>
      </c>
      <c r="L44" s="398"/>
      <c r="M44" s="440">
        <v>96954.038736000017</v>
      </c>
      <c r="N44" s="396"/>
      <c r="O44" s="25"/>
      <c r="S44" s="21"/>
    </row>
    <row r="45" spans="1:19" ht="21.75" customHeight="1">
      <c r="A45" s="12">
        <v>9</v>
      </c>
      <c r="B45" s="456" t="s">
        <v>316</v>
      </c>
      <c r="C45" s="407" t="s">
        <v>10</v>
      </c>
      <c r="D45" s="172">
        <v>27471.858</v>
      </c>
      <c r="E45" s="143">
        <v>241.06399999999849</v>
      </c>
      <c r="F45" s="143">
        <v>27230.794000000002</v>
      </c>
      <c r="G45" s="144"/>
      <c r="H45" s="145">
        <v>440238.61011400004</v>
      </c>
      <c r="I45" s="404">
        <v>30356.340000000004</v>
      </c>
      <c r="J45" s="398">
        <v>311.46300000000338</v>
      </c>
      <c r="K45" s="398">
        <v>30044.877</v>
      </c>
      <c r="L45" s="398"/>
      <c r="M45" s="440">
        <v>477893.81356200005</v>
      </c>
      <c r="N45" s="396"/>
      <c r="O45" s="25"/>
      <c r="S45" s="21"/>
    </row>
    <row r="46" spans="1:19" ht="21.75" customHeight="1">
      <c r="A46" s="12">
        <v>10</v>
      </c>
      <c r="B46" s="456" t="s">
        <v>317</v>
      </c>
      <c r="C46" s="407" t="s">
        <v>10</v>
      </c>
      <c r="D46" s="172">
        <v>1391.6220000000001</v>
      </c>
      <c r="E46" s="143">
        <v>34.226999999999862</v>
      </c>
      <c r="F46" s="143">
        <v>1357.3950000000002</v>
      </c>
      <c r="G46" s="144"/>
      <c r="H46" s="145">
        <v>25965.126964999999</v>
      </c>
      <c r="I46" s="404">
        <v>1654.6419999999998</v>
      </c>
      <c r="J46" s="398">
        <v>59.31899999999996</v>
      </c>
      <c r="K46" s="398">
        <v>1595.3229999999999</v>
      </c>
      <c r="L46" s="398"/>
      <c r="M46" s="440">
        <v>31151.872221000001</v>
      </c>
      <c r="N46" s="396"/>
      <c r="O46" s="25"/>
      <c r="S46" s="21"/>
    </row>
    <row r="47" spans="1:19" ht="21.75" customHeight="1">
      <c r="A47" s="12">
        <v>11</v>
      </c>
      <c r="B47" s="464" t="s">
        <v>318</v>
      </c>
      <c r="C47" s="407" t="s">
        <v>10</v>
      </c>
      <c r="D47" s="172">
        <v>664.28499999999997</v>
      </c>
      <c r="E47" s="143">
        <v>16.487999999999943</v>
      </c>
      <c r="F47" s="143">
        <v>647.79700000000003</v>
      </c>
      <c r="G47" s="144"/>
      <c r="H47" s="145">
        <v>15401.087271999999</v>
      </c>
      <c r="I47" s="404">
        <v>728.94299999999998</v>
      </c>
      <c r="J47" s="398">
        <v>3.8369999999999891</v>
      </c>
      <c r="K47" s="398">
        <v>725.10599999999999</v>
      </c>
      <c r="L47" s="398"/>
      <c r="M47" s="440">
        <v>17303.929584000001</v>
      </c>
      <c r="N47" s="396"/>
      <c r="O47" s="25"/>
      <c r="S47" s="21"/>
    </row>
    <row r="48" spans="1:19" ht="21.75" customHeight="1">
      <c r="A48" s="12">
        <v>12</v>
      </c>
      <c r="B48" s="456" t="s">
        <v>320</v>
      </c>
      <c r="C48" s="407" t="s">
        <v>10</v>
      </c>
      <c r="D48" s="172">
        <v>2925.9690000000001</v>
      </c>
      <c r="E48" s="143">
        <v>70.57300000000032</v>
      </c>
      <c r="F48" s="143">
        <v>2855.3959999999997</v>
      </c>
      <c r="G48" s="144"/>
      <c r="H48" s="145">
        <v>38607.809315999999</v>
      </c>
      <c r="I48" s="516">
        <v>2871.9670000000001</v>
      </c>
      <c r="J48" s="371">
        <v>53.114000000000033</v>
      </c>
      <c r="K48" s="371">
        <v>2818.8530000000001</v>
      </c>
      <c r="L48" s="371"/>
      <c r="M48" s="529">
        <v>38113.711412999997</v>
      </c>
      <c r="N48" s="396"/>
      <c r="O48" s="25"/>
      <c r="S48" s="21"/>
    </row>
    <row r="49" spans="1:19" ht="21.75" customHeight="1">
      <c r="A49" s="12">
        <v>13</v>
      </c>
      <c r="B49" s="463" t="s">
        <v>369</v>
      </c>
      <c r="C49" s="407" t="s">
        <v>10</v>
      </c>
      <c r="D49" s="172">
        <v>1051.8330000000001</v>
      </c>
      <c r="E49" s="143">
        <v>113.34400000000005</v>
      </c>
      <c r="F49" s="143">
        <v>938.48900000000003</v>
      </c>
      <c r="G49" s="144"/>
      <c r="H49" s="145">
        <v>20519.167964</v>
      </c>
      <c r="I49" s="404">
        <v>1143.751</v>
      </c>
      <c r="J49" s="398">
        <v>116.53899999999999</v>
      </c>
      <c r="K49" s="398">
        <v>1027.212</v>
      </c>
      <c r="L49" s="398"/>
      <c r="M49" s="440">
        <v>24513.387168000001</v>
      </c>
      <c r="N49" s="396"/>
      <c r="O49" s="25"/>
      <c r="S49" s="21"/>
    </row>
    <row r="50" spans="1:19" ht="21.75" customHeight="1">
      <c r="A50" s="12">
        <v>14</v>
      </c>
      <c r="B50" s="463" t="s">
        <v>321</v>
      </c>
      <c r="C50" s="407" t="s">
        <v>10</v>
      </c>
      <c r="D50" s="172">
        <v>2895.248</v>
      </c>
      <c r="E50" s="143">
        <v>10.932000000000244</v>
      </c>
      <c r="F50" s="143">
        <v>2884.3159999999998</v>
      </c>
      <c r="G50" s="144"/>
      <c r="H50" s="145">
        <v>46653.289196000005</v>
      </c>
      <c r="I50" s="404">
        <v>3391.2539999999999</v>
      </c>
      <c r="J50" s="398">
        <v>13.355999999999767</v>
      </c>
      <c r="K50" s="398">
        <v>3377.8980000000001</v>
      </c>
      <c r="L50" s="398"/>
      <c r="M50" s="440">
        <v>53728.845587999996</v>
      </c>
      <c r="N50" s="396"/>
      <c r="O50" s="25"/>
      <c r="S50" s="21"/>
    </row>
    <row r="51" spans="1:19" ht="21.75" customHeight="1">
      <c r="A51" s="12">
        <v>15</v>
      </c>
      <c r="B51" s="463" t="s">
        <v>74</v>
      </c>
      <c r="C51" s="407" t="s">
        <v>10</v>
      </c>
      <c r="D51" s="502">
        <v>0</v>
      </c>
      <c r="E51" s="244">
        <v>0</v>
      </c>
      <c r="F51" s="143">
        <v>0</v>
      </c>
      <c r="G51" s="369"/>
      <c r="H51" s="403">
        <v>0</v>
      </c>
      <c r="I51" s="516">
        <v>0</v>
      </c>
      <c r="J51" s="371">
        <v>0</v>
      </c>
      <c r="K51" s="371">
        <v>0</v>
      </c>
      <c r="L51" s="371"/>
      <c r="M51" s="529">
        <v>0</v>
      </c>
      <c r="N51" s="396"/>
      <c r="O51" s="25"/>
      <c r="S51" s="21"/>
    </row>
    <row r="52" spans="1:19" ht="21.75" customHeight="1">
      <c r="A52" s="12">
        <v>16</v>
      </c>
      <c r="B52" s="464" t="s">
        <v>75</v>
      </c>
      <c r="C52" s="407" t="s">
        <v>10</v>
      </c>
      <c r="D52" s="502">
        <v>0</v>
      </c>
      <c r="E52" s="244">
        <v>0</v>
      </c>
      <c r="F52" s="143">
        <v>0</v>
      </c>
      <c r="G52" s="369"/>
      <c r="H52" s="403">
        <v>0</v>
      </c>
      <c r="I52" s="516">
        <v>0</v>
      </c>
      <c r="J52" s="371">
        <v>0</v>
      </c>
      <c r="K52" s="371">
        <v>0</v>
      </c>
      <c r="L52" s="371"/>
      <c r="M52" s="529">
        <v>0</v>
      </c>
      <c r="N52" s="396"/>
      <c r="O52" s="25"/>
      <c r="S52" s="21"/>
    </row>
    <row r="53" spans="1:19" ht="21.75" customHeight="1">
      <c r="A53" s="12">
        <v>17</v>
      </c>
      <c r="B53" s="535" t="s">
        <v>322</v>
      </c>
      <c r="C53" s="407" t="s">
        <v>10</v>
      </c>
      <c r="D53" s="172">
        <v>1235.6239999999998</v>
      </c>
      <c r="E53" s="143">
        <v>4.806999999999789</v>
      </c>
      <c r="F53" s="143">
        <v>1230.817</v>
      </c>
      <c r="G53" s="144"/>
      <c r="H53" s="145">
        <v>26021.256892000001</v>
      </c>
      <c r="I53" s="404">
        <v>1832.5530000000001</v>
      </c>
      <c r="J53" s="398">
        <v>7.4170000000001437</v>
      </c>
      <c r="K53" s="398">
        <v>1825.136</v>
      </c>
      <c r="L53" s="398"/>
      <c r="M53" s="440">
        <v>43555.045504000002</v>
      </c>
      <c r="N53" s="396"/>
      <c r="O53" s="25"/>
      <c r="S53" s="21"/>
    </row>
    <row r="54" spans="1:19" ht="21.75" customHeight="1">
      <c r="A54" s="12">
        <v>18</v>
      </c>
      <c r="B54" s="464" t="s">
        <v>399</v>
      </c>
      <c r="C54" s="407" t="s">
        <v>10</v>
      </c>
      <c r="D54" s="172">
        <v>386.10900000000004</v>
      </c>
      <c r="E54" s="143">
        <v>11.335000000000036</v>
      </c>
      <c r="F54" s="143">
        <v>374.774</v>
      </c>
      <c r="G54" s="144"/>
      <c r="H54" s="145">
        <v>6061.8529939999999</v>
      </c>
      <c r="I54" s="404">
        <v>363.87300000000005</v>
      </c>
      <c r="J54" s="398">
        <v>20.632000000000005</v>
      </c>
      <c r="K54" s="398">
        <v>343.24100000000004</v>
      </c>
      <c r="L54" s="398"/>
      <c r="M54" s="440">
        <v>5459.5913460000011</v>
      </c>
      <c r="N54" s="396"/>
      <c r="O54" s="25"/>
      <c r="S54" s="21"/>
    </row>
    <row r="55" spans="1:19" ht="21.75" customHeight="1">
      <c r="A55" s="12">
        <v>19</v>
      </c>
      <c r="B55" s="464" t="s">
        <v>323</v>
      </c>
      <c r="C55" s="407" t="s">
        <v>10</v>
      </c>
      <c r="D55" s="172">
        <v>7937.0109999999995</v>
      </c>
      <c r="E55" s="143">
        <v>684.36899999999969</v>
      </c>
      <c r="F55" s="143">
        <v>7252.6419999999998</v>
      </c>
      <c r="G55" s="144"/>
      <c r="H55" s="145">
        <v>78241.501896000002</v>
      </c>
      <c r="I55" s="404">
        <v>8120.74</v>
      </c>
      <c r="J55" s="398">
        <v>772.59799999999996</v>
      </c>
      <c r="K55" s="398">
        <v>7348.1419999999998</v>
      </c>
      <c r="L55" s="398"/>
      <c r="M55" s="440">
        <v>77927.045910000001</v>
      </c>
      <c r="N55" s="396"/>
      <c r="O55" s="25"/>
      <c r="S55" s="21"/>
    </row>
    <row r="56" spans="1:19" ht="21.75" customHeight="1">
      <c r="A56" s="12">
        <v>20</v>
      </c>
      <c r="B56" s="464" t="s">
        <v>324</v>
      </c>
      <c r="C56" s="407" t="s">
        <v>10</v>
      </c>
      <c r="D56" s="172">
        <v>865.17899999999997</v>
      </c>
      <c r="E56" s="143">
        <v>12.895999999999958</v>
      </c>
      <c r="F56" s="143">
        <v>852.28300000000002</v>
      </c>
      <c r="G56" s="144"/>
      <c r="H56" s="145">
        <v>18809.350708000002</v>
      </c>
      <c r="I56" s="404">
        <v>920.94799999999998</v>
      </c>
      <c r="J56" s="398">
        <v>12.288000000000011</v>
      </c>
      <c r="K56" s="398">
        <v>908.66</v>
      </c>
      <c r="L56" s="398"/>
      <c r="M56" s="440">
        <v>21684.262240000004</v>
      </c>
      <c r="N56" s="396"/>
      <c r="O56" s="25"/>
      <c r="S56" s="21"/>
    </row>
    <row r="57" spans="1:19" ht="21.75" customHeight="1">
      <c r="A57" s="12">
        <v>21</v>
      </c>
      <c r="B57" s="464" t="s">
        <v>354</v>
      </c>
      <c r="C57" s="407" t="s">
        <v>10</v>
      </c>
      <c r="D57" s="172">
        <v>528.08699999999999</v>
      </c>
      <c r="E57" s="143">
        <v>41.41799999999995</v>
      </c>
      <c r="F57" s="143">
        <v>486.66900000000004</v>
      </c>
      <c r="G57" s="144"/>
      <c r="H57" s="145">
        <v>8562.6842350000006</v>
      </c>
      <c r="I57" s="404">
        <v>715.279</v>
      </c>
      <c r="J57" s="398">
        <v>49.780999999999949</v>
      </c>
      <c r="K57" s="398">
        <v>665.49800000000005</v>
      </c>
      <c r="L57" s="398"/>
      <c r="M57" s="440">
        <v>12055.49627</v>
      </c>
      <c r="N57" s="396"/>
      <c r="O57" s="25"/>
      <c r="S57" s="21"/>
    </row>
    <row r="58" spans="1:19" ht="21.75" customHeight="1">
      <c r="A58" s="12">
        <v>22</v>
      </c>
      <c r="B58" s="464" t="s">
        <v>355</v>
      </c>
      <c r="C58" s="407" t="s">
        <v>10</v>
      </c>
      <c r="D58" s="172">
        <v>1876.9659999999999</v>
      </c>
      <c r="E58" s="143">
        <v>75.000999999999976</v>
      </c>
      <c r="F58" s="143">
        <v>1801.9649999999999</v>
      </c>
      <c r="G58" s="144"/>
      <c r="H58" s="440">
        <v>40814.648440000004</v>
      </c>
      <c r="I58" s="404">
        <v>1942.77</v>
      </c>
      <c r="J58" s="398">
        <v>56.683999999999969</v>
      </c>
      <c r="K58" s="398">
        <v>1886.086</v>
      </c>
      <c r="L58" s="398"/>
      <c r="M58" s="440">
        <v>45009.556304000005</v>
      </c>
      <c r="N58" s="396"/>
      <c r="O58" s="25"/>
      <c r="S58" s="21"/>
    </row>
    <row r="59" spans="1:19" ht="21.75" customHeight="1">
      <c r="A59" s="12">
        <v>23</v>
      </c>
      <c r="B59" s="464" t="s">
        <v>325</v>
      </c>
      <c r="C59" s="407" t="s">
        <v>10</v>
      </c>
      <c r="D59" s="172">
        <v>2120.7389999999996</v>
      </c>
      <c r="E59" s="143">
        <v>60.371999999999389</v>
      </c>
      <c r="F59" s="143">
        <v>2060.3670000000002</v>
      </c>
      <c r="G59" s="144"/>
      <c r="H59" s="145">
        <v>33338.798427000002</v>
      </c>
      <c r="I59" s="404">
        <v>2431.3850000000002</v>
      </c>
      <c r="J59" s="398">
        <v>102.02500000000009</v>
      </c>
      <c r="K59" s="398">
        <v>2329.36</v>
      </c>
      <c r="L59" s="398"/>
      <c r="M59" s="440">
        <v>37050.800160000006</v>
      </c>
      <c r="N59" s="396"/>
      <c r="O59" s="25"/>
      <c r="S59" s="21"/>
    </row>
    <row r="60" spans="1:19" ht="21.75" customHeight="1">
      <c r="A60" s="12">
        <v>24</v>
      </c>
      <c r="B60" s="464" t="s">
        <v>326</v>
      </c>
      <c r="C60" s="407" t="s">
        <v>10</v>
      </c>
      <c r="D60" s="502">
        <v>0</v>
      </c>
      <c r="E60" s="244">
        <v>0</v>
      </c>
      <c r="F60" s="143">
        <v>0</v>
      </c>
      <c r="G60" s="144"/>
      <c r="H60" s="403">
        <v>0</v>
      </c>
      <c r="I60" s="516">
        <v>0</v>
      </c>
      <c r="J60" s="371">
        <v>0</v>
      </c>
      <c r="K60" s="371">
        <v>0</v>
      </c>
      <c r="L60" s="398"/>
      <c r="M60" s="529">
        <v>0</v>
      </c>
      <c r="N60" s="396"/>
      <c r="O60" s="25"/>
      <c r="S60" s="21"/>
    </row>
    <row r="61" spans="1:19" ht="21.75" customHeight="1">
      <c r="A61" s="12">
        <v>25</v>
      </c>
      <c r="B61" s="464" t="s">
        <v>69</v>
      </c>
      <c r="C61" s="407" t="s">
        <v>10</v>
      </c>
      <c r="D61" s="502">
        <v>0</v>
      </c>
      <c r="E61" s="244">
        <v>0</v>
      </c>
      <c r="F61" s="143">
        <v>0</v>
      </c>
      <c r="G61" s="369"/>
      <c r="H61" s="403">
        <v>0</v>
      </c>
      <c r="I61" s="516">
        <v>0</v>
      </c>
      <c r="J61" s="371">
        <v>0</v>
      </c>
      <c r="K61" s="371">
        <v>0</v>
      </c>
      <c r="L61" s="371"/>
      <c r="M61" s="529">
        <v>0</v>
      </c>
      <c r="N61" s="396"/>
      <c r="O61" s="25"/>
      <c r="S61" s="21"/>
    </row>
    <row r="62" spans="1:19" ht="21.75" customHeight="1">
      <c r="A62" s="12">
        <v>26</v>
      </c>
      <c r="B62" s="464" t="s">
        <v>70</v>
      </c>
      <c r="C62" s="407" t="s">
        <v>10</v>
      </c>
      <c r="D62" s="172">
        <v>2281.4659999999999</v>
      </c>
      <c r="E62" s="143">
        <v>22.994999999999891</v>
      </c>
      <c r="F62" s="143">
        <v>2258.471</v>
      </c>
      <c r="G62" s="144"/>
      <c r="H62" s="145">
        <v>49241.272632</v>
      </c>
      <c r="I62" s="404">
        <v>2752.489</v>
      </c>
      <c r="J62" s="398">
        <v>28.459000000000287</v>
      </c>
      <c r="K62" s="398">
        <v>2724.0299999999997</v>
      </c>
      <c r="L62" s="398"/>
      <c r="M62" s="440">
        <v>63448.106760000002</v>
      </c>
      <c r="N62" s="396"/>
      <c r="O62" s="25"/>
      <c r="S62" s="21"/>
    </row>
    <row r="63" spans="1:19" ht="21.75" customHeight="1">
      <c r="A63" s="12">
        <v>27</v>
      </c>
      <c r="B63" s="464" t="s">
        <v>71</v>
      </c>
      <c r="C63" s="407" t="s">
        <v>10</v>
      </c>
      <c r="D63" s="172">
        <v>2396.1619999999998</v>
      </c>
      <c r="E63" s="143">
        <v>135.23900000000003</v>
      </c>
      <c r="F63" s="143">
        <v>2260.9229999999998</v>
      </c>
      <c r="G63" s="144"/>
      <c r="H63" s="145">
        <v>54886.166748000003</v>
      </c>
      <c r="I63" s="404">
        <v>2508.6729999999998</v>
      </c>
      <c r="J63" s="398">
        <v>187.94399999999951</v>
      </c>
      <c r="K63" s="398">
        <v>2320.7290000000003</v>
      </c>
      <c r="L63" s="398"/>
      <c r="M63" s="440">
        <v>55381.87685600001</v>
      </c>
      <c r="N63" s="396"/>
      <c r="O63" s="25"/>
      <c r="S63" s="21"/>
    </row>
    <row r="64" spans="1:19" ht="21.75" customHeight="1">
      <c r="A64" s="12">
        <v>28</v>
      </c>
      <c r="B64" s="464" t="s">
        <v>313</v>
      </c>
      <c r="C64" s="407" t="s">
        <v>10</v>
      </c>
      <c r="D64" s="172">
        <v>364.46199999999999</v>
      </c>
      <c r="E64" s="143">
        <v>10.98599999999999</v>
      </c>
      <c r="F64" s="143">
        <v>353.476</v>
      </c>
      <c r="G64" s="144"/>
      <c r="H64" s="145">
        <v>8058.5674760000002</v>
      </c>
      <c r="I64" s="404">
        <v>299.62599999999998</v>
      </c>
      <c r="J64" s="398">
        <v>6.0000000000002274E-2</v>
      </c>
      <c r="K64" s="398">
        <v>299.56599999999997</v>
      </c>
      <c r="L64" s="398"/>
      <c r="M64" s="440">
        <v>7148.8430240000016</v>
      </c>
      <c r="N64" s="396"/>
      <c r="O64" s="25"/>
      <c r="S64" s="21"/>
    </row>
    <row r="65" spans="1:19" ht="21.75" customHeight="1">
      <c r="A65" s="12">
        <v>29</v>
      </c>
      <c r="B65" s="464" t="s">
        <v>72</v>
      </c>
      <c r="C65" s="407" t="s">
        <v>10</v>
      </c>
      <c r="D65" s="502">
        <v>0</v>
      </c>
      <c r="E65" s="244">
        <v>0</v>
      </c>
      <c r="F65" s="143">
        <v>0</v>
      </c>
      <c r="G65" s="369"/>
      <c r="H65" s="403">
        <v>0</v>
      </c>
      <c r="I65" s="516">
        <v>0</v>
      </c>
      <c r="J65" s="371">
        <v>0</v>
      </c>
      <c r="K65" s="371">
        <v>0</v>
      </c>
      <c r="L65" s="371"/>
      <c r="M65" s="529">
        <v>0</v>
      </c>
      <c r="N65" s="396"/>
      <c r="O65" s="25"/>
      <c r="S65" s="21"/>
    </row>
    <row r="66" spans="1:19" ht="21.75" customHeight="1">
      <c r="A66" s="12">
        <v>30</v>
      </c>
      <c r="B66" s="464" t="s">
        <v>73</v>
      </c>
      <c r="C66" s="407" t="s">
        <v>10</v>
      </c>
      <c r="D66" s="172">
        <v>3341.8580000000002</v>
      </c>
      <c r="E66" s="143">
        <v>75.285999999999603</v>
      </c>
      <c r="F66" s="143">
        <v>3266.5720000000006</v>
      </c>
      <c r="G66" s="144"/>
      <c r="H66" s="145">
        <v>47525.356028000002</v>
      </c>
      <c r="I66" s="404">
        <v>2789.6150000000002</v>
      </c>
      <c r="J66" s="398">
        <v>82.194000000000415</v>
      </c>
      <c r="K66" s="398">
        <v>2707.4209999999998</v>
      </c>
      <c r="L66" s="398"/>
      <c r="M66" s="440">
        <v>42360.308966000004</v>
      </c>
      <c r="N66" s="396"/>
      <c r="O66" s="25"/>
      <c r="S66" s="21"/>
    </row>
    <row r="67" spans="1:19" ht="21.75" customHeight="1">
      <c r="A67" s="12">
        <v>31</v>
      </c>
      <c r="B67" s="464" t="s">
        <v>76</v>
      </c>
      <c r="C67" s="407" t="s">
        <v>10</v>
      </c>
      <c r="D67" s="172">
        <v>15688.441999999999</v>
      </c>
      <c r="E67" s="143">
        <v>155.43499999999767</v>
      </c>
      <c r="F67" s="143">
        <v>15533.007000000001</v>
      </c>
      <c r="G67" s="144"/>
      <c r="H67" s="145">
        <v>328623.13763200003</v>
      </c>
      <c r="I67" s="404">
        <v>17479.067999999999</v>
      </c>
      <c r="J67" s="398">
        <v>146.0109999999986</v>
      </c>
      <c r="K67" s="398">
        <v>17333.057000000001</v>
      </c>
      <c r="L67" s="398"/>
      <c r="M67" s="440">
        <v>413636.07224800001</v>
      </c>
      <c r="N67" s="396"/>
      <c r="O67" s="25"/>
      <c r="S67" s="21"/>
    </row>
    <row r="68" spans="1:19" ht="21.75" customHeight="1">
      <c r="A68" s="12">
        <v>32</v>
      </c>
      <c r="B68" s="464" t="s">
        <v>77</v>
      </c>
      <c r="C68" s="407" t="s">
        <v>10</v>
      </c>
      <c r="D68" s="502">
        <v>0</v>
      </c>
      <c r="E68" s="244">
        <v>0</v>
      </c>
      <c r="F68" s="143">
        <v>0</v>
      </c>
      <c r="G68" s="369"/>
      <c r="H68" s="403">
        <v>0</v>
      </c>
      <c r="I68" s="516">
        <v>0</v>
      </c>
      <c r="J68" s="371">
        <v>0</v>
      </c>
      <c r="K68" s="371">
        <v>0</v>
      </c>
      <c r="L68" s="371"/>
      <c r="M68" s="529">
        <v>0</v>
      </c>
      <c r="N68" s="396"/>
      <c r="O68" s="25"/>
      <c r="S68" s="21"/>
    </row>
    <row r="69" spans="1:19" ht="21.75" customHeight="1">
      <c r="A69" s="12">
        <v>33</v>
      </c>
      <c r="B69" s="464" t="s">
        <v>319</v>
      </c>
      <c r="C69" s="407" t="s">
        <v>10</v>
      </c>
      <c r="D69" s="172">
        <v>1873.886</v>
      </c>
      <c r="E69" s="143">
        <v>4.0459999999998217</v>
      </c>
      <c r="F69" s="143">
        <v>1869.8400000000001</v>
      </c>
      <c r="G69" s="144"/>
      <c r="H69" s="440">
        <v>42437.888640000005</v>
      </c>
      <c r="I69" s="516">
        <v>1728.33</v>
      </c>
      <c r="J69" s="371">
        <v>0</v>
      </c>
      <c r="K69" s="371">
        <v>1728.33</v>
      </c>
      <c r="L69" s="371"/>
      <c r="M69" s="529">
        <v>39226.177680000001</v>
      </c>
      <c r="N69" s="396"/>
      <c r="O69" s="25"/>
      <c r="S69" s="21"/>
    </row>
    <row r="70" spans="1:19" ht="21.75" customHeight="1">
      <c r="A70" s="12">
        <v>34</v>
      </c>
      <c r="B70" s="464" t="s">
        <v>261</v>
      </c>
      <c r="C70" s="407" t="s">
        <v>10</v>
      </c>
      <c r="D70" s="172">
        <v>1022.6869999999999</v>
      </c>
      <c r="E70" s="143">
        <v>8.3639999999998054</v>
      </c>
      <c r="F70" s="143">
        <v>1014.3230000000001</v>
      </c>
      <c r="G70" s="144"/>
      <c r="H70" s="145">
        <v>16412.760463000002</v>
      </c>
      <c r="I70" s="404">
        <v>1049.568</v>
      </c>
      <c r="J70" s="398">
        <v>10.04099999999994</v>
      </c>
      <c r="K70" s="398">
        <v>1039.527</v>
      </c>
      <c r="L70" s="398"/>
      <c r="M70" s="440">
        <v>16534.716462</v>
      </c>
      <c r="N70" s="396"/>
      <c r="O70" s="25"/>
      <c r="S70" s="21"/>
    </row>
    <row r="71" spans="1:19" ht="21.75" customHeight="1">
      <c r="A71" s="12">
        <v>35</v>
      </c>
      <c r="B71" s="464" t="s">
        <v>394</v>
      </c>
      <c r="C71" s="407" t="s">
        <v>10</v>
      </c>
      <c r="D71" s="172">
        <v>1000.588</v>
      </c>
      <c r="E71" s="143">
        <v>21.457999999999856</v>
      </c>
      <c r="F71" s="143">
        <v>979.13000000000011</v>
      </c>
      <c r="G71" s="144"/>
      <c r="H71" s="145">
        <v>12936.265560000002</v>
      </c>
      <c r="I71" s="404">
        <v>1351.752</v>
      </c>
      <c r="J71" s="398">
        <v>25.259000000000015</v>
      </c>
      <c r="K71" s="398">
        <v>1326.4929999999999</v>
      </c>
      <c r="L71" s="398"/>
      <c r="M71" s="440">
        <v>17525.625516</v>
      </c>
      <c r="N71" s="396"/>
      <c r="O71" s="25"/>
      <c r="S71" s="21"/>
    </row>
    <row r="72" spans="1:19" ht="21.75" customHeight="1">
      <c r="A72" s="12">
        <v>36</v>
      </c>
      <c r="B72" s="464" t="s">
        <v>262</v>
      </c>
      <c r="C72" s="407" t="s">
        <v>10</v>
      </c>
      <c r="D72" s="172">
        <v>2814.1339999999996</v>
      </c>
      <c r="E72" s="143">
        <v>63.372999999999593</v>
      </c>
      <c r="F72" s="143">
        <v>2750.761</v>
      </c>
      <c r="G72" s="144"/>
      <c r="H72" s="145">
        <v>66777.474036</v>
      </c>
      <c r="I72" s="404">
        <v>3181.2510000000002</v>
      </c>
      <c r="J72" s="398">
        <v>70.108999999999469</v>
      </c>
      <c r="K72" s="398">
        <v>3111.1420000000007</v>
      </c>
      <c r="L72" s="398"/>
      <c r="M72" s="440">
        <v>74244.292688000001</v>
      </c>
      <c r="N72" s="396"/>
      <c r="O72" s="25"/>
      <c r="S72" s="21"/>
    </row>
    <row r="73" spans="1:19" ht="21.75" customHeight="1">
      <c r="A73" s="12">
        <v>37</v>
      </c>
      <c r="B73" s="464" t="s">
        <v>327</v>
      </c>
      <c r="C73" s="407" t="s">
        <v>10</v>
      </c>
      <c r="D73" s="172">
        <v>702.21299999999997</v>
      </c>
      <c r="E73" s="143">
        <v>15.045999999999935</v>
      </c>
      <c r="F73" s="143">
        <v>687.16700000000003</v>
      </c>
      <c r="G73" s="144"/>
      <c r="H73" s="145">
        <v>16681.666091999999</v>
      </c>
      <c r="I73" s="404">
        <v>478.55900000000003</v>
      </c>
      <c r="J73" s="398">
        <v>15.415999999999997</v>
      </c>
      <c r="K73" s="398">
        <v>463.14300000000003</v>
      </c>
      <c r="L73" s="398"/>
      <c r="M73" s="440">
        <v>11052.444551999999</v>
      </c>
      <c r="N73" s="396"/>
      <c r="O73" s="25"/>
      <c r="S73" s="21"/>
    </row>
    <row r="74" spans="1:19" ht="21.75" customHeight="1">
      <c r="A74" s="12">
        <v>38</v>
      </c>
      <c r="B74" s="464" t="s">
        <v>328</v>
      </c>
      <c r="C74" s="407" t="s">
        <v>10</v>
      </c>
      <c r="D74" s="172">
        <v>1219.864</v>
      </c>
      <c r="E74" s="143">
        <v>98.126999999999953</v>
      </c>
      <c r="F74" s="143">
        <v>1121.7370000000001</v>
      </c>
      <c r="G74" s="144"/>
      <c r="H74" s="145">
        <v>27231.287412000001</v>
      </c>
      <c r="I74" s="404">
        <v>1527.1019999999999</v>
      </c>
      <c r="J74" s="398">
        <v>146.93799999999987</v>
      </c>
      <c r="K74" s="398">
        <v>1380.164</v>
      </c>
      <c r="L74" s="398"/>
      <c r="M74" s="440">
        <v>32936.233695999996</v>
      </c>
      <c r="N74" s="396"/>
      <c r="O74" s="25"/>
      <c r="S74" s="21"/>
    </row>
    <row r="75" spans="1:19" ht="21.75" customHeight="1">
      <c r="A75" s="12">
        <v>39</v>
      </c>
      <c r="B75" s="464" t="s">
        <v>329</v>
      </c>
      <c r="C75" s="407" t="s">
        <v>10</v>
      </c>
      <c r="D75" s="172">
        <v>979.89899999999989</v>
      </c>
      <c r="E75" s="143">
        <v>40.201000000000022</v>
      </c>
      <c r="F75" s="143">
        <v>939.69799999999987</v>
      </c>
      <c r="G75" s="144"/>
      <c r="H75" s="145">
        <v>22812.108648000001</v>
      </c>
      <c r="I75" s="404">
        <v>1087.585</v>
      </c>
      <c r="J75" s="398">
        <v>34.52800000000002</v>
      </c>
      <c r="K75" s="398">
        <v>1053.057</v>
      </c>
      <c r="L75" s="398"/>
      <c r="M75" s="440">
        <v>25130.152247999999</v>
      </c>
      <c r="N75" s="396"/>
      <c r="O75" s="25"/>
      <c r="S75" s="21"/>
    </row>
    <row r="76" spans="1:19" ht="21.75" customHeight="1">
      <c r="A76" s="12">
        <v>40</v>
      </c>
      <c r="B76" s="464" t="s">
        <v>330</v>
      </c>
      <c r="C76" s="407" t="s">
        <v>10</v>
      </c>
      <c r="D76" s="502">
        <v>0</v>
      </c>
      <c r="E76" s="244">
        <v>0</v>
      </c>
      <c r="F76" s="143">
        <v>0</v>
      </c>
      <c r="G76" s="369"/>
      <c r="H76" s="403">
        <v>0</v>
      </c>
      <c r="I76" s="516">
        <v>0</v>
      </c>
      <c r="J76" s="371">
        <v>0</v>
      </c>
      <c r="K76" s="371">
        <v>0</v>
      </c>
      <c r="L76" s="371"/>
      <c r="M76" s="529">
        <v>0</v>
      </c>
      <c r="N76" s="396"/>
      <c r="O76" s="25"/>
      <c r="S76" s="21"/>
    </row>
    <row r="77" spans="1:19" ht="21.75" customHeight="1">
      <c r="A77" s="12">
        <v>41</v>
      </c>
      <c r="B77" s="464" t="s">
        <v>331</v>
      </c>
      <c r="C77" s="407" t="s">
        <v>10</v>
      </c>
      <c r="D77" s="172">
        <v>830.75600000000009</v>
      </c>
      <c r="E77" s="143">
        <v>0.14000000000010004</v>
      </c>
      <c r="F77" s="143">
        <v>830.61599999999999</v>
      </c>
      <c r="G77" s="144"/>
      <c r="H77" s="145">
        <v>13440.197496000001</v>
      </c>
      <c r="I77" s="404">
        <v>585.01400000000001</v>
      </c>
      <c r="J77" s="398">
        <v>5.0000000000068212E-2</v>
      </c>
      <c r="K77" s="398">
        <v>584.96399999999994</v>
      </c>
      <c r="L77" s="398"/>
      <c r="M77" s="440">
        <v>9304.4373840000007</v>
      </c>
      <c r="N77" s="396"/>
      <c r="O77" s="25"/>
      <c r="S77" s="21"/>
    </row>
    <row r="78" spans="1:19" ht="21.75" customHeight="1">
      <c r="A78" s="12">
        <v>42</v>
      </c>
      <c r="B78" s="464" t="s">
        <v>332</v>
      </c>
      <c r="C78" s="407" t="s">
        <v>10</v>
      </c>
      <c r="D78" s="172">
        <v>968.63400000000001</v>
      </c>
      <c r="E78" s="143">
        <v>44.384999999999991</v>
      </c>
      <c r="F78" s="143">
        <v>924.24900000000002</v>
      </c>
      <c r="G78" s="144"/>
      <c r="H78" s="145">
        <v>18387.933854999999</v>
      </c>
      <c r="I78" s="404">
        <v>1017.4159999999999</v>
      </c>
      <c r="J78" s="398">
        <v>49.748000000000047</v>
      </c>
      <c r="K78" s="398">
        <v>967.66799999999989</v>
      </c>
      <c r="L78" s="398"/>
      <c r="M78" s="440">
        <v>19251.754860000001</v>
      </c>
      <c r="N78" s="396"/>
      <c r="O78" s="25"/>
      <c r="S78" s="21"/>
    </row>
    <row r="79" spans="1:19" ht="21.75" customHeight="1">
      <c r="A79" s="12">
        <v>43</v>
      </c>
      <c r="B79" s="464" t="s">
        <v>345</v>
      </c>
      <c r="C79" s="407" t="s">
        <v>10</v>
      </c>
      <c r="D79" s="172">
        <v>662.47199999999998</v>
      </c>
      <c r="E79" s="143">
        <v>26.078999999999951</v>
      </c>
      <c r="F79" s="143">
        <v>636.39300000000003</v>
      </c>
      <c r="G79" s="144"/>
      <c r="H79" s="145">
        <v>10297.475133000002</v>
      </c>
      <c r="I79" s="404">
        <v>792.91200000000003</v>
      </c>
      <c r="J79" s="398">
        <v>29.658999999999992</v>
      </c>
      <c r="K79" s="398">
        <v>763.25300000000004</v>
      </c>
      <c r="L79" s="398"/>
      <c r="M79" s="440">
        <v>12140.302218000001</v>
      </c>
      <c r="N79" s="396"/>
      <c r="O79" s="25"/>
      <c r="S79" s="21"/>
    </row>
    <row r="80" spans="1:19" ht="21.75" customHeight="1">
      <c r="A80" s="12">
        <v>44</v>
      </c>
      <c r="B80" s="464" t="s">
        <v>333</v>
      </c>
      <c r="C80" s="407" t="s">
        <v>10</v>
      </c>
      <c r="D80" s="172">
        <v>5439.5769999999993</v>
      </c>
      <c r="E80" s="143">
        <v>108.64899999999943</v>
      </c>
      <c r="F80" s="143">
        <v>5330.9279999999999</v>
      </c>
      <c r="G80" s="144"/>
      <c r="H80" s="145">
        <v>129413.60812800001</v>
      </c>
      <c r="I80" s="404">
        <v>5306.6189999999997</v>
      </c>
      <c r="J80" s="398">
        <v>102.45299999999952</v>
      </c>
      <c r="K80" s="398">
        <v>5204.1660000000002</v>
      </c>
      <c r="L80" s="398"/>
      <c r="M80" s="440">
        <v>124192.217424</v>
      </c>
      <c r="N80" s="396"/>
      <c r="O80" s="25"/>
      <c r="S80" s="21"/>
    </row>
    <row r="81" spans="1:19" ht="21.75" customHeight="1">
      <c r="A81" s="12">
        <v>45</v>
      </c>
      <c r="B81" s="464" t="s">
        <v>334</v>
      </c>
      <c r="C81" s="407" t="s">
        <v>10</v>
      </c>
      <c r="D81" s="172">
        <v>276.24199999999996</v>
      </c>
      <c r="E81" s="143">
        <v>5.4699999999999704</v>
      </c>
      <c r="F81" s="143">
        <v>270.77199999999999</v>
      </c>
      <c r="G81" s="144"/>
      <c r="H81" s="145">
        <v>4381.3617320000003</v>
      </c>
      <c r="I81" s="404">
        <v>264.80099999999999</v>
      </c>
      <c r="J81" s="398">
        <v>5.2040000000000077</v>
      </c>
      <c r="K81" s="398">
        <v>259.59699999999998</v>
      </c>
      <c r="L81" s="398"/>
      <c r="M81" s="440">
        <v>4129.1498819999997</v>
      </c>
      <c r="N81" s="396"/>
      <c r="O81" s="25"/>
      <c r="S81" s="21"/>
    </row>
    <row r="82" spans="1:19" ht="21.75" customHeight="1">
      <c r="A82" s="12">
        <v>46</v>
      </c>
      <c r="B82" s="464" t="s">
        <v>94</v>
      </c>
      <c r="C82" s="407" t="s">
        <v>10</v>
      </c>
      <c r="D82" s="172">
        <v>590.63099999999997</v>
      </c>
      <c r="E82" s="143">
        <v>14.963999999999942</v>
      </c>
      <c r="F82" s="143">
        <v>575.66700000000003</v>
      </c>
      <c r="G82" s="144"/>
      <c r="H82" s="145">
        <v>13974.892092</v>
      </c>
      <c r="I82" s="404">
        <v>596.64200000000005</v>
      </c>
      <c r="J82" s="398">
        <v>18.312000000000012</v>
      </c>
      <c r="K82" s="398">
        <v>578.33000000000004</v>
      </c>
      <c r="L82" s="398"/>
      <c r="M82" s="440">
        <v>13801.26712</v>
      </c>
      <c r="N82" s="396"/>
      <c r="O82" s="25"/>
      <c r="S82" s="21"/>
    </row>
    <row r="83" spans="1:19" ht="21.75" customHeight="1">
      <c r="A83" s="12">
        <v>47</v>
      </c>
      <c r="B83" s="464" t="s">
        <v>93</v>
      </c>
      <c r="C83" s="407" t="s">
        <v>10</v>
      </c>
      <c r="D83" s="172">
        <v>0</v>
      </c>
      <c r="E83" s="244">
        <v>0</v>
      </c>
      <c r="F83" s="143">
        <v>0</v>
      </c>
      <c r="G83" s="144"/>
      <c r="H83" s="403">
        <v>0</v>
      </c>
      <c r="I83" s="516">
        <v>0</v>
      </c>
      <c r="J83" s="371">
        <v>0</v>
      </c>
      <c r="K83" s="371">
        <v>0</v>
      </c>
      <c r="L83" s="371"/>
      <c r="M83" s="529">
        <v>0</v>
      </c>
      <c r="N83" s="396"/>
      <c r="O83" s="25"/>
      <c r="S83" s="21"/>
    </row>
    <row r="84" spans="1:19" ht="21.75" customHeight="1">
      <c r="A84" s="12">
        <v>48</v>
      </c>
      <c r="B84" s="464" t="s">
        <v>95</v>
      </c>
      <c r="C84" s="407" t="s">
        <v>10</v>
      </c>
      <c r="D84" s="172">
        <v>445.96100000000001</v>
      </c>
      <c r="E84" s="143">
        <v>9.8220000000000027</v>
      </c>
      <c r="F84" s="143">
        <v>436.13900000000001</v>
      </c>
      <c r="G84" s="144"/>
      <c r="H84" s="145">
        <v>10587.710363999999</v>
      </c>
      <c r="I84" s="404">
        <v>424.93200000000002</v>
      </c>
      <c r="J84" s="398">
        <v>10.946000000000026</v>
      </c>
      <c r="K84" s="398">
        <v>413.98599999999999</v>
      </c>
      <c r="L84" s="398"/>
      <c r="M84" s="440">
        <v>9879.3619040000012</v>
      </c>
      <c r="N84" s="396"/>
      <c r="O84" s="25"/>
      <c r="S84" s="21"/>
    </row>
    <row r="85" spans="1:19" ht="21.75" customHeight="1">
      <c r="A85" s="12">
        <v>49</v>
      </c>
      <c r="B85" s="464" t="s">
        <v>237</v>
      </c>
      <c r="C85" s="407" t="s">
        <v>10</v>
      </c>
      <c r="D85" s="172">
        <v>2867.201</v>
      </c>
      <c r="E85" s="143">
        <v>0</v>
      </c>
      <c r="F85" s="143">
        <v>2867.201</v>
      </c>
      <c r="G85" s="144"/>
      <c r="H85" s="145">
        <v>69604.171475999989</v>
      </c>
      <c r="I85" s="404">
        <v>4140.6389999999992</v>
      </c>
      <c r="J85" s="398">
        <v>4.9609999999993306</v>
      </c>
      <c r="K85" s="398">
        <v>4135.6779999999999</v>
      </c>
      <c r="L85" s="398"/>
      <c r="M85" s="440">
        <v>98693.819791999995</v>
      </c>
      <c r="N85" s="396"/>
      <c r="O85" s="25"/>
      <c r="S85" s="21"/>
    </row>
    <row r="86" spans="1:19" ht="21.75" customHeight="1">
      <c r="A86" s="12">
        <v>50</v>
      </c>
      <c r="B86" s="464" t="s">
        <v>292</v>
      </c>
      <c r="C86" s="407" t="s">
        <v>10</v>
      </c>
      <c r="D86" s="172">
        <v>90.827999999999989</v>
      </c>
      <c r="E86" s="143">
        <v>8.6119999999999806</v>
      </c>
      <c r="F86" s="143">
        <v>82.216000000000008</v>
      </c>
      <c r="G86" s="144"/>
      <c r="H86" s="145">
        <v>1995.875616</v>
      </c>
      <c r="I86" s="404">
        <v>107.56800000000003</v>
      </c>
      <c r="J86" s="398">
        <v>6.758000000000024</v>
      </c>
      <c r="K86" s="398">
        <v>100.81</v>
      </c>
      <c r="L86" s="398"/>
      <c r="M86" s="440">
        <v>2405.72984</v>
      </c>
      <c r="N86" s="396"/>
      <c r="O86" s="25"/>
      <c r="S86" s="21"/>
    </row>
    <row r="87" spans="1:19" s="482" customFormat="1" ht="21.75" customHeight="1">
      <c r="A87" s="12">
        <v>51</v>
      </c>
      <c r="B87" s="464" t="s">
        <v>293</v>
      </c>
      <c r="C87" s="407" t="s">
        <v>10</v>
      </c>
      <c r="D87" s="172">
        <v>2789.3109999999997</v>
      </c>
      <c r="E87" s="143">
        <v>13.484999999999673</v>
      </c>
      <c r="F87" s="143">
        <v>2775.826</v>
      </c>
      <c r="G87" s="144"/>
      <c r="H87" s="145">
        <v>67385.951975999997</v>
      </c>
      <c r="I87" s="404">
        <v>2931.0589999999997</v>
      </c>
      <c r="J87" s="398">
        <v>3.4450000000001637</v>
      </c>
      <c r="K87" s="398">
        <v>2927.6139999999996</v>
      </c>
      <c r="L87" s="398"/>
      <c r="M87" s="440">
        <v>69864.58049600001</v>
      </c>
      <c r="N87" s="536"/>
      <c r="O87" s="537"/>
    </row>
    <row r="88" spans="1:19" ht="21.75" customHeight="1">
      <c r="A88" s="12">
        <v>52</v>
      </c>
      <c r="B88" s="464" t="s">
        <v>294</v>
      </c>
      <c r="C88" s="407" t="s">
        <v>10</v>
      </c>
      <c r="D88" s="172">
        <v>5406.433</v>
      </c>
      <c r="E88" s="143">
        <v>217.23100000000068</v>
      </c>
      <c r="F88" s="143">
        <v>5189.2019999999993</v>
      </c>
      <c r="G88" s="144"/>
      <c r="H88" s="145">
        <v>83966.477562</v>
      </c>
      <c r="I88" s="404">
        <v>5363.1239999999998</v>
      </c>
      <c r="J88" s="398">
        <v>174.94399999999951</v>
      </c>
      <c r="K88" s="398">
        <v>5188.18</v>
      </c>
      <c r="L88" s="398"/>
      <c r="M88" s="440">
        <v>82523.191080000004</v>
      </c>
      <c r="N88" s="396"/>
      <c r="O88" s="25"/>
      <c r="S88" s="21"/>
    </row>
    <row r="89" spans="1:19" ht="21.75" customHeight="1">
      <c r="A89" s="12">
        <v>53</v>
      </c>
      <c r="B89" s="464" t="s">
        <v>396</v>
      </c>
      <c r="C89" s="407" t="s">
        <v>10</v>
      </c>
      <c r="D89" s="502">
        <v>0</v>
      </c>
      <c r="E89" s="244">
        <v>0</v>
      </c>
      <c r="F89" s="143">
        <v>0</v>
      </c>
      <c r="G89" s="369"/>
      <c r="H89" s="403">
        <v>0</v>
      </c>
      <c r="I89" s="516">
        <v>0</v>
      </c>
      <c r="J89" s="371">
        <v>0</v>
      </c>
      <c r="K89" s="371">
        <v>0</v>
      </c>
      <c r="L89" s="371"/>
      <c r="M89" s="529">
        <v>0</v>
      </c>
      <c r="N89" s="396"/>
      <c r="O89" s="25"/>
      <c r="S89" s="21"/>
    </row>
    <row r="90" spans="1:19" ht="21.75" customHeight="1">
      <c r="A90" s="12">
        <v>54</v>
      </c>
      <c r="B90" s="464" t="s">
        <v>335</v>
      </c>
      <c r="C90" s="407" t="s">
        <v>10</v>
      </c>
      <c r="D90" s="172">
        <v>1096.8229999999999</v>
      </c>
      <c r="E90" s="143">
        <v>0</v>
      </c>
      <c r="F90" s="143">
        <v>1096.8229999999999</v>
      </c>
      <c r="G90" s="144"/>
      <c r="H90" s="145">
        <v>26626.475147999998</v>
      </c>
      <c r="I90" s="404">
        <v>1227.7830000000001</v>
      </c>
      <c r="J90" s="398">
        <v>0.55300000000033833</v>
      </c>
      <c r="K90" s="398">
        <v>1227.2299999999998</v>
      </c>
      <c r="L90" s="398"/>
      <c r="M90" s="440">
        <v>29286.616719999998</v>
      </c>
      <c r="N90" s="396"/>
      <c r="O90" s="25"/>
      <c r="S90" s="21"/>
    </row>
    <row r="91" spans="1:19" ht="21.75" customHeight="1">
      <c r="A91" s="12">
        <v>55</v>
      </c>
      <c r="B91" s="464" t="s">
        <v>422</v>
      </c>
      <c r="C91" s="407" t="s">
        <v>10</v>
      </c>
      <c r="D91" s="172">
        <v>133.94</v>
      </c>
      <c r="E91" s="143">
        <v>0</v>
      </c>
      <c r="F91" s="143">
        <v>133.94</v>
      </c>
      <c r="G91" s="144"/>
      <c r="H91" s="145">
        <v>2167.2831400000005</v>
      </c>
      <c r="I91" s="404">
        <v>182.441</v>
      </c>
      <c r="J91" s="398">
        <v>4.8000000000001819E-2</v>
      </c>
      <c r="K91" s="398">
        <v>182.393</v>
      </c>
      <c r="L91" s="398"/>
      <c r="M91" s="440">
        <v>2901.1430580000001</v>
      </c>
      <c r="N91" s="396"/>
      <c r="O91" s="25"/>
      <c r="S91" s="21"/>
    </row>
    <row r="92" spans="1:19" ht="21.75" customHeight="1">
      <c r="A92" s="12">
        <v>56</v>
      </c>
      <c r="B92" s="464" t="s">
        <v>339</v>
      </c>
      <c r="C92" s="407" t="s">
        <v>10</v>
      </c>
      <c r="D92" s="672">
        <v>960.60200000000009</v>
      </c>
      <c r="E92" s="143">
        <v>35.108700000000226</v>
      </c>
      <c r="F92" s="143">
        <v>925.49329999999986</v>
      </c>
      <c r="G92" s="144"/>
      <c r="H92" s="145">
        <v>9984.2217204000008</v>
      </c>
      <c r="I92" s="404">
        <v>969.77199999999993</v>
      </c>
      <c r="J92" s="398">
        <v>35.06899999999996</v>
      </c>
      <c r="K92" s="398">
        <v>934.70299999999997</v>
      </c>
      <c r="L92" s="398"/>
      <c r="M92" s="440">
        <v>9912.5253150000008</v>
      </c>
      <c r="N92" s="396"/>
      <c r="O92" s="25"/>
      <c r="S92" s="21"/>
    </row>
    <row r="93" spans="1:19" s="482" customFormat="1" ht="21.75" customHeight="1">
      <c r="A93" s="12">
        <v>57</v>
      </c>
      <c r="B93" s="463" t="s">
        <v>340</v>
      </c>
      <c r="C93" s="407" t="s">
        <v>10</v>
      </c>
      <c r="D93" s="172">
        <v>339.69299999999998</v>
      </c>
      <c r="E93" s="143">
        <v>6.4379999999999882</v>
      </c>
      <c r="F93" s="143">
        <v>333.255</v>
      </c>
      <c r="G93" s="144"/>
      <c r="H93" s="145">
        <v>8090.0983799999995</v>
      </c>
      <c r="I93" s="404">
        <v>406.04500000000002</v>
      </c>
      <c r="J93" s="398">
        <v>6.841000000000065</v>
      </c>
      <c r="K93" s="398">
        <v>399.20399999999995</v>
      </c>
      <c r="L93" s="398"/>
      <c r="M93" s="440">
        <v>9526.6042560000005</v>
      </c>
      <c r="N93" s="536"/>
      <c r="O93" s="537"/>
    </row>
    <row r="94" spans="1:19" s="482" customFormat="1" ht="21.75" customHeight="1">
      <c r="A94" s="12">
        <v>58</v>
      </c>
      <c r="B94" s="463" t="s">
        <v>104</v>
      </c>
      <c r="C94" s="407" t="s">
        <v>10</v>
      </c>
      <c r="D94" s="172">
        <v>1047.1409999999998</v>
      </c>
      <c r="E94" s="143">
        <v>10.465999999999894</v>
      </c>
      <c r="F94" s="143">
        <v>1036.675</v>
      </c>
      <c r="G94" s="144"/>
      <c r="H94" s="145">
        <v>16774.438175000003</v>
      </c>
      <c r="I94" s="404">
        <v>1052.6760000000002</v>
      </c>
      <c r="J94" s="398">
        <v>9.9210000000002765</v>
      </c>
      <c r="K94" s="398">
        <v>1042.7549999999999</v>
      </c>
      <c r="L94" s="398"/>
      <c r="M94" s="440">
        <v>16586.061030000001</v>
      </c>
      <c r="N94" s="536"/>
      <c r="O94" s="537"/>
    </row>
    <row r="95" spans="1:19" ht="21.75" customHeight="1">
      <c r="A95" s="12">
        <v>59</v>
      </c>
      <c r="B95" s="463" t="s">
        <v>336</v>
      </c>
      <c r="C95" s="407" t="s">
        <v>10</v>
      </c>
      <c r="D95" s="172">
        <v>549.20899999999995</v>
      </c>
      <c r="E95" s="143">
        <v>10.379000000000019</v>
      </c>
      <c r="F95" s="143">
        <v>538.82999999999993</v>
      </c>
      <c r="G95" s="144"/>
      <c r="H95" s="145">
        <v>13080.63708</v>
      </c>
      <c r="I95" s="404">
        <v>558.279</v>
      </c>
      <c r="J95" s="398">
        <v>14.58299999999997</v>
      </c>
      <c r="K95" s="398">
        <v>543.69600000000003</v>
      </c>
      <c r="L95" s="398"/>
      <c r="M95" s="440">
        <v>12974.761344</v>
      </c>
      <c r="N95" s="396"/>
      <c r="O95" s="25"/>
      <c r="S95" s="21"/>
    </row>
    <row r="96" spans="1:19" ht="21.75" customHeight="1">
      <c r="A96" s="12">
        <v>60</v>
      </c>
      <c r="B96" s="464" t="s">
        <v>215</v>
      </c>
      <c r="C96" s="407" t="s">
        <v>10</v>
      </c>
      <c r="D96" s="172">
        <v>1814.4659999999999</v>
      </c>
      <c r="E96" s="143">
        <v>43.536999999999807</v>
      </c>
      <c r="F96" s="143">
        <v>1770.9290000000001</v>
      </c>
      <c r="G96" s="144"/>
      <c r="H96" s="145">
        <v>42991.072403999999</v>
      </c>
      <c r="I96" s="404">
        <v>2157.8500000000004</v>
      </c>
      <c r="J96" s="398">
        <v>48.813000000000102</v>
      </c>
      <c r="K96" s="398">
        <v>2109.0370000000003</v>
      </c>
      <c r="L96" s="398"/>
      <c r="M96" s="440">
        <v>50330.058967999998</v>
      </c>
      <c r="N96" s="396"/>
      <c r="O96" s="25"/>
      <c r="S96" s="21"/>
    </row>
    <row r="97" spans="1:19" ht="21.75" customHeight="1">
      <c r="A97" s="12">
        <v>61</v>
      </c>
      <c r="B97" s="464" t="s">
        <v>346</v>
      </c>
      <c r="C97" s="407" t="s">
        <v>10</v>
      </c>
      <c r="D97" s="172">
        <v>5099.5810000000001</v>
      </c>
      <c r="E97" s="143">
        <v>64.682999999999993</v>
      </c>
      <c r="F97" s="143">
        <v>5034.8980000000001</v>
      </c>
      <c r="G97" s="144"/>
      <c r="H97" s="145">
        <v>81469.684538000001</v>
      </c>
      <c r="I97" s="404">
        <v>4884.0959999999995</v>
      </c>
      <c r="J97" s="398">
        <v>62.208999999998923</v>
      </c>
      <c r="K97" s="398">
        <v>4821.8870000000006</v>
      </c>
      <c r="L97" s="398"/>
      <c r="M97" s="440">
        <v>76696.934622000001</v>
      </c>
      <c r="N97" s="396"/>
      <c r="O97" s="25"/>
      <c r="S97" s="21"/>
    </row>
    <row r="98" spans="1:19" ht="21.75" customHeight="1">
      <c r="A98" s="12">
        <v>62</v>
      </c>
      <c r="B98" s="464" t="s">
        <v>216</v>
      </c>
      <c r="C98" s="407" t="s">
        <v>10</v>
      </c>
      <c r="D98" s="172">
        <v>2232.317</v>
      </c>
      <c r="E98" s="143">
        <v>63.282999999999902</v>
      </c>
      <c r="F98" s="143">
        <v>2169.0340000000001</v>
      </c>
      <c r="G98" s="144"/>
      <c r="H98" s="145">
        <v>52655.469384000004</v>
      </c>
      <c r="I98" s="404">
        <v>3058.288</v>
      </c>
      <c r="J98" s="398">
        <v>76.608999999999924</v>
      </c>
      <c r="K98" s="398">
        <v>2981.6790000000001</v>
      </c>
      <c r="L98" s="398"/>
      <c r="M98" s="440">
        <v>71154.787656</v>
      </c>
      <c r="N98" s="396"/>
      <c r="O98" s="25"/>
      <c r="S98" s="21"/>
    </row>
    <row r="99" spans="1:19" ht="21.75" customHeight="1">
      <c r="A99" s="12">
        <v>63</v>
      </c>
      <c r="B99" s="464" t="s">
        <v>337</v>
      </c>
      <c r="C99" s="407" t="s">
        <v>10</v>
      </c>
      <c r="D99" s="172">
        <v>735.40899999999999</v>
      </c>
      <c r="E99" s="143">
        <v>28.75100000000009</v>
      </c>
      <c r="F99" s="143">
        <v>706.6579999999999</v>
      </c>
      <c r="G99" s="144"/>
      <c r="H99" s="145">
        <v>11116.436997999999</v>
      </c>
      <c r="I99" s="404">
        <v>847.35399999999993</v>
      </c>
      <c r="J99" s="398">
        <v>34.673999999999864</v>
      </c>
      <c r="K99" s="398">
        <v>812.68000000000006</v>
      </c>
      <c r="L99" s="398"/>
      <c r="M99" s="440">
        <v>12784.269079999998</v>
      </c>
      <c r="N99" s="396"/>
      <c r="O99" s="25"/>
      <c r="S99" s="21"/>
    </row>
    <row r="100" spans="1:19" ht="21.75" customHeight="1">
      <c r="A100" s="12">
        <v>64</v>
      </c>
      <c r="B100" s="463" t="s">
        <v>217</v>
      </c>
      <c r="C100" s="407" t="s">
        <v>10</v>
      </c>
      <c r="D100" s="172">
        <v>4789.665</v>
      </c>
      <c r="E100" s="143">
        <v>58.190000000000509</v>
      </c>
      <c r="F100" s="143">
        <v>4731.4749999999995</v>
      </c>
      <c r="G100" s="144"/>
      <c r="H100" s="145">
        <v>114861.2871</v>
      </c>
      <c r="I100" s="404">
        <v>3829.3510000000001</v>
      </c>
      <c r="J100" s="398">
        <v>44.516000000000531</v>
      </c>
      <c r="K100" s="398">
        <v>3784.8349999999996</v>
      </c>
      <c r="L100" s="398"/>
      <c r="M100" s="440">
        <v>90321.302439999999</v>
      </c>
      <c r="N100" s="396"/>
      <c r="O100" s="25"/>
      <c r="S100" s="21"/>
    </row>
    <row r="101" spans="1:19" ht="21.75" customHeight="1">
      <c r="A101" s="12">
        <v>65</v>
      </c>
      <c r="B101" s="463" t="s">
        <v>263</v>
      </c>
      <c r="C101" s="407" t="s">
        <v>10</v>
      </c>
      <c r="D101" s="172">
        <v>428.072</v>
      </c>
      <c r="E101" s="143">
        <v>10.298000000000002</v>
      </c>
      <c r="F101" s="143">
        <v>417.774</v>
      </c>
      <c r="G101" s="144"/>
      <c r="H101" s="145">
        <v>10141.881624</v>
      </c>
      <c r="I101" s="404">
        <v>441.42599999999999</v>
      </c>
      <c r="J101" s="398">
        <v>12.616999999999962</v>
      </c>
      <c r="K101" s="398">
        <v>428.80900000000003</v>
      </c>
      <c r="L101" s="398"/>
      <c r="M101" s="440">
        <v>10233.097976000001</v>
      </c>
      <c r="N101" s="396"/>
      <c r="O101" s="25"/>
      <c r="S101" s="21"/>
    </row>
    <row r="102" spans="1:19" s="512" customFormat="1" ht="21.75" customHeight="1">
      <c r="A102" s="12">
        <v>66</v>
      </c>
      <c r="B102" s="463" t="s">
        <v>360</v>
      </c>
      <c r="C102" s="407" t="s">
        <v>10</v>
      </c>
      <c r="D102" s="404">
        <v>2105.846</v>
      </c>
      <c r="E102" s="398">
        <v>107.71600000000012</v>
      </c>
      <c r="F102" s="398">
        <v>1998.1299999999999</v>
      </c>
      <c r="G102" s="398"/>
      <c r="H102" s="145">
        <v>32331.741529999999</v>
      </c>
      <c r="I102" s="404">
        <v>1940.4259999999999</v>
      </c>
      <c r="J102" s="398">
        <v>55.804000000000087</v>
      </c>
      <c r="K102" s="398">
        <v>1884.6219999999998</v>
      </c>
      <c r="L102" s="398"/>
      <c r="M102" s="440">
        <v>29976.797532000001</v>
      </c>
      <c r="N102" s="510"/>
      <c r="O102" s="511"/>
    </row>
    <row r="103" spans="1:19" ht="21.75" customHeight="1">
      <c r="A103" s="12">
        <v>67</v>
      </c>
      <c r="B103" s="463" t="s">
        <v>338</v>
      </c>
      <c r="C103" s="407" t="s">
        <v>10</v>
      </c>
      <c r="D103" s="172">
        <v>2169.8379999999997</v>
      </c>
      <c r="E103" s="143">
        <v>19.541999999999462</v>
      </c>
      <c r="F103" s="143">
        <v>2150.2960000000003</v>
      </c>
      <c r="G103" s="144"/>
      <c r="H103" s="145">
        <v>52200.585695999995</v>
      </c>
      <c r="I103" s="404">
        <v>2533.9299999999998</v>
      </c>
      <c r="J103" s="398">
        <v>21.873999999999796</v>
      </c>
      <c r="K103" s="398">
        <v>2512.056</v>
      </c>
      <c r="L103" s="398"/>
      <c r="M103" s="440">
        <v>59947.704383999997</v>
      </c>
      <c r="N103" s="396"/>
      <c r="O103" s="25"/>
      <c r="S103" s="21"/>
    </row>
    <row r="104" spans="1:19" ht="21.75" customHeight="1">
      <c r="A104" s="12">
        <v>68</v>
      </c>
      <c r="B104" s="463" t="s">
        <v>111</v>
      </c>
      <c r="C104" s="407" t="s">
        <v>10</v>
      </c>
      <c r="D104" s="172">
        <v>1709.3040000000001</v>
      </c>
      <c r="E104" s="143">
        <v>48.139000000000124</v>
      </c>
      <c r="F104" s="143">
        <v>1661.165</v>
      </c>
      <c r="G104" s="144"/>
      <c r="H104" s="145">
        <v>40326.44154</v>
      </c>
      <c r="I104" s="404">
        <v>1714.011</v>
      </c>
      <c r="J104" s="398">
        <v>49.602000000000089</v>
      </c>
      <c r="K104" s="398">
        <v>1664.4089999999999</v>
      </c>
      <c r="L104" s="398"/>
      <c r="M104" s="440">
        <v>39719.456376000002</v>
      </c>
      <c r="N104" s="396"/>
      <c r="O104" s="25"/>
      <c r="S104" s="21"/>
    </row>
    <row r="105" spans="1:19" ht="21.75" customHeight="1">
      <c r="A105" s="12">
        <v>69</v>
      </c>
      <c r="B105" s="463" t="s">
        <v>112</v>
      </c>
      <c r="C105" s="407" t="s">
        <v>10</v>
      </c>
      <c r="D105" s="172">
        <v>1616.627</v>
      </c>
      <c r="E105" s="143">
        <v>37.167999999999893</v>
      </c>
      <c r="F105" s="143">
        <v>1579.4590000000001</v>
      </c>
      <c r="G105" s="144"/>
      <c r="H105" s="145">
        <v>38342.946683999995</v>
      </c>
      <c r="I105" s="404">
        <v>1834.607</v>
      </c>
      <c r="J105" s="398">
        <v>42.172000000000025</v>
      </c>
      <c r="K105" s="398">
        <v>1792.4349999999999</v>
      </c>
      <c r="L105" s="398"/>
      <c r="M105" s="440">
        <v>42774.668839999998</v>
      </c>
      <c r="N105" s="396"/>
      <c r="O105" s="25"/>
      <c r="S105" s="21"/>
    </row>
    <row r="106" spans="1:19" ht="21.75" customHeight="1">
      <c r="A106" s="12">
        <v>70</v>
      </c>
      <c r="B106" s="464" t="s">
        <v>264</v>
      </c>
      <c r="C106" s="407" t="s">
        <v>10</v>
      </c>
      <c r="D106" s="172">
        <v>1369.857</v>
      </c>
      <c r="E106" s="143">
        <v>0</v>
      </c>
      <c r="F106" s="143">
        <v>1369.857</v>
      </c>
      <c r="G106" s="144"/>
      <c r="H106" s="145">
        <v>22165.656116999999</v>
      </c>
      <c r="I106" s="404">
        <v>1825.4069999999999</v>
      </c>
      <c r="J106" s="398">
        <v>2.2280000000000655</v>
      </c>
      <c r="K106" s="398">
        <v>1823.1789999999999</v>
      </c>
      <c r="L106" s="398"/>
      <c r="M106" s="440">
        <v>28999.485174000001</v>
      </c>
      <c r="N106" s="396"/>
      <c r="O106" s="25"/>
      <c r="S106" s="21"/>
    </row>
    <row r="107" spans="1:19" ht="21.75" customHeight="1">
      <c r="A107" s="12">
        <v>71</v>
      </c>
      <c r="B107" s="463" t="s">
        <v>116</v>
      </c>
      <c r="C107" s="407" t="s">
        <v>10</v>
      </c>
      <c r="D107" s="172">
        <v>1527.4970000000001</v>
      </c>
      <c r="E107" s="143">
        <v>65.022999999999911</v>
      </c>
      <c r="F107" s="143">
        <v>1462.4740000000002</v>
      </c>
      <c r="G107" s="144"/>
      <c r="H107" s="145">
        <v>35503.018823999999</v>
      </c>
      <c r="I107" s="404">
        <v>1426.913</v>
      </c>
      <c r="J107" s="398">
        <v>59.269000000000005</v>
      </c>
      <c r="K107" s="398">
        <v>1367.644</v>
      </c>
      <c r="L107" s="398"/>
      <c r="M107" s="440">
        <v>32637.456416000001</v>
      </c>
      <c r="N107" s="396"/>
      <c r="O107" s="25"/>
      <c r="S107" s="21"/>
    </row>
    <row r="108" spans="1:19" ht="21.75" customHeight="1">
      <c r="A108" s="12">
        <v>72</v>
      </c>
      <c r="B108" s="463" t="s">
        <v>397</v>
      </c>
      <c r="C108" s="407" t="s">
        <v>10</v>
      </c>
      <c r="D108" s="172">
        <v>12737.529</v>
      </c>
      <c r="E108" s="143">
        <v>124.29899999999907</v>
      </c>
      <c r="F108" s="143">
        <v>12613.230000000001</v>
      </c>
      <c r="G108" s="144"/>
      <c r="H108" s="145">
        <v>204094.67463000002</v>
      </c>
      <c r="I108" s="404">
        <v>13989.437</v>
      </c>
      <c r="J108" s="398">
        <v>146.54900000000089</v>
      </c>
      <c r="K108" s="398">
        <v>13842.887999999999</v>
      </c>
      <c r="L108" s="398"/>
      <c r="M108" s="440">
        <v>330346.67923200002</v>
      </c>
      <c r="N108" s="396"/>
      <c r="O108" s="25"/>
      <c r="S108" s="21"/>
    </row>
    <row r="109" spans="1:19" ht="21.75" customHeight="1">
      <c r="A109" s="12">
        <v>73</v>
      </c>
      <c r="B109" s="463" t="s">
        <v>341</v>
      </c>
      <c r="C109" s="407" t="s">
        <v>10</v>
      </c>
      <c r="D109" s="172">
        <v>1221.405</v>
      </c>
      <c r="E109" s="143">
        <v>17.922000000000025</v>
      </c>
      <c r="F109" s="143">
        <v>1203.4829999999999</v>
      </c>
      <c r="G109" s="144"/>
      <c r="H109" s="145">
        <v>29215.753307999999</v>
      </c>
      <c r="I109" s="516">
        <v>540.67200000000003</v>
      </c>
      <c r="J109" s="371">
        <v>11.276000000000067</v>
      </c>
      <c r="K109" s="371">
        <v>529.39599999999996</v>
      </c>
      <c r="L109" s="371"/>
      <c r="M109" s="529">
        <v>12633.506144000001</v>
      </c>
      <c r="N109" s="396"/>
      <c r="O109" s="25"/>
      <c r="S109" s="21"/>
    </row>
    <row r="110" spans="1:19" ht="21.75" customHeight="1">
      <c r="A110" s="12">
        <v>74</v>
      </c>
      <c r="B110" s="463" t="s">
        <v>342</v>
      </c>
      <c r="C110" s="407" t="s">
        <v>10</v>
      </c>
      <c r="D110" s="172">
        <v>2105.8360000000002</v>
      </c>
      <c r="E110" s="143">
        <v>62.451000000000249</v>
      </c>
      <c r="F110" s="143">
        <v>2043.385</v>
      </c>
      <c r="G110" s="144"/>
      <c r="H110" s="145">
        <v>49605.214260000001</v>
      </c>
      <c r="I110" s="404">
        <v>1515.9560000000001</v>
      </c>
      <c r="J110" s="398">
        <v>42.060999999999922</v>
      </c>
      <c r="K110" s="398">
        <v>1473.8950000000002</v>
      </c>
      <c r="L110" s="398"/>
      <c r="M110" s="440">
        <v>35173.030280000006</v>
      </c>
      <c r="N110" s="396"/>
      <c r="O110" s="25"/>
      <c r="S110" s="21"/>
    </row>
    <row r="111" spans="1:19" ht="21.75" customHeight="1">
      <c r="A111" s="12">
        <v>75</v>
      </c>
      <c r="B111" s="463" t="s">
        <v>343</v>
      </c>
      <c r="C111" s="407" t="s">
        <v>10</v>
      </c>
      <c r="D111" s="404">
        <v>2177.7661000000003</v>
      </c>
      <c r="E111" s="143">
        <v>30.060100000000148</v>
      </c>
      <c r="F111" s="143">
        <v>2147.7060000000001</v>
      </c>
      <c r="G111" s="144"/>
      <c r="H111" s="145">
        <v>52137.710855999991</v>
      </c>
      <c r="I111" s="404">
        <v>2817.5539999999996</v>
      </c>
      <c r="J111" s="398">
        <v>132.9399999999996</v>
      </c>
      <c r="K111" s="398">
        <v>2684.614</v>
      </c>
      <c r="L111" s="398"/>
      <c r="M111" s="440">
        <v>64065.628495999998</v>
      </c>
      <c r="N111" s="396"/>
      <c r="O111" s="25"/>
      <c r="S111" s="21"/>
    </row>
    <row r="112" spans="1:19" ht="21.75" customHeight="1">
      <c r="A112" s="12">
        <v>76</v>
      </c>
      <c r="B112" s="463" t="s">
        <v>219</v>
      </c>
      <c r="C112" s="407" t="s">
        <v>10</v>
      </c>
      <c r="D112" s="172">
        <v>573.43100000000004</v>
      </c>
      <c r="E112" s="143">
        <v>13.096000000000004</v>
      </c>
      <c r="F112" s="143">
        <v>560.33500000000004</v>
      </c>
      <c r="G112" s="144"/>
      <c r="H112" s="145">
        <v>13602.69246</v>
      </c>
      <c r="I112" s="404">
        <v>704.18</v>
      </c>
      <c r="J112" s="398">
        <v>17.899000000000001</v>
      </c>
      <c r="K112" s="398">
        <v>686.28099999999995</v>
      </c>
      <c r="L112" s="398"/>
      <c r="M112" s="440">
        <v>16377.409783999999</v>
      </c>
      <c r="N112" s="396"/>
      <c r="O112" s="25"/>
      <c r="S112" s="21"/>
    </row>
    <row r="113" spans="1:19" s="512" customFormat="1" ht="21.75" customHeight="1">
      <c r="A113" s="12">
        <v>77</v>
      </c>
      <c r="B113" s="463" t="s">
        <v>356</v>
      </c>
      <c r="C113" s="407" t="s">
        <v>10</v>
      </c>
      <c r="D113" s="404">
        <v>2440.7539999999999</v>
      </c>
      <c r="E113" s="398">
        <v>209.96799999999985</v>
      </c>
      <c r="F113" s="398">
        <v>2230.7860000000001</v>
      </c>
      <c r="G113" s="398"/>
      <c r="H113" s="440">
        <v>36096.348266000001</v>
      </c>
      <c r="I113" s="404">
        <v>2454.0190000000002</v>
      </c>
      <c r="J113" s="398">
        <v>181.14000000000033</v>
      </c>
      <c r="K113" s="398">
        <v>2272.8789999999999</v>
      </c>
      <c r="L113" s="398"/>
      <c r="M113" s="440">
        <v>36152.413374000003</v>
      </c>
      <c r="N113" s="510"/>
      <c r="O113" s="511"/>
    </row>
    <row r="114" spans="1:19" ht="21.75" customHeight="1">
      <c r="A114" s="12">
        <v>78</v>
      </c>
      <c r="B114" s="463" t="s">
        <v>120</v>
      </c>
      <c r="C114" s="407" t="s">
        <v>10</v>
      </c>
      <c r="D114" s="172">
        <v>3497.4740000000002</v>
      </c>
      <c r="E114" s="143">
        <v>66.483000000000175</v>
      </c>
      <c r="F114" s="143">
        <v>3430.991</v>
      </c>
      <c r="G114" s="144"/>
      <c r="H114" s="145">
        <v>83290.737515999994</v>
      </c>
      <c r="I114" s="404">
        <v>3326.1289999999999</v>
      </c>
      <c r="J114" s="398">
        <v>61.514999999999418</v>
      </c>
      <c r="K114" s="398">
        <v>3264.6140000000005</v>
      </c>
      <c r="L114" s="398"/>
      <c r="M114" s="440">
        <v>77906.748496000015</v>
      </c>
      <c r="N114" s="396"/>
      <c r="O114" s="25"/>
      <c r="S114" s="21"/>
    </row>
    <row r="115" spans="1:19" ht="21.75" customHeight="1">
      <c r="A115" s="12">
        <v>79</v>
      </c>
      <c r="B115" s="463" t="s">
        <v>121</v>
      </c>
      <c r="C115" s="407" t="s">
        <v>10</v>
      </c>
      <c r="D115" s="172">
        <v>3989.3609999999999</v>
      </c>
      <c r="E115" s="143">
        <v>10.826000000000022</v>
      </c>
      <c r="F115" s="143">
        <v>3978.5349999999999</v>
      </c>
      <c r="G115" s="144"/>
      <c r="H115" s="145">
        <v>96582.915659999999</v>
      </c>
      <c r="I115" s="404">
        <v>3819.24</v>
      </c>
      <c r="J115" s="398">
        <v>13.960000000000036</v>
      </c>
      <c r="K115" s="398">
        <v>3805.2799999999997</v>
      </c>
      <c r="L115" s="398"/>
      <c r="M115" s="440">
        <v>90809.201920000007</v>
      </c>
      <c r="N115" s="396"/>
      <c r="O115" s="25"/>
      <c r="S115" s="21"/>
    </row>
    <row r="116" spans="1:19" ht="21.75" customHeight="1">
      <c r="A116" s="12">
        <v>80</v>
      </c>
      <c r="B116" s="463" t="s">
        <v>160</v>
      </c>
      <c r="C116" s="407" t="s">
        <v>10</v>
      </c>
      <c r="D116" s="172">
        <v>996.13799999999992</v>
      </c>
      <c r="E116" s="143">
        <v>20.851999999999975</v>
      </c>
      <c r="F116" s="143">
        <v>975.28599999999994</v>
      </c>
      <c r="G116" s="144"/>
      <c r="H116" s="145">
        <v>23676.042935999998</v>
      </c>
      <c r="I116" s="404">
        <v>1181.02</v>
      </c>
      <c r="J116" s="398">
        <v>19.136999999999944</v>
      </c>
      <c r="K116" s="398">
        <v>1161.883</v>
      </c>
      <c r="L116" s="398"/>
      <c r="M116" s="440">
        <v>27727.175911999999</v>
      </c>
      <c r="N116" s="396"/>
      <c r="O116" s="25"/>
      <c r="S116" s="21"/>
    </row>
    <row r="117" spans="1:19" ht="21.75" customHeight="1">
      <c r="A117" s="12">
        <v>81</v>
      </c>
      <c r="B117" s="467" t="s">
        <v>123</v>
      </c>
      <c r="C117" s="407" t="s">
        <v>10</v>
      </c>
      <c r="D117" s="172">
        <v>274.84899999999999</v>
      </c>
      <c r="E117" s="143">
        <v>8.0199999999999818</v>
      </c>
      <c r="F117" s="143">
        <v>266.82900000000001</v>
      </c>
      <c r="G117" s="144"/>
      <c r="H117" s="145">
        <v>4317.5600489999997</v>
      </c>
      <c r="I117" s="516">
        <v>375.28399999999999</v>
      </c>
      <c r="J117" s="371">
        <v>9.6510000000000105</v>
      </c>
      <c r="K117" s="371">
        <v>365.63299999999998</v>
      </c>
      <c r="L117" s="371"/>
      <c r="M117" s="529">
        <v>5815.7584980000001</v>
      </c>
      <c r="N117" s="396"/>
      <c r="O117" s="25"/>
      <c r="S117" s="21"/>
    </row>
    <row r="118" spans="1:19" ht="21.75" customHeight="1">
      <c r="A118" s="12">
        <v>82</v>
      </c>
      <c r="B118" s="463" t="s">
        <v>124</v>
      </c>
      <c r="C118" s="407" t="s">
        <v>10</v>
      </c>
      <c r="D118" s="172">
        <v>1224.556</v>
      </c>
      <c r="E118" s="143">
        <v>37.884000000000015</v>
      </c>
      <c r="F118" s="143">
        <v>1186.672</v>
      </c>
      <c r="G118" s="144"/>
      <c r="H118" s="145">
        <v>28807.649472000001</v>
      </c>
      <c r="I118" s="404">
        <v>1150.2279999999998</v>
      </c>
      <c r="J118" s="398">
        <v>7.6259999999999764</v>
      </c>
      <c r="K118" s="398">
        <v>1142.6019999999999</v>
      </c>
      <c r="L118" s="398"/>
      <c r="M118" s="440">
        <v>27267.054128</v>
      </c>
      <c r="N118" s="396"/>
      <c r="O118" s="25"/>
      <c r="S118" s="21"/>
    </row>
    <row r="119" spans="1:19" ht="21.75" customHeight="1">
      <c r="A119" s="12">
        <v>83</v>
      </c>
      <c r="B119" s="464" t="s">
        <v>125</v>
      </c>
      <c r="C119" s="407" t="s">
        <v>10</v>
      </c>
      <c r="D119" s="172">
        <v>1009.02</v>
      </c>
      <c r="E119" s="143">
        <v>13.663000000000011</v>
      </c>
      <c r="F119" s="143">
        <v>995.35699999999997</v>
      </c>
      <c r="G119" s="144"/>
      <c r="H119" s="145">
        <v>24163.286531999998</v>
      </c>
      <c r="I119" s="404">
        <v>1342.21</v>
      </c>
      <c r="J119" s="398">
        <v>57.070000000000164</v>
      </c>
      <c r="K119" s="398">
        <v>1285.1399999999999</v>
      </c>
      <c r="L119" s="398"/>
      <c r="M119" s="440">
        <v>30668.580959999999</v>
      </c>
      <c r="N119" s="396"/>
      <c r="O119" s="25"/>
      <c r="S119" s="21"/>
    </row>
    <row r="120" spans="1:19" ht="21.75" customHeight="1">
      <c r="A120" s="12">
        <v>84</v>
      </c>
      <c r="B120" s="463" t="s">
        <v>126</v>
      </c>
      <c r="C120" s="407" t="s">
        <v>10</v>
      </c>
      <c r="D120" s="172">
        <v>2294.634</v>
      </c>
      <c r="E120" s="143">
        <v>95.654999999999745</v>
      </c>
      <c r="F120" s="143">
        <v>2198.9790000000003</v>
      </c>
      <c r="G120" s="144"/>
      <c r="H120" s="145">
        <v>53382.414204000001</v>
      </c>
      <c r="I120" s="404">
        <v>2132.3359999999998</v>
      </c>
      <c r="J120" s="398">
        <v>86.471999999999753</v>
      </c>
      <c r="K120" s="398">
        <v>2045.864</v>
      </c>
      <c r="L120" s="398"/>
      <c r="M120" s="440">
        <v>48822.498496</v>
      </c>
      <c r="N120" s="396"/>
      <c r="O120" s="25"/>
      <c r="S120" s="21"/>
    </row>
    <row r="121" spans="1:19" ht="21.75" customHeight="1">
      <c r="A121" s="12">
        <v>85</v>
      </c>
      <c r="B121" s="463" t="s">
        <v>127</v>
      </c>
      <c r="C121" s="407" t="s">
        <v>10</v>
      </c>
      <c r="D121" s="172">
        <v>3163.7429999999999</v>
      </c>
      <c r="E121" s="143">
        <v>44.753999999999905</v>
      </c>
      <c r="F121" s="143">
        <v>3118.989</v>
      </c>
      <c r="G121" s="144"/>
      <c r="H121" s="145">
        <v>75716.576964000007</v>
      </c>
      <c r="I121" s="404">
        <v>2498.9360000000001</v>
      </c>
      <c r="J121" s="398">
        <v>57.221000000000004</v>
      </c>
      <c r="K121" s="398">
        <v>2441.7150000000001</v>
      </c>
      <c r="L121" s="398"/>
      <c r="M121" s="440">
        <v>58269.086760000006</v>
      </c>
      <c r="N121" s="396"/>
      <c r="O121" s="25"/>
      <c r="S121" s="21"/>
    </row>
    <row r="122" spans="1:19" ht="21.75" customHeight="1">
      <c r="A122" s="12">
        <v>86</v>
      </c>
      <c r="B122" s="463" t="s">
        <v>128</v>
      </c>
      <c r="C122" s="407" t="s">
        <v>10</v>
      </c>
      <c r="D122" s="172">
        <v>1955.1479999999999</v>
      </c>
      <c r="E122" s="143">
        <v>74.348999999999933</v>
      </c>
      <c r="F122" s="143">
        <v>1880.799</v>
      </c>
      <c r="G122" s="144"/>
      <c r="H122" s="145">
        <v>45658.276524000001</v>
      </c>
      <c r="I122" s="404">
        <v>2639.7739999999999</v>
      </c>
      <c r="J122" s="398">
        <v>92.01299999999992</v>
      </c>
      <c r="K122" s="398">
        <v>2547.761</v>
      </c>
      <c r="L122" s="398"/>
      <c r="M122" s="440">
        <v>60799.768504000007</v>
      </c>
      <c r="N122" s="396"/>
      <c r="O122" s="25"/>
      <c r="S122" s="21"/>
    </row>
    <row r="123" spans="1:19" ht="21.75" customHeight="1">
      <c r="A123" s="12">
        <v>87</v>
      </c>
      <c r="B123" s="463" t="s">
        <v>129</v>
      </c>
      <c r="C123" s="407" t="s">
        <v>10</v>
      </c>
      <c r="D123" s="404">
        <v>748.779</v>
      </c>
      <c r="E123" s="398">
        <v>30.267000000000053</v>
      </c>
      <c r="F123" s="398">
        <v>718.51199999999994</v>
      </c>
      <c r="G123" s="144"/>
      <c r="H123" s="440">
        <v>17442.597312000002</v>
      </c>
      <c r="I123" s="404">
        <v>794.66499999999996</v>
      </c>
      <c r="J123" s="398">
        <v>34.144999999999982</v>
      </c>
      <c r="K123" s="398">
        <v>760.52</v>
      </c>
      <c r="L123" s="398"/>
      <c r="M123" s="440">
        <v>18149.049279999999</v>
      </c>
      <c r="N123" s="396"/>
      <c r="O123" s="25"/>
      <c r="S123" s="21"/>
    </row>
    <row r="124" spans="1:19" ht="21.75" customHeight="1">
      <c r="A124" s="12">
        <v>88</v>
      </c>
      <c r="B124" s="463" t="s">
        <v>304</v>
      </c>
      <c r="C124" s="407" t="s">
        <v>10</v>
      </c>
      <c r="D124" s="172">
        <v>1444.412</v>
      </c>
      <c r="E124" s="143">
        <v>61.770000000000209</v>
      </c>
      <c r="F124" s="143">
        <v>1382.6419999999998</v>
      </c>
      <c r="G124" s="144"/>
      <c r="H124" s="145">
        <v>22372.530202000002</v>
      </c>
      <c r="I124" s="404">
        <v>1852.8739999999998</v>
      </c>
      <c r="J124" s="398">
        <v>114.4219999999998</v>
      </c>
      <c r="K124" s="398">
        <v>1738.452</v>
      </c>
      <c r="L124" s="398"/>
      <c r="M124" s="440">
        <v>27651.817512000001</v>
      </c>
      <c r="N124" s="396"/>
      <c r="O124" s="25"/>
      <c r="S124" s="21"/>
    </row>
    <row r="125" spans="1:19" ht="21.75" customHeight="1">
      <c r="A125" s="12">
        <v>89</v>
      </c>
      <c r="B125" s="463" t="s">
        <v>130</v>
      </c>
      <c r="C125" s="407" t="s">
        <v>10</v>
      </c>
      <c r="D125" s="172">
        <v>2229.2889999999998</v>
      </c>
      <c r="E125" s="143">
        <v>31.571999999999662</v>
      </c>
      <c r="F125" s="143">
        <v>2197.7170000000001</v>
      </c>
      <c r="G125" s="144"/>
      <c r="H125" s="145">
        <v>53351.777891999998</v>
      </c>
      <c r="I125" s="404">
        <v>2350.3560000000002</v>
      </c>
      <c r="J125" s="398">
        <v>35.247000000000298</v>
      </c>
      <c r="K125" s="398">
        <v>2315.1089999999999</v>
      </c>
      <c r="L125" s="398"/>
      <c r="M125" s="440">
        <v>55247.761176</v>
      </c>
      <c r="N125" s="396"/>
      <c r="O125" s="25"/>
      <c r="S125" s="21"/>
    </row>
    <row r="126" spans="1:19" ht="21.75" customHeight="1">
      <c r="A126" s="12">
        <v>90</v>
      </c>
      <c r="B126" s="463" t="s">
        <v>296</v>
      </c>
      <c r="C126" s="407" t="s">
        <v>10</v>
      </c>
      <c r="D126" s="502">
        <v>805.35100000000011</v>
      </c>
      <c r="E126" s="244">
        <v>9.7580000000001519</v>
      </c>
      <c r="F126" s="143">
        <v>795.59299999999996</v>
      </c>
      <c r="G126" s="369"/>
      <c r="H126" s="403">
        <v>12873.490333000002</v>
      </c>
      <c r="I126" s="516">
        <v>1057.5320000000002</v>
      </c>
      <c r="J126" s="371">
        <v>18.451000000000022</v>
      </c>
      <c r="K126" s="371">
        <v>1039.0810000000001</v>
      </c>
      <c r="L126" s="371"/>
      <c r="M126" s="529">
        <v>16527.622386000003</v>
      </c>
      <c r="N126" s="396"/>
      <c r="O126" s="25"/>
      <c r="S126" s="21"/>
    </row>
    <row r="127" spans="1:19" ht="21.75" customHeight="1">
      <c r="A127" s="12">
        <v>91</v>
      </c>
      <c r="B127" s="463" t="s">
        <v>295</v>
      </c>
      <c r="C127" s="407" t="s">
        <v>10</v>
      </c>
      <c r="D127" s="172">
        <v>2476.0760000000005</v>
      </c>
      <c r="E127" s="143">
        <v>43.626000000000204</v>
      </c>
      <c r="F127" s="143">
        <v>2432.4500000000003</v>
      </c>
      <c r="G127" s="144"/>
      <c r="H127" s="145">
        <v>59050.156199999998</v>
      </c>
      <c r="I127" s="404">
        <v>3044.9270000000001</v>
      </c>
      <c r="J127" s="398">
        <v>84.487000000000535</v>
      </c>
      <c r="K127" s="398">
        <v>2960.4399999999996</v>
      </c>
      <c r="L127" s="398"/>
      <c r="M127" s="440">
        <v>70647.940159999998</v>
      </c>
      <c r="N127" s="396"/>
      <c r="O127" s="25"/>
      <c r="S127" s="21"/>
    </row>
    <row r="128" spans="1:19" s="512" customFormat="1" ht="21.75" customHeight="1">
      <c r="A128" s="12">
        <v>92</v>
      </c>
      <c r="B128" s="463" t="s">
        <v>133</v>
      </c>
      <c r="C128" s="407" t="s">
        <v>10</v>
      </c>
      <c r="D128" s="404">
        <v>667.32</v>
      </c>
      <c r="E128" s="398">
        <v>23.796000000000049</v>
      </c>
      <c r="F128" s="398">
        <v>643.524</v>
      </c>
      <c r="G128" s="398"/>
      <c r="H128" s="440">
        <v>15622.188623999999</v>
      </c>
      <c r="I128" s="404">
        <v>769.87099999999998</v>
      </c>
      <c r="J128" s="398">
        <v>25.898000000000025</v>
      </c>
      <c r="K128" s="398">
        <v>743.97299999999996</v>
      </c>
      <c r="L128" s="398"/>
      <c r="M128" s="440">
        <v>17754.171672</v>
      </c>
      <c r="N128" s="510"/>
      <c r="O128" s="511"/>
    </row>
    <row r="129" spans="1:19" ht="21.75" customHeight="1">
      <c r="A129" s="12">
        <v>93</v>
      </c>
      <c r="B129" s="463" t="s">
        <v>161</v>
      </c>
      <c r="C129" s="407" t="s">
        <v>10</v>
      </c>
      <c r="D129" s="172">
        <v>4020.2370000000001</v>
      </c>
      <c r="E129" s="143">
        <v>71.626999999999953</v>
      </c>
      <c r="F129" s="143">
        <v>3948.61</v>
      </c>
      <c r="G129" s="144"/>
      <c r="H129" s="145">
        <v>95856.456359999982</v>
      </c>
      <c r="I129" s="404">
        <v>4180.7319999999991</v>
      </c>
      <c r="J129" s="398">
        <v>58.805999999999585</v>
      </c>
      <c r="K129" s="398">
        <v>4121.9259999999995</v>
      </c>
      <c r="L129" s="398"/>
      <c r="M129" s="440">
        <v>98365.642064</v>
      </c>
      <c r="N129" s="396"/>
      <c r="O129" s="25"/>
      <c r="S129" s="21"/>
    </row>
    <row r="130" spans="1:19" ht="21.75" customHeight="1">
      <c r="A130" s="12">
        <v>94</v>
      </c>
      <c r="B130" s="463" t="s">
        <v>162</v>
      </c>
      <c r="C130" s="407" t="s">
        <v>10</v>
      </c>
      <c r="D130" s="172">
        <v>5241.0689999999995</v>
      </c>
      <c r="E130" s="143">
        <v>101.29799999999886</v>
      </c>
      <c r="F130" s="143">
        <v>5139.7710000000006</v>
      </c>
      <c r="G130" s="144"/>
      <c r="H130" s="145">
        <v>124773.08079599999</v>
      </c>
      <c r="I130" s="404">
        <v>5984.8509999999997</v>
      </c>
      <c r="J130" s="398">
        <v>133.92099999999937</v>
      </c>
      <c r="K130" s="398">
        <v>5850.93</v>
      </c>
      <c r="L130" s="398"/>
      <c r="M130" s="440">
        <v>139626.59351999999</v>
      </c>
      <c r="N130" s="396"/>
      <c r="O130" s="25"/>
      <c r="S130" s="21"/>
    </row>
    <row r="131" spans="1:19" ht="21.75" customHeight="1">
      <c r="A131" s="12">
        <v>95</v>
      </c>
      <c r="B131" s="463" t="s">
        <v>134</v>
      </c>
      <c r="C131" s="407" t="s">
        <v>10</v>
      </c>
      <c r="D131" s="502">
        <v>0</v>
      </c>
      <c r="E131" s="244">
        <v>0</v>
      </c>
      <c r="F131" s="143">
        <v>0</v>
      </c>
      <c r="G131" s="369"/>
      <c r="H131" s="403">
        <v>0</v>
      </c>
      <c r="I131" s="516">
        <v>0</v>
      </c>
      <c r="J131" s="371">
        <v>0</v>
      </c>
      <c r="K131" s="371">
        <v>0</v>
      </c>
      <c r="L131" s="371"/>
      <c r="M131" s="529">
        <v>0</v>
      </c>
      <c r="N131" s="396"/>
      <c r="O131" s="25"/>
      <c r="S131" s="21"/>
    </row>
    <row r="132" spans="1:19" ht="21.75" customHeight="1">
      <c r="A132" s="12">
        <v>96</v>
      </c>
      <c r="B132" s="463" t="s">
        <v>156</v>
      </c>
      <c r="C132" s="407" t="s">
        <v>10</v>
      </c>
      <c r="D132" s="172">
        <v>5018.4820000000009</v>
      </c>
      <c r="E132" s="143">
        <v>127.0630000000001</v>
      </c>
      <c r="F132" s="143">
        <v>4891.4190000000008</v>
      </c>
      <c r="G132" s="144"/>
      <c r="H132" s="145">
        <v>118744.08764400001</v>
      </c>
      <c r="I132" s="404">
        <v>5654.8539999999994</v>
      </c>
      <c r="J132" s="398">
        <v>146.13199999999961</v>
      </c>
      <c r="K132" s="398">
        <v>5508.7219999999998</v>
      </c>
      <c r="L132" s="398"/>
      <c r="M132" s="440">
        <v>131460.14180799999</v>
      </c>
      <c r="N132" s="396"/>
      <c r="O132" s="25"/>
      <c r="S132" s="21"/>
    </row>
    <row r="133" spans="1:19" ht="21.75" customHeight="1">
      <c r="A133" s="12">
        <v>97</v>
      </c>
      <c r="B133" s="463" t="s">
        <v>157</v>
      </c>
      <c r="C133" s="407" t="s">
        <v>10</v>
      </c>
      <c r="D133" s="172">
        <v>3112.2989999999995</v>
      </c>
      <c r="E133" s="143">
        <v>22.490999999999531</v>
      </c>
      <c r="F133" s="143">
        <v>3089.808</v>
      </c>
      <c r="G133" s="144"/>
      <c r="H133" s="145">
        <v>75008.179008000006</v>
      </c>
      <c r="I133" s="404">
        <v>3749.3649999999998</v>
      </c>
      <c r="J133" s="398">
        <v>47.235000000000127</v>
      </c>
      <c r="K133" s="398">
        <v>3702.1299999999997</v>
      </c>
      <c r="L133" s="398"/>
      <c r="M133" s="440">
        <v>88347.630320000011</v>
      </c>
      <c r="N133" s="396"/>
      <c r="O133" s="25"/>
      <c r="S133" s="21"/>
    </row>
    <row r="134" spans="1:19" ht="21.75" customHeight="1">
      <c r="A134" s="12">
        <v>98</v>
      </c>
      <c r="B134" s="463" t="s">
        <v>135</v>
      </c>
      <c r="C134" s="407" t="s">
        <v>10</v>
      </c>
      <c r="D134" s="172">
        <v>2336.9380000000001</v>
      </c>
      <c r="E134" s="143">
        <v>82.530999999999949</v>
      </c>
      <c r="F134" s="143">
        <v>2254.4070000000002</v>
      </c>
      <c r="G134" s="144"/>
      <c r="H134" s="145">
        <v>54727.984332000007</v>
      </c>
      <c r="I134" s="404">
        <v>2448.9940000000001</v>
      </c>
      <c r="J134" s="398">
        <v>77.628000000000156</v>
      </c>
      <c r="K134" s="398">
        <v>2371.366</v>
      </c>
      <c r="L134" s="398"/>
      <c r="M134" s="440">
        <v>56590.278224000009</v>
      </c>
      <c r="N134" s="396"/>
      <c r="O134" s="25"/>
      <c r="S134" s="21"/>
    </row>
    <row r="135" spans="1:19" ht="21.75" customHeight="1">
      <c r="A135" s="12">
        <v>99</v>
      </c>
      <c r="B135" s="463" t="s">
        <v>267</v>
      </c>
      <c r="C135" s="407" t="s">
        <v>10</v>
      </c>
      <c r="D135" s="172">
        <v>237.89300000000003</v>
      </c>
      <c r="E135" s="143">
        <v>8.7010000000000218</v>
      </c>
      <c r="F135" s="143">
        <v>229.19200000000001</v>
      </c>
      <c r="G135" s="144"/>
      <c r="H135" s="145">
        <v>5563.8649919999989</v>
      </c>
      <c r="I135" s="404">
        <v>230.14</v>
      </c>
      <c r="J135" s="398">
        <v>7.9069999999999823</v>
      </c>
      <c r="K135" s="398">
        <v>222.233</v>
      </c>
      <c r="L135" s="398"/>
      <c r="M135" s="440">
        <v>5303.3683120000005</v>
      </c>
      <c r="N135" s="396"/>
      <c r="O135" s="25"/>
      <c r="S135" s="21"/>
    </row>
    <row r="136" spans="1:19" s="512" customFormat="1" ht="21.75" customHeight="1">
      <c r="A136" s="12">
        <v>100</v>
      </c>
      <c r="B136" s="463" t="s">
        <v>353</v>
      </c>
      <c r="C136" s="407" t="s">
        <v>10</v>
      </c>
      <c r="D136" s="404">
        <v>714.74499999999989</v>
      </c>
      <c r="E136" s="398">
        <v>40.670999999999822</v>
      </c>
      <c r="F136" s="398">
        <v>674.07400000000007</v>
      </c>
      <c r="G136" s="398"/>
      <c r="H136" s="440">
        <v>16363.820424000001</v>
      </c>
      <c r="I136" s="404">
        <v>1004.942</v>
      </c>
      <c r="J136" s="398">
        <v>46.183999999999969</v>
      </c>
      <c r="K136" s="398">
        <v>958.75800000000004</v>
      </c>
      <c r="L136" s="398"/>
      <c r="M136" s="440">
        <v>22879.800912000002</v>
      </c>
      <c r="N136" s="510"/>
      <c r="O136" s="511"/>
    </row>
    <row r="137" spans="1:19" ht="21.75" customHeight="1">
      <c r="A137" s="12">
        <v>101</v>
      </c>
      <c r="B137" s="463" t="s">
        <v>269</v>
      </c>
      <c r="C137" s="407" t="s">
        <v>10</v>
      </c>
      <c r="D137" s="172">
        <v>1883.403</v>
      </c>
      <c r="E137" s="143">
        <v>34.887000000000171</v>
      </c>
      <c r="F137" s="143">
        <v>1848.5159999999998</v>
      </c>
      <c r="G137" s="144"/>
      <c r="H137" s="145">
        <v>44874.574415999996</v>
      </c>
      <c r="I137" s="404">
        <v>2484.5189999999998</v>
      </c>
      <c r="J137" s="398">
        <v>54.639999999999873</v>
      </c>
      <c r="K137" s="398">
        <v>2429.8789999999999</v>
      </c>
      <c r="L137" s="398"/>
      <c r="M137" s="440">
        <v>57986.632456000007</v>
      </c>
      <c r="N137" s="396"/>
      <c r="O137" s="25"/>
      <c r="S137" s="21"/>
    </row>
    <row r="138" spans="1:19" ht="21.75" customHeight="1">
      <c r="A138" s="12">
        <v>102</v>
      </c>
      <c r="B138" s="463" t="s">
        <v>268</v>
      </c>
      <c r="C138" s="407" t="s">
        <v>10</v>
      </c>
      <c r="D138" s="172">
        <v>1430.2760000000001</v>
      </c>
      <c r="E138" s="143">
        <v>29.875000000000227</v>
      </c>
      <c r="F138" s="143">
        <v>1400.4009999999998</v>
      </c>
      <c r="G138" s="144"/>
      <c r="H138" s="145">
        <v>22659.888580999999</v>
      </c>
      <c r="I138" s="516">
        <v>1273.4430000000002</v>
      </c>
      <c r="J138" s="371">
        <v>33.106000000000222</v>
      </c>
      <c r="K138" s="371">
        <v>1240.337</v>
      </c>
      <c r="L138" s="371"/>
      <c r="M138" s="529">
        <v>19728.800322000003</v>
      </c>
      <c r="N138" s="396"/>
      <c r="O138" s="25"/>
      <c r="S138" s="21"/>
    </row>
    <row r="139" spans="1:19" ht="21.75" customHeight="1">
      <c r="A139" s="12">
        <v>103</v>
      </c>
      <c r="B139" s="463" t="s">
        <v>270</v>
      </c>
      <c r="C139" s="407" t="s">
        <v>10</v>
      </c>
      <c r="D139" s="172">
        <v>1478.181</v>
      </c>
      <c r="E139" s="143">
        <v>54.420000000000073</v>
      </c>
      <c r="F139" s="143">
        <v>1423.761</v>
      </c>
      <c r="G139" s="144"/>
      <c r="H139" s="145">
        <v>34563.222035999999</v>
      </c>
      <c r="I139" s="516">
        <v>1432.9829999999999</v>
      </c>
      <c r="J139" s="371">
        <v>39.363999999999805</v>
      </c>
      <c r="K139" s="371">
        <v>1393.6190000000001</v>
      </c>
      <c r="L139" s="371"/>
      <c r="M139" s="529">
        <v>33257.323816000004</v>
      </c>
      <c r="N139" s="396"/>
      <c r="O139" s="25"/>
      <c r="S139" s="21"/>
    </row>
    <row r="140" spans="1:19" ht="21.75" customHeight="1">
      <c r="A140" s="12">
        <v>104</v>
      </c>
      <c r="B140" s="468" t="s">
        <v>274</v>
      </c>
      <c r="C140" s="606" t="s">
        <v>10</v>
      </c>
      <c r="D140" s="172">
        <v>2705.7480000000005</v>
      </c>
      <c r="E140" s="143">
        <v>108.67300000000068</v>
      </c>
      <c r="F140" s="143">
        <v>2597.0749999999998</v>
      </c>
      <c r="G140" s="144"/>
      <c r="H140" s="145">
        <v>63046.592699999994</v>
      </c>
      <c r="I140" s="404">
        <v>3116.95</v>
      </c>
      <c r="J140" s="398">
        <v>99.066999999999553</v>
      </c>
      <c r="K140" s="398">
        <v>3017.8830000000003</v>
      </c>
      <c r="L140" s="398"/>
      <c r="M140" s="440">
        <v>72018.759912000009</v>
      </c>
      <c r="N140" s="396"/>
      <c r="O140" s="25"/>
      <c r="S140" s="21"/>
    </row>
    <row r="141" spans="1:19" ht="21.75" customHeight="1">
      <c r="A141" s="12">
        <v>105</v>
      </c>
      <c r="B141" s="463" t="s">
        <v>136</v>
      </c>
      <c r="C141" s="407" t="s">
        <v>10</v>
      </c>
      <c r="D141" s="172">
        <v>2634.9960000000001</v>
      </c>
      <c r="E141" s="143">
        <v>68.209000000000287</v>
      </c>
      <c r="F141" s="143">
        <v>2566.7869999999998</v>
      </c>
      <c r="G141" s="144"/>
      <c r="H141" s="145">
        <v>62311.321211999988</v>
      </c>
      <c r="I141" s="404">
        <v>2824.7550000000001</v>
      </c>
      <c r="J141" s="398">
        <v>69.219000000000051</v>
      </c>
      <c r="K141" s="398">
        <v>2755.5360000000001</v>
      </c>
      <c r="L141" s="398"/>
      <c r="M141" s="440">
        <v>65758.111104000011</v>
      </c>
      <c r="N141" s="396"/>
      <c r="O141" s="25"/>
      <c r="S141" s="21"/>
    </row>
    <row r="142" spans="1:19" ht="21.75" customHeight="1">
      <c r="A142" s="12">
        <v>106</v>
      </c>
      <c r="B142" s="463" t="s">
        <v>137</v>
      </c>
      <c r="C142" s="407" t="s">
        <v>10</v>
      </c>
      <c r="D142" s="172">
        <v>589.09500000000003</v>
      </c>
      <c r="E142" s="143">
        <v>61.344000000000051</v>
      </c>
      <c r="F142" s="143">
        <v>527.75099999999998</v>
      </c>
      <c r="G142" s="144"/>
      <c r="H142" s="145">
        <v>12811.683276000002</v>
      </c>
      <c r="I142" s="404">
        <v>864.57100000000003</v>
      </c>
      <c r="J142" s="398">
        <v>85.16599999999994</v>
      </c>
      <c r="K142" s="398">
        <v>779.40500000000009</v>
      </c>
      <c r="L142" s="398"/>
      <c r="M142" s="440">
        <v>18599.72092</v>
      </c>
      <c r="N142" s="396"/>
      <c r="O142" s="25"/>
      <c r="S142" s="21"/>
    </row>
    <row r="143" spans="1:19" ht="21.75" customHeight="1">
      <c r="A143" s="12">
        <v>107</v>
      </c>
      <c r="B143" s="463" t="s">
        <v>428</v>
      </c>
      <c r="C143" s="407" t="s">
        <v>10</v>
      </c>
      <c r="D143" s="502">
        <v>2147.3989999999999</v>
      </c>
      <c r="E143" s="244">
        <v>33.063999999999851</v>
      </c>
      <c r="F143" s="143">
        <v>2114.335</v>
      </c>
      <c r="G143" s="369"/>
      <c r="H143" s="145">
        <v>51327.596460000001</v>
      </c>
      <c r="I143" s="404">
        <v>2608.7460000000001</v>
      </c>
      <c r="J143" s="398">
        <v>76.086999999999989</v>
      </c>
      <c r="K143" s="398">
        <v>2532.6590000000001</v>
      </c>
      <c r="L143" s="398"/>
      <c r="M143" s="440">
        <v>60439.374376</v>
      </c>
      <c r="N143" s="396"/>
      <c r="O143" s="25"/>
      <c r="S143" s="21"/>
    </row>
    <row r="144" spans="1:19" ht="21.75" customHeight="1">
      <c r="A144" s="12">
        <v>108</v>
      </c>
      <c r="B144" s="463" t="s">
        <v>271</v>
      </c>
      <c r="C144" s="407" t="s">
        <v>10</v>
      </c>
      <c r="D144" s="172">
        <v>4562.5290000000005</v>
      </c>
      <c r="E144" s="143">
        <v>56.266000000000531</v>
      </c>
      <c r="F144" s="143">
        <v>4506.2629999999999</v>
      </c>
      <c r="G144" s="144"/>
      <c r="H144" s="145">
        <v>109394.04058799999</v>
      </c>
      <c r="I144" s="404">
        <v>4856.6750000000002</v>
      </c>
      <c r="J144" s="398">
        <v>61.595000000000255</v>
      </c>
      <c r="K144" s="398">
        <v>4795.08</v>
      </c>
      <c r="L144" s="398"/>
      <c r="M144" s="440">
        <v>114429.78912</v>
      </c>
      <c r="N144" s="396"/>
      <c r="O144" s="25"/>
      <c r="S144" s="21"/>
    </row>
    <row r="145" spans="1:19" ht="21.75" customHeight="1">
      <c r="A145" s="12">
        <v>109</v>
      </c>
      <c r="B145" s="463" t="s">
        <v>139</v>
      </c>
      <c r="C145" s="407" t="s">
        <v>10</v>
      </c>
      <c r="D145" s="172">
        <v>1164.6980000000001</v>
      </c>
      <c r="E145" s="143">
        <v>31.451999999999998</v>
      </c>
      <c r="F145" s="143">
        <v>1133.2460000000001</v>
      </c>
      <c r="G145" s="144"/>
      <c r="H145" s="145">
        <v>27510.679896000001</v>
      </c>
      <c r="I145" s="404">
        <v>1337.85</v>
      </c>
      <c r="J145" s="398">
        <v>37.134999999999991</v>
      </c>
      <c r="K145" s="398">
        <v>1300.7149999999999</v>
      </c>
      <c r="L145" s="398"/>
      <c r="M145" s="440">
        <v>31040.262760000005</v>
      </c>
      <c r="N145" s="396"/>
      <c r="O145" s="25"/>
      <c r="S145" s="21"/>
    </row>
    <row r="146" spans="1:19" ht="21.75" customHeight="1">
      <c r="A146" s="12">
        <v>110</v>
      </c>
      <c r="B146" s="463" t="s">
        <v>275</v>
      </c>
      <c r="C146" s="407" t="s">
        <v>10</v>
      </c>
      <c r="D146" s="172">
        <v>266.26100000000002</v>
      </c>
      <c r="E146" s="143">
        <v>14.271999999999991</v>
      </c>
      <c r="F146" s="143">
        <v>251.98900000000003</v>
      </c>
      <c r="G146" s="144"/>
      <c r="H146" s="145">
        <v>4077.4340090000001</v>
      </c>
      <c r="I146" s="404">
        <v>362.84899999999999</v>
      </c>
      <c r="J146" s="398">
        <v>16.583000000000027</v>
      </c>
      <c r="K146" s="398">
        <v>346.26599999999996</v>
      </c>
      <c r="L146" s="398"/>
      <c r="M146" s="440">
        <v>5507.7069960000008</v>
      </c>
      <c r="N146" s="396"/>
      <c r="O146" s="25"/>
      <c r="S146" s="21"/>
    </row>
    <row r="147" spans="1:19" ht="21.75" customHeight="1">
      <c r="A147" s="12">
        <v>111</v>
      </c>
      <c r="B147" s="462" t="s">
        <v>141</v>
      </c>
      <c r="C147" s="407" t="s">
        <v>10</v>
      </c>
      <c r="D147" s="172">
        <v>3828.192</v>
      </c>
      <c r="E147" s="143">
        <v>1.1619000000000597</v>
      </c>
      <c r="F147" s="143">
        <v>3827.0300999999999</v>
      </c>
      <c r="G147" s="144"/>
      <c r="H147" s="145">
        <v>92904.982707600007</v>
      </c>
      <c r="I147" s="404">
        <v>4687.4380000000001</v>
      </c>
      <c r="J147" s="398">
        <v>3.7380000000002838</v>
      </c>
      <c r="K147" s="398">
        <v>4683.7</v>
      </c>
      <c r="L147" s="398"/>
      <c r="M147" s="440">
        <v>111771.81680000002</v>
      </c>
      <c r="N147" s="396"/>
      <c r="O147" s="25"/>
      <c r="S147" s="21"/>
    </row>
    <row r="148" spans="1:19" ht="21.75" customHeight="1">
      <c r="A148" s="12">
        <v>112</v>
      </c>
      <c r="B148" s="462" t="s">
        <v>142</v>
      </c>
      <c r="C148" s="407" t="s">
        <v>10</v>
      </c>
      <c r="D148" s="172">
        <v>4201.1749999999993</v>
      </c>
      <c r="E148" s="143">
        <v>31.694999999998799</v>
      </c>
      <c r="F148" s="143">
        <v>4169.4800000000005</v>
      </c>
      <c r="G148" s="144"/>
      <c r="H148" s="145">
        <v>101218.29647999999</v>
      </c>
      <c r="I148" s="404">
        <v>4660.5640000000003</v>
      </c>
      <c r="J148" s="398">
        <v>62.96900000000096</v>
      </c>
      <c r="K148" s="398">
        <v>4597.5949999999993</v>
      </c>
      <c r="L148" s="398"/>
      <c r="M148" s="440">
        <v>109717.00708</v>
      </c>
      <c r="N148" s="396"/>
      <c r="O148" s="25"/>
      <c r="S148" s="21"/>
    </row>
    <row r="149" spans="1:19" ht="21.75" customHeight="1">
      <c r="A149" s="12">
        <v>113</v>
      </c>
      <c r="B149" s="464" t="s">
        <v>159</v>
      </c>
      <c r="C149" s="407" t="s">
        <v>10</v>
      </c>
      <c r="D149" s="172">
        <v>1217.1769999999999</v>
      </c>
      <c r="E149" s="143">
        <v>63.111999999999853</v>
      </c>
      <c r="F149" s="143">
        <v>1154.0650000000001</v>
      </c>
      <c r="G149" s="144"/>
      <c r="H149" s="145">
        <v>18673.925765000004</v>
      </c>
      <c r="I149" s="404">
        <v>2009.5810000000004</v>
      </c>
      <c r="J149" s="398">
        <v>81.525000000000318</v>
      </c>
      <c r="K149" s="398">
        <v>1928.056</v>
      </c>
      <c r="L149" s="398"/>
      <c r="M149" s="440">
        <v>30667.658736000001</v>
      </c>
      <c r="N149" s="396"/>
      <c r="O149" s="25"/>
      <c r="S149" s="21"/>
    </row>
    <row r="150" spans="1:19" ht="21.75" customHeight="1">
      <c r="A150" s="12">
        <v>114</v>
      </c>
      <c r="B150" s="462" t="s">
        <v>143</v>
      </c>
      <c r="C150" s="407" t="s">
        <v>10</v>
      </c>
      <c r="D150" s="172">
        <v>13.456</v>
      </c>
      <c r="E150" s="143">
        <v>1.5119999999999987</v>
      </c>
      <c r="F150" s="143">
        <v>11.944000000000001</v>
      </c>
      <c r="G150" s="144"/>
      <c r="H150" s="145">
        <v>289.95254399999999</v>
      </c>
      <c r="I150" s="404">
        <v>13.106</v>
      </c>
      <c r="J150" s="398">
        <v>1.5760000000000005</v>
      </c>
      <c r="K150" s="398">
        <v>11.53</v>
      </c>
      <c r="L150" s="398"/>
      <c r="M150" s="440">
        <v>275.15192000000002</v>
      </c>
      <c r="N150" s="396"/>
      <c r="O150" s="25"/>
      <c r="S150" s="21"/>
    </row>
    <row r="151" spans="1:19" ht="21.75" customHeight="1">
      <c r="A151" s="12">
        <v>115</v>
      </c>
      <c r="B151" s="462" t="s">
        <v>144</v>
      </c>
      <c r="C151" s="407" t="s">
        <v>10</v>
      </c>
      <c r="D151" s="172">
        <v>849.72900000000004</v>
      </c>
      <c r="E151" s="143">
        <v>12.867000000000075</v>
      </c>
      <c r="F151" s="143">
        <v>836.86199999999997</v>
      </c>
      <c r="G151" s="144"/>
      <c r="H151" s="145">
        <v>20315.661912</v>
      </c>
      <c r="I151" s="404">
        <v>969.16699999999992</v>
      </c>
      <c r="J151" s="398">
        <v>5.6469999999999345</v>
      </c>
      <c r="K151" s="398">
        <v>963.52</v>
      </c>
      <c r="L151" s="398"/>
      <c r="M151" s="440">
        <v>22993.441279999999</v>
      </c>
      <c r="N151" s="396"/>
      <c r="O151" s="25"/>
      <c r="S151" s="21"/>
    </row>
    <row r="152" spans="1:19" ht="21.75" customHeight="1">
      <c r="A152" s="12">
        <v>116</v>
      </c>
      <c r="B152" s="462" t="s">
        <v>145</v>
      </c>
      <c r="C152" s="407" t="s">
        <v>10</v>
      </c>
      <c r="D152" s="172">
        <v>552.64</v>
      </c>
      <c r="E152" s="143">
        <v>176.90800000000002</v>
      </c>
      <c r="F152" s="143">
        <v>375.73199999999997</v>
      </c>
      <c r="G152" s="144"/>
      <c r="H152" s="145">
        <v>9121.2700320000004</v>
      </c>
      <c r="I152" s="404">
        <v>677.95099999999991</v>
      </c>
      <c r="J152" s="398">
        <v>273.83999999999992</v>
      </c>
      <c r="K152" s="398">
        <v>404.11099999999999</v>
      </c>
      <c r="L152" s="398"/>
      <c r="M152" s="440">
        <v>9643.704904000002</v>
      </c>
      <c r="N152" s="396"/>
      <c r="O152" s="25"/>
      <c r="S152" s="21"/>
    </row>
    <row r="153" spans="1:19" ht="21.75" customHeight="1">
      <c r="A153" s="12">
        <v>117</v>
      </c>
      <c r="B153" s="462" t="s">
        <v>165</v>
      </c>
      <c r="C153" s="407" t="s">
        <v>10</v>
      </c>
      <c r="D153" s="172">
        <v>1071.027</v>
      </c>
      <c r="E153" s="143">
        <v>22.742000000000189</v>
      </c>
      <c r="F153" s="143">
        <v>1048.2849999999999</v>
      </c>
      <c r="G153" s="144"/>
      <c r="H153" s="145">
        <v>25448.166659999999</v>
      </c>
      <c r="I153" s="404">
        <v>1207.145</v>
      </c>
      <c r="J153" s="398">
        <v>23.27800000000002</v>
      </c>
      <c r="K153" s="398">
        <v>1183.867</v>
      </c>
      <c r="L153" s="398"/>
      <c r="M153" s="440">
        <v>28251.802088</v>
      </c>
      <c r="N153" s="396"/>
      <c r="O153" s="25"/>
      <c r="S153" s="21"/>
    </row>
    <row r="154" spans="1:19" ht="21.75" customHeight="1">
      <c r="A154" s="12">
        <v>118</v>
      </c>
      <c r="B154" s="462" t="s">
        <v>181</v>
      </c>
      <c r="C154" s="407" t="s">
        <v>10</v>
      </c>
      <c r="D154" s="172">
        <v>601.06299999999999</v>
      </c>
      <c r="E154" s="143">
        <v>40.649000000000001</v>
      </c>
      <c r="F154" s="143">
        <v>560.41399999999999</v>
      </c>
      <c r="G154" s="144"/>
      <c r="H154" s="145">
        <v>9068.0589340000006</v>
      </c>
      <c r="I154" s="404">
        <v>620.83799999999997</v>
      </c>
      <c r="J154" s="398">
        <v>35.791999999999916</v>
      </c>
      <c r="K154" s="398">
        <v>585.04600000000005</v>
      </c>
      <c r="L154" s="398"/>
      <c r="M154" s="440">
        <v>9305.7416759999996</v>
      </c>
      <c r="N154" s="396"/>
      <c r="O154" s="25"/>
      <c r="S154" s="21"/>
    </row>
    <row r="155" spans="1:19" ht="21.75" customHeight="1">
      <c r="A155" s="12">
        <v>119</v>
      </c>
      <c r="B155" s="462" t="s">
        <v>146</v>
      </c>
      <c r="C155" s="407" t="s">
        <v>10</v>
      </c>
      <c r="D155" s="172">
        <v>964.53899999999999</v>
      </c>
      <c r="E155" s="143">
        <v>19.135999999999967</v>
      </c>
      <c r="F155" s="143">
        <v>945.40300000000002</v>
      </c>
      <c r="G155" s="144"/>
      <c r="H155" s="145">
        <v>22950.603228</v>
      </c>
      <c r="I155" s="404">
        <v>1087.5240000000001</v>
      </c>
      <c r="J155" s="398">
        <v>19.576000000000022</v>
      </c>
      <c r="K155" s="398">
        <v>1067.9480000000001</v>
      </c>
      <c r="L155" s="398"/>
      <c r="M155" s="440">
        <v>25485.511072000001</v>
      </c>
      <c r="N155" s="396"/>
      <c r="O155" s="25"/>
      <c r="S155" s="21"/>
    </row>
    <row r="156" spans="1:19" ht="21.75" customHeight="1">
      <c r="A156" s="12">
        <v>120</v>
      </c>
      <c r="B156" s="462" t="s">
        <v>182</v>
      </c>
      <c r="C156" s="407" t="s">
        <v>10</v>
      </c>
      <c r="D156" s="172">
        <v>787.58600000000001</v>
      </c>
      <c r="E156" s="143">
        <v>127.93299999999999</v>
      </c>
      <c r="F156" s="143">
        <v>659.65300000000002</v>
      </c>
      <c r="G156" s="144"/>
      <c r="H156" s="145">
        <v>16013.736228</v>
      </c>
      <c r="I156" s="404">
        <v>1088.9759999999999</v>
      </c>
      <c r="J156" s="398">
        <v>177.86799999999994</v>
      </c>
      <c r="K156" s="398">
        <v>911.10799999999995</v>
      </c>
      <c r="L156" s="398"/>
      <c r="M156" s="440">
        <v>21742.681312000001</v>
      </c>
      <c r="N156" s="396"/>
      <c r="O156" s="25"/>
      <c r="S156" s="21"/>
    </row>
    <row r="157" spans="1:19" ht="21.75" customHeight="1">
      <c r="A157" s="12">
        <v>121</v>
      </c>
      <c r="B157" s="462" t="s">
        <v>147</v>
      </c>
      <c r="C157" s="407" t="s">
        <v>10</v>
      </c>
      <c r="D157" s="172">
        <v>2357.42</v>
      </c>
      <c r="E157" s="143">
        <v>46.204000000000178</v>
      </c>
      <c r="F157" s="143">
        <v>2311.2159999999999</v>
      </c>
      <c r="G157" s="144"/>
      <c r="H157" s="145">
        <v>56107.079615999995</v>
      </c>
      <c r="I157" s="404">
        <v>2732.0460000000003</v>
      </c>
      <c r="J157" s="398">
        <v>48.436000000000149</v>
      </c>
      <c r="K157" s="398">
        <v>2683.61</v>
      </c>
      <c r="L157" s="398"/>
      <c r="M157" s="440">
        <v>64041.669040000008</v>
      </c>
      <c r="N157" s="396"/>
      <c r="O157" s="25"/>
      <c r="S157" s="21"/>
    </row>
    <row r="158" spans="1:19" ht="21.75" customHeight="1">
      <c r="A158" s="12">
        <v>122</v>
      </c>
      <c r="B158" s="462" t="s">
        <v>148</v>
      </c>
      <c r="C158" s="407" t="s">
        <v>10</v>
      </c>
      <c r="D158" s="172">
        <v>3716.596</v>
      </c>
      <c r="E158" s="143">
        <v>102.98199999999997</v>
      </c>
      <c r="F158" s="143">
        <v>3613.614</v>
      </c>
      <c r="G158" s="144"/>
      <c r="H158" s="145">
        <v>87724.093464000005</v>
      </c>
      <c r="I158" s="404">
        <v>4016.0910000000003</v>
      </c>
      <c r="J158" s="398">
        <v>171.10200000000077</v>
      </c>
      <c r="K158" s="398">
        <v>3844.9889999999996</v>
      </c>
      <c r="L158" s="398"/>
      <c r="M158" s="440">
        <v>91756.817496000003</v>
      </c>
      <c r="N158" s="396"/>
      <c r="O158" s="25"/>
      <c r="S158" s="21"/>
    </row>
    <row r="159" spans="1:19" ht="21.75" customHeight="1">
      <c r="A159" s="12">
        <v>123</v>
      </c>
      <c r="B159" s="462" t="s">
        <v>149</v>
      </c>
      <c r="C159" s="407" t="s">
        <v>10</v>
      </c>
      <c r="D159" s="172">
        <v>439.77399999999994</v>
      </c>
      <c r="E159" s="143">
        <v>5.8419999999999845</v>
      </c>
      <c r="F159" s="143">
        <v>433.93199999999996</v>
      </c>
      <c r="G159" s="144"/>
      <c r="H159" s="145">
        <v>7021.453692000001</v>
      </c>
      <c r="I159" s="404">
        <v>427.755</v>
      </c>
      <c r="J159" s="398">
        <v>5.2730000000000246</v>
      </c>
      <c r="K159" s="398">
        <v>422.48199999999997</v>
      </c>
      <c r="L159" s="398"/>
      <c r="M159" s="440">
        <v>6719.9986920000001</v>
      </c>
      <c r="N159" s="396"/>
      <c r="O159" s="25"/>
      <c r="S159" s="21"/>
    </row>
    <row r="160" spans="1:19" ht="21.75" customHeight="1">
      <c r="A160" s="12">
        <v>124</v>
      </c>
      <c r="B160" s="462" t="s">
        <v>285</v>
      </c>
      <c r="C160" s="407" t="s">
        <v>10</v>
      </c>
      <c r="D160" s="172">
        <v>867.1110000000001</v>
      </c>
      <c r="E160" s="143">
        <v>30.679000000000201</v>
      </c>
      <c r="F160" s="143">
        <v>836.4319999999999</v>
      </c>
      <c r="G160" s="144"/>
      <c r="H160" s="145">
        <v>20305.223231999997</v>
      </c>
      <c r="I160" s="404">
        <v>921.41500000000008</v>
      </c>
      <c r="J160" s="398">
        <v>38.732000000000085</v>
      </c>
      <c r="K160" s="398">
        <v>882.68299999999999</v>
      </c>
      <c r="L160" s="398"/>
      <c r="M160" s="440">
        <v>21064.347111999999</v>
      </c>
      <c r="N160" s="396"/>
      <c r="O160" s="25"/>
      <c r="S160" s="21"/>
    </row>
    <row r="161" spans="1:19" ht="21.75" customHeight="1">
      <c r="A161" s="12">
        <v>125</v>
      </c>
      <c r="B161" s="462" t="s">
        <v>151</v>
      </c>
      <c r="C161" s="407" t="s">
        <v>10</v>
      </c>
      <c r="D161" s="172">
        <v>8409.2139999999999</v>
      </c>
      <c r="E161" s="143">
        <v>189.15699999999924</v>
      </c>
      <c r="F161" s="143">
        <v>8220.0570000000007</v>
      </c>
      <c r="G161" s="144"/>
      <c r="H161" s="145">
        <v>199550.10373199999</v>
      </c>
      <c r="I161" s="404">
        <v>7468.2579999999998</v>
      </c>
      <c r="J161" s="398">
        <v>168.57699999999932</v>
      </c>
      <c r="K161" s="398">
        <v>7299.6810000000005</v>
      </c>
      <c r="L161" s="398"/>
      <c r="M161" s="440">
        <v>174199.58738400001</v>
      </c>
      <c r="N161" s="396"/>
      <c r="O161" s="25"/>
      <c r="S161" s="21"/>
    </row>
    <row r="162" spans="1:19" ht="21.75" customHeight="1">
      <c r="A162" s="12">
        <v>126</v>
      </c>
      <c r="B162" s="462" t="s">
        <v>284</v>
      </c>
      <c r="C162" s="407" t="s">
        <v>10</v>
      </c>
      <c r="D162" s="172">
        <v>193.26</v>
      </c>
      <c r="E162" s="143">
        <v>2.3419999999999845</v>
      </c>
      <c r="F162" s="143">
        <v>190.91800000000001</v>
      </c>
      <c r="G162" s="144"/>
      <c r="H162" s="145">
        <v>4634.7253680000003</v>
      </c>
      <c r="I162" s="404">
        <v>542.745</v>
      </c>
      <c r="J162" s="398">
        <v>7.6290000000000191</v>
      </c>
      <c r="K162" s="398">
        <v>535.11599999999999</v>
      </c>
      <c r="L162" s="398"/>
      <c r="M162" s="440">
        <v>12770.008224000003</v>
      </c>
      <c r="N162" s="396"/>
      <c r="O162" s="25"/>
      <c r="S162" s="21"/>
    </row>
    <row r="163" spans="1:19" ht="21.75" customHeight="1">
      <c r="A163" s="12">
        <v>127</v>
      </c>
      <c r="B163" s="462" t="s">
        <v>429</v>
      </c>
      <c r="C163" s="407" t="s">
        <v>10</v>
      </c>
      <c r="D163" s="172">
        <v>4384.6489999999994</v>
      </c>
      <c r="E163" s="143">
        <v>87.229999999999563</v>
      </c>
      <c r="F163" s="143">
        <v>4297.4189999999999</v>
      </c>
      <c r="G163" s="144"/>
      <c r="H163" s="145">
        <v>104324.143644</v>
      </c>
      <c r="I163" s="404">
        <v>5704.8910000000005</v>
      </c>
      <c r="J163" s="398">
        <v>98.537000000001171</v>
      </c>
      <c r="K163" s="398">
        <v>5606.3539999999994</v>
      </c>
      <c r="L163" s="398"/>
      <c r="M163" s="440">
        <v>133790.03185600002</v>
      </c>
      <c r="N163" s="396"/>
      <c r="O163" s="25"/>
      <c r="S163" s="21"/>
    </row>
    <row r="164" spans="1:19" ht="21.75" customHeight="1">
      <c r="A164" s="12">
        <v>128</v>
      </c>
      <c r="B164" s="462" t="s">
        <v>168</v>
      </c>
      <c r="C164" s="407" t="s">
        <v>10</v>
      </c>
      <c r="D164" s="172">
        <v>3299.0940000000001</v>
      </c>
      <c r="E164" s="143">
        <v>53.327999999999975</v>
      </c>
      <c r="F164" s="143">
        <v>3245.7660000000001</v>
      </c>
      <c r="G164" s="144"/>
      <c r="H164" s="145">
        <v>78794.215415999992</v>
      </c>
      <c r="I164" s="404">
        <v>2809.4629999999997</v>
      </c>
      <c r="J164" s="398">
        <v>39.505999999999858</v>
      </c>
      <c r="K164" s="398">
        <v>2769.9569999999999</v>
      </c>
      <c r="L164" s="398"/>
      <c r="M164" s="440">
        <v>66102.253847999993</v>
      </c>
      <c r="N164" s="396"/>
      <c r="O164" s="25"/>
      <c r="S164" s="21"/>
    </row>
    <row r="165" spans="1:19" ht="21.75" customHeight="1">
      <c r="A165" s="12">
        <v>129</v>
      </c>
      <c r="B165" s="462" t="s">
        <v>153</v>
      </c>
      <c r="C165" s="407" t="s">
        <v>10</v>
      </c>
      <c r="D165" s="172">
        <v>1054.568</v>
      </c>
      <c r="E165" s="143">
        <v>13.544000000000096</v>
      </c>
      <c r="F165" s="143">
        <v>1041.0239999999999</v>
      </c>
      <c r="G165" s="144"/>
      <c r="H165" s="145">
        <v>25271.898623999998</v>
      </c>
      <c r="I165" s="404">
        <v>1190.0320000000002</v>
      </c>
      <c r="J165" s="398">
        <v>18.870000000000118</v>
      </c>
      <c r="K165" s="398">
        <v>1171.162</v>
      </c>
      <c r="L165" s="398"/>
      <c r="M165" s="440">
        <v>27948.609967999997</v>
      </c>
      <c r="N165" s="396"/>
      <c r="O165" s="25"/>
      <c r="S165" s="21"/>
    </row>
    <row r="166" spans="1:19" ht="21.75" customHeight="1">
      <c r="A166" s="12">
        <v>130</v>
      </c>
      <c r="B166" s="462" t="s">
        <v>154</v>
      </c>
      <c r="C166" s="407" t="s">
        <v>10</v>
      </c>
      <c r="D166" s="172">
        <v>4934.0059999999994</v>
      </c>
      <c r="E166" s="143">
        <v>32.193999999999505</v>
      </c>
      <c r="F166" s="143">
        <v>4901.8119999999999</v>
      </c>
      <c r="G166" s="144"/>
      <c r="H166" s="145">
        <v>79316.219972000006</v>
      </c>
      <c r="I166" s="404">
        <v>15239.498</v>
      </c>
      <c r="J166" s="398">
        <v>101.97600000000057</v>
      </c>
      <c r="K166" s="398">
        <v>15137.521999999999</v>
      </c>
      <c r="L166" s="398"/>
      <c r="M166" s="440">
        <v>240777.42493199999</v>
      </c>
      <c r="N166" s="36"/>
      <c r="O166" s="25"/>
      <c r="S166" s="21"/>
    </row>
    <row r="167" spans="1:19" ht="21.75" customHeight="1">
      <c r="A167" s="12" t="s">
        <v>22</v>
      </c>
      <c r="B167" s="469" t="s">
        <v>155</v>
      </c>
      <c r="C167" s="407" t="s">
        <v>10</v>
      </c>
      <c r="D167" s="172">
        <v>3728.68</v>
      </c>
      <c r="E167" s="143">
        <v>124.62800000000016</v>
      </c>
      <c r="F167" s="143">
        <v>3604.0519999999997</v>
      </c>
      <c r="G167" s="144"/>
      <c r="H167" s="145">
        <v>87491.966352000003</v>
      </c>
      <c r="I167" s="404">
        <v>4397.8180000000002</v>
      </c>
      <c r="J167" s="398">
        <v>127.00100000000111</v>
      </c>
      <c r="K167" s="398">
        <v>4270.8169999999991</v>
      </c>
      <c r="L167" s="398"/>
      <c r="M167" s="440">
        <v>101918.77688799999</v>
      </c>
      <c r="N167" s="36"/>
      <c r="S167" s="21"/>
    </row>
    <row r="168" spans="1:19" ht="21.75" customHeight="1">
      <c r="A168" s="12" t="s">
        <v>23</v>
      </c>
      <c r="B168" s="462" t="s">
        <v>169</v>
      </c>
      <c r="C168" s="407" t="s">
        <v>10</v>
      </c>
      <c r="D168" s="172">
        <v>385.96499999999997</v>
      </c>
      <c r="E168" s="143">
        <v>8.6209999999999809</v>
      </c>
      <c r="F168" s="143">
        <v>377.34399999999999</v>
      </c>
      <c r="G168" s="144"/>
      <c r="H168" s="145">
        <v>9160.4029439999995</v>
      </c>
      <c r="I168" s="404">
        <v>314.47000000000003</v>
      </c>
      <c r="J168" s="398">
        <v>7.1120000000000232</v>
      </c>
      <c r="K168" s="398">
        <v>307.358</v>
      </c>
      <c r="L168" s="398"/>
      <c r="M168" s="440">
        <v>7334.7913120000003</v>
      </c>
      <c r="N168" s="36"/>
      <c r="S168" s="21"/>
    </row>
    <row r="169" spans="1:19" ht="21.75" customHeight="1">
      <c r="A169" s="12" t="s">
        <v>24</v>
      </c>
      <c r="B169" s="462" t="s">
        <v>170</v>
      </c>
      <c r="C169" s="407" t="s">
        <v>10</v>
      </c>
      <c r="D169" s="172">
        <v>1258.5</v>
      </c>
      <c r="E169" s="143">
        <v>11.998000000000047</v>
      </c>
      <c r="F169" s="143">
        <v>1246.502</v>
      </c>
      <c r="G169" s="144"/>
      <c r="H169" s="145">
        <v>30260.082552</v>
      </c>
      <c r="I169" s="404">
        <v>2333.3440000000001</v>
      </c>
      <c r="J169" s="398">
        <v>21.478000000000065</v>
      </c>
      <c r="K169" s="398">
        <v>2311.866</v>
      </c>
      <c r="L169" s="398"/>
      <c r="M169" s="440">
        <v>55170.370223999998</v>
      </c>
      <c r="N169" s="36"/>
      <c r="S169" s="21"/>
    </row>
    <row r="170" spans="1:19" ht="21.75" customHeight="1">
      <c r="A170" s="12" t="s">
        <v>25</v>
      </c>
      <c r="B170" s="462" t="s">
        <v>286</v>
      </c>
      <c r="C170" s="407" t="s">
        <v>10</v>
      </c>
      <c r="D170" s="172">
        <v>178.15800000000002</v>
      </c>
      <c r="E170" s="143">
        <v>8.9480000000000359</v>
      </c>
      <c r="F170" s="143">
        <v>169.20999999999998</v>
      </c>
      <c r="G170" s="144"/>
      <c r="H170" s="145">
        <v>4107.7419599999994</v>
      </c>
      <c r="I170" s="404">
        <v>197.94299999999998</v>
      </c>
      <c r="J170" s="398">
        <v>8.5299999999999727</v>
      </c>
      <c r="K170" s="398">
        <v>189.41300000000001</v>
      </c>
      <c r="L170" s="398"/>
      <c r="M170" s="440">
        <v>4520.1518320000005</v>
      </c>
      <c r="N170" s="36"/>
      <c r="S170" s="21"/>
    </row>
    <row r="171" spans="1:19" ht="21.75" customHeight="1">
      <c r="A171" s="12" t="s">
        <v>26</v>
      </c>
      <c r="B171" s="462" t="s">
        <v>238</v>
      </c>
      <c r="C171" s="407" t="s">
        <v>10</v>
      </c>
      <c r="D171" s="516">
        <v>0</v>
      </c>
      <c r="E171" s="371">
        <v>0</v>
      </c>
      <c r="F171" s="398">
        <v>0</v>
      </c>
      <c r="G171" s="369"/>
      <c r="H171" s="403">
        <v>0</v>
      </c>
      <c r="I171" s="516">
        <v>0</v>
      </c>
      <c r="J171" s="371">
        <v>0</v>
      </c>
      <c r="K171" s="371">
        <v>0</v>
      </c>
      <c r="L171" s="371"/>
      <c r="M171" s="529">
        <v>0</v>
      </c>
      <c r="N171" s="36"/>
      <c r="S171" s="21"/>
    </row>
    <row r="172" spans="1:19" ht="21.75" customHeight="1">
      <c r="A172" s="12" t="s">
        <v>27</v>
      </c>
      <c r="B172" s="462" t="s">
        <v>173</v>
      </c>
      <c r="C172" s="407" t="s">
        <v>10</v>
      </c>
      <c r="D172" s="172">
        <v>1082.2670000000001</v>
      </c>
      <c r="E172" s="143">
        <v>5.706000000000131</v>
      </c>
      <c r="F172" s="143">
        <v>1076.5609999999999</v>
      </c>
      <c r="G172" s="144"/>
      <c r="H172" s="145">
        <v>26134.594836</v>
      </c>
      <c r="I172" s="404">
        <v>1026.8800000000001</v>
      </c>
      <c r="J172" s="398">
        <v>4.2250000000001364</v>
      </c>
      <c r="K172" s="398">
        <v>1022.655</v>
      </c>
      <c r="L172" s="398"/>
      <c r="M172" s="440">
        <v>24404.638919999998</v>
      </c>
      <c r="N172" s="36"/>
      <c r="S172" s="21"/>
    </row>
    <row r="173" spans="1:19" ht="21.75" customHeight="1">
      <c r="A173" s="12" t="s">
        <v>28</v>
      </c>
      <c r="B173" s="462" t="s">
        <v>174</v>
      </c>
      <c r="C173" s="407" t="s">
        <v>10</v>
      </c>
      <c r="D173" s="172">
        <v>1058.9069999999999</v>
      </c>
      <c r="E173" s="143">
        <v>40.136999999999944</v>
      </c>
      <c r="F173" s="143">
        <v>1018.77</v>
      </c>
      <c r="G173" s="144"/>
      <c r="H173" s="145">
        <v>24731.660520000001</v>
      </c>
      <c r="I173" s="404">
        <v>1905.1769999999999</v>
      </c>
      <c r="J173" s="398">
        <v>62.242999999999938</v>
      </c>
      <c r="K173" s="398">
        <v>1842.934</v>
      </c>
      <c r="L173" s="398"/>
      <c r="M173" s="440">
        <v>43979.776976000001</v>
      </c>
      <c r="N173" s="36"/>
      <c r="S173" s="21"/>
    </row>
    <row r="174" spans="1:19" ht="21.75" customHeight="1">
      <c r="A174" s="12" t="s">
        <v>29</v>
      </c>
      <c r="B174" s="462" t="s">
        <v>171</v>
      </c>
      <c r="C174" s="407" t="s">
        <v>10</v>
      </c>
      <c r="D174" s="172">
        <v>7760.5169999999998</v>
      </c>
      <c r="E174" s="143">
        <v>96.235999999998967</v>
      </c>
      <c r="F174" s="143">
        <v>7664.2810000000009</v>
      </c>
      <c r="G174" s="144"/>
      <c r="H174" s="145">
        <v>186058.08555600001</v>
      </c>
      <c r="I174" s="404">
        <v>6510.5530000000008</v>
      </c>
      <c r="J174" s="398">
        <v>217.89700000000084</v>
      </c>
      <c r="K174" s="398">
        <v>6292.6559999999999</v>
      </c>
      <c r="L174" s="398"/>
      <c r="M174" s="440">
        <v>150167.94278400001</v>
      </c>
      <c r="N174" s="36"/>
      <c r="S174" s="21"/>
    </row>
    <row r="175" spans="1:19" ht="21.75" customHeight="1">
      <c r="A175" s="12" t="s">
        <v>30</v>
      </c>
      <c r="B175" s="462" t="s">
        <v>175</v>
      </c>
      <c r="C175" s="407" t="s">
        <v>10</v>
      </c>
      <c r="D175" s="172">
        <v>8289.7109999999993</v>
      </c>
      <c r="E175" s="143">
        <v>73.848999999998341</v>
      </c>
      <c r="F175" s="143">
        <v>8215.862000000001</v>
      </c>
      <c r="G175" s="144"/>
      <c r="H175" s="145">
        <v>199448.26591200003</v>
      </c>
      <c r="I175" s="404">
        <v>10259.569</v>
      </c>
      <c r="J175" s="398">
        <v>107.03600000000006</v>
      </c>
      <c r="K175" s="398">
        <v>10152.532999999999</v>
      </c>
      <c r="L175" s="398"/>
      <c r="M175" s="440">
        <v>242280.04751200002</v>
      </c>
      <c r="N175" s="36"/>
      <c r="S175" s="21"/>
    </row>
    <row r="176" spans="1:19" ht="21.75" customHeight="1">
      <c r="A176" s="12" t="s">
        <v>31</v>
      </c>
      <c r="B176" s="462" t="s">
        <v>172</v>
      </c>
      <c r="C176" s="407" t="s">
        <v>10</v>
      </c>
      <c r="D176" s="172">
        <v>1859.3500000000001</v>
      </c>
      <c r="E176" s="143">
        <v>45.858999999999924</v>
      </c>
      <c r="F176" s="143">
        <v>1813.4910000000002</v>
      </c>
      <c r="G176" s="144"/>
      <c r="H176" s="145">
        <v>44024.307516000001</v>
      </c>
      <c r="I176" s="404">
        <v>3210.9469999999997</v>
      </c>
      <c r="J176" s="398">
        <v>79.309999999999491</v>
      </c>
      <c r="K176" s="398">
        <v>3131.6370000000002</v>
      </c>
      <c r="L176" s="398"/>
      <c r="M176" s="440">
        <v>74733.385368000003</v>
      </c>
      <c r="N176" s="36"/>
      <c r="S176" s="21"/>
    </row>
    <row r="177" spans="1:19" ht="21.75" customHeight="1">
      <c r="A177" s="12" t="s">
        <v>32</v>
      </c>
      <c r="B177" s="462" t="s">
        <v>176</v>
      </c>
      <c r="C177" s="407" t="s">
        <v>10</v>
      </c>
      <c r="D177" s="172">
        <v>6575.5240000000003</v>
      </c>
      <c r="E177" s="143">
        <v>117.26900000000023</v>
      </c>
      <c r="F177" s="143">
        <v>6458.2550000000001</v>
      </c>
      <c r="G177" s="144"/>
      <c r="H177" s="145">
        <v>156780.59838000001</v>
      </c>
      <c r="I177" s="404">
        <v>8488.6949999999997</v>
      </c>
      <c r="J177" s="398">
        <v>104.19099999999889</v>
      </c>
      <c r="K177" s="398">
        <v>8384.5040000000008</v>
      </c>
      <c r="L177" s="398"/>
      <c r="M177" s="440">
        <v>200087.80345599999</v>
      </c>
      <c r="N177" s="36"/>
      <c r="S177" s="21"/>
    </row>
    <row r="178" spans="1:19" ht="21.75" customHeight="1">
      <c r="A178" s="12" t="s">
        <v>33</v>
      </c>
      <c r="B178" s="462" t="s">
        <v>177</v>
      </c>
      <c r="C178" s="407" t="s">
        <v>10</v>
      </c>
      <c r="D178" s="172">
        <v>0</v>
      </c>
      <c r="E178" s="244">
        <v>0</v>
      </c>
      <c r="F178" s="143">
        <v>0</v>
      </c>
      <c r="G178" s="369"/>
      <c r="H178" s="403">
        <v>0</v>
      </c>
      <c r="I178" s="404">
        <v>0</v>
      </c>
      <c r="J178" s="371">
        <v>0</v>
      </c>
      <c r="K178" s="371">
        <v>0</v>
      </c>
      <c r="L178" s="371"/>
      <c r="M178" s="529">
        <v>0</v>
      </c>
      <c r="N178" s="36"/>
      <c r="S178" s="21"/>
    </row>
    <row r="179" spans="1:19" ht="21.75" customHeight="1">
      <c r="A179" s="12" t="s">
        <v>34</v>
      </c>
      <c r="B179" s="462" t="s">
        <v>187</v>
      </c>
      <c r="C179" s="407" t="s">
        <v>10</v>
      </c>
      <c r="D179" s="172">
        <v>1006.0959999999999</v>
      </c>
      <c r="E179" s="143">
        <v>31.149999999999977</v>
      </c>
      <c r="F179" s="143">
        <v>974.94599999999991</v>
      </c>
      <c r="G179" s="144"/>
      <c r="H179" s="145">
        <v>23667.789096</v>
      </c>
      <c r="I179" s="404">
        <v>1255.7649999999999</v>
      </c>
      <c r="J179" s="398">
        <v>37.235999999999876</v>
      </c>
      <c r="K179" s="398">
        <v>1218.529</v>
      </c>
      <c r="L179" s="398"/>
      <c r="M179" s="440">
        <v>29078.976056</v>
      </c>
      <c r="N179" s="36"/>
      <c r="S179" s="21"/>
    </row>
    <row r="180" spans="1:19" ht="21.75" customHeight="1">
      <c r="A180" s="12" t="s">
        <v>35</v>
      </c>
      <c r="B180" s="462" t="s">
        <v>178</v>
      </c>
      <c r="C180" s="407" t="s">
        <v>10</v>
      </c>
      <c r="D180" s="172">
        <v>1058.4870000000001</v>
      </c>
      <c r="E180" s="143">
        <v>22.435000000000173</v>
      </c>
      <c r="F180" s="143">
        <v>1036.0519999999999</v>
      </c>
      <c r="G180" s="144"/>
      <c r="H180" s="145">
        <v>11176.928975999999</v>
      </c>
      <c r="I180" s="404">
        <v>796.32999999999993</v>
      </c>
      <c r="J180" s="398">
        <v>19.775999999999954</v>
      </c>
      <c r="K180" s="398">
        <v>776.55399999999997</v>
      </c>
      <c r="L180" s="398"/>
      <c r="M180" s="440">
        <v>8235.3551700000007</v>
      </c>
      <c r="N180" s="36"/>
      <c r="S180" s="21"/>
    </row>
    <row r="181" spans="1:19" ht="21.75" customHeight="1">
      <c r="A181" s="12" t="s">
        <v>36</v>
      </c>
      <c r="B181" s="462" t="s">
        <v>186</v>
      </c>
      <c r="C181" s="695" t="s">
        <v>10</v>
      </c>
      <c r="D181" s="172">
        <v>1239.578</v>
      </c>
      <c r="E181" s="143">
        <v>57.828999999999951</v>
      </c>
      <c r="F181" s="143">
        <v>1181.749</v>
      </c>
      <c r="G181" s="144"/>
      <c r="H181" s="145">
        <v>28688.138724</v>
      </c>
      <c r="I181" s="404">
        <v>1597.723</v>
      </c>
      <c r="J181" s="398">
        <v>57.063999999999851</v>
      </c>
      <c r="K181" s="398">
        <v>1540.6590000000001</v>
      </c>
      <c r="L181" s="398"/>
      <c r="M181" s="440">
        <v>36766.286376000004</v>
      </c>
      <c r="N181" s="36"/>
      <c r="S181" s="21"/>
    </row>
    <row r="182" spans="1:19" ht="21.75" customHeight="1">
      <c r="A182" s="12" t="s">
        <v>37</v>
      </c>
      <c r="B182" s="462" t="s">
        <v>179</v>
      </c>
      <c r="C182" s="407" t="s">
        <v>10</v>
      </c>
      <c r="D182" s="502">
        <v>143.65</v>
      </c>
      <c r="E182" s="244">
        <v>0</v>
      </c>
      <c r="F182" s="143">
        <v>143.65</v>
      </c>
      <c r="G182" s="369"/>
      <c r="H182" s="403">
        <v>3487.2474000000002</v>
      </c>
      <c r="I182" s="404">
        <v>539.64200000000005</v>
      </c>
      <c r="J182" s="398">
        <v>8.6130000000000564</v>
      </c>
      <c r="K182" s="398">
        <v>531.029</v>
      </c>
      <c r="L182" s="398"/>
      <c r="M182" s="440">
        <v>12672.476056000001</v>
      </c>
      <c r="N182" s="36"/>
      <c r="S182" s="21"/>
    </row>
    <row r="183" spans="1:19" ht="21.75" customHeight="1">
      <c r="A183" s="12">
        <v>147</v>
      </c>
      <c r="B183" s="456" t="s">
        <v>278</v>
      </c>
      <c r="C183" s="407" t="s">
        <v>10</v>
      </c>
      <c r="D183" s="172">
        <v>4933.4619999999995</v>
      </c>
      <c r="E183" s="143">
        <v>41.884999999999309</v>
      </c>
      <c r="F183" s="143">
        <v>4891.5770000000002</v>
      </c>
      <c r="G183" s="144"/>
      <c r="H183" s="145">
        <v>118747.92325200001</v>
      </c>
      <c r="I183" s="404">
        <v>4037.1179999999999</v>
      </c>
      <c r="J183" s="398">
        <v>38.15099999999984</v>
      </c>
      <c r="K183" s="398">
        <v>3998.9670000000001</v>
      </c>
      <c r="L183" s="398"/>
      <c r="M183" s="440">
        <v>95431.348488000003</v>
      </c>
      <c r="N183" s="36"/>
      <c r="S183" s="21"/>
    </row>
    <row r="184" spans="1:19" ht="21.75" customHeight="1">
      <c r="A184" s="12">
        <v>148</v>
      </c>
      <c r="B184" s="573" t="s">
        <v>183</v>
      </c>
      <c r="C184" s="407" t="s">
        <v>10</v>
      </c>
      <c r="D184" s="172">
        <v>2034.2969999999998</v>
      </c>
      <c r="E184" s="143">
        <v>101.6099999999999</v>
      </c>
      <c r="F184" s="143">
        <v>1932.6869999999999</v>
      </c>
      <c r="G184" s="144"/>
      <c r="H184" s="145">
        <v>46917.909611999989</v>
      </c>
      <c r="I184" s="404">
        <v>2161.5699999999997</v>
      </c>
      <c r="J184" s="398">
        <v>126.11999999999944</v>
      </c>
      <c r="K184" s="398">
        <v>2035.4500000000003</v>
      </c>
      <c r="L184" s="398"/>
      <c r="M184" s="440">
        <v>48573.978799999997</v>
      </c>
      <c r="N184" s="36"/>
      <c r="S184" s="21"/>
    </row>
    <row r="185" spans="1:19" ht="21.75" customHeight="1">
      <c r="A185" s="12">
        <v>149</v>
      </c>
      <c r="B185" s="573" t="s">
        <v>265</v>
      </c>
      <c r="C185" s="407" t="s">
        <v>10</v>
      </c>
      <c r="D185" s="172">
        <v>3428.607</v>
      </c>
      <c r="E185" s="143">
        <v>93.039999999999964</v>
      </c>
      <c r="F185" s="143">
        <v>3335.567</v>
      </c>
      <c r="G185" s="144"/>
      <c r="H185" s="145">
        <v>80974.224492000008</v>
      </c>
      <c r="I185" s="404">
        <v>2836.4690000000001</v>
      </c>
      <c r="J185" s="398">
        <v>102.09799999999996</v>
      </c>
      <c r="K185" s="398">
        <v>2734.3710000000001</v>
      </c>
      <c r="L185" s="398"/>
      <c r="M185" s="440">
        <v>65253.029544000005</v>
      </c>
      <c r="N185" s="36"/>
      <c r="S185" s="21"/>
    </row>
    <row r="186" spans="1:19" ht="21.75" customHeight="1">
      <c r="A186" s="12">
        <v>150</v>
      </c>
      <c r="B186" s="573" t="s">
        <v>184</v>
      </c>
      <c r="C186" s="407" t="s">
        <v>10</v>
      </c>
      <c r="D186" s="172">
        <v>16606.467000000001</v>
      </c>
      <c r="E186" s="244">
        <v>33.354999999999563</v>
      </c>
      <c r="F186" s="143">
        <v>16573.112000000001</v>
      </c>
      <c r="G186" s="144"/>
      <c r="H186" s="145">
        <v>402328.866912</v>
      </c>
      <c r="I186" s="404">
        <v>16011.109</v>
      </c>
      <c r="J186" s="398">
        <v>0</v>
      </c>
      <c r="K186" s="398">
        <v>16011.109</v>
      </c>
      <c r="L186" s="398"/>
      <c r="M186" s="440">
        <v>382089.10517600004</v>
      </c>
      <c r="N186" s="36"/>
      <c r="S186" s="21"/>
    </row>
    <row r="187" spans="1:19" ht="21.75" customHeight="1">
      <c r="A187" s="12">
        <v>151</v>
      </c>
      <c r="B187" s="573" t="s">
        <v>287</v>
      </c>
      <c r="C187" s="407" t="s">
        <v>10</v>
      </c>
      <c r="D187" s="172">
        <v>560.6</v>
      </c>
      <c r="E187" s="143">
        <v>46.337999999999965</v>
      </c>
      <c r="F187" s="143">
        <v>514.26200000000006</v>
      </c>
      <c r="G187" s="144"/>
      <c r="H187" s="145">
        <v>12484.224312000002</v>
      </c>
      <c r="I187" s="404">
        <v>864.82599999999991</v>
      </c>
      <c r="J187" s="398">
        <v>62.05399999999986</v>
      </c>
      <c r="K187" s="398">
        <v>802.77200000000005</v>
      </c>
      <c r="L187" s="398"/>
      <c r="M187" s="440">
        <v>19157.351008000005</v>
      </c>
      <c r="N187" s="36"/>
      <c r="S187" s="21"/>
    </row>
    <row r="188" spans="1:19" ht="21.75" customHeight="1">
      <c r="A188" s="12">
        <v>152</v>
      </c>
      <c r="B188" s="573" t="s">
        <v>203</v>
      </c>
      <c r="C188" s="407" t="s">
        <v>10</v>
      </c>
      <c r="D188" s="172">
        <v>2301.9960000000001</v>
      </c>
      <c r="E188" s="143">
        <v>49.615999999999985</v>
      </c>
      <c r="F188" s="143">
        <v>2252.38</v>
      </c>
      <c r="G188" s="144"/>
      <c r="H188" s="145">
        <v>54678.776880000005</v>
      </c>
      <c r="I188" s="404">
        <v>2460.7039999999997</v>
      </c>
      <c r="J188" s="398">
        <v>48.51299999999992</v>
      </c>
      <c r="K188" s="398">
        <v>2412.1909999999998</v>
      </c>
      <c r="L188" s="398"/>
      <c r="M188" s="440">
        <v>57564.526023999992</v>
      </c>
      <c r="N188" s="36"/>
      <c r="S188" s="21"/>
    </row>
    <row r="189" spans="1:19" ht="21.75" customHeight="1">
      <c r="A189" s="12">
        <v>153</v>
      </c>
      <c r="B189" s="573" t="s">
        <v>288</v>
      </c>
      <c r="C189" s="407" t="s">
        <v>10</v>
      </c>
      <c r="D189" s="172">
        <v>2521.134</v>
      </c>
      <c r="E189" s="143">
        <v>2.3609999999998763</v>
      </c>
      <c r="F189" s="143">
        <v>2518.7730000000001</v>
      </c>
      <c r="G189" s="144"/>
      <c r="H189" s="145">
        <v>61145.733347999994</v>
      </c>
      <c r="I189" s="404">
        <v>1497.0520000000001</v>
      </c>
      <c r="J189" s="398">
        <v>5.4790000000002692</v>
      </c>
      <c r="K189" s="398">
        <v>1491.5729999999999</v>
      </c>
      <c r="L189" s="398"/>
      <c r="M189" s="440">
        <v>35594.898071999996</v>
      </c>
      <c r="N189" s="36"/>
      <c r="S189" s="21"/>
    </row>
    <row r="190" spans="1:19" ht="21.75" customHeight="1">
      <c r="A190" s="12">
        <v>154</v>
      </c>
      <c r="B190" s="573" t="s">
        <v>297</v>
      </c>
      <c r="C190" s="407" t="s">
        <v>10</v>
      </c>
      <c r="D190" s="172">
        <v>5464.0360000000001</v>
      </c>
      <c r="E190" s="143">
        <v>134.94800000000032</v>
      </c>
      <c r="F190" s="143">
        <v>5329.0879999999997</v>
      </c>
      <c r="G190" s="144"/>
      <c r="H190" s="145">
        <v>129368.940288</v>
      </c>
      <c r="I190" s="404">
        <v>7580.2849999999999</v>
      </c>
      <c r="J190" s="398">
        <v>185.95200000000023</v>
      </c>
      <c r="K190" s="398">
        <v>7394.3329999999996</v>
      </c>
      <c r="L190" s="398"/>
      <c r="M190" s="440">
        <v>176458.36271200003</v>
      </c>
      <c r="N190" s="36"/>
      <c r="S190" s="21"/>
    </row>
    <row r="191" spans="1:19" ht="21.75" customHeight="1">
      <c r="A191" s="12">
        <v>155</v>
      </c>
      <c r="B191" s="573" t="s">
        <v>189</v>
      </c>
      <c r="C191" s="407" t="s">
        <v>10</v>
      </c>
      <c r="D191" s="172">
        <v>485.89100000000002</v>
      </c>
      <c r="E191" s="143">
        <v>33.720000000000084</v>
      </c>
      <c r="F191" s="143">
        <v>452.17099999999994</v>
      </c>
      <c r="G191" s="144"/>
      <c r="H191" s="403">
        <v>10976.903195999999</v>
      </c>
      <c r="I191" s="404">
        <v>531.93500000000006</v>
      </c>
      <c r="J191" s="398">
        <v>30.344000000000051</v>
      </c>
      <c r="K191" s="398">
        <v>501.59100000000001</v>
      </c>
      <c r="L191" s="398"/>
      <c r="M191" s="440">
        <v>11969.967624000001</v>
      </c>
      <c r="N191" s="36"/>
      <c r="S191" s="21"/>
    </row>
    <row r="192" spans="1:19" ht="21.75" customHeight="1">
      <c r="A192" s="12">
        <v>156</v>
      </c>
      <c r="B192" s="573" t="s">
        <v>190</v>
      </c>
      <c r="C192" s="407" t="s">
        <v>10</v>
      </c>
      <c r="D192" s="172">
        <v>450.01</v>
      </c>
      <c r="E192" s="143">
        <v>14.239000000000033</v>
      </c>
      <c r="F192" s="143">
        <v>435.77099999999996</v>
      </c>
      <c r="G192" s="144"/>
      <c r="H192" s="145">
        <v>7051.2105510000001</v>
      </c>
      <c r="I192" s="404">
        <v>639.34500000000003</v>
      </c>
      <c r="J192" s="398">
        <v>33.865000000000009</v>
      </c>
      <c r="K192" s="398">
        <v>605.48</v>
      </c>
      <c r="L192" s="398"/>
      <c r="M192" s="440">
        <v>9630.7648799999988</v>
      </c>
      <c r="N192" s="36"/>
      <c r="S192" s="21"/>
    </row>
    <row r="193" spans="1:19" ht="21.75" customHeight="1">
      <c r="A193" s="12">
        <v>157</v>
      </c>
      <c r="B193" s="573" t="s">
        <v>259</v>
      </c>
      <c r="C193" s="407" t="s">
        <v>10</v>
      </c>
      <c r="D193" s="172">
        <v>270.096</v>
      </c>
      <c r="E193" s="143">
        <v>9.2090000000000032</v>
      </c>
      <c r="F193" s="143">
        <v>260.887</v>
      </c>
      <c r="G193" s="144"/>
      <c r="H193" s="145">
        <v>4221.4125469999999</v>
      </c>
      <c r="I193" s="404">
        <v>272.62099999999998</v>
      </c>
      <c r="J193" s="398">
        <v>14.489999999999952</v>
      </c>
      <c r="K193" s="398">
        <v>258.13100000000003</v>
      </c>
      <c r="L193" s="398"/>
      <c r="M193" s="440">
        <v>4105.8316860000004</v>
      </c>
      <c r="N193" s="36"/>
      <c r="S193" s="21"/>
    </row>
    <row r="194" spans="1:19" ht="21.75" customHeight="1">
      <c r="A194" s="12">
        <v>158</v>
      </c>
      <c r="B194" s="573" t="s">
        <v>279</v>
      </c>
      <c r="C194" s="456" t="s">
        <v>10</v>
      </c>
      <c r="D194" s="172">
        <v>4338.6579999999994</v>
      </c>
      <c r="E194" s="143">
        <v>8.363999999999578</v>
      </c>
      <c r="F194" s="143">
        <v>4330.2939999999999</v>
      </c>
      <c r="G194" s="144"/>
      <c r="H194" s="145">
        <v>105122.21714399999</v>
      </c>
      <c r="I194" s="404">
        <v>4867.1900000000005</v>
      </c>
      <c r="J194" s="398">
        <v>11.510000000000218</v>
      </c>
      <c r="K194" s="398">
        <v>4855.68</v>
      </c>
      <c r="L194" s="398"/>
      <c r="M194" s="440">
        <v>115875.94752000002</v>
      </c>
      <c r="N194" s="36"/>
      <c r="S194" s="21"/>
    </row>
    <row r="195" spans="1:19" ht="21.75" customHeight="1">
      <c r="A195" s="12">
        <v>159</v>
      </c>
      <c r="B195" s="573" t="s">
        <v>204</v>
      </c>
      <c r="C195" s="456" t="s">
        <v>10</v>
      </c>
      <c r="D195" s="502">
        <v>995.06</v>
      </c>
      <c r="E195" s="244">
        <v>30.313999999999965</v>
      </c>
      <c r="F195" s="143">
        <v>964.74599999999998</v>
      </c>
      <c r="G195" s="369"/>
      <c r="H195" s="403">
        <v>23420.173896</v>
      </c>
      <c r="I195" s="404">
        <v>1313.37</v>
      </c>
      <c r="J195" s="398">
        <v>45.862999999999829</v>
      </c>
      <c r="K195" s="398">
        <v>1267.5070000000001</v>
      </c>
      <c r="L195" s="398"/>
      <c r="M195" s="440">
        <v>30247.787047999998</v>
      </c>
      <c r="N195" s="36"/>
      <c r="S195" s="21"/>
    </row>
    <row r="196" spans="1:19" ht="21.75" customHeight="1">
      <c r="A196" s="12">
        <v>160</v>
      </c>
      <c r="B196" s="573" t="s">
        <v>235</v>
      </c>
      <c r="C196" s="456" t="s">
        <v>10</v>
      </c>
      <c r="D196" s="172">
        <v>3637.8890000000001</v>
      </c>
      <c r="E196" s="143">
        <v>319.93299999999999</v>
      </c>
      <c r="F196" s="143">
        <v>3317.9560000000001</v>
      </c>
      <c r="G196" s="144"/>
      <c r="H196" s="145">
        <v>80546.699856000007</v>
      </c>
      <c r="I196" s="404">
        <v>3675.8169999999996</v>
      </c>
      <c r="J196" s="398">
        <v>343.01399999999967</v>
      </c>
      <c r="K196" s="398">
        <v>3332.8029999999999</v>
      </c>
      <c r="L196" s="398"/>
      <c r="M196" s="440">
        <v>79534.010791999986</v>
      </c>
      <c r="N196" s="36"/>
      <c r="S196" s="21"/>
    </row>
    <row r="197" spans="1:19" ht="21.75" customHeight="1">
      <c r="A197" s="12">
        <v>161</v>
      </c>
      <c r="B197" s="573" t="s">
        <v>289</v>
      </c>
      <c r="C197" s="456" t="s">
        <v>10</v>
      </c>
      <c r="D197" s="172">
        <v>443.01400000000001</v>
      </c>
      <c r="E197" s="143">
        <v>4.9999999999954525E-3</v>
      </c>
      <c r="F197" s="143">
        <v>443.00900000000001</v>
      </c>
      <c r="G197" s="144"/>
      <c r="H197" s="145">
        <v>10754.486483999999</v>
      </c>
      <c r="I197" s="404">
        <v>482.68600000000004</v>
      </c>
      <c r="J197" s="398">
        <v>6.6000000000030923E-2</v>
      </c>
      <c r="K197" s="398">
        <v>482.62</v>
      </c>
      <c r="L197" s="398"/>
      <c r="M197" s="440">
        <v>11517.24368</v>
      </c>
      <c r="N197" s="36"/>
      <c r="S197" s="21"/>
    </row>
    <row r="198" spans="1:19" ht="21.75" customHeight="1">
      <c r="A198" s="12">
        <v>162</v>
      </c>
      <c r="B198" s="573" t="s">
        <v>193</v>
      </c>
      <c r="C198" s="456" t="s">
        <v>10</v>
      </c>
      <c r="D198" s="502">
        <v>0</v>
      </c>
      <c r="E198" s="244">
        <v>0</v>
      </c>
      <c r="F198" s="143">
        <v>0</v>
      </c>
      <c r="G198" s="369"/>
      <c r="H198" s="403">
        <v>0</v>
      </c>
      <c r="I198" s="516">
        <v>0</v>
      </c>
      <c r="J198" s="371">
        <v>0</v>
      </c>
      <c r="K198" s="371">
        <v>0</v>
      </c>
      <c r="L198" s="371"/>
      <c r="M198" s="529">
        <v>0</v>
      </c>
      <c r="N198" s="36"/>
      <c r="S198" s="21"/>
    </row>
    <row r="199" spans="1:19" ht="21.75" customHeight="1">
      <c r="A199" s="12">
        <v>163</v>
      </c>
      <c r="B199" s="573" t="s">
        <v>229</v>
      </c>
      <c r="C199" s="456" t="s">
        <v>10</v>
      </c>
      <c r="D199" s="172">
        <v>2313.3920000000003</v>
      </c>
      <c r="E199" s="143">
        <v>46.589000000000397</v>
      </c>
      <c r="F199" s="143">
        <v>2266.8029999999999</v>
      </c>
      <c r="G199" s="144"/>
      <c r="H199" s="145">
        <v>55028.909627999994</v>
      </c>
      <c r="I199" s="404">
        <v>2414.5159999999996</v>
      </c>
      <c r="J199" s="398">
        <v>45.435999999999694</v>
      </c>
      <c r="K199" s="398">
        <v>2369.08</v>
      </c>
      <c r="L199" s="398"/>
      <c r="M199" s="440">
        <v>56535.725120000003</v>
      </c>
      <c r="N199" s="36"/>
      <c r="S199" s="21"/>
    </row>
    <row r="200" spans="1:19" ht="21.75" customHeight="1">
      <c r="A200" s="12">
        <v>164</v>
      </c>
      <c r="B200" s="573" t="s">
        <v>230</v>
      </c>
      <c r="C200" s="456" t="s">
        <v>10</v>
      </c>
      <c r="D200" s="172">
        <v>2544.7090000000003</v>
      </c>
      <c r="E200" s="143">
        <v>121.11800000000039</v>
      </c>
      <c r="F200" s="143">
        <v>2423.5909999999999</v>
      </c>
      <c r="G200" s="144"/>
      <c r="H200" s="145">
        <v>58835.095115999997</v>
      </c>
      <c r="I200" s="404">
        <v>3111.4650000000001</v>
      </c>
      <c r="J200" s="398">
        <v>151.23300000000017</v>
      </c>
      <c r="K200" s="398">
        <v>2960.232</v>
      </c>
      <c r="L200" s="398"/>
      <c r="M200" s="440">
        <v>70642.976448000016</v>
      </c>
      <c r="N200" s="36"/>
      <c r="S200" s="21"/>
    </row>
    <row r="201" spans="1:19" ht="21.75" customHeight="1">
      <c r="A201" s="12">
        <v>165</v>
      </c>
      <c r="B201" s="573" t="s">
        <v>194</v>
      </c>
      <c r="C201" s="456" t="s">
        <v>10</v>
      </c>
      <c r="D201" s="172">
        <v>3162.7439999999997</v>
      </c>
      <c r="E201" s="143">
        <v>61.395999999999731</v>
      </c>
      <c r="F201" s="143">
        <v>3101.348</v>
      </c>
      <c r="G201" s="144"/>
      <c r="H201" s="145">
        <v>75288.324048000009</v>
      </c>
      <c r="I201" s="404">
        <v>4284.82</v>
      </c>
      <c r="J201" s="398">
        <v>54.742000000000189</v>
      </c>
      <c r="K201" s="398">
        <v>4230.0779999999995</v>
      </c>
      <c r="L201" s="398"/>
      <c r="M201" s="440">
        <v>100946.58139199999</v>
      </c>
      <c r="N201" s="36"/>
      <c r="S201" s="21"/>
    </row>
    <row r="202" spans="1:19" ht="21.75" customHeight="1">
      <c r="A202" s="12">
        <v>166</v>
      </c>
      <c r="B202" s="574" t="s">
        <v>298</v>
      </c>
      <c r="C202" s="456" t="s">
        <v>10</v>
      </c>
      <c r="D202" s="172">
        <v>70.39</v>
      </c>
      <c r="E202" s="143">
        <v>4.9539999999999935</v>
      </c>
      <c r="F202" s="143">
        <v>65.436000000000007</v>
      </c>
      <c r="G202" s="144"/>
      <c r="H202" s="145">
        <v>1588.5243359999999</v>
      </c>
      <c r="I202" s="516">
        <v>408.82499999999999</v>
      </c>
      <c r="J202" s="371">
        <v>19.624999999999943</v>
      </c>
      <c r="K202" s="371">
        <v>389.20000000000005</v>
      </c>
      <c r="L202" s="371"/>
      <c r="M202" s="529">
        <v>9287.8688000000002</v>
      </c>
      <c r="N202" s="36"/>
      <c r="S202" s="21"/>
    </row>
    <row r="203" spans="1:19" ht="21.75" customHeight="1">
      <c r="A203" s="12">
        <v>167</v>
      </c>
      <c r="B203" s="456" t="s">
        <v>276</v>
      </c>
      <c r="C203" s="456" t="s">
        <v>10</v>
      </c>
      <c r="D203" s="172">
        <v>8075.1630000000005</v>
      </c>
      <c r="E203" s="143">
        <v>10.958000000000538</v>
      </c>
      <c r="F203" s="143">
        <v>8064.2049999999999</v>
      </c>
      <c r="G203" s="144"/>
      <c r="H203" s="145">
        <v>195766.64058000001</v>
      </c>
      <c r="I203" s="516">
        <v>9239.9089999999997</v>
      </c>
      <c r="J203" s="371">
        <v>13.418999999999869</v>
      </c>
      <c r="K203" s="371">
        <v>9226.49</v>
      </c>
      <c r="L203" s="371"/>
      <c r="M203" s="529">
        <v>220180.95736</v>
      </c>
      <c r="N203" s="36"/>
      <c r="S203" s="21"/>
    </row>
    <row r="204" spans="1:19" ht="21.75" customHeight="1">
      <c r="A204" s="12">
        <v>168</v>
      </c>
      <c r="B204" s="399" t="s">
        <v>208</v>
      </c>
      <c r="C204" s="456" t="s">
        <v>10</v>
      </c>
      <c r="D204" s="172">
        <v>4223.7349999999997</v>
      </c>
      <c r="E204" s="143">
        <v>5.6769999999996799</v>
      </c>
      <c r="F204" s="143">
        <v>4218.058</v>
      </c>
      <c r="G204" s="144"/>
      <c r="H204" s="145">
        <v>102397.57600799999</v>
      </c>
      <c r="I204" s="404">
        <v>6025.393</v>
      </c>
      <c r="J204" s="398">
        <v>1.2856000000010681</v>
      </c>
      <c r="K204" s="398">
        <v>6024.107399999999</v>
      </c>
      <c r="L204" s="398"/>
      <c r="M204" s="440">
        <v>143759.29899360001</v>
      </c>
      <c r="N204" s="36"/>
      <c r="S204" s="21"/>
    </row>
    <row r="205" spans="1:19" ht="21.75" customHeight="1">
      <c r="A205" s="12">
        <v>169</v>
      </c>
      <c r="B205" s="399" t="s">
        <v>209</v>
      </c>
      <c r="C205" s="456" t="s">
        <v>10</v>
      </c>
      <c r="D205" s="172">
        <v>1098.6510000000001</v>
      </c>
      <c r="E205" s="143">
        <v>40.176999999999907</v>
      </c>
      <c r="F205" s="143">
        <v>1058.4740000000002</v>
      </c>
      <c r="G205" s="144"/>
      <c r="H205" s="145">
        <v>17127.167794000001</v>
      </c>
      <c r="I205" s="404">
        <v>1437.6179999999999</v>
      </c>
      <c r="J205" s="398">
        <v>23.476000000000113</v>
      </c>
      <c r="K205" s="398">
        <v>1414.1419999999998</v>
      </c>
      <c r="L205" s="398"/>
      <c r="M205" s="440">
        <v>22493.342651999999</v>
      </c>
      <c r="N205" s="36"/>
      <c r="S205" s="21"/>
    </row>
    <row r="206" spans="1:19" ht="21.75" customHeight="1">
      <c r="A206" s="12">
        <v>170</v>
      </c>
      <c r="B206" s="399" t="s">
        <v>266</v>
      </c>
      <c r="C206" s="456" t="s">
        <v>10</v>
      </c>
      <c r="D206" s="172">
        <v>1458.126</v>
      </c>
      <c r="E206" s="143">
        <v>26.864000000000033</v>
      </c>
      <c r="F206" s="143">
        <v>1431.2619999999999</v>
      </c>
      <c r="G206" s="144"/>
      <c r="H206" s="145">
        <v>34745.316311999995</v>
      </c>
      <c r="I206" s="404">
        <v>2781.0839999999998</v>
      </c>
      <c r="J206" s="398">
        <v>46.942000000000007</v>
      </c>
      <c r="K206" s="398">
        <v>2734.1419999999998</v>
      </c>
      <c r="L206" s="398"/>
      <c r="M206" s="440">
        <v>65247.564687999999</v>
      </c>
      <c r="N206" s="36"/>
      <c r="S206" s="21"/>
    </row>
    <row r="207" spans="1:19" ht="21.75" customHeight="1">
      <c r="A207" s="12">
        <v>171</v>
      </c>
      <c r="B207" s="399" t="s">
        <v>211</v>
      </c>
      <c r="C207" s="456" t="s">
        <v>10</v>
      </c>
      <c r="D207" s="172">
        <v>1685.2330000000002</v>
      </c>
      <c r="E207" s="143">
        <v>84.288000000000238</v>
      </c>
      <c r="F207" s="143">
        <v>1600.9449999999999</v>
      </c>
      <c r="G207" s="144"/>
      <c r="H207" s="145">
        <v>38864.540820000002</v>
      </c>
      <c r="I207" s="404">
        <v>2056.3559999999998</v>
      </c>
      <c r="J207" s="398">
        <v>110.72899999999981</v>
      </c>
      <c r="K207" s="398">
        <v>1945.627</v>
      </c>
      <c r="L207" s="398"/>
      <c r="M207" s="440">
        <v>46430.442728000002</v>
      </c>
      <c r="N207" s="36"/>
      <c r="S207" s="21"/>
    </row>
    <row r="208" spans="1:19" ht="21.75" customHeight="1">
      <c r="A208" s="12">
        <v>172</v>
      </c>
      <c r="B208" s="399" t="s">
        <v>290</v>
      </c>
      <c r="C208" s="456" t="s">
        <v>10</v>
      </c>
      <c r="D208" s="172">
        <v>3650.4880000000003</v>
      </c>
      <c r="E208" s="143">
        <v>60.507000000000517</v>
      </c>
      <c r="F208" s="143">
        <v>3589.9809999999998</v>
      </c>
      <c r="G208" s="144"/>
      <c r="H208" s="145">
        <v>87150.378755999991</v>
      </c>
      <c r="I208" s="404">
        <v>4758.4560000000001</v>
      </c>
      <c r="J208" s="398">
        <v>86.993999999999687</v>
      </c>
      <c r="K208" s="398">
        <v>4671.4620000000004</v>
      </c>
      <c r="L208" s="398"/>
      <c r="M208" s="440">
        <v>111479.769168</v>
      </c>
      <c r="N208" s="36"/>
      <c r="S208" s="21"/>
    </row>
    <row r="209" spans="1:19" ht="21.75" customHeight="1">
      <c r="A209" s="12">
        <v>173</v>
      </c>
      <c r="B209" s="399" t="s">
        <v>368</v>
      </c>
      <c r="C209" s="456" t="s">
        <v>10</v>
      </c>
      <c r="D209" s="172">
        <v>2354.54</v>
      </c>
      <c r="E209" s="143">
        <v>11.46100000000024</v>
      </c>
      <c r="F209" s="143">
        <v>2343.0789999999997</v>
      </c>
      <c r="G209" s="144"/>
      <c r="H209" s="145">
        <v>37913.361299000004</v>
      </c>
      <c r="I209" s="404">
        <v>1819.5879999999997</v>
      </c>
      <c r="J209" s="398">
        <v>8.781999999999698</v>
      </c>
      <c r="K209" s="398">
        <v>1810.806</v>
      </c>
      <c r="L209" s="398"/>
      <c r="M209" s="440">
        <v>28802.680236</v>
      </c>
      <c r="N209" s="36"/>
      <c r="S209" s="21"/>
    </row>
    <row r="210" spans="1:19" ht="21.75" customHeight="1">
      <c r="A210" s="12">
        <v>174</v>
      </c>
      <c r="B210" s="399" t="s">
        <v>255</v>
      </c>
      <c r="C210" s="456" t="s">
        <v>10</v>
      </c>
      <c r="D210" s="172">
        <v>1721.0920000000001</v>
      </c>
      <c r="E210" s="143">
        <v>14.854000000000269</v>
      </c>
      <c r="F210" s="143">
        <v>1706.2379999999998</v>
      </c>
      <c r="G210" s="398"/>
      <c r="H210" s="145">
        <v>27608.637078</v>
      </c>
      <c r="I210" s="404">
        <v>3303.8380000000002</v>
      </c>
      <c r="J210" s="398">
        <v>55.871000000000549</v>
      </c>
      <c r="K210" s="398">
        <v>3247.9669999999996</v>
      </c>
      <c r="L210" s="398"/>
      <c r="M210" s="440">
        <v>51662.163102000006</v>
      </c>
      <c r="N210" s="36"/>
      <c r="S210" s="21"/>
    </row>
    <row r="211" spans="1:19" ht="21.75" customHeight="1">
      <c r="A211" s="12">
        <v>175</v>
      </c>
      <c r="B211" s="399" t="s">
        <v>281</v>
      </c>
      <c r="C211" s="456" t="s">
        <v>10</v>
      </c>
      <c r="D211" s="516">
        <v>0</v>
      </c>
      <c r="E211" s="371">
        <v>0</v>
      </c>
      <c r="F211" s="398">
        <v>0</v>
      </c>
      <c r="G211" s="371"/>
      <c r="H211" s="403">
        <v>0</v>
      </c>
      <c r="I211" s="516">
        <v>0</v>
      </c>
      <c r="J211" s="371">
        <v>0</v>
      </c>
      <c r="K211" s="371">
        <v>0</v>
      </c>
      <c r="L211" s="371"/>
      <c r="M211" s="529">
        <v>0</v>
      </c>
      <c r="N211" s="36"/>
      <c r="S211" s="21"/>
    </row>
    <row r="212" spans="1:19" ht="21.75" customHeight="1">
      <c r="A212" s="12">
        <v>176</v>
      </c>
      <c r="B212" s="399" t="s">
        <v>299</v>
      </c>
      <c r="C212" s="456" t="s">
        <v>10</v>
      </c>
      <c r="D212" s="172">
        <v>2669.9119999999998</v>
      </c>
      <c r="E212" s="398">
        <v>31.31899999999996</v>
      </c>
      <c r="F212" s="398">
        <v>2638.5929999999998</v>
      </c>
      <c r="G212" s="398"/>
      <c r="H212" s="145">
        <v>64054.483668000001</v>
      </c>
      <c r="I212" s="404">
        <v>2701.596</v>
      </c>
      <c r="J212" s="398">
        <v>40.720000000000255</v>
      </c>
      <c r="K212" s="398">
        <v>2660.8759999999997</v>
      </c>
      <c r="L212" s="398"/>
      <c r="M212" s="440">
        <v>63499.144864000002</v>
      </c>
      <c r="N212" s="36"/>
      <c r="S212" s="21"/>
    </row>
    <row r="213" spans="1:19" ht="21.75" customHeight="1">
      <c r="A213" s="12">
        <v>177</v>
      </c>
      <c r="B213" s="456" t="s">
        <v>306</v>
      </c>
      <c r="C213" s="456" t="s">
        <v>10</v>
      </c>
      <c r="D213" s="674">
        <v>12822.003000000001</v>
      </c>
      <c r="E213" s="143">
        <v>219.95100000000093</v>
      </c>
      <c r="F213" s="143">
        <v>12602.052</v>
      </c>
      <c r="G213" s="402"/>
      <c r="H213" s="145">
        <v>305927.41435199999</v>
      </c>
      <c r="I213" s="606">
        <v>13287.522000000001</v>
      </c>
      <c r="J213" s="398">
        <v>205.96200000000317</v>
      </c>
      <c r="K213" s="398">
        <v>13081.559999999998</v>
      </c>
      <c r="L213" s="602"/>
      <c r="M213" s="440">
        <v>312178.34784</v>
      </c>
    </row>
    <row r="214" spans="1:19" ht="21.75" customHeight="1">
      <c r="A214" s="12">
        <v>178</v>
      </c>
      <c r="B214" s="399" t="s">
        <v>291</v>
      </c>
      <c r="C214" s="456" t="s">
        <v>10</v>
      </c>
      <c r="D214" s="172">
        <v>1249.941</v>
      </c>
      <c r="E214" s="143">
        <v>48.495000000000118</v>
      </c>
      <c r="F214" s="143">
        <v>1201.4459999999999</v>
      </c>
      <c r="G214" s="398"/>
      <c r="H214" s="145">
        <v>29166.303096</v>
      </c>
      <c r="I214" s="404">
        <v>1377.2250000000001</v>
      </c>
      <c r="J214" s="398">
        <v>62.898000000000138</v>
      </c>
      <c r="K214" s="398">
        <v>1314.327</v>
      </c>
      <c r="L214" s="398"/>
      <c r="M214" s="440">
        <v>31365.099528000002</v>
      </c>
      <c r="N214" s="36"/>
      <c r="S214" s="21"/>
    </row>
    <row r="215" spans="1:19" ht="21.75" customHeight="1">
      <c r="A215" s="12">
        <v>179</v>
      </c>
      <c r="B215" s="399" t="s">
        <v>307</v>
      </c>
      <c r="C215" s="456" t="s">
        <v>10</v>
      </c>
      <c r="D215" s="172">
        <v>4598.3850000000002</v>
      </c>
      <c r="E215" s="143">
        <v>100.01299999999992</v>
      </c>
      <c r="F215" s="143">
        <v>4498.3720000000003</v>
      </c>
      <c r="G215" s="398"/>
      <c r="H215" s="145">
        <v>109202.478672</v>
      </c>
      <c r="I215" s="404">
        <v>5445.9480000000003</v>
      </c>
      <c r="J215" s="398">
        <v>124.38000000000011</v>
      </c>
      <c r="K215" s="398">
        <v>5321.5680000000002</v>
      </c>
      <c r="L215" s="398"/>
      <c r="M215" s="440">
        <v>126993.89875200001</v>
      </c>
      <c r="N215" s="36"/>
      <c r="S215" s="21"/>
    </row>
    <row r="216" spans="1:19" ht="21.75" customHeight="1">
      <c r="A216" s="12">
        <v>180</v>
      </c>
      <c r="B216" s="399" t="s">
        <v>280</v>
      </c>
      <c r="C216" s="456" t="s">
        <v>10</v>
      </c>
      <c r="D216" s="172">
        <v>460.59199999999998</v>
      </c>
      <c r="E216" s="143">
        <v>7.0679999999999836</v>
      </c>
      <c r="F216" s="143">
        <v>453.524</v>
      </c>
      <c r="G216" s="398"/>
      <c r="H216" s="145">
        <v>11009.748624</v>
      </c>
      <c r="I216" s="404">
        <v>640.26599999999996</v>
      </c>
      <c r="J216" s="398">
        <v>7.682999999999879</v>
      </c>
      <c r="K216" s="398">
        <v>632.58300000000008</v>
      </c>
      <c r="L216" s="398"/>
      <c r="M216" s="440">
        <v>15095.960712000002</v>
      </c>
      <c r="N216" s="36"/>
      <c r="S216" s="21"/>
    </row>
    <row r="217" spans="1:19" ht="21.75" customHeight="1">
      <c r="A217" s="12">
        <v>181</v>
      </c>
      <c r="B217" s="399" t="s">
        <v>282</v>
      </c>
      <c r="C217" s="456" t="s">
        <v>10</v>
      </c>
      <c r="D217" s="172">
        <v>3780.9870000000001</v>
      </c>
      <c r="E217" s="143">
        <v>52.725000000000364</v>
      </c>
      <c r="F217" s="143">
        <v>3728.2619999999997</v>
      </c>
      <c r="G217" s="398"/>
      <c r="H217" s="145">
        <v>90507.28831199999</v>
      </c>
      <c r="I217" s="404">
        <v>5378.8069999999998</v>
      </c>
      <c r="J217" s="398">
        <v>79.039999999999964</v>
      </c>
      <c r="K217" s="398">
        <v>5299.7669999999998</v>
      </c>
      <c r="L217" s="398"/>
      <c r="M217" s="440">
        <v>126473.63968800001</v>
      </c>
      <c r="N217" s="36"/>
      <c r="S217" s="21"/>
    </row>
    <row r="218" spans="1:19" ht="21.75" customHeight="1">
      <c r="A218" s="12">
        <v>182</v>
      </c>
      <c r="B218" s="399" t="s">
        <v>300</v>
      </c>
      <c r="C218" s="456" t="s">
        <v>10</v>
      </c>
      <c r="D218" s="172">
        <v>5758.3779999999997</v>
      </c>
      <c r="E218" s="143">
        <v>47.500999999999294</v>
      </c>
      <c r="F218" s="143">
        <v>5710.8770000000004</v>
      </c>
      <c r="G218" s="398"/>
      <c r="H218" s="145">
        <v>138637.25005199999</v>
      </c>
      <c r="I218" s="404">
        <v>6571.4590000000007</v>
      </c>
      <c r="J218" s="398">
        <v>52.069000000001324</v>
      </c>
      <c r="K218" s="398">
        <v>6519.3899999999994</v>
      </c>
      <c r="L218" s="398"/>
      <c r="M218" s="440">
        <v>155578.72296000001</v>
      </c>
      <c r="N218" s="36"/>
      <c r="S218" s="21"/>
    </row>
    <row r="219" spans="1:19" ht="21.75" customHeight="1">
      <c r="A219" s="12">
        <v>183</v>
      </c>
      <c r="B219" s="399" t="s">
        <v>301</v>
      </c>
      <c r="C219" s="456" t="s">
        <v>10</v>
      </c>
      <c r="D219" s="172">
        <v>3519.2160000000003</v>
      </c>
      <c r="E219" s="143">
        <v>110.56900000000041</v>
      </c>
      <c r="F219" s="143">
        <v>3408.6469999999999</v>
      </c>
      <c r="G219" s="398"/>
      <c r="H219" s="145">
        <v>82748.314572000003</v>
      </c>
      <c r="I219" s="404">
        <v>3764.299</v>
      </c>
      <c r="J219" s="398">
        <v>118.1309999999994</v>
      </c>
      <c r="K219" s="398">
        <v>3646.1680000000006</v>
      </c>
      <c r="L219" s="398"/>
      <c r="M219" s="440">
        <v>87012.153152000014</v>
      </c>
      <c r="N219" s="36"/>
      <c r="S219" s="21"/>
    </row>
    <row r="220" spans="1:19" ht="21.75" customHeight="1">
      <c r="A220" s="12">
        <v>184</v>
      </c>
      <c r="B220" s="399" t="s">
        <v>305</v>
      </c>
      <c r="C220" s="112" t="s">
        <v>10</v>
      </c>
      <c r="D220" s="172">
        <v>7070.2110000000002</v>
      </c>
      <c r="E220" s="143">
        <v>59.975999999999658</v>
      </c>
      <c r="F220" s="143">
        <v>7010.2350000000006</v>
      </c>
      <c r="G220" s="398"/>
      <c r="H220" s="145">
        <v>170180.46486000001</v>
      </c>
      <c r="I220" s="404">
        <v>7332.5289999999995</v>
      </c>
      <c r="J220" s="398">
        <v>50.528000000000247</v>
      </c>
      <c r="K220" s="398">
        <v>7282.0009999999993</v>
      </c>
      <c r="L220" s="398"/>
      <c r="M220" s="440">
        <v>173777.67186399997</v>
      </c>
      <c r="N220" s="36"/>
      <c r="S220" s="21"/>
    </row>
    <row r="221" spans="1:19" ht="21.75" customHeight="1">
      <c r="A221" s="12">
        <v>185</v>
      </c>
      <c r="B221" s="465" t="s">
        <v>302</v>
      </c>
      <c r="C221" s="112" t="s">
        <v>10</v>
      </c>
      <c r="D221" s="172">
        <v>4419.9359999999997</v>
      </c>
      <c r="E221" s="143">
        <v>28.27599999999893</v>
      </c>
      <c r="F221" s="143">
        <v>4391.6600000000008</v>
      </c>
      <c r="G221" s="398"/>
      <c r="H221" s="145">
        <v>106611.93815999999</v>
      </c>
      <c r="I221" s="404">
        <v>6026.0730000000003</v>
      </c>
      <c r="J221" s="398">
        <v>47.711999999999534</v>
      </c>
      <c r="K221" s="398">
        <v>5978.3610000000008</v>
      </c>
      <c r="L221" s="398"/>
      <c r="M221" s="440">
        <v>142667.60690400001</v>
      </c>
      <c r="N221" s="36"/>
      <c r="S221" s="21"/>
    </row>
    <row r="222" spans="1:19" ht="21.75" customHeight="1">
      <c r="A222" s="12">
        <v>186</v>
      </c>
      <c r="B222" s="465" t="s">
        <v>303</v>
      </c>
      <c r="C222" s="112" t="s">
        <v>10</v>
      </c>
      <c r="D222" s="172">
        <v>6344.2349999999997</v>
      </c>
      <c r="E222" s="143">
        <v>39.768999999999323</v>
      </c>
      <c r="F222" s="143">
        <v>6304.4660000000003</v>
      </c>
      <c r="G222" s="398"/>
      <c r="H222" s="145">
        <v>153047.21661599999</v>
      </c>
      <c r="I222" s="404">
        <v>5232.433</v>
      </c>
      <c r="J222" s="398">
        <v>46.666000000000167</v>
      </c>
      <c r="K222" s="398">
        <v>5185.7669999999998</v>
      </c>
      <c r="L222" s="398"/>
      <c r="M222" s="440">
        <v>123753.14368800001</v>
      </c>
      <c r="N222" s="36"/>
      <c r="S222" s="21"/>
    </row>
    <row r="223" spans="1:19" ht="21.75" customHeight="1">
      <c r="A223" s="12">
        <v>187</v>
      </c>
      <c r="B223" s="399" t="s">
        <v>344</v>
      </c>
      <c r="C223" s="112" t="s">
        <v>10</v>
      </c>
      <c r="D223" s="172">
        <v>1610.7550000000001</v>
      </c>
      <c r="E223" s="143">
        <v>20.652000000000044</v>
      </c>
      <c r="F223" s="143">
        <v>1590.1030000000001</v>
      </c>
      <c r="G223" s="398"/>
      <c r="H223" s="145">
        <v>38601.340427999996</v>
      </c>
      <c r="I223" s="404">
        <v>2121.6009999999997</v>
      </c>
      <c r="J223" s="398">
        <v>22.396999999999935</v>
      </c>
      <c r="K223" s="398">
        <v>2099.2039999999997</v>
      </c>
      <c r="L223" s="398"/>
      <c r="M223" s="440">
        <v>50095.404256000002</v>
      </c>
      <c r="N223" s="36"/>
      <c r="S223" s="21"/>
    </row>
    <row r="224" spans="1:19" ht="21.75" customHeight="1">
      <c r="A224" s="12">
        <v>188</v>
      </c>
      <c r="B224" s="399" t="s">
        <v>366</v>
      </c>
      <c r="C224" s="112" t="s">
        <v>10</v>
      </c>
      <c r="D224" s="172">
        <v>5190.8620000000001</v>
      </c>
      <c r="E224" s="143">
        <v>140.21399999999994</v>
      </c>
      <c r="F224" s="143">
        <v>5050.6480000000001</v>
      </c>
      <c r="G224" s="398"/>
      <c r="H224" s="145">
        <v>122609.53084799999</v>
      </c>
      <c r="I224" s="404">
        <v>5391.3130000000001</v>
      </c>
      <c r="J224" s="398">
        <v>126.2470000000003</v>
      </c>
      <c r="K224" s="398">
        <v>5265.0659999999998</v>
      </c>
      <c r="L224" s="398"/>
      <c r="M224" s="440">
        <v>125645.53502400001</v>
      </c>
      <c r="N224" s="36"/>
      <c r="S224" s="21"/>
    </row>
    <row r="225" spans="1:19" ht="21.75" customHeight="1">
      <c r="A225" s="12">
        <v>189</v>
      </c>
      <c r="B225" s="399" t="s">
        <v>379</v>
      </c>
      <c r="C225" s="112" t="s">
        <v>10</v>
      </c>
      <c r="D225" s="172">
        <v>1116.1319999999998</v>
      </c>
      <c r="E225" s="143">
        <v>28.978999999999814</v>
      </c>
      <c r="F225" s="143">
        <v>1087.153</v>
      </c>
      <c r="G225" s="398"/>
      <c r="H225" s="440">
        <v>26391.726228000003</v>
      </c>
      <c r="I225" s="404">
        <v>1251.578</v>
      </c>
      <c r="J225" s="398">
        <v>29.402999999999793</v>
      </c>
      <c r="K225" s="398">
        <v>1222.1750000000002</v>
      </c>
      <c r="L225" s="398"/>
      <c r="M225" s="440">
        <v>29165.984200000003</v>
      </c>
      <c r="N225" s="36"/>
      <c r="S225" s="21"/>
    </row>
    <row r="226" spans="1:19" ht="21.75" customHeight="1">
      <c r="A226" s="12">
        <v>190</v>
      </c>
      <c r="B226" s="399" t="s">
        <v>309</v>
      </c>
      <c r="C226" s="112" t="s">
        <v>10</v>
      </c>
      <c r="D226" s="172">
        <v>438.71899999999999</v>
      </c>
      <c r="E226" s="143">
        <v>8.9710000000000036</v>
      </c>
      <c r="F226" s="143">
        <v>429.74799999999999</v>
      </c>
      <c r="G226" s="398"/>
      <c r="H226" s="440">
        <v>6953.7523880000008</v>
      </c>
      <c r="I226" s="404">
        <v>429.82900000000006</v>
      </c>
      <c r="J226" s="398">
        <v>6.6620000000000346</v>
      </c>
      <c r="K226" s="398">
        <v>423.16700000000003</v>
      </c>
      <c r="L226" s="398"/>
      <c r="M226" s="440">
        <v>6730.8943019999997</v>
      </c>
      <c r="N226" s="36"/>
      <c r="S226" s="21"/>
    </row>
    <row r="227" spans="1:19" ht="21.75" customHeight="1">
      <c r="A227" s="12">
        <v>191</v>
      </c>
      <c r="B227" s="399" t="s">
        <v>362</v>
      </c>
      <c r="C227" s="112" t="s">
        <v>10</v>
      </c>
      <c r="D227" s="172">
        <v>2791.1089999999999</v>
      </c>
      <c r="E227" s="143">
        <v>10.19399999999996</v>
      </c>
      <c r="F227" s="143">
        <v>2780.915</v>
      </c>
      <c r="G227" s="398"/>
      <c r="H227" s="440">
        <v>67509.492540000007</v>
      </c>
      <c r="I227" s="404">
        <v>4513.6000000000004</v>
      </c>
      <c r="J227" s="398">
        <v>11.162000000000262</v>
      </c>
      <c r="K227" s="398">
        <v>4502.4380000000001</v>
      </c>
      <c r="L227" s="398"/>
      <c r="M227" s="440">
        <v>107446.18043199999</v>
      </c>
      <c r="N227" s="36"/>
      <c r="S227" s="21"/>
    </row>
    <row r="228" spans="1:19" ht="21.75" customHeight="1">
      <c r="A228" s="12">
        <v>192</v>
      </c>
      <c r="B228" s="399" t="s">
        <v>363</v>
      </c>
      <c r="C228" s="112" t="s">
        <v>10</v>
      </c>
      <c r="D228" s="172">
        <v>3591.4079999999999</v>
      </c>
      <c r="E228" s="143">
        <v>69.704000000000178</v>
      </c>
      <c r="F228" s="143">
        <v>3521.7039999999997</v>
      </c>
      <c r="G228" s="398"/>
      <c r="H228" s="440">
        <v>56984.692424000008</v>
      </c>
      <c r="I228" s="404">
        <v>12298.702000000001</v>
      </c>
      <c r="J228" s="398">
        <v>138.58700000000317</v>
      </c>
      <c r="K228" s="398">
        <v>12160.114999999998</v>
      </c>
      <c r="L228" s="398"/>
      <c r="M228" s="440">
        <v>193418.78918999998</v>
      </c>
      <c r="N228" s="36"/>
      <c r="S228" s="21"/>
    </row>
    <row r="229" spans="1:19" ht="21.75" customHeight="1">
      <c r="A229" s="12">
        <v>193</v>
      </c>
      <c r="B229" s="465" t="s">
        <v>352</v>
      </c>
      <c r="C229" s="112" t="s">
        <v>10</v>
      </c>
      <c r="D229" s="172">
        <v>3358.0670000000005</v>
      </c>
      <c r="E229" s="143">
        <v>51.295000000000528</v>
      </c>
      <c r="F229" s="143">
        <v>3306.7719999999999</v>
      </c>
      <c r="G229" s="398"/>
      <c r="H229" s="440">
        <v>80275.197071999995</v>
      </c>
      <c r="I229" s="404">
        <v>3523.1680000000001</v>
      </c>
      <c r="J229" s="398">
        <v>38.909000000000106</v>
      </c>
      <c r="K229" s="398">
        <v>3484.259</v>
      </c>
      <c r="L229" s="398"/>
      <c r="M229" s="440">
        <v>83148.356776000015</v>
      </c>
      <c r="N229" s="36"/>
      <c r="S229" s="21"/>
    </row>
    <row r="230" spans="1:19" ht="21.75" customHeight="1">
      <c r="A230" s="12">
        <v>194</v>
      </c>
      <c r="B230" s="399" t="s">
        <v>359</v>
      </c>
      <c r="C230" s="112" t="s">
        <v>10</v>
      </c>
      <c r="D230" s="172">
        <v>4327.6720000000005</v>
      </c>
      <c r="E230" s="143">
        <v>66.393000000000029</v>
      </c>
      <c r="F230" s="143">
        <v>4261.2790000000005</v>
      </c>
      <c r="G230" s="398"/>
      <c r="H230" s="440">
        <v>103446.809004</v>
      </c>
      <c r="I230" s="404">
        <v>4405.2359999999999</v>
      </c>
      <c r="J230" s="398">
        <v>68.61200000000008</v>
      </c>
      <c r="K230" s="398">
        <v>4336.6239999999998</v>
      </c>
      <c r="L230" s="398"/>
      <c r="M230" s="440">
        <v>103489.19513600001</v>
      </c>
      <c r="N230" s="36"/>
      <c r="S230" s="21"/>
    </row>
    <row r="231" spans="1:19" ht="21.75" customHeight="1">
      <c r="A231" s="12">
        <v>195</v>
      </c>
      <c r="B231" s="399" t="s">
        <v>412</v>
      </c>
      <c r="C231" s="112" t="s">
        <v>10</v>
      </c>
      <c r="D231" s="172">
        <v>9010.9429999999993</v>
      </c>
      <c r="E231" s="143">
        <v>26.738999999999578</v>
      </c>
      <c r="F231" s="143">
        <v>8984.2039999999997</v>
      </c>
      <c r="G231" s="398"/>
      <c r="H231" s="440">
        <v>218100.53630400001</v>
      </c>
      <c r="I231" s="404">
        <v>6494.4009999999998</v>
      </c>
      <c r="J231" s="398">
        <v>46.420000000000073</v>
      </c>
      <c r="K231" s="398">
        <v>6447.9809999999998</v>
      </c>
      <c r="L231" s="398"/>
      <c r="M231" s="440">
        <v>0</v>
      </c>
      <c r="N231" s="36"/>
      <c r="S231" s="21"/>
    </row>
    <row r="232" spans="1:19" ht="21.75" customHeight="1">
      <c r="A232" s="12">
        <v>196</v>
      </c>
      <c r="B232" s="399" t="s">
        <v>380</v>
      </c>
      <c r="C232" s="112" t="s">
        <v>10</v>
      </c>
      <c r="D232" s="172">
        <v>1938.547</v>
      </c>
      <c r="E232" s="143">
        <v>49.105000000000018</v>
      </c>
      <c r="F232" s="143">
        <v>1889.442</v>
      </c>
      <c r="G232" s="398"/>
      <c r="H232" s="440">
        <v>0</v>
      </c>
      <c r="I232" s="404">
        <v>1055.1110000000001</v>
      </c>
      <c r="J232" s="398">
        <v>16.2650000000001</v>
      </c>
      <c r="K232" s="398">
        <v>1038.846</v>
      </c>
      <c r="L232" s="398"/>
      <c r="M232" s="440">
        <v>0</v>
      </c>
      <c r="N232" s="36"/>
      <c r="S232" s="21"/>
    </row>
    <row r="233" spans="1:19" ht="21.75" customHeight="1">
      <c r="A233" s="12">
        <v>197</v>
      </c>
      <c r="B233" s="399" t="s">
        <v>387</v>
      </c>
      <c r="C233" s="112" t="s">
        <v>10</v>
      </c>
      <c r="D233" s="172">
        <v>752.18100000000004</v>
      </c>
      <c r="E233" s="143">
        <v>14.228000000000065</v>
      </c>
      <c r="F233" s="143">
        <v>737.95299999999997</v>
      </c>
      <c r="G233" s="398"/>
      <c r="H233" s="440">
        <v>11940.817493</v>
      </c>
      <c r="I233" s="404">
        <v>1055.904</v>
      </c>
      <c r="J233" s="398">
        <v>1.6779999999998836</v>
      </c>
      <c r="K233" s="398">
        <v>1054.2260000000001</v>
      </c>
      <c r="L233" s="398"/>
      <c r="M233" s="440">
        <v>0</v>
      </c>
      <c r="N233" s="36"/>
      <c r="S233" s="21"/>
    </row>
    <row r="234" spans="1:19" ht="21.75" customHeight="1">
      <c r="A234" s="12">
        <v>198</v>
      </c>
      <c r="B234" s="399" t="s">
        <v>392</v>
      </c>
      <c r="C234" s="407" t="s">
        <v>10</v>
      </c>
      <c r="D234" s="502">
        <v>0</v>
      </c>
      <c r="E234" s="244">
        <v>0</v>
      </c>
      <c r="F234" s="143">
        <v>0</v>
      </c>
      <c r="G234" s="369"/>
      <c r="H234" s="403">
        <v>0</v>
      </c>
      <c r="I234" s="516">
        <v>0</v>
      </c>
      <c r="J234" s="371">
        <v>0</v>
      </c>
      <c r="K234" s="371">
        <v>0</v>
      </c>
      <c r="L234" s="371"/>
      <c r="M234" s="529">
        <v>0</v>
      </c>
      <c r="N234" s="36"/>
      <c r="S234" s="21"/>
    </row>
    <row r="235" spans="1:19" ht="21.75" customHeight="1">
      <c r="A235" s="12">
        <v>199</v>
      </c>
      <c r="B235" s="399" t="s">
        <v>393</v>
      </c>
      <c r="C235" s="407" t="s">
        <v>10</v>
      </c>
      <c r="D235" s="172">
        <v>0</v>
      </c>
      <c r="E235" s="244">
        <v>0</v>
      </c>
      <c r="F235" s="143">
        <v>0</v>
      </c>
      <c r="G235" s="144"/>
      <c r="H235" s="145">
        <v>0</v>
      </c>
      <c r="I235" s="516">
        <v>9.6000000000000002E-2</v>
      </c>
      <c r="J235" s="371">
        <v>0</v>
      </c>
      <c r="K235" s="371">
        <v>9.6000000000000002E-2</v>
      </c>
      <c r="L235" s="371"/>
      <c r="M235" s="529">
        <v>0.88924800000000004</v>
      </c>
      <c r="N235" s="36"/>
      <c r="S235" s="21"/>
    </row>
    <row r="236" spans="1:19" ht="21.75" customHeight="1">
      <c r="A236" s="12">
        <v>200</v>
      </c>
      <c r="B236" s="465" t="s">
        <v>351</v>
      </c>
      <c r="C236" s="407" t="s">
        <v>10</v>
      </c>
      <c r="D236" s="172">
        <v>480.101</v>
      </c>
      <c r="E236" s="143">
        <v>7.4489999999999554</v>
      </c>
      <c r="F236" s="143">
        <v>472.65200000000004</v>
      </c>
      <c r="G236" s="144"/>
      <c r="H236" s="145">
        <v>20600.537419999997</v>
      </c>
      <c r="I236" s="404">
        <v>653.68400000000008</v>
      </c>
      <c r="J236" s="398">
        <v>10.608000000000061</v>
      </c>
      <c r="K236" s="398">
        <v>643.07600000000002</v>
      </c>
      <c r="L236" s="398"/>
      <c r="M236" s="440">
        <v>27552.591219999998</v>
      </c>
      <c r="N236" s="36"/>
      <c r="S236" s="21"/>
    </row>
    <row r="237" spans="1:19" ht="21.75" customHeight="1">
      <c r="A237" s="12">
        <v>201</v>
      </c>
      <c r="B237" s="465" t="s">
        <v>350</v>
      </c>
      <c r="C237" s="407" t="s">
        <v>10</v>
      </c>
      <c r="D237" s="172">
        <v>69.927999999999997</v>
      </c>
      <c r="E237" s="143">
        <v>6.3569999999999993</v>
      </c>
      <c r="F237" s="143">
        <v>63.570999999999998</v>
      </c>
      <c r="G237" s="144"/>
      <c r="H237" s="145">
        <v>2770.7420350000002</v>
      </c>
      <c r="I237" s="404">
        <v>73.957999999999998</v>
      </c>
      <c r="J237" s="398">
        <v>3.9789999999999992</v>
      </c>
      <c r="K237" s="398">
        <v>69.978999999999999</v>
      </c>
      <c r="L237" s="398"/>
      <c r="M237" s="440">
        <v>2998.2502549999999</v>
      </c>
      <c r="N237" s="36"/>
      <c r="S237" s="21"/>
    </row>
    <row r="238" spans="1:19" ht="21.75" customHeight="1">
      <c r="A238" s="12">
        <v>202</v>
      </c>
      <c r="B238" s="465" t="s">
        <v>388</v>
      </c>
      <c r="C238" s="407" t="s">
        <v>10</v>
      </c>
      <c r="D238" s="172">
        <v>844.23599999999988</v>
      </c>
      <c r="E238" s="143">
        <v>0.61899999999991451</v>
      </c>
      <c r="F238" s="143">
        <v>843.61699999999996</v>
      </c>
      <c r="G238" s="144"/>
      <c r="H238" s="145">
        <v>36769.046945000002</v>
      </c>
      <c r="I238" s="404">
        <v>1046.635</v>
      </c>
      <c r="J238" s="398">
        <v>2.1199999999998909</v>
      </c>
      <c r="K238" s="398">
        <v>1044.5150000000001</v>
      </c>
      <c r="L238" s="398"/>
      <c r="M238" s="529">
        <v>0</v>
      </c>
      <c r="N238" s="36"/>
      <c r="S238" s="21"/>
    </row>
    <row r="239" spans="1:19" ht="21.75" customHeight="1">
      <c r="A239" s="12">
        <v>203</v>
      </c>
      <c r="B239" s="587" t="s">
        <v>423</v>
      </c>
      <c r="C239" s="407" t="s">
        <v>10</v>
      </c>
      <c r="D239" s="502">
        <v>0</v>
      </c>
      <c r="E239" s="244">
        <v>0</v>
      </c>
      <c r="F239" s="143">
        <v>0</v>
      </c>
      <c r="G239" s="369"/>
      <c r="H239" s="403">
        <v>0</v>
      </c>
      <c r="I239" s="516">
        <v>0</v>
      </c>
      <c r="J239" s="371">
        <v>0</v>
      </c>
      <c r="K239" s="371">
        <v>0</v>
      </c>
      <c r="L239" s="371"/>
      <c r="M239" s="529">
        <v>0</v>
      </c>
      <c r="N239" s="36"/>
      <c r="S239" s="21"/>
    </row>
    <row r="240" spans="1:19" ht="21.75" customHeight="1">
      <c r="A240" s="12">
        <v>204</v>
      </c>
      <c r="B240" s="465" t="s">
        <v>424</v>
      </c>
      <c r="C240" s="407" t="s">
        <v>10</v>
      </c>
      <c r="D240" s="404">
        <v>322.89499999999998</v>
      </c>
      <c r="E240" s="398">
        <v>5.5610000000000355</v>
      </c>
      <c r="F240" s="398">
        <v>317.33399999999995</v>
      </c>
      <c r="G240" s="398"/>
      <c r="H240" s="145">
        <v>13831.002390000001</v>
      </c>
      <c r="I240" s="404">
        <v>336.05200000000002</v>
      </c>
      <c r="J240" s="398">
        <v>4.5940000000000509</v>
      </c>
      <c r="K240" s="398">
        <v>331.45799999999997</v>
      </c>
      <c r="L240" s="398"/>
      <c r="M240" s="440">
        <v>14201.318010000001</v>
      </c>
      <c r="N240" s="36"/>
      <c r="S240" s="21"/>
    </row>
    <row r="241" spans="1:19" ht="21.75" customHeight="1">
      <c r="A241" s="12">
        <v>205</v>
      </c>
      <c r="B241" s="465" t="s">
        <v>361</v>
      </c>
      <c r="C241" s="407" t="s">
        <v>10</v>
      </c>
      <c r="D241" s="404">
        <v>748.94900000000007</v>
      </c>
      <c r="E241" s="398">
        <v>18.783000000000129</v>
      </c>
      <c r="F241" s="398">
        <v>730.16599999999994</v>
      </c>
      <c r="G241" s="398"/>
      <c r="H241" s="145">
        <v>31824.285110000001</v>
      </c>
      <c r="I241" s="404">
        <v>768.61999999999989</v>
      </c>
      <c r="J241" s="398">
        <v>45.367999999999938</v>
      </c>
      <c r="K241" s="398">
        <v>723.25199999999995</v>
      </c>
      <c r="L241" s="398"/>
      <c r="M241" s="440">
        <v>30987.731939999998</v>
      </c>
      <c r="N241" s="36"/>
      <c r="S241" s="21"/>
    </row>
    <row r="242" spans="1:19" ht="21.75" customHeight="1">
      <c r="A242" s="12">
        <v>206</v>
      </c>
      <c r="B242" s="465" t="s">
        <v>364</v>
      </c>
      <c r="C242" s="407" t="s">
        <v>10</v>
      </c>
      <c r="D242" s="404">
        <v>51.955999999999996</v>
      </c>
      <c r="E242" s="398">
        <v>6.0919999999999987</v>
      </c>
      <c r="F242" s="398">
        <v>45.863999999999997</v>
      </c>
      <c r="G242" s="300"/>
      <c r="H242" s="440">
        <v>1998.98244</v>
      </c>
      <c r="I242" s="404">
        <v>36.405000000000001</v>
      </c>
      <c r="J242" s="398">
        <v>2.161999999999999</v>
      </c>
      <c r="K242" s="398">
        <v>34.243000000000002</v>
      </c>
      <c r="L242" s="398"/>
      <c r="M242" s="440">
        <v>1467.141335</v>
      </c>
      <c r="N242" s="36"/>
      <c r="S242" s="21"/>
    </row>
    <row r="243" spans="1:19" ht="21.75" customHeight="1">
      <c r="A243" s="12">
        <v>207</v>
      </c>
      <c r="B243" s="501" t="s">
        <v>365</v>
      </c>
      <c r="C243" s="407" t="s">
        <v>10</v>
      </c>
      <c r="D243" s="404">
        <v>780.89099999999996</v>
      </c>
      <c r="E243" s="398">
        <v>7.0639999999999645</v>
      </c>
      <c r="F243" s="398">
        <v>773.827</v>
      </c>
      <c r="G243" s="300"/>
      <c r="H243" s="440">
        <v>33727.249795000003</v>
      </c>
      <c r="I243" s="404">
        <v>783.65999999999985</v>
      </c>
      <c r="J243" s="398">
        <v>7.3959999999999582</v>
      </c>
      <c r="K243" s="398">
        <v>776.2639999999999</v>
      </c>
      <c r="L243" s="398"/>
      <c r="M243" s="440">
        <v>33259.031080000001</v>
      </c>
      <c r="N243" s="36"/>
      <c r="S243" s="21"/>
    </row>
    <row r="244" spans="1:19" ht="21.75" customHeight="1">
      <c r="A244" s="12">
        <v>208</v>
      </c>
      <c r="B244" s="501" t="s">
        <v>358</v>
      </c>
      <c r="C244" s="407" t="s">
        <v>10</v>
      </c>
      <c r="D244" s="404">
        <v>398.68399999999997</v>
      </c>
      <c r="E244" s="398">
        <v>3.6709999999999354</v>
      </c>
      <c r="F244" s="398">
        <v>395.01300000000003</v>
      </c>
      <c r="G244" s="300"/>
      <c r="H244" s="440">
        <v>17216.641605000001</v>
      </c>
      <c r="I244" s="404">
        <v>414.63</v>
      </c>
      <c r="J244" s="398">
        <v>4.2179999999999609</v>
      </c>
      <c r="K244" s="398">
        <v>410.41200000000003</v>
      </c>
      <c r="L244" s="398"/>
      <c r="M244" s="440">
        <v>17584.102139999999</v>
      </c>
      <c r="N244" s="36"/>
      <c r="S244" s="21"/>
    </row>
    <row r="245" spans="1:19" ht="21.75" customHeight="1">
      <c r="A245" s="12">
        <v>209</v>
      </c>
      <c r="B245" s="501" t="s">
        <v>403</v>
      </c>
      <c r="C245" s="407" t="s">
        <v>10</v>
      </c>
      <c r="D245" s="404">
        <v>713.59800000000007</v>
      </c>
      <c r="E245" s="371">
        <v>0</v>
      </c>
      <c r="F245" s="398">
        <v>713.59800000000007</v>
      </c>
      <c r="G245" s="300"/>
      <c r="H245" s="440">
        <v>31102.168830000002</v>
      </c>
      <c r="I245" s="404">
        <v>756.37599999999998</v>
      </c>
      <c r="J245" s="398">
        <v>0</v>
      </c>
      <c r="K245" s="398">
        <v>756.37599999999998</v>
      </c>
      <c r="L245" s="398"/>
      <c r="M245" s="440">
        <v>32406.92972</v>
      </c>
      <c r="N245" s="36"/>
      <c r="S245" s="21"/>
    </row>
    <row r="246" spans="1:19" ht="21.75" customHeight="1">
      <c r="A246" s="12">
        <v>210</v>
      </c>
      <c r="B246" s="501" t="s">
        <v>382</v>
      </c>
      <c r="C246" s="407" t="s">
        <v>10</v>
      </c>
      <c r="D246" s="404">
        <v>746.553</v>
      </c>
      <c r="E246" s="398">
        <v>14.824999999999932</v>
      </c>
      <c r="F246" s="398">
        <v>731.72800000000007</v>
      </c>
      <c r="G246" s="300"/>
      <c r="H246" s="440">
        <v>31892.364879999997</v>
      </c>
      <c r="I246" s="404">
        <v>738.21100000000013</v>
      </c>
      <c r="J246" s="398">
        <v>12.630000000000109</v>
      </c>
      <c r="K246" s="398">
        <v>725.58100000000002</v>
      </c>
      <c r="L246" s="398"/>
      <c r="M246" s="440">
        <v>31087.517945</v>
      </c>
      <c r="N246" s="36"/>
      <c r="S246" s="21"/>
    </row>
    <row r="247" spans="1:19" ht="21.75" customHeight="1">
      <c r="A247" s="12">
        <v>211</v>
      </c>
      <c r="B247" s="501" t="s">
        <v>389</v>
      </c>
      <c r="C247" s="407" t="s">
        <v>10</v>
      </c>
      <c r="D247" s="404">
        <v>765.26900000000001</v>
      </c>
      <c r="E247" s="398">
        <v>13.158000000000015</v>
      </c>
      <c r="F247" s="398">
        <v>752.11099999999999</v>
      </c>
      <c r="G247" s="300"/>
      <c r="H247" s="440">
        <v>32780.757935000001</v>
      </c>
      <c r="I247" s="404">
        <v>811.43799999999999</v>
      </c>
      <c r="J247" s="398">
        <v>16.156000000000063</v>
      </c>
      <c r="K247" s="398">
        <v>795.28199999999993</v>
      </c>
      <c r="L247" s="398"/>
      <c r="M247" s="440">
        <v>34073.85729</v>
      </c>
      <c r="N247" s="36"/>
      <c r="S247" s="21"/>
    </row>
    <row r="248" spans="1:19" ht="21.75" customHeight="1">
      <c r="A248" s="12">
        <v>212</v>
      </c>
      <c r="B248" s="501" t="s">
        <v>390</v>
      </c>
      <c r="C248" s="407" t="s">
        <v>10</v>
      </c>
      <c r="D248" s="404">
        <v>787.42399999999998</v>
      </c>
      <c r="E248" s="398">
        <v>47.896999999999935</v>
      </c>
      <c r="F248" s="398">
        <v>739.52700000000004</v>
      </c>
      <c r="G248" s="300"/>
      <c r="H248" s="440">
        <v>32232.284295000001</v>
      </c>
      <c r="I248" s="404">
        <v>834.428</v>
      </c>
      <c r="J248" s="398">
        <v>36.758000000000038</v>
      </c>
      <c r="K248" s="398">
        <v>797.67</v>
      </c>
      <c r="L248" s="398"/>
      <c r="M248" s="440">
        <v>34176.171150000002</v>
      </c>
      <c r="N248" s="36"/>
      <c r="S248" s="21"/>
    </row>
    <row r="249" spans="1:19" ht="21.75" customHeight="1">
      <c r="A249" s="12">
        <v>213</v>
      </c>
      <c r="B249" s="501" t="s">
        <v>395</v>
      </c>
      <c r="C249" s="407" t="s">
        <v>10</v>
      </c>
      <c r="D249" s="404">
        <v>759.20699999999999</v>
      </c>
      <c r="E249" s="398">
        <v>10.682999999999993</v>
      </c>
      <c r="F249" s="398">
        <v>748.524</v>
      </c>
      <c r="G249" s="300"/>
      <c r="H249" s="440">
        <v>32624.418540000002</v>
      </c>
      <c r="I249" s="404">
        <v>615.95499999999993</v>
      </c>
      <c r="J249" s="398">
        <v>8.8229999999999791</v>
      </c>
      <c r="K249" s="398">
        <v>607.13199999999995</v>
      </c>
      <c r="L249" s="398"/>
      <c r="M249" s="440">
        <v>26012.570540000001</v>
      </c>
      <c r="N249" s="36"/>
      <c r="S249" s="21"/>
    </row>
    <row r="250" spans="1:19" ht="21.75" customHeight="1">
      <c r="A250" s="12">
        <v>214</v>
      </c>
      <c r="B250" s="501" t="s">
        <v>411</v>
      </c>
      <c r="C250" s="407" t="s">
        <v>10</v>
      </c>
      <c r="D250" s="404">
        <v>865.57299999999987</v>
      </c>
      <c r="E250" s="398">
        <v>1.4809999999999945</v>
      </c>
      <c r="F250" s="398">
        <v>864.09199999999987</v>
      </c>
      <c r="G250" s="300"/>
      <c r="H250" s="440">
        <v>20939.541436</v>
      </c>
      <c r="I250" s="502">
        <v>0</v>
      </c>
      <c r="J250" s="244">
        <v>0</v>
      </c>
      <c r="K250" s="244">
        <v>0</v>
      </c>
      <c r="L250" s="369"/>
      <c r="M250" s="403">
        <v>0</v>
      </c>
      <c r="N250" s="36"/>
      <c r="S250" s="21"/>
    </row>
    <row r="251" spans="1:19" ht="21.75" customHeight="1">
      <c r="A251" s="12">
        <v>215</v>
      </c>
      <c r="B251" s="501" t="s">
        <v>400</v>
      </c>
      <c r="C251" s="407" t="s">
        <v>10</v>
      </c>
      <c r="D251" s="404">
        <v>879.35699999999997</v>
      </c>
      <c r="E251" s="398">
        <v>0</v>
      </c>
      <c r="F251" s="398">
        <v>879.35699999999997</v>
      </c>
      <c r="G251" s="300"/>
      <c r="H251" s="529">
        <v>38326.774845</v>
      </c>
      <c r="I251" s="502">
        <v>0</v>
      </c>
      <c r="J251" s="244">
        <v>0</v>
      </c>
      <c r="K251" s="244">
        <v>0</v>
      </c>
      <c r="L251" s="369"/>
      <c r="M251" s="403">
        <v>0</v>
      </c>
      <c r="N251" s="36"/>
      <c r="S251" s="21"/>
    </row>
    <row r="252" spans="1:19" ht="21.75" customHeight="1">
      <c r="A252" s="12">
        <v>216</v>
      </c>
      <c r="B252" s="501" t="s">
        <v>401</v>
      </c>
      <c r="C252" s="407" t="s">
        <v>10</v>
      </c>
      <c r="D252" s="404">
        <v>889.48399999999992</v>
      </c>
      <c r="E252" s="398">
        <v>10.373000000000047</v>
      </c>
      <c r="F252" s="398">
        <v>879.11099999999988</v>
      </c>
      <c r="G252" s="300"/>
      <c r="H252" s="529">
        <v>38316.052935</v>
      </c>
      <c r="I252" s="502">
        <v>0</v>
      </c>
      <c r="J252" s="244">
        <v>0</v>
      </c>
      <c r="K252" s="244">
        <v>0</v>
      </c>
      <c r="L252" s="369"/>
      <c r="M252" s="403">
        <v>0</v>
      </c>
      <c r="N252" s="36"/>
      <c r="S252" s="21"/>
    </row>
    <row r="253" spans="1:19" ht="21.75" customHeight="1">
      <c r="A253" s="12">
        <v>217</v>
      </c>
      <c r="B253" s="501" t="s">
        <v>413</v>
      </c>
      <c r="C253" s="407" t="s">
        <v>10</v>
      </c>
      <c r="D253" s="172">
        <v>3783.3240000000005</v>
      </c>
      <c r="E253" s="143">
        <v>342.29600000000028</v>
      </c>
      <c r="F253" s="143">
        <v>3441.0280000000002</v>
      </c>
      <c r="G253" s="144"/>
      <c r="H253" s="440">
        <v>107836.025757</v>
      </c>
      <c r="I253" s="404">
        <v>5413.8329999999996</v>
      </c>
      <c r="J253" s="398">
        <v>417.72499999999945</v>
      </c>
      <c r="K253" s="398">
        <v>4996.1080000000002</v>
      </c>
      <c r="L253" s="398"/>
      <c r="M253" s="440">
        <v>157986.47730500001</v>
      </c>
      <c r="N253" s="36"/>
      <c r="S253" s="21"/>
    </row>
    <row r="254" spans="1:19" ht="21.75" customHeight="1">
      <c r="A254" s="12">
        <v>218</v>
      </c>
      <c r="B254" s="605" t="s">
        <v>425</v>
      </c>
      <c r="C254" s="407" t="s">
        <v>10</v>
      </c>
      <c r="D254" s="172">
        <v>4381.8320000000003</v>
      </c>
      <c r="E254" s="244">
        <v>0</v>
      </c>
      <c r="F254" s="143">
        <v>4381.8320000000003</v>
      </c>
      <c r="G254" s="144"/>
      <c r="H254" s="440">
        <v>111857.37445600001</v>
      </c>
      <c r="I254" s="404">
        <v>939.197</v>
      </c>
      <c r="J254" s="398">
        <v>0</v>
      </c>
      <c r="K254" s="398">
        <v>939.197</v>
      </c>
      <c r="L254" s="398"/>
      <c r="M254" s="440">
        <v>29592.08137</v>
      </c>
      <c r="N254" s="25"/>
      <c r="S254" s="21"/>
    </row>
    <row r="255" spans="1:19" ht="21.75" customHeight="1">
      <c r="A255" s="12"/>
      <c r="B255" s="575" t="s">
        <v>20</v>
      </c>
      <c r="C255" s="575" t="s">
        <v>10</v>
      </c>
      <c r="D255" s="188">
        <v>3802131.8490999998</v>
      </c>
      <c r="E255" s="138">
        <v>182038.04670000001</v>
      </c>
      <c r="F255" s="138">
        <v>3620093.8024000004</v>
      </c>
      <c r="G255" s="138"/>
      <c r="H255" s="140">
        <v>73922518.337455839</v>
      </c>
      <c r="I255" s="445">
        <v>3642759.9699999997</v>
      </c>
      <c r="J255" s="138">
        <v>159671.13659999991</v>
      </c>
      <c r="K255" s="138">
        <v>3483088.8334000004</v>
      </c>
      <c r="L255" s="157"/>
      <c r="M255" s="140">
        <v>70266622.742124155</v>
      </c>
      <c r="N255" s="670"/>
      <c r="O255" s="21" t="s">
        <v>38</v>
      </c>
      <c r="S255" s="21"/>
    </row>
    <row r="256" spans="1:19" ht="21.75" customHeight="1">
      <c r="A256" s="688"/>
      <c r="B256" s="576" t="s">
        <v>207</v>
      </c>
      <c r="C256" s="407" t="s">
        <v>10</v>
      </c>
      <c r="D256" s="673">
        <v>1572531.8319999999</v>
      </c>
      <c r="E256" s="143">
        <v>119054.49199999985</v>
      </c>
      <c r="F256" s="143">
        <v>1453477.34</v>
      </c>
      <c r="G256" s="143"/>
      <c r="H256" s="145">
        <v>18090027.674408998</v>
      </c>
      <c r="I256" s="446">
        <v>1203525.3469999998</v>
      </c>
      <c r="J256" s="143">
        <v>96106.640999999829</v>
      </c>
      <c r="K256" s="143">
        <v>1107418.706</v>
      </c>
      <c r="L256" s="144"/>
      <c r="M256" s="145">
        <v>12349957.799087999</v>
      </c>
      <c r="S256" s="21"/>
    </row>
    <row r="257" spans="1:19" ht="21.75" customHeight="1">
      <c r="A257" s="688"/>
      <c r="B257" s="576" t="s">
        <v>50</v>
      </c>
      <c r="C257" s="407" t="s">
        <v>10</v>
      </c>
      <c r="D257" s="172">
        <v>1175918.2449999999</v>
      </c>
      <c r="E257" s="143">
        <v>44993.637999999803</v>
      </c>
      <c r="F257" s="143">
        <v>1130924.6070000001</v>
      </c>
      <c r="G257" s="143"/>
      <c r="H257" s="145">
        <v>35730994.791747838</v>
      </c>
      <c r="I257" s="446">
        <v>1089495.081</v>
      </c>
      <c r="J257" s="143">
        <v>41406.182999999844</v>
      </c>
      <c r="K257" s="143">
        <v>1048088.8980000002</v>
      </c>
      <c r="L257" s="144"/>
      <c r="M257" s="145">
        <v>34186026.348704554</v>
      </c>
      <c r="N257" s="396"/>
      <c r="O257" s="36"/>
      <c r="S257" s="21"/>
    </row>
    <row r="258" spans="1:19" ht="21.75" customHeight="1">
      <c r="A258" s="688"/>
      <c r="B258" s="576" t="s">
        <v>51</v>
      </c>
      <c r="C258" s="407" t="s">
        <v>10</v>
      </c>
      <c r="D258" s="172">
        <v>1043577.6670999996</v>
      </c>
      <c r="E258" s="172">
        <v>17835.903699999675</v>
      </c>
      <c r="F258" s="172">
        <v>1025741.7633999999</v>
      </c>
      <c r="G258" s="404"/>
      <c r="H258" s="145">
        <v>19684543.019862998</v>
      </c>
      <c r="I258" s="67">
        <v>1341869.4900000002</v>
      </c>
      <c r="J258" s="68">
        <v>22003.500599999679</v>
      </c>
      <c r="K258" s="68">
        <v>1319865.9894000005</v>
      </c>
      <c r="L258" s="457"/>
      <c r="M258" s="145">
        <v>23444831.381706618</v>
      </c>
      <c r="S258" s="21"/>
    </row>
    <row r="259" spans="1:19" ht="21.75" customHeight="1">
      <c r="A259" s="688"/>
      <c r="B259" s="576" t="s">
        <v>308</v>
      </c>
      <c r="C259" s="407" t="s">
        <v>10</v>
      </c>
      <c r="D259" s="172">
        <v>8709.84</v>
      </c>
      <c r="E259" s="172">
        <v>139.58799999999974</v>
      </c>
      <c r="F259" s="172">
        <v>8570.2520000000004</v>
      </c>
      <c r="G259" s="404"/>
      <c r="H259" s="145">
        <v>356812.52503600001</v>
      </c>
      <c r="I259" s="67">
        <v>6095.7749999999996</v>
      </c>
      <c r="J259" s="68">
        <v>138.10499999999956</v>
      </c>
      <c r="K259" s="68">
        <v>5957.67</v>
      </c>
      <c r="L259" s="457"/>
      <c r="M259" s="89">
        <v>255256.37115000002</v>
      </c>
      <c r="S259" s="21"/>
    </row>
    <row r="260" spans="1:19" ht="21.75" customHeight="1">
      <c r="A260" s="688"/>
      <c r="B260" s="576" t="s">
        <v>310</v>
      </c>
      <c r="C260" s="407" t="s">
        <v>10</v>
      </c>
      <c r="D260" s="167">
        <v>1394.2649999999999</v>
      </c>
      <c r="E260" s="143">
        <v>14.424999999999727</v>
      </c>
      <c r="F260" s="143">
        <v>1379.8400000000001</v>
      </c>
      <c r="G260" s="143"/>
      <c r="H260" s="145">
        <v>60140.326399999998</v>
      </c>
      <c r="I260" s="172">
        <v>1774.277</v>
      </c>
      <c r="J260" s="172">
        <v>16.70699999999988</v>
      </c>
      <c r="K260" s="172">
        <v>1757.5700000000002</v>
      </c>
      <c r="L260" s="172"/>
      <c r="M260" s="145">
        <v>30550.841474999997</v>
      </c>
      <c r="S260" s="21"/>
    </row>
    <row r="261" spans="1:19" ht="21.75" customHeight="1">
      <c r="A261" s="688"/>
      <c r="B261" s="576" t="s">
        <v>311</v>
      </c>
      <c r="C261" s="407" t="s">
        <v>10</v>
      </c>
      <c r="D261" s="368">
        <v>0</v>
      </c>
      <c r="E261" s="244">
        <v>0</v>
      </c>
      <c r="F261" s="244">
        <v>0</v>
      </c>
      <c r="G261" s="244"/>
      <c r="H261" s="403">
        <v>0</v>
      </c>
      <c r="I261" s="85">
        <v>0</v>
      </c>
      <c r="J261" s="69">
        <v>0</v>
      </c>
      <c r="K261" s="69">
        <v>0</v>
      </c>
      <c r="L261" s="508"/>
      <c r="M261" s="242">
        <v>0</v>
      </c>
      <c r="N261" s="25"/>
      <c r="S261" s="21"/>
    </row>
    <row r="262" spans="1:19" s="55" customFormat="1">
      <c r="B262" s="545"/>
      <c r="C262" s="545"/>
      <c r="D262" s="460"/>
      <c r="E262" s="460"/>
      <c r="F262" s="460"/>
      <c r="G262" s="417"/>
      <c r="H262" s="461" t="s">
        <v>383</v>
      </c>
      <c r="I262" s="417"/>
      <c r="L262" s="417"/>
      <c r="M262" s="438"/>
    </row>
    <row r="263" spans="1:19" s="55" customFormat="1">
      <c r="A263" s="752"/>
      <c r="B263" s="752"/>
      <c r="C263" s="752"/>
      <c r="D263" s="460"/>
      <c r="E263" s="460"/>
      <c r="F263" s="460"/>
      <c r="G263" s="417"/>
      <c r="H263" s="461"/>
      <c r="I263" s="417"/>
      <c r="L263" s="417"/>
      <c r="M263" s="438"/>
    </row>
    <row r="264" spans="1:19" s="55" customFormat="1">
      <c r="A264" s="752"/>
      <c r="B264" s="752"/>
      <c r="C264" s="752"/>
      <c r="D264" s="460"/>
      <c r="E264" s="460"/>
      <c r="F264" s="460"/>
      <c r="G264" s="417"/>
      <c r="H264" s="461"/>
      <c r="I264" s="417"/>
      <c r="L264" s="417"/>
      <c r="M264" s="438"/>
    </row>
    <row r="265" spans="1:19" s="512" customFormat="1">
      <c r="A265" s="752"/>
      <c r="B265" s="752"/>
      <c r="C265" s="752"/>
      <c r="D265" s="339"/>
      <c r="E265" s="428"/>
      <c r="F265" s="503"/>
      <c r="G265" s="429"/>
      <c r="H265" s="699"/>
      <c r="I265" s="500"/>
      <c r="J265" s="412"/>
      <c r="K265" s="412"/>
      <c r="L265" s="429"/>
      <c r="M265" s="339"/>
      <c r="S265" s="546"/>
    </row>
    <row r="266" spans="1:19" s="512" customFormat="1" ht="94.5" customHeight="1">
      <c r="A266" s="753"/>
      <c r="B266" s="753"/>
      <c r="C266" s="753"/>
      <c r="D266" s="412"/>
      <c r="E266" s="428"/>
      <c r="F266" s="503"/>
      <c r="G266" s="429"/>
      <c r="H266" s="604"/>
      <c r="I266" s="500"/>
      <c r="J266" s="412"/>
      <c r="K266" s="412"/>
      <c r="L266" s="429"/>
      <c r="M266" s="339"/>
      <c r="S266" s="546"/>
    </row>
    <row r="267" spans="1:19" s="512" customFormat="1" ht="30.75" customHeight="1">
      <c r="A267" s="754"/>
      <c r="B267" s="754"/>
      <c r="C267" s="754"/>
      <c r="D267" s="412"/>
      <c r="E267" s="428"/>
      <c r="F267" s="503"/>
      <c r="G267" s="429"/>
      <c r="H267" s="430"/>
      <c r="I267" s="500"/>
      <c r="J267" s="412"/>
      <c r="K267" s="412"/>
      <c r="L267" s="429"/>
      <c r="M267" s="339"/>
      <c r="S267" s="546"/>
    </row>
    <row r="268" spans="1:19" s="579" customFormat="1" ht="19.5">
      <c r="A268" s="578"/>
      <c r="B268" s="745" t="s">
        <v>431</v>
      </c>
      <c r="C268" s="745"/>
      <c r="D268" s="745"/>
      <c r="E268" s="745"/>
      <c r="F268" s="745"/>
      <c r="G268" s="745"/>
      <c r="H268" s="745"/>
      <c r="I268" s="745"/>
      <c r="J268" s="745"/>
      <c r="K268" s="745"/>
      <c r="L268" s="745"/>
      <c r="M268" s="745"/>
    </row>
    <row r="269" spans="1:19" ht="15" customHeight="1">
      <c r="A269" s="566"/>
      <c r="B269" s="378"/>
      <c r="C269" s="677"/>
      <c r="D269" s="677"/>
      <c r="E269" s="677"/>
      <c r="F269" s="677"/>
      <c r="G269" s="677"/>
      <c r="H269" s="677"/>
      <c r="I269" s="677"/>
      <c r="J269" s="677"/>
      <c r="K269" s="677"/>
      <c r="L269" s="450"/>
      <c r="M269" s="677"/>
      <c r="S269" s="21"/>
    </row>
    <row r="270" spans="1:19" ht="18">
      <c r="A270" s="566"/>
      <c r="B270" s="413"/>
      <c r="C270" s="413"/>
      <c r="D270" s="413"/>
      <c r="E270" s="413"/>
      <c r="F270" s="413"/>
      <c r="G270" s="413"/>
      <c r="H270" s="413"/>
      <c r="I270" s="413"/>
      <c r="J270" s="413"/>
      <c r="K270" s="413"/>
      <c r="L270" s="451"/>
      <c r="M270" s="413"/>
      <c r="S270" s="21"/>
    </row>
    <row r="271" spans="1:19" ht="19.5">
      <c r="A271" s="566"/>
      <c r="B271" s="756"/>
      <c r="C271" s="756"/>
      <c r="D271" s="756"/>
      <c r="E271" s="756"/>
      <c r="F271" s="756"/>
      <c r="G271" s="756"/>
      <c r="H271" s="756"/>
      <c r="I271" s="756"/>
      <c r="J271" s="756"/>
      <c r="K271" s="756"/>
      <c r="L271" s="756"/>
      <c r="M271" s="756"/>
      <c r="S271" s="21"/>
    </row>
    <row r="272" spans="1:19" ht="18">
      <c r="A272" s="566"/>
      <c r="B272" s="413"/>
      <c r="C272" s="413"/>
      <c r="D272" s="414"/>
      <c r="E272" s="414"/>
      <c r="F272" s="414"/>
      <c r="G272" s="414"/>
      <c r="H272" s="414"/>
      <c r="I272" s="414"/>
      <c r="J272" s="414"/>
      <c r="K272" s="414"/>
      <c r="L272" s="451"/>
      <c r="M272" s="414"/>
      <c r="S272" s="21"/>
    </row>
    <row r="273" spans="1:19" ht="15" customHeight="1">
      <c r="A273" s="566"/>
      <c r="B273" s="577"/>
      <c r="C273" s="696"/>
      <c r="D273" s="431"/>
      <c r="E273" s="253"/>
      <c r="F273" s="459"/>
      <c r="G273" s="431"/>
      <c r="H273" s="253"/>
      <c r="I273" s="253"/>
      <c r="J273" s="253"/>
      <c r="K273" s="253"/>
      <c r="L273" s="452"/>
      <c r="M273" s="253"/>
      <c r="S273" s="21"/>
    </row>
    <row r="274" spans="1:19" ht="12.75">
      <c r="B274" s="435"/>
      <c r="C274" s="55"/>
      <c r="D274" s="432"/>
      <c r="E274" s="433"/>
      <c r="F274" s="434"/>
      <c r="G274" s="435"/>
      <c r="H274" s="436"/>
      <c r="I274" s="438"/>
      <c r="J274" s="433"/>
      <c r="K274" s="433"/>
      <c r="L274" s="432"/>
      <c r="M274" s="433"/>
      <c r="S274" s="21"/>
    </row>
    <row r="275" spans="1:19" ht="12.75">
      <c r="B275" s="435"/>
      <c r="C275" s="55"/>
      <c r="D275" s="415"/>
      <c r="E275" s="415"/>
      <c r="F275" s="415"/>
      <c r="G275" s="415"/>
      <c r="H275" s="415"/>
      <c r="I275" s="480"/>
      <c r="J275" s="415"/>
      <c r="K275" s="415"/>
      <c r="L275" s="432"/>
      <c r="M275" s="415"/>
      <c r="S275" s="21"/>
    </row>
  </sheetData>
  <mergeCells count="20">
    <mergeCell ref="B1:M1"/>
    <mergeCell ref="B2:M2"/>
    <mergeCell ref="B3:M3"/>
    <mergeCell ref="B5:B6"/>
    <mergeCell ref="C5:C6"/>
    <mergeCell ref="D5:H5"/>
    <mergeCell ref="I5:M5"/>
    <mergeCell ref="B268:M268"/>
    <mergeCell ref="B271:M271"/>
    <mergeCell ref="A9:A10"/>
    <mergeCell ref="A12:A13"/>
    <mergeCell ref="A15:A19"/>
    <mergeCell ref="A28:A29"/>
    <mergeCell ref="A31:A32"/>
    <mergeCell ref="A263:C263"/>
    <mergeCell ref="A5:A6"/>
    <mergeCell ref="A264:C264"/>
    <mergeCell ref="A265:C265"/>
    <mergeCell ref="A266:C266"/>
    <mergeCell ref="A267:C267"/>
  </mergeCells>
  <pageMargins left="0.35433070866141736" right="0.19685039370078741" top="0.59055118110236227" bottom="0.43307086614173229" header="0.31496062992125984" footer="0.31496062992125984"/>
  <pageSetup paperSize="9" scale="68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7xDFcLXsLBbTKORGJMKisJTrh7NsNzgXxafSczovVz4=</DigestValue>
    </Reference>
    <Reference Type="http://www.w3.org/2000/09/xmldsig#Object" URI="#idOfficeObject">
      <DigestMethod Algorithm="http://www.w3.org/2001/04/xmlenc#sha256"/>
      <DigestValue>dVWd4C+UD0SF8WAu2oTZDBbUbqDfp9w94Md3GW3H4JU=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G3WKZ4sND44DUEUFGGyztkH9TLINNo5VZUcl0qaM8BY=</DigestValue>
    </Reference>
    <Reference Type="http://www.w3.org/2000/09/xmldsig#Object" URI="#idValidSigLnImg">
      <DigestMethod Algorithm="http://www.w3.org/2001/04/xmlenc#sha256"/>
      <DigestValue>ryGT7IbDQHMoUVr3FZM/JU5XMphvXhxv6RAoKMKFjY4=</DigestValue>
    </Reference>
    <Reference Type="http://www.w3.org/2000/09/xmldsig#Object" URI="#idInvalidSigLnImg">
      <DigestMethod Algorithm="http://www.w3.org/2001/04/xmlenc#sha256"/>
      <DigestValue>tFBKNeFGEPDdkfX7SR7ff/HfNvI0BVV6SQwTu13wZFU=</DigestValue>
    </Reference>
  </SignedInfo>
  <SignatureValue>dXql/poWD8v8iFxDzFGLcl3oIxHxXTyXifcz+9lOmfZpWTgsT0vd+ci97GICOUXRl6YV6GnZ71LE
KVk+vZNvPDt6eteAHzVow2s0c3tTFteHE10WFJIVY6wwMWp1+PtsuY4VupAaiTI+8Qd/BOcbxamn
9FkH6lFGWu8EunntX4Zy7jc83/fjmMAkQ5x6QgVK9BQ96KFAkAKZGdwDWalLsasCsqYa3lsU0xyS
JiwveKlW2bgzP99fJ4OxWPs/ACjC/pLcdh70X3WsPLwr9mT1ZXATxiU7Yiv+wGViAHPWq2SjfQ45
7tzk9BYxUVL8dAQRqGEGF5wkpXtdyiCbUiPICQ==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EEXi2ErOhRomiTXXXtMYtXeSmyYyWi9uv8KxrjzaZVw=</DigestValue>
      </Reference>
      <Reference URI="/xl/calcChain.xml?ContentType=application/vnd.openxmlformats-officedocument.spreadsheetml.calcChain+xml">
        <DigestMethod Algorithm="http://www.w3.org/2001/04/xmlenc#sha256"/>
        <DigestValue>FRDtZBey2Vs8uwr7lCEgBdjXtTilY0lMnBFoAj7ITME=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a86Ti+lw76i74fwMWNzoNMUAUf1plwOO09n94qsMXFE=</DigestValue>
      </Reference>
      <Reference URI="/xl/drawings/vmlDrawing2.vml?ContentType=application/vnd.openxmlformats-officedocument.vmlDrawing">
        <DigestMethod Algorithm="http://www.w3.org/2001/04/xmlenc#sha256"/>
        <DigestValue>ehaesxhVHnzT2vD/2Ydj/HPhZGGRe5wfU6Hc/gklO+M=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KSV+V0759NxuG/Co/2qTcAp2VMl2BBtJ/HQz/FOKIFI=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LlExeM5LS6ja4x0wkCp8YuJ5QT6WQuZ+8hEPoUJiwzo=</DigestValue>
      </Reference>
      <Reference URI="/xl/media/image1.emf?ContentType=image/x-emf">
        <DigestMethod Algorithm="http://www.w3.org/2001/04/xmlenc#sha256"/>
        <DigestValue>beuwH4I2eEYtFqxD6dPXmplxnpL8tFzuGUK7PTodjkQ=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sharedStrings.xml?ContentType=application/vnd.openxmlformats-officedocument.spreadsheetml.sharedStrings+xml">
        <DigestMethod Algorithm="http://www.w3.org/2001/04/xmlenc#sha256"/>
        <DigestValue>H2TS9FRkixOD0Dv0hLqA5uEPvkUHpgtWmqTvmUXBSSc=</DigestValue>
      </Reference>
      <Reference URI="/xl/styles.xml?ContentType=application/vnd.openxmlformats-officedocument.spreadsheetml.styles+xml">
        <DigestMethod Algorithm="http://www.w3.org/2001/04/xmlenc#sha256"/>
        <DigestValue>Od/dMwTgpk/KiFodQSy47AyFvynelqwfPi/Lrcyz0tY=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T2ZC/Ag8sPKNYJ+WIaMAeIenV3mgsrSffRX2gd0idB0=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PuEniog20HoIbFAIps2zsmYgmS5aLQboJfHPDaNqpo4=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Q6gzhdu4voGIfD8yCgb4iLr0HA1XNcROXBjhP0fZfJo=</DigestValue>
      </Reference>
      <Reference URI="/xl/worksheets/sheet1.xml?ContentType=application/vnd.openxmlformats-officedocument.spreadsheetml.worksheet+xml">
        <DigestMethod Algorithm="http://www.w3.org/2001/04/xmlenc#sha256"/>
        <DigestValue>i+AD1wfL1vmrUmbpaq0+ltHjnVhcOKLpRk8mLwZcAQY=</DigestValue>
      </Reference>
      <Reference URI="/xl/worksheets/sheet2.xml?ContentType=application/vnd.openxmlformats-officedocument.spreadsheetml.worksheet+xml">
        <DigestMethod Algorithm="http://www.w3.org/2001/04/xmlenc#sha256"/>
        <DigestValue>nPdjqj59Ztm328a3K+A+mYbjA4JxvkkHzv+I2/obThk=</DigestValue>
      </Reference>
      <Reference URI="/xl/worksheets/sheet3.xml?ContentType=application/vnd.openxmlformats-officedocument.spreadsheetml.worksheet+xml">
        <DigestMethod Algorithm="http://www.w3.org/2001/04/xmlenc#sha256"/>
        <DigestValue>cKcpEmLzUSu71ZE6aTb+qXUXhNQFOT3Q1EsZjOURamI=</DigestValue>
      </Reference>
      <Reference URI="/xl/worksheets/sheet4.xml?ContentType=application/vnd.openxmlformats-officedocument.spreadsheetml.worksheet+xml">
        <DigestMethod Algorithm="http://www.w3.org/2001/04/xmlenc#sha256"/>
        <DigestValue>k0M8AefmeqxV/JiAx4mdXWvtXbUewAq1BGUxFVqtGwI=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2020-07-10T08:54:33Z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{F2EA35D5-032A-48D9-95E9-23921FC46536}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16.0.13001/20</OfficeVersion>
          <ApplicationVersion>16.0.13001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2020-07-10T08:54:33Z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CRnCQAAAAkAAAC4wG8AQEmAdg7Qlme4uw8AgPWLAAAAAACF/5PH+LoOBNi8DgQsqphn7z/EJCjBbwDt7SVnAgIAAMzAbwAlAAAAoAAAAGAAAAAAAAAAAAAAANRlNASvPsQk/////xTz/2qN7iVnaMJvAInYynW4wG8AAAAAAAAAynUCAAAA9f///wAAAAAAAAAAAAAAAJABAAAAAAABAAAAAHMAZQBnAG8AZQAgAHUAaQCx9onZHMFvABGme3cAAIB2EMFvAAAAAAAYwW8AAAAAAGrCJGcAAIB2AAAAABMAFAAO0JZnQEmAdjDBbwA0X111AACAdg7QlmdqwiRnZHYACAAAAAAlAAAADAAAAAEAAAAYAAAADAAAAAAAAAASAAAADAAAAAEAAAAeAAAAGAAAAL8AAAAEAAAA9wAAABEAAAAlAAAADAAAAAEAAABUAAAAiAAAAMAAAAAEAAAA9QAAABAAAAABAAAAAMDGQb6ExkHAAAAABAAAAAoAAABMAAAAAAAAAAAAAAAAAAAA//////////9gAAAAMQAwAC4AMAA3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BvAF5U5XcYu28A/lTldwkAAACA9YsAKVXld2S7bwCA9YsA5M+WZwAAAADkz5ZnlbDgd4D1iwAAAAAAAAAAAAAAAAAAAAAAAASMAAAAAAAAAAAAAAAAAAAAAAAAAAAAAAAAAAAAAAAAAAAAAAAAAAAAAAAAAAAAAAAAAAAAAAAAAAAAAAAAABibrQn9jInZDLxvAPIs4HcAAAAAAQAAAGS7bwD//wAAAAAAAKwv4HesL+B3yLtvADy8bwBAvG8AAAAAAAAAAAAWNHx3asIkZ1QGRf8HAAAAdLxvABBacncB2AAAdLxvAAAAAAAAAAAAAAAAAAAAAAAAAAAAEJmtC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nKdRgcNABQlW4AAAAAAO6t4Heoddhm7q3gdwAAAAAAAAAAIAAAAICMqRAUlW4AM+MVaAAAiwAAAAAAIAAAANCZbgCgDwAAkJluAKqhf2YgAAAAAQAAALWHf2bgNpOtgIypEIym/mo8lm4AAJduAInYynVQlW4ABAAAAAAAynX05eFm4P///wAAAAAAAAAAAAAAAJABAAAAAAABAAAAAGEAcgBpAGEAbAAAAAAAAAAAAAAAAAAAAAAAAAAAAAAAAAAAABY0fHcAAAAAVAZF/wYAAAC0lm4AEFpydwHYAAC0lm4AAAAAAAAAAAAAAAAAAAAAAAAAAACQithmZHYACAAAAAAlAAAADAAAAAMAAAAYAAAADAAAAAAAAAASAAAADAAAAAEAAAAWAAAADAAAAAgAAABUAAAAVAAAAAoAAAAnAAAAHgAAAEoAAAABAAAAAMDGQb6ExkEKAAAASwAAAAEAAABMAAAABAAAAAkAAAAnAAAAIAAAAEsAAABQAAAAWAChCR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AAIA9AAtxGgAAAADQlW8ArJvKdSIYAAColW8ACCBBCAALcRq2FyGhAAAAALYXof//////8CIAACGhAQAAC3EaAAAAACIYNv//////8CIAAAo2CgDIP0IJAAAAALxYd3YesMx1thchoVw86BABAAAA/////wAAAADwzWkQAABvAAAAAADwzWkQcB78Hy+wzHW2FyGhAPwAAAEAAABcPOgQ8M1pEAAAAAAA3AAAAQAAAAAAAAC2F6EAAQAAAAAAAAAQmm8Atheh///////wIgAAIaEBAAALcRoAAAAACgAAAHAe/B/8xWkQthchoTYAAAANAAAAEAAAAAMB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F6AAAAAMHg9P///////////+bm5k9SXjw/SzBRzTFU0y1NwSAyVzFGXwEBAu++CA8mnM/u69/SvI9jt4tgjIR9FBosDBEjMVTUMlXWMVPRKUSeDxk4AAAAcAAAAADT6ff///////+Tk5MjK0krSbkvUcsuT8YVJFoTIFIrSbgtTcEQHEcAAAAAAJzP7vT6/bTa8kRleixHhy1Nwi5PxiQtTnBwcJKSki81SRwtZAgOI20AAAAAweD02+35gsLqZ5q6Jz1jNEJyOUZ4qamp+/v7////wdPeVnCJAQECAAAAAACv1/Ho8/ubzu6CwuqMudS3u769vb3////////////L5fZymsABAgNyAAAAAK/X8fz9/uLx+snk9uTy+vz9/v///////////////8vl9nKawAECA+++AAAAotHvtdryxOL1xOL1tdry0+r32+350+r3tdryxOL1pdPvc5rAAQIDZgAAAABpj7ZnjrZqj7Zqj7ZnjrZtkbdukrdtkbdnjrZqj7ZojrZ3rdUCAwQAAAAAAAAAAAAAAAAAAAAAAAAAAAAAAAAAAAAAAAAAAAAAAAAAAAAAAAAAAG4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kZwkAAAAJAAAAuMBvAEBJgHYO0JZnuLsPAID1iwAAAAAAhf+Tx/i6DgTYvA4ELKqYZ+8/xCQowW8A7e0lZwICAADMwG8AJQAAAKAAAABgAAAAAAAAAAAAAADUZTQErz7EJP////8U8/9qje4lZ2jCbwCJ2Mp1uMBvAAAAAAAAAMp1AgAAAPX///8AAAAAAAAAAAAAAACQAQAAAAAAAQAAAABzAGUAZwBvAGUAIAB1AGkAsfaJ2RzBbwARpnt3AACAdhDBbwAAAAAAGMFvAAAAAABqwiRnAACAdgAAAAATABQADtCWZ0BJgHYwwW8ANF9ddQAAgHYO0JZnasIkZ2R2AAgAAAAAJQAAAAwAAAABAAAAGAAAAAwAAAD/AAAAEgAAAAwAAAABAAAAHgAAABgAAAAiAAAABAAAAHoAAAARAAAAJQAAAAwAAAABAAAAVAAAALQAAAAjAAAABAAAAHgAAAAQAAAAAQAAAADAxkG+hMZBIwAAAAQAAAARAAAATAAAAAAAAAAAAAAAAAAAAP//////////cAAAAEkAbgB2AGEAbABpAGQAIABzAGkAZwBuAGEAdAB1AHIAZQCs+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BvAF5U5XcYu28A/lTldwkAAACA9YsAKVXld2S7bwCA9YsA5M+WZwAAAADkz5ZnlbDgd4D1iwAAAAAAAAAAAAAAAAAAAAAAAASMAAAAAAAAAAAAAAAAAAAAAAAAAAAAAAAAAAAAAAAAAAAAAAAAAAAAAAAAAAAAAAAAAAAAAAAAAAAAAAAAABibrQn9jInZDLxvAPIs4HcAAAAAAQAAAGS7bwD//wAAAAAAAKwv4HesL+B3yLtvADy8bwBAvG8AAAAAAAAAAAAWNHx3asIkZ1QGRf8HAAAAdLxvABBacncB2AAAdLxvAAAAAAAAAAAAAAAAAAAAAAAAAAAAEJmtC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nKdRgcNABQlW4AAAAAAO6t4Heoddhm7q3gdwAAAAAAAAAAIAAAAICMqRAUlW4AM+MVaAAAiwAAAAAAIAAAANCZbgCgDwAAkJluAKqhf2YgAAAAAQAAALWHf2bgNpOtgIypEIym/mo8lm4AAJduAInYynVQlW4ABAAAAAAAynX05eFm4P///wAAAAAAAAAAAAAAAJABAAAAAAABAAAAAGEAcgBpAGEAbAAAAAAAAAAAAAAAAAAAAAAAAAAAAAAAAAAAABY0fHcAAAAAVAZF/wYAAAC0lm4AEFpydwHYAAC0lm4AAAAAAAAAAAAAAAAAAAAAAAAAAACQithmZHYACAAAAAAlAAAADAAAAAMAAAAYAAAADAAAAAAAAAASAAAADAAAAAEAAAAWAAAADAAAAAgAAABUAAAAVAAAAAoAAAAnAAAAHgAAAEoAAAABAAAAAMDGQb6ExkEKAAAASwAAAAEAAABMAAAABAAAAAkAAAAnAAAAIAAAAEsAAABQAAAAWAAwg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AAIA9AAtxGgAAAADQlW8ArJvKdSIYAAColW8ACCBBCAALcRqYDyHAAAAAAJgPwP//////8CIAACHAAQAAC3EaAAAAACIYNv//////8CIAAAo2CgDIP0IJAAAAALxYd3YesMx1mA8hwFw86BABAAAA/////wAAAAC40WoQAABvAAAAAAC40WoQcB78Hy+wzHWYDyHAAPwAAAEAAABcPOgQuNFqEAAAAAAA3AAAAQAAAAAAAACYD8AAAQAAAAAAAAAQmm8AmA/A///////wIgAAIcABAAALcRoAAAAAEQAAAHAe/B+YyWoQmA8hwFYAAAANAAAAEAAAAAMB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Y0cUe9Pi7p84Hir9dhMHYyGZhGzMpmLwU9cejm3orWA=</DigestValue>
    </Reference>
    <Reference Type="http://www.w3.org/2000/09/xmldsig#Object" URI="#idOfficeObject">
      <DigestMethod Algorithm="http://www.w3.org/2001/04/xmlenc#sha256"/>
      <DigestValue>eXD9D0I7vGemu2FnkCDonaLiL5LWuAX73+Bci66KQoo=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1VnpVIPU86DqiDYy8262VcJfJhR64iLTajLNCNyP2lU=</DigestValue>
    </Reference>
    <Reference Type="http://www.w3.org/2000/09/xmldsig#Object" URI="#idValidSigLnImg">
      <DigestMethod Algorithm="http://www.w3.org/2001/04/xmlenc#sha256"/>
      <DigestValue>zT4eNn3J+Hkt9IHI81nR/oBgD+wwFzrh2D+D77jkJ7E=</DigestValue>
    </Reference>
    <Reference Type="http://www.w3.org/2000/09/xmldsig#Object" URI="#idInvalidSigLnImg">
      <DigestMethod Algorithm="http://www.w3.org/2001/04/xmlenc#sha256"/>
      <DigestValue>H4jPzUUhQCt+XFYCQwkR3nBOQLw0F77bU9iR7UkeUFg=</DigestValue>
    </Reference>
  </SignedInfo>
  <SignatureValue>jCaWt/RWTHob+685UkcpRDRoFaDGBO3jmZBDQGi762kO8jCon6dw0ELeokA0/mLPvqBVS9Vcc33J
K+bAAKiioZCbpmNPpCWogRtbfgz8SOcl3Ex6cZEP7YCne4iuoju1L9t3miSuquqWXCvlplFkvlpB
8bpX73yEcfPtn5c3NG5wt9+Tu5tvt33If7L1jojEyg+1eXrjFhCHzAIgFFE0SLtlUDQLgXQjFY+E
gitjdhMLQuCBcgjwBWN6Uhvfep9iMRqHHw46Vn0YSGkV4wEIgslx7xePPj6XckxdSy7GzZ1AiNfn
qKPoZ+w0muMKOdhj2+XNA3v7qa1WbriRvI9Fhg==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EEXi2ErOhRomiTXXXtMYtXeSmyYyWi9uv8KxrjzaZVw=</DigestValue>
      </Reference>
      <Reference URI="/xl/calcChain.xml?ContentType=application/vnd.openxmlformats-officedocument.spreadsheetml.calcChain+xml">
        <DigestMethod Algorithm="http://www.w3.org/2001/04/xmlenc#sha256"/>
        <DigestValue>FRDtZBey2Vs8uwr7lCEgBdjXtTilY0lMnBFoAj7ITME=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a86Ti+lw76i74fwMWNzoNMUAUf1plwOO09n94qsMXFE=</DigestValue>
      </Reference>
      <Reference URI="/xl/drawings/vmlDrawing2.vml?ContentType=application/vnd.openxmlformats-officedocument.vmlDrawing">
        <DigestMethod Algorithm="http://www.w3.org/2001/04/xmlenc#sha256"/>
        <DigestValue>ehaesxhVHnzT2vD/2Ydj/HPhZGGRe5wfU6Hc/gklO+M=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KSV+V0759NxuG/Co/2qTcAp2VMl2BBtJ/HQz/FOKIFI=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LlExeM5LS6ja4x0wkCp8YuJ5QT6WQuZ+8hEPoUJiwzo=</DigestValue>
      </Reference>
      <Reference URI="/xl/media/image1.emf?ContentType=image/x-emf">
        <DigestMethod Algorithm="http://www.w3.org/2001/04/xmlenc#sha256"/>
        <DigestValue>beuwH4I2eEYtFqxD6dPXmplxnpL8tFzuGUK7PTodjkQ=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+4cFrENuvX7RWvfraloWTgOnmUDGDvoeBph/tCQNg0Q=</DigestValue>
      </Reference>
      <Reference URI="/xl/sharedStrings.xml?ContentType=application/vnd.openxmlformats-officedocument.spreadsheetml.sharedStrings+xml">
        <DigestMethod Algorithm="http://www.w3.org/2001/04/xmlenc#sha256"/>
        <DigestValue>H2TS9FRkixOD0Dv0hLqA5uEPvkUHpgtWmqTvmUXBSSc=</DigestValue>
      </Reference>
      <Reference URI="/xl/styles.xml?ContentType=application/vnd.openxmlformats-officedocument.spreadsheetml.styles+xml">
        <DigestMethod Algorithm="http://www.w3.org/2001/04/xmlenc#sha256"/>
        <DigestValue>Od/dMwTgpk/KiFodQSy47AyFvynelqwfPi/Lrcyz0tY=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T2ZC/Ag8sPKNYJ+WIaMAeIenV3mgsrSffRX2gd0idB0=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PuEniog20HoIbFAIps2zsmYgmS5aLQboJfHPDaNqpo4=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Q6gzhdu4voGIfD8yCgb4iLr0HA1XNcROXBjhP0fZfJo=</DigestValue>
      </Reference>
      <Reference URI="/xl/worksheets/sheet1.xml?ContentType=application/vnd.openxmlformats-officedocument.spreadsheetml.worksheet+xml">
        <DigestMethod Algorithm="http://www.w3.org/2001/04/xmlenc#sha256"/>
        <DigestValue>i+AD1wfL1vmrUmbpaq0+ltHjnVhcOKLpRk8mLwZcAQY=</DigestValue>
      </Reference>
      <Reference URI="/xl/worksheets/sheet2.xml?ContentType=application/vnd.openxmlformats-officedocument.spreadsheetml.worksheet+xml">
        <DigestMethod Algorithm="http://www.w3.org/2001/04/xmlenc#sha256"/>
        <DigestValue>nPdjqj59Ztm328a3K+A+mYbjA4JxvkkHzv+I2/obThk=</DigestValue>
      </Reference>
      <Reference URI="/xl/worksheets/sheet3.xml?ContentType=application/vnd.openxmlformats-officedocument.spreadsheetml.worksheet+xml">
        <DigestMethod Algorithm="http://www.w3.org/2001/04/xmlenc#sha256"/>
        <DigestValue>cKcpEmLzUSu71ZE6aTb+qXUXhNQFOT3Q1EsZjOURamI=</DigestValue>
      </Reference>
      <Reference URI="/xl/worksheets/sheet4.xml?ContentType=application/vnd.openxmlformats-officedocument.spreadsheetml.worksheet+xml">
        <DigestMethod Algorithm="http://www.w3.org/2001/04/xmlenc#sha256"/>
        <DigestValue>k0M8AefmeqxV/JiAx4mdXWvtXbUewAq1BGUxFVqtGwI=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2020-07-10T08:55:17Z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{3E7782D2-999B-4C29-BF12-35A2E11D8081}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16.0.13001/20</OfficeVersion>
          <ApplicationVersion>16.0.13001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2020-07-10T08:55:17Z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CRnCQAAAAkAAAC4wG8AQEmAdg7Qlme4uw8AgPWLAAAAAACF/5PH+LoOBNi8DgQsqphn7z/EJCjBbwDt7SVnAgIAAMzAbwAlAAAAoAAAAGAAAAAAAAAAAAAAANRlNASvPsQk/////xTz/2qN7iVnaMJvAInYynW4wG8AAAAAAAAAynUCAAAA9f///wAAAAAAAAAAAAAAAJABAAAAAAABAAAAAHMAZQBnAG8AZQAgAHUAaQCx9onZHMFvABGme3cAAIB2EMFvAAAAAAAYwW8AAAAAAGrCJGcAAIB2AAAAABMAFAAO0JZnQEmAdjDBbwA0X111AACAdg7QlmdqwiRnZHYACAAAAAAlAAAADAAAAAEAAAAYAAAADAAAAAAAAAASAAAADAAAAAEAAAAeAAAAGAAAAL8AAAAEAAAA9wAAABEAAAAlAAAADAAAAAEAAABUAAAAiAAAAMAAAAAEAAAA9QAAABAAAAABAAAAAMDGQb6ExkHAAAAABAAAAAoAAABMAAAAAAAAAAAAAAAAAAAA//////////9gAAAAMQAwAC4AMAA3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BvAF5U5XcYu28A/lTldwkAAACA9YsAKVXld2S7bwCA9YsA5M+WZwAAAADkz5ZnlbDgd4D1iwAAAAAAAAAAAAAAAAAAAAAAAASMAAAAAAAAAAAAAAAAAAAAAAAAAAAAAAAAAAAAAAAAAAAAAAAAAAAAAAAAAAAAAAAAAAAAAAAAAAAAAAAAABibrQn9jInZDLxvAPIs4HcAAAAAAQAAAGS7bwD//wAAAAAAAKwv4HesL+B3yLtvADy8bwBAvG8AAAAAAAAAAAAWNHx3asIkZ1QGRf8HAAAAdLxvABBacncB2AAAdLxvAAAAAAAAAAAAAAAAAAAAAAAAAAAAEJmtC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nKdRgcNABQlW4AAAAAAO6t4Heoddhm7q3gdwAAAAAAAAAAIAAAAICMqRAUlW4AM+MVaAAAiwAAAAAAIAAAANCZbgCgDwAAkJluAKqhf2YgAAAAAQAAALWHf2bgNpOtgIypEIym/mo8lm4AAJduAInYynVQlW4ABAAAAAAAynX05eFm4P///wAAAAAAAAAAAAAAAJABAAAAAAABAAAAAGEAcgBpAGEAbAAAAAAAAAAAAAAAAAAAAAAAAAAAAAAAAAAAABY0fHcAAAAAVAZF/wYAAAC0lm4AEFpydwHYAAC0lm4AAAAAAAAAAAAAAAAAAAAAAAAAAACQithm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AAIA9AAu1HwAAAADIlG8ArJvKdSIYAACglG8ACCBBCAALtR+bDSFuAAAAAJsNbv//////8CIAACFuAQAAC7UfAAAAACIYNv//////8CIAAAo2CgDIP0IJAAAAALxYd3YesMx1mw0hblw86BABAAAA/////wAAAAAATmoQAABvAAAAAAAATmoQMBUvES+wzHWbDSFuAPwAAAEAAABcPOgQAE5qEAAAAAAA3AAAAQAAAAAAAACbDW4AAQAAAAAAAAAImW8Amw1u///////wIgAAIW4BAAALtR8AAAAACgAAADAVLxEMRmoQmw0hbjYAAAANAAAAEAAAAAMB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BAAAAfqbJd6PIeqDCQFZ4JTd0Lk/HMVPSGy5uFiE4GypVJ0KnHjN9AAABbw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28AAAAAweD02+35gsLqZ5q6Jz1jNEJyOUZ4qamp+/v7////wdPeVnCJAQEC9BAAAACv1/Ho8/ubzu6CwuqMudS3u769vb3////////////L5fZymsABAgMWaAAAAK/X8fz9/uLx+snk9uTy+vz9/v///////////////8vl9nKawAECAzoRAAAAotHvtdryxOL1xOL1tdry0+r32+350+r3tdryxOL1pdPvc5rAAQIDZgAAAABpj7ZnjrZqj7Zqj7ZnjrZtkbdukrdtkbdnjrZqj7ZojrZ3rdUCAwQAAAAAAAAAAAAAAAAAAAAAAAAAAAAAAAAAAAAAAAAAAAAAAAAAAAAAAAAAAG4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kZwkAAAAJAAAAuMBvAEBJgHYO0JZnuLsPAID1iwAAAAAAhf+Tx/i6DgTYvA4ELKqYZ+8/xCQowW8A7e0lZwICAADMwG8AJQAAAKAAAABgAAAAAAAAAAAAAADUZTQErz7EJP////8U8/9qje4lZ2jCbwCJ2Mp1uMBvAAAAAAAAAMp1AgAAAPX///8AAAAAAAAAAAAAAACQAQAAAAAAAQAAAABzAGUAZwBvAGUAIAB1AGkAsfaJ2RzBbwARpnt3AACAdhDBbwAAAAAAGMFvAAAAAABqwiRnAACAdgAAAAATABQADtCWZ0BJgHYwwW8ANF9ddQAAgHYO0JZnasIkZ2R2AAgAAAAAJQAAAAwAAAABAAAAGAAAAAwAAAD/AAAAEgAAAAwAAAABAAAAHgAAABgAAAAiAAAABAAAAHoAAAARAAAAJQAAAAwAAAABAAAAVAAAALQAAAAjAAAABAAAAHgAAAAQAAAAAQAAAADAxkG+hMZBIwAAAAQAAAARAAAATAAAAAAAAAAAAAAAAAAAAP//////////cAAAAEkAbgB2AGEAbABpAGQAIABzAGkAZwBuAGEAdAB1AHIAZQAqEQ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BvAF5U5XcYu28A/lTldwkAAACA9YsAKVXld2S7bwCA9YsA5M+WZwAAAADkz5ZnlbDgd4D1iwAAAAAAAAAAAAAAAAAAAAAAAASMAAAAAAAAAAAAAAAAAAAAAAAAAAAAAAAAAAAAAAAAAAAAAAAAAAAAAAAAAAAAAAAAAAAAAAAAAAAAAAAAABibrQn9jInZDLxvAPIs4HcAAAAAAQAAAGS7bwD//wAAAAAAAKwv4HesL+B3yLtvADy8bwBAvG8AAAAAAAAAAAAWNHx3asIkZ1QGRf8HAAAAdLxvABBacncB2AAAdLxvAAAAAAAAAAAAAAAAAAAAAAAAAAAAEJmtC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nKdRgcNABQlW4AAAAAAO6t4Heoddhm7q3gdwAAAAAAAAAAIAAAAICMqRAUlW4AM+MVaAAAiwAAAAAAIAAAANCZbgCgDwAAkJluAKqhf2YgAAAAAQAAALWHf2bgNpOtgIypEIym/mo8lm4AAJduAInYynVQlW4ABAAAAAAAynX05eFm4P///wAAAAAAAAAAAAAAAJABAAAAAAABAAAAAGEAcgBpAGEAbAAAAAAAAAAAAAAAAAAAAAAAAAAAAAAAAAAAABY0fHcAAAAAVAZF/wYAAAC0lm4AEFpydwHYAAC0lm4AAAAAAAAAAAAAAAAAAAAAAAAAAACQithm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AAHAgIiUwB5AHMAdABlAG0AAAAAAAAAAAAAAAAAAAAAAAAAAAAAAAAAAAAAAAAAAAAAAAAAAAAAAAAAAAAAAAAAAAAAAAAAAAAAAIA9AAu1HwAAAADIlG8ArJvKdSIYAACglG8ACCBBCAALtR/tDyF7AAAAAO0Pe///////8CIAACF7AQAAC7UfAAAAACIYNv//////8CIAAAo2CgDIP0IJAAAAALxYd3YesMx17Q8he1w86BABAAAA/////wAAAACY0WkQAABvAAAAAACY0WkQGBgvES+wzHXtDyF7APwAAAEAAABcPOgQmNFpEAAAAAAA3AAAAQAAAAAAAADtD3sAAQAAAAAAAAAImW8A7Q97///////wIgAAIXsBAAALtR8AAAAAEQAAABgYLxF4yWkQ7Q8he1YAAAANAAAAEAAAAAMBAA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08.15t. ըստ Մարիամի տեղեկանքի</vt:lpstr>
      <vt:lpstr> 06.2020թ․աշխտ. փոխված սակագ.հի</vt:lpstr>
      <vt:lpstr>հունիս 2020թ.</vt:lpstr>
      <vt:lpstr>տարեսկիզբ 2020թ.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https://mul2-mta.gov.am/tasks/98378/oneclick/158a4d6f80bfedf9631fc59c829210b00893c991e56e464f27ad8ce4efb01f02.xlsx?token=641fe7966eb6d6e26de77f5db341f4e8</cp:keywords>
</cp:coreProperties>
</file>