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201_{15673CB1-AEFD-4847-8AAC-0B5001DB2978}" xr6:coauthVersionLast="45" xr6:coauthVersionMax="45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 08.15t. ըստ Մարիամի տեղեկանքի" sheetId="35" state="hidden" r:id="rId1"/>
    <sheet name="մայիս 2020թ." sheetId="106" r:id="rId2"/>
    <sheet name="հունվար-մայիս 2020թ. " sheetId="10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0" i="35" l="1"/>
  <c r="K240" i="35"/>
  <c r="F240" i="35"/>
  <c r="AB237" i="35"/>
  <c r="Z237" i="35"/>
  <c r="X237" i="35"/>
  <c r="Y237" i="35" l="1"/>
  <c r="R237" i="35"/>
  <c r="P237" i="35"/>
  <c r="N237" i="35"/>
  <c r="K237" i="35"/>
  <c r="I237" i="35"/>
  <c r="H237" i="35"/>
  <c r="F237" i="35"/>
  <c r="D237" i="35"/>
  <c r="Z235" i="35"/>
  <c r="X235" i="35"/>
  <c r="R235" i="35"/>
  <c r="P235" i="35"/>
  <c r="N235" i="35"/>
  <c r="O237" i="35" l="1"/>
  <c r="Y235" i="35"/>
  <c r="J237" i="35"/>
  <c r="O235" i="35"/>
  <c r="Q235" i="35"/>
  <c r="E237" i="35"/>
  <c r="Q237" i="35"/>
  <c r="H235" i="35"/>
  <c r="F235" i="35"/>
  <c r="D235" i="35"/>
  <c r="AB234" i="35"/>
  <c r="Z234" i="35"/>
  <c r="X234" i="35"/>
  <c r="R234" i="35"/>
  <c r="P234" i="35"/>
  <c r="N234" i="35"/>
  <c r="H234" i="35"/>
  <c r="F234" i="35"/>
  <c r="D234" i="35"/>
  <c r="U232" i="35"/>
  <c r="S232" i="35"/>
  <c r="M232" i="35"/>
  <c r="J232" i="35"/>
  <c r="U231" i="35"/>
  <c r="S231" i="35"/>
  <c r="M231" i="35"/>
  <c r="J231" i="35"/>
  <c r="U230" i="35"/>
  <c r="S230" i="35"/>
  <c r="M230" i="35"/>
  <c r="J230" i="35"/>
  <c r="U229" i="35"/>
  <c r="S229" i="35"/>
  <c r="M229" i="35"/>
  <c r="J229" i="35"/>
  <c r="U228" i="35"/>
  <c r="S228" i="35"/>
  <c r="M228" i="35"/>
  <c r="W228" i="35" s="1"/>
  <c r="J228" i="35"/>
  <c r="U227" i="35"/>
  <c r="S227" i="35"/>
  <c r="L227" i="35"/>
  <c r="J227" i="35"/>
  <c r="W226" i="35"/>
  <c r="U225" i="35"/>
  <c r="S225" i="35"/>
  <c r="M225" i="35"/>
  <c r="J225" i="35"/>
  <c r="U224" i="35"/>
  <c r="S224" i="35"/>
  <c r="M224" i="35"/>
  <c r="J224" i="35"/>
  <c r="H224" i="35"/>
  <c r="U223" i="35"/>
  <c r="S223" i="35"/>
  <c r="M223" i="35"/>
  <c r="J223" i="35"/>
  <c r="U222" i="35"/>
  <c r="S222" i="35"/>
  <c r="M222" i="35"/>
  <c r="J222" i="35"/>
  <c r="U221" i="35"/>
  <c r="S221" i="35"/>
  <c r="M221" i="35"/>
  <c r="J221" i="35"/>
  <c r="H221" i="35"/>
  <c r="U220" i="35"/>
  <c r="S220" i="35"/>
  <c r="M220" i="35"/>
  <c r="W220" i="35" s="1"/>
  <c r="J220" i="35"/>
  <c r="U219" i="35"/>
  <c r="S219" i="35"/>
  <c r="M219" i="35"/>
  <c r="J219" i="35"/>
  <c r="U218" i="35"/>
  <c r="S218" i="35"/>
  <c r="M218" i="35"/>
  <c r="W218" i="35" s="1"/>
  <c r="J218" i="35"/>
  <c r="U217" i="35"/>
  <c r="S217" i="35"/>
  <c r="M217" i="35"/>
  <c r="J217" i="35"/>
  <c r="H217" i="35"/>
  <c r="U216" i="35"/>
  <c r="S216" i="35"/>
  <c r="M216" i="35"/>
  <c r="J216" i="35"/>
  <c r="U215" i="35"/>
  <c r="S215" i="35"/>
  <c r="M215" i="35"/>
  <c r="W215" i="35" s="1"/>
  <c r="J215" i="35"/>
  <c r="U214" i="35"/>
  <c r="S214" i="35"/>
  <c r="M214" i="35"/>
  <c r="J214" i="35"/>
  <c r="W213" i="35"/>
  <c r="U213" i="35"/>
  <c r="S213" i="35"/>
  <c r="J213" i="35"/>
  <c r="U212" i="35"/>
  <c r="S212" i="35"/>
  <c r="M212" i="35"/>
  <c r="W212" i="35" s="1"/>
  <c r="J212" i="35"/>
  <c r="U211" i="35"/>
  <c r="S211" i="35"/>
  <c r="M211" i="35"/>
  <c r="J211" i="35"/>
  <c r="U210" i="35"/>
  <c r="S210" i="35"/>
  <c r="M210" i="35"/>
  <c r="W210" i="35" s="1"/>
  <c r="J210" i="35"/>
  <c r="U209" i="35"/>
  <c r="S209" i="35"/>
  <c r="M209" i="35"/>
  <c r="J209" i="35"/>
  <c r="U208" i="35"/>
  <c r="S208" i="35"/>
  <c r="M208" i="35"/>
  <c r="W208" i="35" s="1"/>
  <c r="J208" i="35"/>
  <c r="U207" i="35"/>
  <c r="S207" i="35"/>
  <c r="M207" i="35"/>
  <c r="J207" i="35"/>
  <c r="U206" i="35"/>
  <c r="S206" i="35"/>
  <c r="M206" i="35"/>
  <c r="W206" i="35" s="1"/>
  <c r="J206" i="35"/>
  <c r="U205" i="35"/>
  <c r="S205" i="35"/>
  <c r="M205" i="35"/>
  <c r="J205" i="35"/>
  <c r="U204" i="35"/>
  <c r="S204" i="35"/>
  <c r="M204" i="35"/>
  <c r="W204" i="35" s="1"/>
  <c r="J204" i="35"/>
  <c r="U203" i="35"/>
  <c r="S203" i="35"/>
  <c r="M203" i="35"/>
  <c r="J203" i="35"/>
  <c r="U202" i="35"/>
  <c r="S202" i="35"/>
  <c r="M202" i="35"/>
  <c r="W202" i="35" s="1"/>
  <c r="J202" i="35"/>
  <c r="U201" i="35"/>
  <c r="S201" i="35"/>
  <c r="M201" i="35"/>
  <c r="J201" i="35"/>
  <c r="U200" i="35"/>
  <c r="S200" i="35"/>
  <c r="M200" i="35"/>
  <c r="J200" i="35"/>
  <c r="U199" i="35"/>
  <c r="S199" i="35"/>
  <c r="M199" i="35"/>
  <c r="J199" i="35"/>
  <c r="U198" i="35"/>
  <c r="S198" i="35"/>
  <c r="M198" i="35"/>
  <c r="J198" i="35"/>
  <c r="U197" i="35"/>
  <c r="S197" i="35"/>
  <c r="M197" i="35"/>
  <c r="J197" i="35"/>
  <c r="U196" i="35"/>
  <c r="S196" i="35"/>
  <c r="M196" i="35"/>
  <c r="J196" i="35"/>
  <c r="U195" i="35"/>
  <c r="S195" i="35"/>
  <c r="M195" i="35"/>
  <c r="J195" i="35"/>
  <c r="U194" i="35"/>
  <c r="S194" i="35"/>
  <c r="M194" i="35"/>
  <c r="J194" i="35"/>
  <c r="W193" i="35"/>
  <c r="U193" i="35"/>
  <c r="S193" i="35"/>
  <c r="U192" i="35"/>
  <c r="S192" i="35"/>
  <c r="M192" i="35"/>
  <c r="W192" i="35" s="1"/>
  <c r="J192" i="35"/>
  <c r="U191" i="35"/>
  <c r="S191" i="35"/>
  <c r="M191" i="35"/>
  <c r="J191" i="35"/>
  <c r="U190" i="35"/>
  <c r="S190" i="35"/>
  <c r="M190" i="35"/>
  <c r="W190" i="35" s="1"/>
  <c r="J190" i="35"/>
  <c r="U189" i="35"/>
  <c r="S189" i="35"/>
  <c r="M189" i="35"/>
  <c r="J189" i="35"/>
  <c r="U188" i="35"/>
  <c r="S188" i="35"/>
  <c r="M188" i="35"/>
  <c r="W188" i="35" s="1"/>
  <c r="J188" i="35"/>
  <c r="U187" i="35"/>
  <c r="S187" i="35"/>
  <c r="M187" i="35"/>
  <c r="J187" i="35"/>
  <c r="U186" i="35"/>
  <c r="S186" i="35"/>
  <c r="M186" i="35"/>
  <c r="W186" i="35" s="1"/>
  <c r="J186" i="35"/>
  <c r="U185" i="35"/>
  <c r="S185" i="35"/>
  <c r="M185" i="35"/>
  <c r="J185" i="35"/>
  <c r="U184" i="35"/>
  <c r="S184" i="35"/>
  <c r="M184" i="35"/>
  <c r="W184" i="35" s="1"/>
  <c r="J184" i="35"/>
  <c r="U183" i="35"/>
  <c r="S183" i="35"/>
  <c r="M183" i="35"/>
  <c r="J183" i="35"/>
  <c r="U182" i="35"/>
  <c r="S182" i="35"/>
  <c r="M182" i="35"/>
  <c r="W182" i="35" s="1"/>
  <c r="J182" i="35"/>
  <c r="U181" i="35"/>
  <c r="S181" i="35"/>
  <c r="M181" i="35"/>
  <c r="J181" i="35"/>
  <c r="U180" i="35"/>
  <c r="S180" i="35"/>
  <c r="M180" i="35"/>
  <c r="W180" i="35" s="1"/>
  <c r="J180" i="35"/>
  <c r="U179" i="35"/>
  <c r="S179" i="35"/>
  <c r="M179" i="35"/>
  <c r="J179" i="35"/>
  <c r="U178" i="35"/>
  <c r="S178" i="35"/>
  <c r="M178" i="35"/>
  <c r="W178" i="35" s="1"/>
  <c r="J178" i="35"/>
  <c r="U177" i="35"/>
  <c r="S177" i="35"/>
  <c r="M177" i="35"/>
  <c r="J177" i="35"/>
  <c r="U176" i="35"/>
  <c r="S176" i="35"/>
  <c r="M176" i="35"/>
  <c r="J176" i="35"/>
  <c r="U175" i="35"/>
  <c r="S175" i="35"/>
  <c r="M175" i="35"/>
  <c r="J175" i="35"/>
  <c r="U174" i="35"/>
  <c r="S174" i="35"/>
  <c r="M174" i="35"/>
  <c r="J174" i="35"/>
  <c r="U173" i="35"/>
  <c r="S173" i="35"/>
  <c r="M173" i="35"/>
  <c r="J173" i="35"/>
  <c r="U172" i="35"/>
  <c r="S172" i="35"/>
  <c r="M172" i="35"/>
  <c r="J172" i="35"/>
  <c r="U171" i="35"/>
  <c r="S171" i="35"/>
  <c r="M171" i="35"/>
  <c r="J171" i="35"/>
  <c r="U170" i="35"/>
  <c r="S170" i="35"/>
  <c r="M170" i="35"/>
  <c r="J170" i="35"/>
  <c r="U169" i="35"/>
  <c r="S169" i="35"/>
  <c r="M169" i="35"/>
  <c r="J169" i="35"/>
  <c r="U168" i="35"/>
  <c r="S168" i="35"/>
  <c r="M168" i="35"/>
  <c r="J168" i="35"/>
  <c r="U167" i="35"/>
  <c r="S167" i="35"/>
  <c r="M167" i="35"/>
  <c r="J167" i="35"/>
  <c r="U166" i="35"/>
  <c r="S166" i="35"/>
  <c r="M166" i="35"/>
  <c r="W166" i="35" s="1"/>
  <c r="J166" i="35"/>
  <c r="U165" i="35"/>
  <c r="S165" i="35"/>
  <c r="M165" i="35"/>
  <c r="J165" i="35"/>
  <c r="U164" i="35"/>
  <c r="S164" i="35"/>
  <c r="M164" i="35"/>
  <c r="J164" i="35"/>
  <c r="U163" i="35"/>
  <c r="S163" i="35"/>
  <c r="M163" i="35"/>
  <c r="J163" i="35"/>
  <c r="U162" i="35"/>
  <c r="S162" i="35"/>
  <c r="M162" i="35"/>
  <c r="J162" i="35"/>
  <c r="U161" i="35"/>
  <c r="S161" i="35"/>
  <c r="M161" i="35"/>
  <c r="J161" i="35"/>
  <c r="U160" i="35"/>
  <c r="S160" i="35"/>
  <c r="M160" i="35"/>
  <c r="J160" i="35"/>
  <c r="U159" i="35"/>
  <c r="S159" i="35"/>
  <c r="M159" i="35"/>
  <c r="J159" i="35"/>
  <c r="U158" i="35"/>
  <c r="S158" i="35"/>
  <c r="M158" i="35"/>
  <c r="W158" i="35" s="1"/>
  <c r="J158" i="35"/>
  <c r="U157" i="35"/>
  <c r="S157" i="35"/>
  <c r="M157" i="35"/>
  <c r="J157" i="35"/>
  <c r="U156" i="35"/>
  <c r="S156" i="35"/>
  <c r="M156" i="35"/>
  <c r="J156" i="35"/>
  <c r="U155" i="35"/>
  <c r="S155" i="35"/>
  <c r="M155" i="35"/>
  <c r="J155" i="35"/>
  <c r="U154" i="35"/>
  <c r="S154" i="35"/>
  <c r="M154" i="35"/>
  <c r="J154" i="35"/>
  <c r="U153" i="35"/>
  <c r="S153" i="35"/>
  <c r="M153" i="35"/>
  <c r="J153" i="35"/>
  <c r="U152" i="35"/>
  <c r="S152" i="35"/>
  <c r="M152" i="35"/>
  <c r="J152" i="35"/>
  <c r="U151" i="35"/>
  <c r="S151" i="35"/>
  <c r="M151" i="35"/>
  <c r="J151" i="35"/>
  <c r="U150" i="35"/>
  <c r="S150" i="35"/>
  <c r="M150" i="35"/>
  <c r="W150" i="35" s="1"/>
  <c r="J150" i="35"/>
  <c r="U149" i="35"/>
  <c r="S149" i="35"/>
  <c r="M149" i="35"/>
  <c r="J149" i="35"/>
  <c r="U148" i="35"/>
  <c r="S148" i="35"/>
  <c r="M148" i="35"/>
  <c r="W148" i="35" s="1"/>
  <c r="J148" i="35"/>
  <c r="U147" i="35"/>
  <c r="S147" i="35"/>
  <c r="M147" i="35"/>
  <c r="J147" i="35"/>
  <c r="U146" i="35"/>
  <c r="S146" i="35"/>
  <c r="M146" i="35"/>
  <c r="J146" i="35"/>
  <c r="U145" i="35"/>
  <c r="S145" i="35"/>
  <c r="M145" i="35"/>
  <c r="J145" i="35"/>
  <c r="U144" i="35"/>
  <c r="S144" i="35"/>
  <c r="M144" i="35"/>
  <c r="J144" i="35"/>
  <c r="U143" i="35"/>
  <c r="S143" i="35"/>
  <c r="M143" i="35"/>
  <c r="J143" i="35"/>
  <c r="U142" i="35"/>
  <c r="S142" i="35"/>
  <c r="M142" i="35"/>
  <c r="J142" i="35"/>
  <c r="U141" i="35"/>
  <c r="S141" i="35"/>
  <c r="M141" i="35"/>
  <c r="J141" i="35"/>
  <c r="U140" i="35"/>
  <c r="S140" i="35"/>
  <c r="M140" i="35"/>
  <c r="J140" i="35"/>
  <c r="U139" i="35"/>
  <c r="S139" i="35"/>
  <c r="M139" i="35"/>
  <c r="J139" i="35"/>
  <c r="U138" i="35"/>
  <c r="S138" i="35"/>
  <c r="M138" i="35"/>
  <c r="J138" i="35"/>
  <c r="U137" i="35"/>
  <c r="S137" i="35"/>
  <c r="M137" i="35"/>
  <c r="J137" i="35"/>
  <c r="U136" i="35"/>
  <c r="S136" i="35"/>
  <c r="M136" i="35"/>
  <c r="W136" i="35" s="1"/>
  <c r="J136" i="35"/>
  <c r="U135" i="35"/>
  <c r="S135" i="35"/>
  <c r="M135" i="35"/>
  <c r="J135" i="35"/>
  <c r="U134" i="35"/>
  <c r="S134" i="35"/>
  <c r="M134" i="35"/>
  <c r="W134" i="35" s="1"/>
  <c r="J134" i="35"/>
  <c r="U133" i="35"/>
  <c r="S133" i="35"/>
  <c r="M133" i="35"/>
  <c r="J133" i="35"/>
  <c r="U132" i="35"/>
  <c r="S132" i="35"/>
  <c r="M132" i="35"/>
  <c r="J132" i="35"/>
  <c r="U131" i="35"/>
  <c r="S131" i="35"/>
  <c r="M131" i="35"/>
  <c r="J131" i="35"/>
  <c r="U130" i="35"/>
  <c r="S130" i="35"/>
  <c r="M130" i="35"/>
  <c r="J130" i="35"/>
  <c r="U129" i="35"/>
  <c r="S129" i="35"/>
  <c r="M129" i="35"/>
  <c r="J129" i="35"/>
  <c r="U128" i="35"/>
  <c r="S128" i="35"/>
  <c r="M128" i="35"/>
  <c r="W128" i="35" s="1"/>
  <c r="J128" i="35"/>
  <c r="U127" i="35"/>
  <c r="S127" i="35"/>
  <c r="M127" i="35"/>
  <c r="J127" i="35"/>
  <c r="U126" i="35"/>
  <c r="S126" i="35"/>
  <c r="M126" i="35"/>
  <c r="J126" i="35"/>
  <c r="U125" i="35"/>
  <c r="S125" i="35"/>
  <c r="M125" i="35"/>
  <c r="J125" i="35"/>
  <c r="U124" i="35"/>
  <c r="S124" i="35"/>
  <c r="M124" i="35"/>
  <c r="J124" i="35"/>
  <c r="U123" i="35"/>
  <c r="S123" i="35"/>
  <c r="M123" i="35"/>
  <c r="J123" i="35"/>
  <c r="U122" i="35"/>
  <c r="S122" i="35"/>
  <c r="M122" i="35"/>
  <c r="W122" i="35" s="1"/>
  <c r="J122" i="35"/>
  <c r="U121" i="35"/>
  <c r="S121" i="35"/>
  <c r="M121" i="35"/>
  <c r="J121" i="35"/>
  <c r="U120" i="35"/>
  <c r="S120" i="35"/>
  <c r="M120" i="35"/>
  <c r="J120" i="35"/>
  <c r="U119" i="35"/>
  <c r="S119" i="35"/>
  <c r="M119" i="35"/>
  <c r="J119" i="35"/>
  <c r="U118" i="35"/>
  <c r="S118" i="35"/>
  <c r="M118" i="35"/>
  <c r="J118" i="35"/>
  <c r="U117" i="35"/>
  <c r="S117" i="35"/>
  <c r="M117" i="35"/>
  <c r="J117" i="35"/>
  <c r="U116" i="35"/>
  <c r="S116" i="35"/>
  <c r="M116" i="35"/>
  <c r="J116" i="35"/>
  <c r="U115" i="35"/>
  <c r="S115" i="35"/>
  <c r="M115" i="35"/>
  <c r="J115" i="35"/>
  <c r="U114" i="35"/>
  <c r="S114" i="35"/>
  <c r="M114" i="35"/>
  <c r="J114" i="35"/>
  <c r="U113" i="35"/>
  <c r="S113" i="35"/>
  <c r="M113" i="35"/>
  <c r="J113" i="35"/>
  <c r="U112" i="35"/>
  <c r="S112" i="35"/>
  <c r="M112" i="35"/>
  <c r="J112" i="35"/>
  <c r="U111" i="35"/>
  <c r="S111" i="35"/>
  <c r="M111" i="35"/>
  <c r="J111" i="35"/>
  <c r="U110" i="35"/>
  <c r="S110" i="35"/>
  <c r="M110" i="35"/>
  <c r="J110" i="35"/>
  <c r="U109" i="35"/>
  <c r="S109" i="35"/>
  <c r="M109" i="35"/>
  <c r="J109" i="35"/>
  <c r="U108" i="35"/>
  <c r="S108" i="35"/>
  <c r="M108" i="35"/>
  <c r="J108" i="35"/>
  <c r="U107" i="35"/>
  <c r="S107" i="35"/>
  <c r="M107" i="35"/>
  <c r="J107" i="35"/>
  <c r="U106" i="35"/>
  <c r="S106" i="35"/>
  <c r="M106" i="35"/>
  <c r="J106" i="35"/>
  <c r="U105" i="35"/>
  <c r="S105" i="35"/>
  <c r="M105" i="35"/>
  <c r="J105" i="35"/>
  <c r="U104" i="35"/>
  <c r="S104" i="35"/>
  <c r="M104" i="35"/>
  <c r="J104" i="35"/>
  <c r="U103" i="35"/>
  <c r="S103" i="35"/>
  <c r="M103" i="35"/>
  <c r="J103" i="35"/>
  <c r="U102" i="35"/>
  <c r="S102" i="35"/>
  <c r="M102" i="35"/>
  <c r="J102" i="35"/>
  <c r="U101" i="35"/>
  <c r="S101" i="35"/>
  <c r="M101" i="35"/>
  <c r="W101" i="35" s="1"/>
  <c r="J101" i="35"/>
  <c r="U100" i="35"/>
  <c r="S100" i="35"/>
  <c r="M100" i="35"/>
  <c r="J100" i="35"/>
  <c r="U99" i="35"/>
  <c r="S99" i="35"/>
  <c r="M99" i="35"/>
  <c r="W99" i="35" s="1"/>
  <c r="J99" i="35"/>
  <c r="U98" i="35"/>
  <c r="S98" i="35"/>
  <c r="M98" i="35"/>
  <c r="J98" i="35"/>
  <c r="U97" i="35"/>
  <c r="S97" i="35"/>
  <c r="M97" i="35"/>
  <c r="W97" i="35" s="1"/>
  <c r="J97" i="35"/>
  <c r="U96" i="35"/>
  <c r="S96" i="35"/>
  <c r="M96" i="35"/>
  <c r="J96" i="35"/>
  <c r="U95" i="35"/>
  <c r="S95" i="35"/>
  <c r="M95" i="35"/>
  <c r="W95" i="35" s="1"/>
  <c r="J95" i="35"/>
  <c r="U94" i="35"/>
  <c r="S94" i="35"/>
  <c r="M94" i="35"/>
  <c r="J94" i="35"/>
  <c r="U93" i="35"/>
  <c r="S93" i="35"/>
  <c r="M93" i="35"/>
  <c r="W93" i="35" s="1"/>
  <c r="J93" i="35"/>
  <c r="U92" i="35"/>
  <c r="S92" i="35"/>
  <c r="M92" i="35"/>
  <c r="J92" i="35"/>
  <c r="U91" i="35"/>
  <c r="S91" i="35"/>
  <c r="M91" i="35"/>
  <c r="W91" i="35" s="1"/>
  <c r="J91" i="35"/>
  <c r="U90" i="35"/>
  <c r="S90" i="35"/>
  <c r="M90" i="35"/>
  <c r="J90" i="35"/>
  <c r="U89" i="35"/>
  <c r="S89" i="35"/>
  <c r="M89" i="35"/>
  <c r="W89" i="35" s="1"/>
  <c r="J89" i="35"/>
  <c r="U88" i="35"/>
  <c r="S88" i="35"/>
  <c r="M88" i="35"/>
  <c r="J88" i="35"/>
  <c r="U87" i="35"/>
  <c r="S87" i="35"/>
  <c r="M87" i="35"/>
  <c r="W87" i="35" s="1"/>
  <c r="J87" i="35"/>
  <c r="U86" i="35"/>
  <c r="S86" i="35"/>
  <c r="L86" i="35"/>
  <c r="M86" i="35" s="1"/>
  <c r="J86" i="35"/>
  <c r="W85" i="35"/>
  <c r="U85" i="35"/>
  <c r="S85" i="35"/>
  <c r="L85" i="35"/>
  <c r="J85" i="35"/>
  <c r="U84" i="35"/>
  <c r="S84" i="35"/>
  <c r="M84" i="35"/>
  <c r="W84" i="35" s="1"/>
  <c r="J84" i="35"/>
  <c r="U83" i="35"/>
  <c r="S83" i="35"/>
  <c r="L83" i="35"/>
  <c r="M83" i="35" s="1"/>
  <c r="J83" i="35"/>
  <c r="U82" i="35"/>
  <c r="S82" i="35"/>
  <c r="M82" i="35"/>
  <c r="J82" i="35"/>
  <c r="U81" i="35"/>
  <c r="S81" i="35"/>
  <c r="M81" i="35"/>
  <c r="W81" i="35" s="1"/>
  <c r="J81" i="35"/>
  <c r="U80" i="35"/>
  <c r="S80" i="35"/>
  <c r="L80" i="35"/>
  <c r="M80" i="35" s="1"/>
  <c r="J80" i="35"/>
  <c r="U79" i="35"/>
  <c r="S79" i="35"/>
  <c r="M79" i="35"/>
  <c r="J79" i="35"/>
  <c r="U78" i="35"/>
  <c r="S78" i="35"/>
  <c r="M78" i="35"/>
  <c r="W78" i="35" s="1"/>
  <c r="J78" i="35"/>
  <c r="U77" i="35"/>
  <c r="S77" i="35"/>
  <c r="L77" i="35"/>
  <c r="M77" i="35" s="1"/>
  <c r="J77" i="35"/>
  <c r="U76" i="35"/>
  <c r="S76" i="35"/>
  <c r="L76" i="35"/>
  <c r="M76" i="35" s="1"/>
  <c r="J76" i="35"/>
  <c r="U75" i="35"/>
  <c r="S75" i="35"/>
  <c r="M75" i="35"/>
  <c r="J75" i="35"/>
  <c r="U74" i="35"/>
  <c r="S74" i="35"/>
  <c r="M74" i="35"/>
  <c r="W74" i="35" s="1"/>
  <c r="J74" i="35"/>
  <c r="U73" i="35"/>
  <c r="S73" i="35"/>
  <c r="M73" i="35"/>
  <c r="J73" i="35"/>
  <c r="U72" i="35"/>
  <c r="S72" i="35"/>
  <c r="M72" i="35"/>
  <c r="W72" i="35" s="1"/>
  <c r="J72" i="35"/>
  <c r="U71" i="35"/>
  <c r="S71" i="35"/>
  <c r="M71" i="35"/>
  <c r="J71" i="35"/>
  <c r="U70" i="35"/>
  <c r="S70" i="35"/>
  <c r="M70" i="35"/>
  <c r="W70" i="35" s="1"/>
  <c r="J70" i="35"/>
  <c r="U69" i="35"/>
  <c r="S69" i="35"/>
  <c r="M69" i="35"/>
  <c r="J69" i="35"/>
  <c r="U68" i="35"/>
  <c r="S68" i="35"/>
  <c r="M68" i="35"/>
  <c r="W68" i="35" s="1"/>
  <c r="J68" i="35"/>
  <c r="U67" i="35"/>
  <c r="S67" i="35"/>
  <c r="M67" i="35"/>
  <c r="J67" i="35"/>
  <c r="U66" i="35"/>
  <c r="S66" i="35"/>
  <c r="M66" i="35"/>
  <c r="W66" i="35" s="1"/>
  <c r="J66" i="35"/>
  <c r="U65" i="35"/>
  <c r="S65" i="35"/>
  <c r="M65" i="35"/>
  <c r="J65" i="35"/>
  <c r="U64" i="35"/>
  <c r="S64" i="35"/>
  <c r="M64" i="35"/>
  <c r="W64" i="35" s="1"/>
  <c r="J64" i="35"/>
  <c r="U63" i="35"/>
  <c r="S63" i="35"/>
  <c r="L63" i="35"/>
  <c r="M63" i="35" s="1"/>
  <c r="J63" i="35"/>
  <c r="U62" i="35"/>
  <c r="S62" i="35"/>
  <c r="M62" i="35"/>
  <c r="J62" i="35"/>
  <c r="U61" i="35"/>
  <c r="S61" i="35"/>
  <c r="M61" i="35"/>
  <c r="W61" i="35" s="1"/>
  <c r="J61" i="35"/>
  <c r="U60" i="35"/>
  <c r="S60" i="35"/>
  <c r="M60" i="35"/>
  <c r="J60" i="35"/>
  <c r="U59" i="35"/>
  <c r="S59" i="35"/>
  <c r="M59" i="35"/>
  <c r="W59" i="35" s="1"/>
  <c r="J59" i="35"/>
  <c r="U58" i="35"/>
  <c r="S58" i="35"/>
  <c r="M58" i="35"/>
  <c r="J58" i="35"/>
  <c r="U57" i="35"/>
  <c r="S57" i="35"/>
  <c r="M57" i="35"/>
  <c r="W57" i="35" s="1"/>
  <c r="J57" i="35"/>
  <c r="U56" i="35"/>
  <c r="S56" i="35"/>
  <c r="M56" i="35"/>
  <c r="J56" i="35"/>
  <c r="U55" i="35"/>
  <c r="S55" i="35"/>
  <c r="M55" i="35"/>
  <c r="W55" i="35" s="1"/>
  <c r="J55" i="35"/>
  <c r="U54" i="35"/>
  <c r="S54" i="35"/>
  <c r="M54" i="35"/>
  <c r="J54" i="35"/>
  <c r="U53" i="35"/>
  <c r="S53" i="35"/>
  <c r="M53" i="35"/>
  <c r="W53" i="35" s="1"/>
  <c r="J53" i="35"/>
  <c r="U52" i="35"/>
  <c r="S52" i="35"/>
  <c r="M52" i="35"/>
  <c r="J52" i="35"/>
  <c r="AB51" i="35"/>
  <c r="AB236" i="35" s="1"/>
  <c r="Z51" i="35"/>
  <c r="X51" i="35"/>
  <c r="X236" i="35" s="1"/>
  <c r="R51" i="35"/>
  <c r="R236" i="35" s="1"/>
  <c r="P51" i="35"/>
  <c r="N51" i="35"/>
  <c r="N236" i="35" s="1"/>
  <c r="K51" i="35"/>
  <c r="I51" i="35"/>
  <c r="F51" i="35"/>
  <c r="D51" i="35"/>
  <c r="W50" i="35"/>
  <c r="U50" i="35"/>
  <c r="U49" i="35"/>
  <c r="M49" i="35"/>
  <c r="W49" i="35" s="1"/>
  <c r="U48" i="35"/>
  <c r="M48" i="35"/>
  <c r="W48" i="35" s="1"/>
  <c r="U47" i="35"/>
  <c r="M47" i="35"/>
  <c r="K46" i="35"/>
  <c r="Y45" i="35"/>
  <c r="U45" i="35"/>
  <c r="S45" i="35"/>
  <c r="O45" i="35"/>
  <c r="J45" i="35"/>
  <c r="W44" i="35"/>
  <c r="U44" i="35"/>
  <c r="W43" i="35"/>
  <c r="U43" i="35"/>
  <c r="W42" i="35"/>
  <c r="U42" i="35"/>
  <c r="W41" i="35"/>
  <c r="U41" i="35"/>
  <c r="W40" i="35"/>
  <c r="U40" i="35"/>
  <c r="W39" i="35"/>
  <c r="U39" i="35"/>
  <c r="S39" i="35"/>
  <c r="J39" i="35"/>
  <c r="U38" i="35"/>
  <c r="M38" i="35"/>
  <c r="U37" i="35"/>
  <c r="S37" i="35"/>
  <c r="M37" i="35"/>
  <c r="J37" i="35"/>
  <c r="T37" i="35" s="1"/>
  <c r="K36" i="35"/>
  <c r="U36" i="35" s="1"/>
  <c r="I36" i="35"/>
  <c r="U35" i="35"/>
  <c r="U34" i="35"/>
  <c r="U33" i="35"/>
  <c r="U32" i="35"/>
  <c r="M32" i="35"/>
  <c r="U31" i="35"/>
  <c r="M31" i="35"/>
  <c r="U30" i="35"/>
  <c r="M30" i="35"/>
  <c r="U29" i="35"/>
  <c r="M29" i="35"/>
  <c r="W29" i="35" s="1"/>
  <c r="V53" i="35" l="1"/>
  <c r="V55" i="35"/>
  <c r="V57" i="35"/>
  <c r="V59" i="35"/>
  <c r="V61" i="35"/>
  <c r="V64" i="35"/>
  <c r="V66" i="35"/>
  <c r="V68" i="35"/>
  <c r="V70" i="35"/>
  <c r="V72" i="35"/>
  <c r="V74" i="35"/>
  <c r="V78" i="35"/>
  <c r="V81" i="35"/>
  <c r="V84" i="35"/>
  <c r="V202" i="35"/>
  <c r="V204" i="35"/>
  <c r="V206" i="35"/>
  <c r="V208" i="35"/>
  <c r="V210" i="35"/>
  <c r="V212" i="35"/>
  <c r="V215" i="35"/>
  <c r="W221" i="35"/>
  <c r="V221" i="35" s="1"/>
  <c r="J36" i="35"/>
  <c r="T36" i="35" s="1"/>
  <c r="V87" i="35"/>
  <c r="V89" i="35"/>
  <c r="V91" i="35"/>
  <c r="V93" i="35"/>
  <c r="V95" i="35"/>
  <c r="V97" i="35"/>
  <c r="V99" i="35"/>
  <c r="V101" i="35"/>
  <c r="V122" i="35"/>
  <c r="V128" i="35"/>
  <c r="V134" i="35"/>
  <c r="V136" i="35"/>
  <c r="V148" i="35"/>
  <c r="V150" i="35"/>
  <c r="V158" i="35"/>
  <c r="V166" i="35"/>
  <c r="V178" i="35"/>
  <c r="V180" i="35"/>
  <c r="V182" i="35"/>
  <c r="V184" i="35"/>
  <c r="V186" i="35"/>
  <c r="V188" i="35"/>
  <c r="V190" i="35"/>
  <c r="V192" i="35"/>
  <c r="V218" i="35"/>
  <c r="V220" i="35"/>
  <c r="T73" i="35"/>
  <c r="H51" i="35"/>
  <c r="H236" i="35" s="1"/>
  <c r="T228" i="35"/>
  <c r="M36" i="35"/>
  <c r="W36" i="35" s="1"/>
  <c r="O234" i="35"/>
  <c r="I236" i="35"/>
  <c r="V48" i="35"/>
  <c r="V49" i="35"/>
  <c r="U51" i="35"/>
  <c r="T96" i="35"/>
  <c r="T98" i="35"/>
  <c r="T100" i="35"/>
  <c r="T102" i="35"/>
  <c r="T103" i="35"/>
  <c r="T105" i="35"/>
  <c r="T107" i="35"/>
  <c r="T109" i="35"/>
  <c r="T111" i="35"/>
  <c r="T113" i="35"/>
  <c r="T115" i="35"/>
  <c r="T119" i="35"/>
  <c r="T121" i="35"/>
  <c r="T123" i="35"/>
  <c r="T125" i="35"/>
  <c r="T127" i="35"/>
  <c r="T129" i="35"/>
  <c r="T131" i="35"/>
  <c r="T137" i="35"/>
  <c r="T139" i="35"/>
  <c r="T141" i="35"/>
  <c r="T143" i="35"/>
  <c r="T145" i="35"/>
  <c r="T149" i="35"/>
  <c r="T151" i="35"/>
  <c r="T153" i="35"/>
  <c r="T155" i="35"/>
  <c r="T157" i="35"/>
  <c r="T159" i="35"/>
  <c r="T161" i="35"/>
  <c r="T163" i="35"/>
  <c r="T165" i="35"/>
  <c r="T167" i="35"/>
  <c r="T169" i="35"/>
  <c r="T171" i="35"/>
  <c r="T173" i="35"/>
  <c r="T193" i="35"/>
  <c r="T217" i="35"/>
  <c r="T219" i="35"/>
  <c r="W224" i="35"/>
  <c r="W225" i="35"/>
  <c r="T227" i="35"/>
  <c r="T231" i="35"/>
  <c r="S51" i="35"/>
  <c r="E235" i="35"/>
  <c r="V50" i="35"/>
  <c r="T56" i="35"/>
  <c r="T58" i="35"/>
  <c r="T60" i="35"/>
  <c r="T62" i="35"/>
  <c r="T75" i="35"/>
  <c r="T76" i="35"/>
  <c r="T77" i="35"/>
  <c r="T79" i="35"/>
  <c r="T80" i="35"/>
  <c r="T82" i="35"/>
  <c r="T83" i="35"/>
  <c r="T85" i="35"/>
  <c r="T93" i="35"/>
  <c r="T112" i="35"/>
  <c r="T118" i="35"/>
  <c r="T176" i="35"/>
  <c r="T182" i="35"/>
  <c r="T184" i="35"/>
  <c r="T195" i="35"/>
  <c r="T197" i="35"/>
  <c r="T199" i="35"/>
  <c r="T201" i="35"/>
  <c r="T203" i="35"/>
  <c r="T207" i="35"/>
  <c r="T211" i="35"/>
  <c r="T214" i="35"/>
  <c r="T216" i="35"/>
  <c r="T222" i="35"/>
  <c r="Q234" i="35"/>
  <c r="T57" i="35"/>
  <c r="T63" i="35"/>
  <c r="T65" i="35"/>
  <c r="T67" i="35"/>
  <c r="T69" i="35"/>
  <c r="T71" i="35"/>
  <c r="T78" i="35"/>
  <c r="T81" i="35"/>
  <c r="T84" i="35"/>
  <c r="V85" i="35"/>
  <c r="T86" i="35"/>
  <c r="T88" i="35"/>
  <c r="T90" i="35"/>
  <c r="T92" i="35"/>
  <c r="T94" i="35"/>
  <c r="T120" i="35"/>
  <c r="T138" i="35"/>
  <c r="T156" i="35"/>
  <c r="T175" i="35"/>
  <c r="T177" i="35"/>
  <c r="T179" i="35"/>
  <c r="T181" i="35"/>
  <c r="T183" i="35"/>
  <c r="T185" i="35"/>
  <c r="T187" i="35"/>
  <c r="T189" i="35"/>
  <c r="T191" i="35"/>
  <c r="V193" i="35"/>
  <c r="T200" i="35"/>
  <c r="T205" i="35"/>
  <c r="T209" i="35"/>
  <c r="W229" i="35"/>
  <c r="W230" i="35"/>
  <c r="V230" i="35" s="1"/>
  <c r="V29" i="35"/>
  <c r="W31" i="35"/>
  <c r="O51" i="35"/>
  <c r="T51" i="35"/>
  <c r="T52" i="35"/>
  <c r="T54" i="35"/>
  <c r="T117" i="35"/>
  <c r="T133" i="35"/>
  <c r="T135" i="35"/>
  <c r="T147" i="35"/>
  <c r="V213" i="35"/>
  <c r="T223" i="35"/>
  <c r="T232" i="35"/>
  <c r="V228" i="35"/>
  <c r="D239" i="35"/>
  <c r="D236" i="35"/>
  <c r="D238" i="35" s="1"/>
  <c r="F239" i="35"/>
  <c r="F236" i="35"/>
  <c r="F238" i="35" s="1"/>
  <c r="Z239" i="35"/>
  <c r="Z236" i="35"/>
  <c r="Y236" i="35" s="1"/>
  <c r="W30" i="35"/>
  <c r="W37" i="35"/>
  <c r="V37" i="35" s="1"/>
  <c r="W38" i="35"/>
  <c r="V38" i="35" s="1"/>
  <c r="T39" i="35"/>
  <c r="T45" i="35"/>
  <c r="W47" i="35"/>
  <c r="V47" i="35" s="1"/>
  <c r="W52" i="35"/>
  <c r="W54" i="35"/>
  <c r="V54" i="35" s="1"/>
  <c r="W56" i="35"/>
  <c r="V56" i="35" s="1"/>
  <c r="W58" i="35"/>
  <c r="V58" i="35" s="1"/>
  <c r="W60" i="35"/>
  <c r="V60" i="35" s="1"/>
  <c r="W62" i="35"/>
  <c r="V62" i="35" s="1"/>
  <c r="W63" i="35"/>
  <c r="V63" i="35" s="1"/>
  <c r="W65" i="35"/>
  <c r="V65" i="35" s="1"/>
  <c r="W67" i="35"/>
  <c r="V67" i="35" s="1"/>
  <c r="W69" i="35"/>
  <c r="V69" i="35" s="1"/>
  <c r="W71" i="35"/>
  <c r="V71" i="35" s="1"/>
  <c r="W73" i="35"/>
  <c r="V73" i="35" s="1"/>
  <c r="W75" i="35"/>
  <c r="V75" i="35" s="1"/>
  <c r="W76" i="35"/>
  <c r="V76" i="35" s="1"/>
  <c r="W77" i="35"/>
  <c r="V77" i="35" s="1"/>
  <c r="W79" i="35"/>
  <c r="V79" i="35" s="1"/>
  <c r="W80" i="35"/>
  <c r="V80" i="35" s="1"/>
  <c r="W82" i="35"/>
  <c r="V82" i="35" s="1"/>
  <c r="W83" i="35"/>
  <c r="V83" i="35" s="1"/>
  <c r="W86" i="35"/>
  <c r="V86" i="35" s="1"/>
  <c r="W88" i="35"/>
  <c r="V88" i="35" s="1"/>
  <c r="W90" i="35"/>
  <c r="V90" i="35" s="1"/>
  <c r="W92" i="35"/>
  <c r="V92" i="35" s="1"/>
  <c r="W94" i="35"/>
  <c r="V94" i="35" s="1"/>
  <c r="W96" i="35"/>
  <c r="V96" i="35" s="1"/>
  <c r="W98" i="35"/>
  <c r="V98" i="35" s="1"/>
  <c r="W100" i="35"/>
  <c r="V100" i="35" s="1"/>
  <c r="W102" i="35"/>
  <c r="V102" i="35" s="1"/>
  <c r="T104" i="35"/>
  <c r="W105" i="35"/>
  <c r="V105" i="35" s="1"/>
  <c r="W106" i="35"/>
  <c r="V106" i="35" s="1"/>
  <c r="T108" i="35"/>
  <c r="W109" i="35"/>
  <c r="V109" i="35" s="1"/>
  <c r="W110" i="35"/>
  <c r="V110" i="35" s="1"/>
  <c r="W113" i="35"/>
  <c r="V113" i="35" s="1"/>
  <c r="W114" i="35"/>
  <c r="V114" i="35" s="1"/>
  <c r="T116" i="35"/>
  <c r="W117" i="35"/>
  <c r="V117" i="35" s="1"/>
  <c r="W118" i="35"/>
  <c r="V118" i="35" s="1"/>
  <c r="W121" i="35"/>
  <c r="V121" i="35" s="1"/>
  <c r="W123" i="35"/>
  <c r="V123" i="35" s="1"/>
  <c r="W124" i="35"/>
  <c r="V124" i="35" s="1"/>
  <c r="T126" i="35"/>
  <c r="W127" i="35"/>
  <c r="V127" i="35" s="1"/>
  <c r="W129" i="35"/>
  <c r="V129" i="35" s="1"/>
  <c r="W130" i="35"/>
  <c r="V130" i="35" s="1"/>
  <c r="T132" i="35"/>
  <c r="W133" i="35"/>
  <c r="V133" i="35" s="1"/>
  <c r="W135" i="35"/>
  <c r="V135" i="35" s="1"/>
  <c r="W137" i="35"/>
  <c r="V137" i="35" s="1"/>
  <c r="W138" i="35"/>
  <c r="V138" i="35" s="1"/>
  <c r="T140" i="35"/>
  <c r="W141" i="35"/>
  <c r="V141" i="35" s="1"/>
  <c r="W142" i="35"/>
  <c r="V142" i="35" s="1"/>
  <c r="T144" i="35"/>
  <c r="W145" i="35"/>
  <c r="V145" i="35" s="1"/>
  <c r="W146" i="35"/>
  <c r="V146" i="35" s="1"/>
  <c r="T148" i="35"/>
  <c r="T150" i="35"/>
  <c r="T152" i="35"/>
  <c r="W153" i="35"/>
  <c r="V153" i="35" s="1"/>
  <c r="W154" i="35"/>
  <c r="V154" i="35" s="1"/>
  <c r="W157" i="35"/>
  <c r="V157" i="35" s="1"/>
  <c r="W159" i="35"/>
  <c r="V159" i="35" s="1"/>
  <c r="W160" i="35"/>
  <c r="V160" i="35" s="1"/>
  <c r="T162" i="35"/>
  <c r="W163" i="35"/>
  <c r="V163" i="35" s="1"/>
  <c r="W164" i="35"/>
  <c r="V164" i="35" s="1"/>
  <c r="T166" i="35"/>
  <c r="T168" i="35"/>
  <c r="W169" i="35"/>
  <c r="V169" i="35" s="1"/>
  <c r="W170" i="35"/>
  <c r="V170" i="35" s="1"/>
  <c r="T172" i="35"/>
  <c r="W173" i="35"/>
  <c r="V173" i="35" s="1"/>
  <c r="W174" i="35"/>
  <c r="V174" i="35" s="1"/>
  <c r="W177" i="35"/>
  <c r="V177" i="35" s="1"/>
  <c r="W179" i="35"/>
  <c r="V179" i="35" s="1"/>
  <c r="W181" i="35"/>
  <c r="V181" i="35" s="1"/>
  <c r="W183" i="35"/>
  <c r="V183" i="35" s="1"/>
  <c r="W185" i="35"/>
  <c r="V185" i="35" s="1"/>
  <c r="W187" i="35"/>
  <c r="V187" i="35" s="1"/>
  <c r="W189" i="35"/>
  <c r="V189" i="35" s="1"/>
  <c r="W191" i="35"/>
  <c r="V191" i="35" s="1"/>
  <c r="W194" i="35"/>
  <c r="V194" i="35" s="1"/>
  <c r="T196" i="35"/>
  <c r="W197" i="35"/>
  <c r="V197" i="35" s="1"/>
  <c r="W198" i="35"/>
  <c r="V198" i="35" s="1"/>
  <c r="W201" i="35"/>
  <c r="V201" i="35" s="1"/>
  <c r="W203" i="35"/>
  <c r="V203" i="35" s="1"/>
  <c r="W205" i="35"/>
  <c r="V205" i="35" s="1"/>
  <c r="W207" i="35"/>
  <c r="V207" i="35" s="1"/>
  <c r="W209" i="35"/>
  <c r="V209" i="35" s="1"/>
  <c r="W211" i="35"/>
  <c r="V211" i="35" s="1"/>
  <c r="W214" i="35"/>
  <c r="V214" i="35" s="1"/>
  <c r="W216" i="35"/>
  <c r="V216" i="35" s="1"/>
  <c r="W217" i="35"/>
  <c r="V217" i="35" s="1"/>
  <c r="W219" i="35"/>
  <c r="V219" i="35" s="1"/>
  <c r="W222" i="35"/>
  <c r="F233" i="35"/>
  <c r="N233" i="35"/>
  <c r="R233" i="35"/>
  <c r="Z233" i="35"/>
  <c r="X238" i="35"/>
  <c r="M237" i="35"/>
  <c r="L237" i="35" s="1"/>
  <c r="P239" i="35"/>
  <c r="P236" i="35"/>
  <c r="Q236" i="35" s="1"/>
  <c r="S36" i="35"/>
  <c r="W32" i="35"/>
  <c r="V32" i="35" s="1"/>
  <c r="M46" i="35"/>
  <c r="M45" i="35" s="1"/>
  <c r="E51" i="35"/>
  <c r="J51" i="35"/>
  <c r="Y51" i="35"/>
  <c r="T53" i="35"/>
  <c r="T55" i="35"/>
  <c r="T59" i="35"/>
  <c r="T61" i="35"/>
  <c r="T64" i="35"/>
  <c r="T66" i="35"/>
  <c r="T68" i="35"/>
  <c r="T70" i="35"/>
  <c r="T72" i="35"/>
  <c r="T74" i="35"/>
  <c r="T87" i="35"/>
  <c r="T89" i="35"/>
  <c r="T91" i="35"/>
  <c r="T95" i="35"/>
  <c r="T97" i="35"/>
  <c r="T99" i="35"/>
  <c r="T101" i="35"/>
  <c r="W103" i="35"/>
  <c r="V103" i="35" s="1"/>
  <c r="W104" i="35"/>
  <c r="V104" i="35" s="1"/>
  <c r="T106" i="35"/>
  <c r="W107" i="35"/>
  <c r="V107" i="35" s="1"/>
  <c r="W108" i="35"/>
  <c r="V108" i="35" s="1"/>
  <c r="T110" i="35"/>
  <c r="W111" i="35"/>
  <c r="V111" i="35" s="1"/>
  <c r="W112" i="35"/>
  <c r="V112" i="35" s="1"/>
  <c r="T114" i="35"/>
  <c r="W115" i="35"/>
  <c r="V115" i="35" s="1"/>
  <c r="W116" i="35"/>
  <c r="V116" i="35" s="1"/>
  <c r="W119" i="35"/>
  <c r="V119" i="35" s="1"/>
  <c r="W120" i="35"/>
  <c r="V120" i="35" s="1"/>
  <c r="T122" i="35"/>
  <c r="T124" i="35"/>
  <c r="W125" i="35"/>
  <c r="V125" i="35" s="1"/>
  <c r="W126" i="35"/>
  <c r="V126" i="35" s="1"/>
  <c r="T128" i="35"/>
  <c r="T130" i="35"/>
  <c r="W131" i="35"/>
  <c r="V131" i="35" s="1"/>
  <c r="W132" i="35"/>
  <c r="V132" i="35" s="1"/>
  <c r="T134" i="35"/>
  <c r="T136" i="35"/>
  <c r="W139" i="35"/>
  <c r="V139" i="35" s="1"/>
  <c r="W140" i="35"/>
  <c r="V140" i="35" s="1"/>
  <c r="T142" i="35"/>
  <c r="W143" i="35"/>
  <c r="V143" i="35" s="1"/>
  <c r="W144" i="35"/>
  <c r="V144" i="35" s="1"/>
  <c r="T146" i="35"/>
  <c r="W147" i="35"/>
  <c r="V147" i="35" s="1"/>
  <c r="W149" i="35"/>
  <c r="V149" i="35" s="1"/>
  <c r="W151" i="35"/>
  <c r="V151" i="35" s="1"/>
  <c r="W152" i="35"/>
  <c r="V152" i="35" s="1"/>
  <c r="T154" i="35"/>
  <c r="W155" i="35"/>
  <c r="V155" i="35" s="1"/>
  <c r="W156" i="35"/>
  <c r="V156" i="35" s="1"/>
  <c r="T158" i="35"/>
  <c r="T160" i="35"/>
  <c r="W161" i="35"/>
  <c r="V161" i="35" s="1"/>
  <c r="W162" i="35"/>
  <c r="V162" i="35" s="1"/>
  <c r="T164" i="35"/>
  <c r="W165" i="35"/>
  <c r="V165" i="35" s="1"/>
  <c r="W167" i="35"/>
  <c r="V167" i="35" s="1"/>
  <c r="W168" i="35"/>
  <c r="V168" i="35" s="1"/>
  <c r="T170" i="35"/>
  <c r="W171" i="35"/>
  <c r="V171" i="35" s="1"/>
  <c r="W172" i="35"/>
  <c r="V172" i="35" s="1"/>
  <c r="T174" i="35"/>
  <c r="W175" i="35"/>
  <c r="V175" i="35" s="1"/>
  <c r="W176" i="35"/>
  <c r="V176" i="35" s="1"/>
  <c r="T178" i="35"/>
  <c r="T180" i="35"/>
  <c r="T186" i="35"/>
  <c r="T188" i="35"/>
  <c r="T190" i="35"/>
  <c r="T192" i="35"/>
  <c r="T194" i="35"/>
  <c r="W195" i="35"/>
  <c r="V195" i="35" s="1"/>
  <c r="W196" i="35"/>
  <c r="V196" i="35" s="1"/>
  <c r="T198" i="35"/>
  <c r="W199" i="35"/>
  <c r="V199" i="35" s="1"/>
  <c r="W200" i="35"/>
  <c r="V200" i="35" s="1"/>
  <c r="T202" i="35"/>
  <c r="T204" i="35"/>
  <c r="T206" i="35"/>
  <c r="T208" i="35"/>
  <c r="T210" i="35"/>
  <c r="T212" i="35"/>
  <c r="T213" i="35"/>
  <c r="T215" i="35"/>
  <c r="T218" i="35"/>
  <c r="T220" i="35"/>
  <c r="T221" i="35"/>
  <c r="W223" i="35"/>
  <c r="T224" i="35"/>
  <c r="T225" i="35"/>
  <c r="M227" i="35"/>
  <c r="M51" i="35" s="1"/>
  <c r="T229" i="35"/>
  <c r="T230" i="35"/>
  <c r="W231" i="35"/>
  <c r="V231" i="35" s="1"/>
  <c r="D233" i="35"/>
  <c r="P233" i="35"/>
  <c r="X233" i="35"/>
  <c r="E234" i="35"/>
  <c r="N238" i="35"/>
  <c r="R238" i="35"/>
  <c r="Y234" i="35"/>
  <c r="K28" i="35"/>
  <c r="K27" i="35" s="1"/>
  <c r="AB27" i="35"/>
  <c r="AB26" i="35" s="1"/>
  <c r="O233" i="35" l="1"/>
  <c r="U28" i="35"/>
  <c r="M28" i="35" s="1"/>
  <c r="W28" i="35" s="1"/>
  <c r="V28" i="35" s="1"/>
  <c r="H233" i="35"/>
  <c r="Z238" i="35"/>
  <c r="E236" i="35"/>
  <c r="E238" i="35" s="1"/>
  <c r="Y239" i="35"/>
  <c r="P238" i="35"/>
  <c r="W237" i="35"/>
  <c r="U237" i="35" s="1"/>
  <c r="W239" i="35"/>
  <c r="M27" i="35"/>
  <c r="W27" i="35" s="1"/>
  <c r="U27" i="35" s="1"/>
  <c r="W227" i="35"/>
  <c r="V227" i="35" s="1"/>
  <c r="E233" i="35"/>
  <c r="M236" i="35"/>
  <c r="AB239" i="35"/>
  <c r="AB235" i="35"/>
  <c r="AB238" i="35" s="1"/>
  <c r="AB233" i="35"/>
  <c r="V52" i="35"/>
  <c r="O236" i="35"/>
  <c r="O238" i="35" s="1"/>
  <c r="W46" i="35"/>
  <c r="U46" i="35" s="1"/>
  <c r="T237" i="35"/>
  <c r="S237" i="35" s="1"/>
  <c r="W232" i="35"/>
  <c r="V232" i="35" s="1"/>
  <c r="E239" i="35"/>
  <c r="H242" i="35"/>
  <c r="H240" i="35"/>
  <c r="W45" i="35"/>
  <c r="O239" i="35"/>
  <c r="Y238" i="35"/>
  <c r="Y233" i="35"/>
  <c r="U26" i="35"/>
  <c r="S26" i="35"/>
  <c r="J26" i="35"/>
  <c r="U25" i="35"/>
  <c r="L25" i="35"/>
  <c r="M25" i="35" s="1"/>
  <c r="U24" i="35"/>
  <c r="S24" i="35"/>
  <c r="L24" i="35"/>
  <c r="J24" i="35"/>
  <c r="J23" i="35" s="1"/>
  <c r="S23" i="35"/>
  <c r="K23" i="35"/>
  <c r="U22" i="35"/>
  <c r="U21" i="35"/>
  <c r="M21" i="35"/>
  <c r="U20" i="35"/>
  <c r="M20" i="35"/>
  <c r="U19" i="35"/>
  <c r="M19" i="35"/>
  <c r="U18" i="35"/>
  <c r="M18" i="35"/>
  <c r="K17" i="35"/>
  <c r="U16" i="35"/>
  <c r="S16" i="35"/>
  <c r="J16" i="35"/>
  <c r="T16" i="35" s="1"/>
  <c r="U15" i="35"/>
  <c r="M15" i="35"/>
  <c r="W15" i="35" s="1"/>
  <c r="U14" i="35"/>
  <c r="M14" i="35"/>
  <c r="W14" i="35" s="1"/>
  <c r="U13" i="35"/>
  <c r="M13" i="35"/>
  <c r="J13" i="35"/>
  <c r="K12" i="35"/>
  <c r="I12" i="35"/>
  <c r="S12" i="35" s="1"/>
  <c r="U11" i="35"/>
  <c r="M11" i="35"/>
  <c r="U10" i="35"/>
  <c r="S10" i="35"/>
  <c r="M10" i="35"/>
  <c r="J10" i="35"/>
  <c r="T10" i="35" s="1"/>
  <c r="K9" i="35"/>
  <c r="I9" i="35"/>
  <c r="M12" i="35" l="1"/>
  <c r="M9" i="35"/>
  <c r="M234" i="35" s="1"/>
  <c r="U241" i="35"/>
  <c r="J12" i="35"/>
  <c r="V14" i="35"/>
  <c r="M26" i="35"/>
  <c r="W26" i="35" s="1"/>
  <c r="T26" i="35"/>
  <c r="M17" i="35"/>
  <c r="M16" i="35" s="1"/>
  <c r="W16" i="35" s="1"/>
  <c r="V15" i="35"/>
  <c r="M24" i="35"/>
  <c r="W24" i="35" s="1"/>
  <c r="V24" i="35" s="1"/>
  <c r="W12" i="35"/>
  <c r="K234" i="35"/>
  <c r="K233" i="35"/>
  <c r="K239" i="35"/>
  <c r="U240" i="35" s="1"/>
  <c r="W13" i="35"/>
  <c r="V13" i="35" s="1"/>
  <c r="U17" i="35"/>
  <c r="U251" i="35" s="1"/>
  <c r="W19" i="35"/>
  <c r="W20" i="35"/>
  <c r="V20" i="35" s="1"/>
  <c r="W21" i="35"/>
  <c r="W51" i="35"/>
  <c r="W236" i="35" s="1"/>
  <c r="U236" i="35" s="1"/>
  <c r="T236" i="35" s="1"/>
  <c r="S236" i="35" s="1"/>
  <c r="I234" i="35"/>
  <c r="I233" i="35"/>
  <c r="S9" i="35"/>
  <c r="U9" i="35"/>
  <c r="J9" i="35"/>
  <c r="W10" i="35"/>
  <c r="V10" i="35" s="1"/>
  <c r="W11" i="35"/>
  <c r="V11" i="35" s="1"/>
  <c r="U12" i="35"/>
  <c r="W18" i="35"/>
  <c r="V18" i="35" s="1"/>
  <c r="T24" i="35"/>
  <c r="W25" i="35"/>
  <c r="V25" i="35" s="1"/>
  <c r="M233" i="35" l="1"/>
  <c r="W241" i="35" s="1"/>
  <c r="J239" i="35"/>
  <c r="T12" i="35"/>
  <c r="W9" i="35"/>
  <c r="W233" i="35" s="1"/>
  <c r="U239" i="35"/>
  <c r="M23" i="35"/>
  <c r="M235" i="35" s="1"/>
  <c r="M238" i="35" s="1"/>
  <c r="W17" i="35"/>
  <c r="S233" i="35"/>
  <c r="S234" i="35"/>
  <c r="J234" i="35"/>
  <c r="W23" i="35"/>
  <c r="U23" i="35" s="1"/>
  <c r="T23" i="35" s="1"/>
  <c r="J233" i="35"/>
  <c r="T9" i="35"/>
  <c r="U234" i="35"/>
  <c r="L234" i="35"/>
  <c r="W234" i="35" l="1"/>
  <c r="W235" i="35"/>
  <c r="U235" i="35" s="1"/>
  <c r="T235" i="35" s="1"/>
  <c r="S235" i="35" s="1"/>
  <c r="U233" i="35"/>
  <c r="T239" i="35" s="1"/>
  <c r="T234" i="35"/>
  <c r="T233" i="35"/>
  <c r="K235" i="35"/>
  <c r="L235" i="35" s="1"/>
  <c r="K236" i="35"/>
  <c r="I235" i="35"/>
  <c r="H238" i="35"/>
  <c r="W240" i="35" s="1"/>
  <c r="W238" i="35" l="1"/>
  <c r="J235" i="35"/>
  <c r="I238" i="35"/>
  <c r="S238" i="35" s="1"/>
  <c r="K238" i="35"/>
  <c r="U238" i="35" s="1"/>
  <c r="L236" i="35"/>
  <c r="J236" i="35"/>
  <c r="J238" i="35" l="1"/>
  <c r="T238" i="35" s="1"/>
</calcChain>
</file>

<file path=xl/sharedStrings.xml><?xml version="1.0" encoding="utf-8"?>
<sst xmlns="http://schemas.openxmlformats.org/spreadsheetml/2006/main" count="1580" uniqueCount="414">
  <si>
    <t xml:space="preserve"> էներգիա արտադրող կայանների անվանումը</t>
  </si>
  <si>
    <t>Չափի միավորը</t>
  </si>
  <si>
    <t>Էլեկտրական էներգիայի արտադրություն</t>
  </si>
  <si>
    <t>Սեփական կարիքներ և կորուստներ ուժային տրանսֆորմատորներում</t>
  </si>
  <si>
    <t>Էլեկտական էներգիայի օգտակար առաքում պ.4-պ.5</t>
  </si>
  <si>
    <t>Գործող սակագին առանց ԱԱՀ-ի (դրամ կՎտժ)</t>
  </si>
  <si>
    <t>Ապրանքային արտադրանք գործող գներով (առանց ԱԱՀ-ի) (պ.6xպ.7)        (հազ. դրամ)</t>
  </si>
  <si>
    <t>Էլեկտական էներգիայի օգտակար առաքում պ.9-պ.10</t>
  </si>
  <si>
    <t>Ապրանքային արտադրանք գործող գներով (առանց ԱԱՀ-ի) (պ.11xպ.12)        (հազ. դրամ)</t>
  </si>
  <si>
    <t>1) էլեկտրական էներգիա</t>
  </si>
  <si>
    <t>հազ. կՎտժ</t>
  </si>
  <si>
    <t>2) հզորություն</t>
  </si>
  <si>
    <t>հազ. ՄՎտ</t>
  </si>
  <si>
    <t>1) ներքին շուկա</t>
  </si>
  <si>
    <t xml:space="preserve">    ա. էլեկտրական էներգիա</t>
  </si>
  <si>
    <t xml:space="preserve">    բ.  հզորություն</t>
  </si>
  <si>
    <t>2) արտահանում</t>
  </si>
  <si>
    <t>3) կորուստներ արտահանումից</t>
  </si>
  <si>
    <t>3) ներհոսք</t>
  </si>
  <si>
    <t>Փոքր էլեկտրակայաններ - ընդամենը</t>
  </si>
  <si>
    <t>Ընդամենը էլեկտրական էներգիա</t>
  </si>
  <si>
    <t>Ապրանքային արտադրանք գործող գներով (առանց ԱԱՀ-ի) (պ.6xպ.7)(հազ. դրամ)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</si>
  <si>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</si>
  <si>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</si>
  <si>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</si>
  <si>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</si>
  <si>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</si>
  <si>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</si>
  <si>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</si>
  <si>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</si>
  <si>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</si>
  <si>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</si>
  <si>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</si>
  <si>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</si>
  <si>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</si>
  <si>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</si>
  <si>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</si>
  <si>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</si>
  <si>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`</t>
  </si>
  <si>
    <t xml:space="preserve">  1)  ա. էլեկտրական էներգիա</t>
  </si>
  <si>
    <t xml:space="preserve">       բ. հզորություն</t>
  </si>
  <si>
    <t>2)  վաճառք ԲԷՑ -ին արտահանման նպատակով</t>
  </si>
  <si>
    <t>Ñ½áñáõÃÛáõÝ</t>
  </si>
  <si>
    <t xml:space="preserve">    ա. էլեկտրական էներգիա (այդ թվում ներհոսք Իրանից )</t>
  </si>
  <si>
    <t xml:space="preserve">    գ.  ներհոսք Իրանից</t>
  </si>
  <si>
    <t xml:space="preserve">    ա. էլեկտրական էներգիա </t>
  </si>
  <si>
    <t>4) կորուստներ արտահանումից</t>
  </si>
  <si>
    <t>3) արտահանում Վրաստան</t>
  </si>
  <si>
    <t>4) փոխհոսք</t>
  </si>
  <si>
    <t>հավելված 2</t>
  </si>
  <si>
    <t>2) ջերմաէլեկտրակայաններ</t>
  </si>
  <si>
    <t>3) հիդրոէլեկտրակայաններ</t>
  </si>
  <si>
    <t>4) այլ աղբյուրներ</t>
  </si>
  <si>
    <t>"Ձորագետ Հիդրո ՀԷԿ"ՍՊԸ</t>
  </si>
  <si>
    <t xml:space="preserve">"Ակադ. Մնջոյանի անվ.Գյումրի"  ՓՀԷԿ             </t>
  </si>
  <si>
    <t>"Ազատեկ ՀԷԿ" ՓԲԸ ¥Ազատեկ¤</t>
  </si>
  <si>
    <t>"Հաշվարկային կենտրոն"</t>
  </si>
  <si>
    <t>"Մուշեղ  ՀԷԿ" ՍՊԸ  ¥Ջերմուկ¤</t>
  </si>
  <si>
    <t>"Հակոբջ.ևԳալստյան ՀԷԿ" ՍՊԸ (Շաքի ՓՀԷԿ)</t>
  </si>
  <si>
    <t>"Հակոբջ.ևԳալստյան ՀԷԿ" ՍՊԸ (Որոտնա ՓՀԷԿ)</t>
  </si>
  <si>
    <t>"Հիդրոէներգիա" ՍՊԸ  Երևան.լիճ</t>
  </si>
  <si>
    <t>"Հիդրոէներգիա" ՍՊԸ Կոտայքի ջր.</t>
  </si>
  <si>
    <t>"Արմավիր Լույս" ՓԲԸ</t>
  </si>
  <si>
    <t>"Իջևանի  ՀԷԿ" ՍՊԸ</t>
  </si>
  <si>
    <t>"Էներգիա" ՍՊԸ  ¥Կաթնաղբյուր-Երևան¤</t>
  </si>
  <si>
    <t>"Քյու-Հաշ" ՍՊԸ  ¥Մեղրի¤</t>
  </si>
  <si>
    <t>"Էներգիա" ՍՊԸ ¥Ապարան 1-4 ՀԷԿ¤</t>
  </si>
  <si>
    <t>Հաշվետվություն</t>
  </si>
  <si>
    <t>"Լեռ  և  ջուր" ՍՊԸ  ¥Չիչխան¤</t>
  </si>
  <si>
    <t>"Նարեկ  ԼԿ" ՍՊԸ  Էներգացանցշին</t>
  </si>
  <si>
    <t>"Էլեգիս" ՍՊԸ  (Եղեգիս ՓՀԷկ)</t>
  </si>
  <si>
    <t>"Էլեգիս" ՍՊԸ  (Հերմոն ՓՀԷկ)</t>
  </si>
  <si>
    <t>"Էլգիա"ՍՊԸ</t>
  </si>
  <si>
    <t>"Նարէներգո"ՍՊԸ  (Գառնի  ՓՀԷԿ)</t>
  </si>
  <si>
    <t>"Արարատ ՋԷԳ" ՓԲԸ (Ամրակից-2 Կամենկա)</t>
  </si>
  <si>
    <t>"Արարատ ՋԷԳ" ՓԲԸ (Հնեվանք-1,2)</t>
  </si>
  <si>
    <t>"Բազենք" ՍՊԸ  (Եղեգիս ՓՀԷԿ)</t>
  </si>
  <si>
    <t>"Ատլասէներգո"ՍՊԸ  (Այգեձոր ՓՀԷԿ)</t>
  </si>
  <si>
    <t>"ԳԳՎ" ՍՊԸ   Վարդան  ՓՀէկ</t>
  </si>
  <si>
    <t>"Ակինք" ՍՊԸ  Ծաղկավան ՓՀԷԿ</t>
  </si>
  <si>
    <t>"Բենզար Էներջի" ՍՊԸ</t>
  </si>
  <si>
    <t>"Լորագետ  ՀԷԿ" (Սիսական)</t>
  </si>
  <si>
    <t>"ՀԱԷԿ" ՓԲԸ - ընդամենը</t>
  </si>
  <si>
    <r>
      <t xml:space="preserve">"Հրազ. ՋԷԿ" ԲԲԸ </t>
    </r>
    <r>
      <rPr>
        <b/>
        <sz val="11"/>
        <color theme="1"/>
        <rFont val="Sylfaen"/>
        <family val="1"/>
        <charset val="204"/>
      </rPr>
      <t xml:space="preserve">- </t>
    </r>
    <r>
      <rPr>
        <b/>
        <sz val="10"/>
        <color theme="1"/>
        <rFont val="Sylfaen"/>
        <family val="1"/>
        <charset val="204"/>
      </rPr>
      <t>ընդամենը</t>
    </r>
  </si>
  <si>
    <t>"Երևան ՋԷԿ" ՓԲԸ - ընդամենը</t>
  </si>
  <si>
    <t>"Երևան ՋԷԿ" ՓԲԸ  (շոգ.համ.ցիկլով աշխ.էն.բլոկ) - ընդամենը</t>
  </si>
  <si>
    <t>"ՄԷԿ" ՓԲԸ - ընդամենը</t>
  </si>
  <si>
    <t>"Սինգլ  Գոռ" ՍՊԸ (Սանդաղբյուր)</t>
  </si>
  <si>
    <t>"Աստղիկ-Հովհաննես"ՍՊԸ</t>
  </si>
  <si>
    <t>"Լեռ-Էքս" ՍՊԸ  ( Լեռ  Էքս  հէկ-2)</t>
  </si>
  <si>
    <t>"Լեռ-Էքս"ՍՊԸ  ( Լեռ  Էքս  հէկ-4)</t>
  </si>
  <si>
    <t>"Տիրակալ"  ՍՊԸ  (Կուրթան)</t>
  </si>
  <si>
    <t>"ՌԻՆԷ"ՍՊԸ</t>
  </si>
  <si>
    <t>ՙ"Էնգելս Թումանյան"ՍՊԸ (Գևորգավան ՓՀԷկ)</t>
  </si>
  <si>
    <t>"Պարգև և Վարդան"ՍՊԸ (Զոր-Զոր ՓՀԷԿ )</t>
  </si>
  <si>
    <t>"Սմբուլ"ՍՊԸ  (Սմբուլ ՓՀԷկ)</t>
  </si>
  <si>
    <t>"Շաղատ"ՍՊԸ (Շաղատ  ՓԷկ )</t>
  </si>
  <si>
    <t>"Թեժ  Վոթերֆոլ" ՍՊԸ  (Թեժ  հԷկ)</t>
  </si>
  <si>
    <t>"Իզոդրոմ" ՍՊԸ (Յաղդան հէկ)</t>
  </si>
  <si>
    <t>"Մավր" ՍՊԸ   (Չանախչի հԷկ-2)</t>
  </si>
  <si>
    <t>"ՕՍՏ-Էլ" ՍՊԸ (Հաղպատ-2)</t>
  </si>
  <si>
    <t>"ՕՍՏ-Էլ"ՍՊԸ (Հաղպատ-1)</t>
  </si>
  <si>
    <t>"Լեռ-Էքս-էներգիա"  ՍՊԸ ( Լեռ  Էքս  հէկ-6)</t>
  </si>
  <si>
    <t xml:space="preserve">"Քուռկիկ Ջալալ"ՍՊԸ  </t>
  </si>
  <si>
    <t>"Հոսք"  ՍՊԸ (Բովաձոր  փոքր  ՀԷԿ)</t>
  </si>
  <si>
    <t xml:space="preserve"> "Լեռ-Էքս- Էներգիա"ՍՊԸ (Լեռ-Էքս ՀԷԿ-3)</t>
  </si>
  <si>
    <t>"Լեռնապատի կանթեղ" ՍՊԸ  (Լեռնապատ-1)</t>
  </si>
  <si>
    <t>"ԹԻ ԷՅ ԷՅՉ"ՓԲԸ  (Թալին փոքր  ՀԷԿ)</t>
  </si>
  <si>
    <t>"Բիթլիս-Մեն"ՍՊԸ (Այգեզարդ)</t>
  </si>
  <si>
    <t>"Սեկտոր Քվանտ"ՍՊԸ (Ձորագյուղ-1)</t>
  </si>
  <si>
    <t>"Ա.Ա.Խաչատրյան" ՍՊԸ (Շուշանիկ)</t>
  </si>
  <si>
    <t>"Արնավար" ՍՊԸ (Հեղնաջուր փոքր ՀԷԿ)</t>
  </si>
  <si>
    <t>"Սուրբ Աղբյուր" ՍՊԸ (Սուրբ Աղբյուր  ՓՀԷԿ )</t>
  </si>
  <si>
    <t>"Անի"ԲԲԸ ( Ջրաձոր՚ փոքր ՀԷԿ)</t>
  </si>
  <si>
    <t>"Էլիզա ֆարմ" ՍՊԸ (Սպիտակ-1 ՀԷԿ)</t>
  </si>
  <si>
    <t>"Գազպրոմ Արմենիա"ՓԲԸ (Հրազդան-5) -ընդամենը</t>
  </si>
  <si>
    <t>"Վակուֆլօ" ՍՊԸ  (Արագած-1 ՀԷԿ)</t>
  </si>
  <si>
    <t>"Ֆիրմա Գ.Ա.Խ"(Հեր-Հեր-1 ՀԷԿ)</t>
  </si>
  <si>
    <t>"Քարեվարդ" ՍՊԸ (Խաչաղբյուր ՀԷԿ-1)</t>
  </si>
  <si>
    <t>"Սեկտոր Քվանտ" ՍՊԸ (Ձորագյուղ-3)</t>
  </si>
  <si>
    <t>"Ամբերդ ՀԷԿ" ՍՊԸ (Ամբերդ-1 փոքր ՀԷԿ)</t>
  </si>
  <si>
    <t>"Էլ-Կաս" ՍՊԸ (Գեղարոտ փոքր ՀԷԿ)</t>
  </si>
  <si>
    <r>
      <t>"Ատլաս-էներգո"ՍՊԸ  (Այգեձոր -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 xml:space="preserve"> փոքր ՀԷԿ)</t>
    </r>
  </si>
  <si>
    <t>"ՎԻՑԻ ԳՐՈՒՊ" ՍՊԸ (Հախում փոքր ՀԷԿ)</t>
  </si>
  <si>
    <t>"Հերմոն ՄԱԴ" ՍՊԸ (Քարագլուխ փոքր ՀԷԿ)</t>
  </si>
  <si>
    <t>"Լորագետ  ՀԷԿ" ՍՊԸ (Սիսական-1 փոքր ՀԷԿ)</t>
  </si>
  <si>
    <t>"Ջաղացի Ձոր"ՓԲԸ (Գողթ-1 փոքր ՀԷԿ)</t>
  </si>
  <si>
    <t>"Ջաղացի Ձոր" ՓԲԸ (Գողթ-2 փոքր ՀԷԿ)</t>
  </si>
  <si>
    <t>"Մինա-Մայա" ՍՊԸ (Եղեգնաձոր փոքր ՀԷԿ)</t>
  </si>
  <si>
    <t>"Քանար"ՓԲԸ ( Սառնակունք փոքր ՀԷԿ)</t>
  </si>
  <si>
    <t>"Խ և Մ ընկերներ" ՍՊԸ (Վարարակն փոքր ՀԷԿ )</t>
  </si>
  <si>
    <t>"Տիգրան և Աշխեն" ՍՊԸ (Տիգրան և Աշխեն ՓՀԷկ1)</t>
  </si>
  <si>
    <t>"Էրիկ ՓՀԷկ" ՍՊԸ ( Էրիկ ՓՀԷկ-1)</t>
  </si>
  <si>
    <t>"Լուսակունք" ՍՊԸ ( Այրք ՓՀԷկ-1)</t>
  </si>
  <si>
    <t>"Լուսակունք" ՍՊԸ ( Ավազան ՓՀԷկ)</t>
  </si>
  <si>
    <t>"ՄԿՇԳ էներգիա" ՍՊԸ (Մարտունի ՓՀԷԿ)</t>
  </si>
  <si>
    <t>"Մինա-Մայա" ՍՊԸ (Եղեգնաձոր-1 ՓՀԷԿ)</t>
  </si>
  <si>
    <t xml:space="preserve">"Սիրարփի ԱՀ" ՍՊԸ (Սիրարփի ՓՀԷկ) </t>
  </si>
  <si>
    <t>"Վ.Գ. և որդիներ" ՍՊԸ ( Հեր-Հեր-1 փոքր ՀԷԿ)</t>
  </si>
  <si>
    <t>"Աֆամիա" ՍՊԸ (Դարբաս ՓՀԷկ-2 )</t>
  </si>
  <si>
    <t>"ԽՈՒՄ"ՍՊԸ (Խում ՓՀԷկ)</t>
  </si>
  <si>
    <t>Արգիշտի-1" ՍՊԸ (Մարցիգետ ՓՀԷկ-2 )</t>
  </si>
  <si>
    <t>"Քարահունջ" ՍՊԸ (Քարահունջ ՓՀԷկ)</t>
  </si>
  <si>
    <t>"Սմբուլ" ՍՊԸ (Մանուկ ՓՀԷկ)</t>
  </si>
  <si>
    <t>"ՀՈՎ ԽԱՉ" ՍՊԸ (Յոթաղբյուր-4 ՓՀԷկ)</t>
  </si>
  <si>
    <t>"ՀՈՎ ԽԱՉ" ՍՊԸ (Յոթաղբյուր-5 ՓՀԷկ)</t>
  </si>
  <si>
    <t>"ՀՈՎ ԽԱՉ" ՍՊԸ (Յոթաղբյուր-2 ՓՀԷկ)</t>
  </si>
  <si>
    <t>"ԱՅՈՒԴԱ-ԼՈՍ" ՍՊԸ (Պոզիտրոն ՓՀԷկ)</t>
  </si>
  <si>
    <t>"Վարդահովիտ" ՍՊԸ (Վարդահովիտ ՓՀԷկ)</t>
  </si>
  <si>
    <t>"Ալեզի" ՍՊԸ (Տաշիր ՓՀԷԿ-1)</t>
  </si>
  <si>
    <t>"Արջաձոր" ՍՊԸ (Արջաձոր ՓՀԷկ )</t>
  </si>
  <si>
    <t>"Ամբերդ ՀԷԿ" ՍՊԸ (Ամբերդ-2 ՓՀԷԿ)</t>
  </si>
  <si>
    <t>"Վ.Ա.Լ.ԷՆԵՐԳՈ" ՍՊԸ (Վ.Ա.Լ.ՓՀԷկ)</t>
  </si>
  <si>
    <t>"ՀՈՎ ԽԱՉ" ՍՊԸ (Յոթաղբյուր-1 ՓՀԷկ)</t>
  </si>
  <si>
    <t>"ՎՈԻ ԴԻՆ" ՍՊԸ (Կեչուտ ՓՀԷկ)</t>
  </si>
  <si>
    <t xml:space="preserve">"Սար-Ռուբ" ՍՊԸ (Նժդեհ ՓՀԷկ) </t>
  </si>
  <si>
    <t>"Էլենէքս" ՍՊԸ (Աղստև-1 ՓՀԷԿ)</t>
  </si>
  <si>
    <t>"Ջահուկ" ՍՊԸ (Արտավան-1 ՓՀԷԿ)</t>
  </si>
  <si>
    <t>"Ջերմուկի Հիդրոտեխ" ՍՊԸ (Ջերմուկ ՀԷԿ-2)</t>
  </si>
  <si>
    <t>"Էնգելս Թումանյան" ՍՊԸ (Գևորգավան ՓՀէկ-1)</t>
  </si>
  <si>
    <t>"Սանռայզ էլեկտրիկ"ՓԲԸ (Սանռայզ ՓՀԷԿ)</t>
  </si>
  <si>
    <t>"Ապահով տանիք" ՍՊԸ (Վահագնի ՓՀԷկ)</t>
  </si>
  <si>
    <t xml:space="preserve">"ԼԵՍՈՄԱ"ԲԲԸ (Ծավ ՓՀԷԿ) </t>
  </si>
  <si>
    <t>"Լուսակունք" ՍՊԸ (Այրք ՓԿԷԿ-2)</t>
  </si>
  <si>
    <t>"Ժ ԵՎ Կ ՀԷԿ" ՍՊԸ (Անգեղակոթ)</t>
  </si>
  <si>
    <t>"ՀՈՎ ԽԱՉ" ՍՊԸ (Յոթաղբյուր-3 ՓՀԷկ)</t>
  </si>
  <si>
    <t>"Արիյո Էներջի" ՍՊԸ (Գետիկ-1 ՓՀԷկ)</t>
  </si>
  <si>
    <t>"ԼԱՅԹԵՔՈ" ՍՊԸ (Փարոս ՓՀԷԿ )</t>
  </si>
  <si>
    <t>"Վանշայն" ՍՊԸ (Կաթնառատ ՓՀԷկ)</t>
  </si>
  <si>
    <t>"Էներգոձոր" ՍՊԸ (Զոր-Զոր-2 ՓՀԷկ))</t>
  </si>
  <si>
    <t>"Սյունաց Վոթը" ՍՊԸ (Եղեգիս-3 ՓՀԷկ)</t>
  </si>
  <si>
    <t>"ՄԻԵԶԵՐՔ" ՍՊԸ (Իշխանասար ՓՀԷկ)</t>
  </si>
  <si>
    <t>"ՌԱԵԼ ԳԷՍ" ՍՊԸ (Եղեգիս-2 ՓՀԷկ)</t>
  </si>
  <si>
    <t>"ՀԳՆՔԳՐՈՒՊ" ՍՊԸ (Որոտան-7 ՓՀԷկ)</t>
  </si>
  <si>
    <t>"ՀՀՆՄՍ" ՍՊԸ (Գողթանիկ ՓՀԷկ)</t>
  </si>
  <si>
    <t>"ՋՐԱՍԱՀՔ" ՍՊԸ (Վարդենիկ ՓՀԷկ)</t>
  </si>
  <si>
    <t>Արփա-էներգիա" ՍՊԸ (Արփա ՓՀԷկ)</t>
  </si>
  <si>
    <t>"Տրանսֆորմ Էներջի Գրուպ" ՍՊԸ (Ամրակից-2 ՓՀԷկ)</t>
  </si>
  <si>
    <t>"Արթիկի ՓՀԷկ" ՍՊԸ (Արթիկ-1ՓՀԷկ)</t>
  </si>
  <si>
    <t>"էՐՍՏԷԴ" ՍՊԸ (Ամասիա ՓՀԷկ)</t>
  </si>
  <si>
    <r>
      <t>"Վի-Ար-Բի կոնցեռն" ՍՊԸ  (Ձորագետ-</t>
    </r>
    <r>
      <rPr>
        <sz val="10"/>
        <color theme="1"/>
        <rFont val="Sylfaen"/>
        <family val="1"/>
        <charset val="204"/>
      </rPr>
      <t>6</t>
    </r>
    <r>
      <rPr>
        <sz val="10"/>
        <color theme="1"/>
        <rFont val="Arial Armenian"/>
        <family val="2"/>
      </rPr>
      <t xml:space="preserve"> ՓՀԷկ)</t>
    </r>
  </si>
  <si>
    <t>"ԱՐՄԱՐՍՈՆ-ԷՆԵՐՋԻ" ՍՊԸ (Ծովակ  ՓՀԷկ)</t>
  </si>
  <si>
    <t>"Էրիկ ՓՀԷկ" (Վահան ՓՀԷկ)</t>
  </si>
  <si>
    <t>"Հազար ու մեկ" ՍՊԸ (Ձորագետ-5 ՓՀԷկ)</t>
  </si>
  <si>
    <t>"Հիդրո կորպորացիա" ՍՊԸ (Արգիչի ՓՀԷկ)</t>
  </si>
  <si>
    <t>"ԷՆԵՐՋԻ ԿՈԿ" ՍՊԸ (խաչաղբյուր ՓՀԷկ)</t>
  </si>
  <si>
    <t>"ՎԵՀ ԼՈՐԵՆ" ՍՊԸ (Լոր ՀԷԿ-1ՓՀԷԿ)</t>
  </si>
  <si>
    <t>"Գուրգեն-Մհեր" ՍՊԸ (Լեռնաշեն-1ՓՀԷկ)</t>
  </si>
  <si>
    <t>"ԷՐԵՄԻՐԷՆԵՐԺԻ ՍՊԸ (Գեղի-2 ՓՀԷկ)</t>
  </si>
  <si>
    <t>"ՎԱՆ ԱԼ ԷՆ Կ" ՍՊԸ (Կաճաճկուտ ՓՀԷկ )</t>
  </si>
  <si>
    <t>"ԱԳ Հայրապետյաններ" ՍՊԸ (Բռնակոթ-1 ՓՀԷկ)</t>
  </si>
  <si>
    <t>ՙ"ԱԳ Հայրապետյաններ" ՍՊԸ (Բռնակոթ-2՚ ՓՀԷկ)</t>
  </si>
  <si>
    <t>"Գնդասար" ՍՊԸ (Գնդասա ՓՀԷկ)</t>
  </si>
  <si>
    <t>"Էյ-Ի-ՋԻ-ՍԵՐՎԻՍ" ՍՊԸ (Սպիտակ ջուր ՓՀԷկ)</t>
  </si>
  <si>
    <t>"ԵՂԵԳՀԷԿ" ՍՊԸ (Եղեգ ՓՀԷկ )</t>
  </si>
  <si>
    <t>"ԵրՖՐԵԶ" ԲԲԸ ( էլեկ.և ջերմ.էն համակց.կայն.)</t>
  </si>
  <si>
    <t>"Լուս աստղ շուգր" ՍՊԸ (էլ.և ջերմ.համակց.կայան)</t>
  </si>
  <si>
    <t>"Լուսակերտ Բիոգազ Փլանթ" ՓԲԸ</t>
  </si>
  <si>
    <t>"Էներգոտեխնիկա" ՍՊԸ(Զույգաղբյուր-Գյումրի ՀԷԿ)</t>
  </si>
  <si>
    <t>"ԱՐԵՆԻ-ՀԷԿ" ՓԲԸ ¥Արենի¤</t>
  </si>
  <si>
    <t>"Սալէներգո" ՍՊԸ  ¥Այրում¤</t>
  </si>
  <si>
    <t>"Կապան Էնեղժի" ՓԲԸ ¥Ողջի  2,3¤</t>
  </si>
  <si>
    <r>
      <t xml:space="preserve">"Կապան Էնեղժի" ՓԲԸ ¥Ողջի </t>
    </r>
    <r>
      <rPr>
        <sz val="10"/>
        <color theme="1"/>
        <rFont val="Sylfaen"/>
        <family val="1"/>
        <charset val="204"/>
      </rPr>
      <t>1</t>
    </r>
    <r>
      <rPr>
        <sz val="10"/>
        <color theme="1"/>
        <rFont val="Arial Armenian"/>
        <family val="2"/>
      </rPr>
      <t>¤</t>
    </r>
  </si>
  <si>
    <t>"Սուրբ աղբյուր" ՍՊԸ (Վայոց ՓՀԷկ)</t>
  </si>
  <si>
    <t>"ԲԱՍԱ ՇԻՆ" ՍՊԸ (Դաստակերտ" ՓՀԷկ)</t>
  </si>
  <si>
    <r>
      <t>Հայկական էներգ</t>
    </r>
    <r>
      <rPr>
        <b/>
        <sz val="9"/>
        <color indexed="8"/>
        <rFont val="Arial Armenian"/>
        <family val="2"/>
      </rPr>
      <t>³</t>
    </r>
    <r>
      <rPr>
        <b/>
        <sz val="11"/>
        <color indexed="8"/>
        <rFont val="Arial Armenian"/>
        <family val="2"/>
      </rPr>
      <t>համակարգի արտադրող կայանների էլեկտրական էներգիայի արտադրության, առաքման և ապրանքային արտադրանքի մասին</t>
    </r>
  </si>
  <si>
    <t xml:space="preserve"> էլ. Էներգիա  գնված "ՀԷՑ" ՓԲԸ-ից արտահանման  նպատակով)</t>
  </si>
  <si>
    <t>1) ատոմային էլեկտրակայան</t>
  </si>
  <si>
    <t>"ՌՈՒՍ ԸՆԴ ՀԱՐ " ՍՊԸ (''Տիգրան Մեծ''ՓՀԷկ )</t>
  </si>
  <si>
    <t>"ԷՅ ՔԵՅ ԷՅ ՋԻ" ՍՊԸ (''Կոշ''ՓՀԷկ )</t>
  </si>
  <si>
    <r>
      <t xml:space="preserve">5) ներհոսք Վրաստանից </t>
    </r>
    <r>
      <rPr>
        <sz val="9"/>
        <color theme="1"/>
        <rFont val="Sylfaen"/>
        <family val="1"/>
        <charset val="204"/>
      </rPr>
      <t>(հանած կորուստ ՀՀ-ԻԻՀ պետ.սահմանին)</t>
    </r>
  </si>
  <si>
    <t>"ԱՔՍԱՏԻ" ՍՊԸ ("Արևիս-1"ՓՀԷկ )</t>
  </si>
  <si>
    <t>"Վարանցով" ՍՊԸ ("Վարանցով" ՓՀԷկ )</t>
  </si>
  <si>
    <t>2) արտահանում (հանձնված է Երևան ՋԷԿ ՓԲԸ-ին   արտահանման նպատակով)</t>
  </si>
  <si>
    <r>
      <t xml:space="preserve">"Զանգեզուր  </t>
    </r>
    <r>
      <rPr>
        <sz val="10"/>
        <rFont val="Sylfaen"/>
        <family val="1"/>
        <charset val="204"/>
      </rPr>
      <t>95</t>
    </r>
    <r>
      <rPr>
        <sz val="10"/>
        <rFont val="Arial Armenian"/>
        <family val="2"/>
      </rPr>
      <t>"ԱԿ  (Շինուհայր ՓՀԷԿ)</t>
    </r>
  </si>
  <si>
    <t>"Զորաքար"ՓԲԸ  (Այրի փոքր  ՀԷԿ)</t>
  </si>
  <si>
    <t>"ՀԱԿ ՀԷԿ"ՍՊԸ  (Կարակայա փոքր  ՀԷԿ)</t>
  </si>
  <si>
    <t>"Սյունիք" ՍՊԸ (Ապրես փոքր ՀԷԿ)</t>
  </si>
  <si>
    <t>"Գոշ ՀԷԿ"ՍՊԸ (Գոշ փոքր ՀԷԿ )</t>
  </si>
  <si>
    <t>"Գոշ ՀԷԿ" ՍՊԸ (Խաչարձան փոքր ՀԷԿ )</t>
  </si>
  <si>
    <t>"Ագարակի  ՀԷԿ" ԱԿ</t>
  </si>
  <si>
    <t>"Հ.Ա.Գ. Եռյակ"(Գառնի-1 ՓՀԷԿ)</t>
  </si>
  <si>
    <t>"Հ.Ա.Գ. Եռյակ"ՍՊԸ (Ոսկեպար փոքր ՀԷԿ)</t>
  </si>
  <si>
    <t>"Մասֆիշ" ՍՊԸ (Վարդանանց ՓՀԷԿ</t>
  </si>
  <si>
    <t>"Էլբիստ" ՍՊԸ (Մարմարաշեն)ՓՀԷԿ</t>
  </si>
  <si>
    <t>"Կարբի Ջրհոս" ՍՊԸ ( Կարբի Ջրհոս ՓՀԷԿ</t>
  </si>
  <si>
    <t>"Զովաշեն ՀԷԿ" ՍՊԸ</t>
  </si>
  <si>
    <t>"Գ.Թադևոսյանի  Կվարց "ՍՊԸ (Անի)</t>
  </si>
  <si>
    <t>"ԳԵԼԻԵԳՈՒԶԱ" ՍՊԸ (Կանթեղ ՓՀԷկ)</t>
  </si>
  <si>
    <t>"ՄԱՐՑ ԷՆԵՐՋԻ" ՍՊԸ (Մարցիգետ-1 ՓՀԷկ)</t>
  </si>
  <si>
    <t>"ԿԱՅՈՒՐ ՀԷԿ" ՍՊԸ (Մանե ՓՀԷկ)</t>
  </si>
  <si>
    <t>"Եր.Մ.Հ.անվ.պետ.բժշկ.համալս.էներգակենտրոն"</t>
  </si>
  <si>
    <t>"ՀայՌուսկոգեներացիա" ՓԲԸ</t>
  </si>
  <si>
    <t>Հողմակայան (Լոռի1)</t>
  </si>
  <si>
    <t>"ԱՐԱՏԵՍ ԷՆԵՐՋԻ՚" ՍՊԸ (Նանե ՓՀԷկ)</t>
  </si>
  <si>
    <t>"ԷՅԷՆԴԻՋԻ ՍԹԱՅԼ" ՍՊԸ (Գետիկ ՓՀԷկ-4)</t>
  </si>
  <si>
    <t>"Մեգաէներջի" ՍՊԸ (խաչաղբյուր-2ՓՀԷկ)</t>
  </si>
  <si>
    <t>"Ֆիրմա Գ.Ա.Խ" ՍՊԸ (Գետափ ՓՀԷկ)</t>
  </si>
  <si>
    <t>"ԲԻԷՍԲԻ" ՍՊԸ (Խաչի քար ՓՀԷկ)</t>
  </si>
  <si>
    <t>2015թ. հունվար-հուլիս</t>
  </si>
  <si>
    <t>2015 օգոստոս</t>
  </si>
  <si>
    <t>2014թ օգոստոս</t>
  </si>
  <si>
    <t>2015 հունվար-օգոստոս</t>
  </si>
  <si>
    <t>2014 հունվար-օգոստոս</t>
  </si>
  <si>
    <t>"Բի Կեյ խորհրդատվական խումբ ՓԲԸ", նախկին "Ֆիրմա Գ.Ա.Խ" (Սարավան ՓՀԷԿ)</t>
  </si>
  <si>
    <r>
      <t>"ՔԱՋԱՐԱՆ ՄՈՆՏԱԺ" ՍՊԸ  (''Ձագեձոր''ՓՀԷկ-</t>
    </r>
    <r>
      <rPr>
        <sz val="10"/>
        <color theme="1"/>
        <rFont val="Sylfaen"/>
        <family val="1"/>
        <charset val="204"/>
      </rPr>
      <t>2</t>
    </r>
    <r>
      <rPr>
        <sz val="10"/>
        <color theme="1"/>
        <rFont val="Arial Armenian"/>
        <family val="2"/>
      </rPr>
      <t xml:space="preserve"> )</t>
    </r>
    <r>
      <rPr>
        <b/>
        <sz val="12"/>
        <color theme="1"/>
        <rFont val="Arial Armenian"/>
        <family val="2"/>
      </rPr>
      <t>*</t>
    </r>
  </si>
  <si>
    <r>
      <t>"Որոտանի ՀԷԿՀ" ՓԲԸ (''Հեր-Հեր" ՓՀԷկ )</t>
    </r>
    <r>
      <rPr>
        <b/>
        <sz val="12"/>
        <color theme="1"/>
        <rFont val="Arial Armenian"/>
        <family val="2"/>
      </rPr>
      <t>*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</si>
  <si>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"Ագրոսպասարկում" ԱՄ-ի Վարդենիսի շրջ.միավ" սակագինը ուժի մեջ է մտել 08․08․15թ․որոշ․N239,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</si>
  <si>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"ՔԱՋԱՐԱՆ ՄՈՆՏԱԺ" ՍՊԸ  (''Ձագեձոր''ՓՀԷկ-2 ) սակագինը ուժի մեջ է մտել 22․08․15թ․որոշ․N249,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</si>
  <si>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"Որոտանի ՀԷԿՀ" ՓԲԸ (''Հեր-Հեր" ՓՀԷկ ) սակագինը ուժի մեջ է մտել 01․08․15թ․որոշ․N186, հաշվարկը ներկայացված է աճողական տարեսկզբի կտրվացքով: </t>
    </r>
  </si>
  <si>
    <t xml:space="preserve">           Լրացնող                                                      Հ. Մինասյան</t>
  </si>
  <si>
    <t xml:space="preserve">       Գլխավոր տնօրեն                                               Լ. Գալստյան</t>
  </si>
  <si>
    <r>
      <t>"Ագրոսպասարկում"ԱՄ-ի Վարդենիսի շրջ.միավ"ԲԲԸ(Դարանակ)</t>
    </r>
    <r>
      <rPr>
        <b/>
        <sz val="12"/>
        <color theme="1"/>
        <rFont val="Arial Armenian"/>
        <family val="2"/>
      </rPr>
      <t>*</t>
    </r>
  </si>
  <si>
    <r>
      <t>"Լեռ  և  ջուր" ՍՊԸ  ¥Արջուտ</t>
    </r>
    <r>
      <rPr>
        <sz val="10"/>
        <rFont val="Sylfaen"/>
        <family val="1"/>
        <charset val="204"/>
      </rPr>
      <t>1)</t>
    </r>
  </si>
  <si>
    <r>
      <t>"Լեռ  և  ջուր"ՍՊԸ  ¥Արջուտ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>¤</t>
    </r>
  </si>
  <si>
    <t>"ՆԻԳԱՎԱ" ՍՊԸ ("Նիգավա" ՓՀԷկ)</t>
  </si>
  <si>
    <t>"ԱՐԱՅ" ՍՊԸ ("Քաջարան" հողմակայան)</t>
  </si>
  <si>
    <t>"Որոտանի ՀԷԿՀ" ՓԲԸ - ընդամենը( մինչև 01․07․2015թ․)</t>
  </si>
  <si>
    <t>"Քոնթուր Գլոբալ Հիդրո Կասկադ" ՓԲԸ - ընդամենը  (սկսած 01․07․2015թ)</t>
  </si>
  <si>
    <t>ՙ"ԱԳ Հայրապետյաններ" ՍՊԸ (Բռնակոթ-2 ՓՀԷկ)</t>
  </si>
  <si>
    <t>"Հ.Ա.Գ. Եռյակ" (Գառնի-1 ՓՀԷԿ)</t>
  </si>
  <si>
    <t>"Զանգեզուր  95"ԱԿ  (Շինուհայր ՓՀԷԿ)</t>
  </si>
  <si>
    <t>"Գոշ ՀԷԿ" ՍՊԸ (Գոշ փոքր ՀԷԿ )</t>
  </si>
  <si>
    <t>"Ատլաս-էներգո"ՍՊԸ  (Այգեձոր -2 փոքր ՀԷԿ)</t>
  </si>
  <si>
    <t>"Վի-Ար-Բի կոնցեռն" ՍՊԸ  (Ձորագետ-6 ՓՀԷկ)</t>
  </si>
  <si>
    <t>"ՔԱՋԱՐԱՆ ՄՈՆՏԱԺ" ՍՊԸ  (''Ձագեձոր''ՓՀԷկ-2 )</t>
  </si>
  <si>
    <t>"Ժ ԵՎ Կ ՀԷԿ" ՍՊԸ (Անգեղակոթ ՓՀԷԿ)</t>
  </si>
  <si>
    <t>"Մասֆիշ" ՍՊԸ (Վարդանանց ՓՀԷԿ)</t>
  </si>
  <si>
    <t>"Էլբիստ" ՍՊԸ (Մարմարաշեն ՓՀԷԿ)</t>
  </si>
  <si>
    <t>"Կարբի Ջրհոս" ՍՊԸ ( Կարբի Ջրհոս ՓՀԷԿ)</t>
  </si>
  <si>
    <t>"Ջերմուկի Հիդրոտեխ" ՍՊԸ (Ջերմուկ ՓՀԷԿ-2)</t>
  </si>
  <si>
    <t xml:space="preserve">    գ.  ներհոսք Իրանից </t>
  </si>
  <si>
    <t>1) ներքին շուկա`</t>
  </si>
  <si>
    <t>"Բի Կեյ խորհրդատվական խումբ ՓԲԸ" (Սարավան ՓՀԷԿ)</t>
  </si>
  <si>
    <t>"ԽՈՒՄ" ՍՊԸ (Խում ՓՀԷկ)</t>
  </si>
  <si>
    <t>"Կապան Էնեղժի" ՓԲԸ (Ողջի 1)</t>
  </si>
  <si>
    <t>Հայկական էներգահամակարգի արտադրող կայանների էլեկտրական էներգիայի արտադրության, առաքման և ապրանքային արտադրանքի մասին</t>
  </si>
  <si>
    <t>"ԳԵԼԻԵԳՈՒԶԱՆ" ՍՊԸ (Կանթեղ ՓՀԷկ)</t>
  </si>
  <si>
    <t>"ԱՐԱՏԵՍ ԷՆԵՐՋԻ" ՍՊԸ (Նանե ՓՀԷկ)</t>
  </si>
  <si>
    <t>"Քարեվարդ"ՍՊԸ ("Քեյէներջի" ՓՀԷկ)</t>
  </si>
  <si>
    <t>"ԲԻԷՍԲԻ" ՍՊԸ ("Գնդեվանք" ՓՀԷկ )</t>
  </si>
  <si>
    <t>"Նատէներգո 68" ՍՊԸ ("Գոմք"ՓՀԷկ)</t>
  </si>
  <si>
    <t>"ԼԱՅԹԵԿՈ" ՍՊԸ (Փարոս ՓՀԷԿ )</t>
  </si>
  <si>
    <t>"Արջաձոր ՀԷԿ" ՍՊԸ (Արջաձոր ՓՀԷկ )</t>
  </si>
  <si>
    <t>"Վ.Ա.Լ. ԷՆԵՐԳՈ" ՍՊԸ (Վ.Ա.Լ.ՓՀԷկ)</t>
  </si>
  <si>
    <t>"ԷՆԵՐՋԻ ԿՈԿ" ՍՊԸ (Խաչաղբյուր ՓՀԷկ)</t>
  </si>
  <si>
    <t>"ԷՐէՄԻՐԷՆԵՐԺԻ ՍՊԸ (Գեղի-2 ՓՀԷկ)</t>
  </si>
  <si>
    <t>"Գնդասար" ՍՊԸ (Գնդասար ՓՀԷկ)</t>
  </si>
  <si>
    <t>"Վարանցով ՀԷԿ" ՍՊԸ ("Վարանցով" ՓՀԷկ )</t>
  </si>
  <si>
    <t>"ՍՏԵԿ ԷՆԵՐԳՈ" ՓԲԸ ("Սահակյան" ՓՀԷկ-1)</t>
  </si>
  <si>
    <t>"Շաղատ"ՍՊԸ (Շաղատ  ՓՀԷկ )</t>
  </si>
  <si>
    <t>"Թեժ  Վոթերֆոլ" ՍՊԸ  (Թեժ ՓՀԷկ )</t>
  </si>
  <si>
    <t>"Իզոդրոմ" ՍՊԸ (Յաղդան ՓՀԷկ)</t>
  </si>
  <si>
    <t>"Էրիկ ՓՀԷկ" ՍՊԸ ( Էրիկ ՓՀԷկ)</t>
  </si>
  <si>
    <t>"Տիգրան և Աշխեն" ՍՊԸ (Տիգրան և Աշխեն ՓՀԷկ-1)</t>
  </si>
  <si>
    <t>"Մեգաէներջի" ՍՊԸ (Խաչաղբյուր-2 ՓՀԷկ)</t>
  </si>
  <si>
    <t>"Ագրոսպասարկում"ԱՄ-ի Վարդենիսի շրջ.միավ"ԲԲԸ (Դարանակ)</t>
  </si>
  <si>
    <t>"ՏԱԹԵՎԻ ԱՆԱՊԱՏ " ՍՊԸ ("Անապատ-1" ՓՀԷկ)</t>
  </si>
  <si>
    <t>"ԽԱՉԱՏՐՅԱՆ ԵՂԲԱՅՐՆԵՐ" ՍՊԸ ("Դալի" ՓՀԷկ)</t>
  </si>
  <si>
    <t>"ԿԱՐԱԼԵՎԱՍ" ՍՊԸ ("Սեկա" ՓՀԷկ)</t>
  </si>
  <si>
    <t>"ՋԻՆՋ ԱՐՓԱ" ՍՊԸ ("Արփա"-2 ՓՀԷկ)</t>
  </si>
  <si>
    <t>"ՋԻՆՋ ԱՐՓԱ" ՍՊԸ ("Արփա"-3 ՓՀԷկ)</t>
  </si>
  <si>
    <t>"Հ.Ա.Գ. Եռյակ" ՍՊԸ (Ոսկեպար փոքր ՀԷԿ)</t>
  </si>
  <si>
    <t>"Որոտան Սիստեմս" ՍՊԸ ("Որոտան" ՓՀԷկ)</t>
  </si>
  <si>
    <t>"Ամբերդ ՀԷԿ" ՍՊԸ ("Ամբերդ-3" ՓՀԷԿ)</t>
  </si>
  <si>
    <t xml:space="preserve">"Գրին Փաուր" ՍՊԸ ("Մեղրի-1" ՓՀԷկ) </t>
  </si>
  <si>
    <t>4) արևային էլեկտրակայաններ</t>
  </si>
  <si>
    <t>"Եղվարդ Արտադրական Բազա" ՍՊԸ ("Օշէներգո"ՓՀԷԿ)</t>
  </si>
  <si>
    <t xml:space="preserve">5) Հողմակայաններ </t>
  </si>
  <si>
    <t>6) Բիոգազով աշխատող կայան</t>
  </si>
  <si>
    <t>"Էներգոտեխնիկա" ՍՊԸ (Զույգաղբյուր-Գյումրի ՓՀԷԿ)</t>
  </si>
  <si>
    <t>"Մուշեղ  ՀԷԿ" ՍՊԸ" (Ջերմուկ ՓՀԷԿ)</t>
  </si>
  <si>
    <t>"Սալէներգո" ՍՊԸ " (Այրում ՓՀԷԿ)</t>
  </si>
  <si>
    <t>"Կապան Էնեղժի" ՓԲԸ " (Ողջի 2,3 ՓՀԷԿ)</t>
  </si>
  <si>
    <t>"Հիդրոէներգիա" ՍՊԸ  (Երևան.լիճ ՓՀԷԿ)</t>
  </si>
  <si>
    <t>"Հիդրոէներգիա" ՍՊԸ (Կոտայքի ջր. ՓՀԷԿ)</t>
  </si>
  <si>
    <t>"ԳԳՎ" ՍՊԸ   (Վարդան  ՓՀէկ)</t>
  </si>
  <si>
    <t>"Արմավիր Լույս" ՓԲԸ (Արմավիր  ՓՀԷԿ)</t>
  </si>
  <si>
    <t>"Իջևանի  ՀԷԿ" ՍՊԸ (Իջևանի ՓՀԷԿ)</t>
  </si>
  <si>
    <t>"Քյու-Հաշ" ՍՊԸ " (Մեղրի ՓՀԷԿ)</t>
  </si>
  <si>
    <t>"Էներգիա" ՍՊԸ" (Ապարան-Երևան 1-4 ՓՀԷԿ)</t>
  </si>
  <si>
    <t>"Զովաշեն ՀԷԿ" ՍՊԸ (Զովաշեն ՓՀԷԿ)</t>
  </si>
  <si>
    <t>"Լեռ  և  ջուր" ՍՊԸ " (Չիչխան ՓՀԷԿ)</t>
  </si>
  <si>
    <t>"Գ.Թադևոսյանի  Կվարց "ՍՊԸ (Անի ՓՀԷԿ)</t>
  </si>
  <si>
    <t>"Բենզար Էներջի" ՍՊԸ (Բենզար Էներջի ՓՀԷԿ)</t>
  </si>
  <si>
    <t>"Լորագետ  ՀԷԿ" (Սիսական ՓՀԷԿ)</t>
  </si>
  <si>
    <t>"Սինգլ  Գոռ" ՍՊԸ (Սանդաղբյուր ՓՀԷԿ)</t>
  </si>
  <si>
    <t>"Աստղիկ-Հովհաննես"ՍՊԸ (Նոյեմբեր ՓՀԷԿ)</t>
  </si>
  <si>
    <t>"Բիթլիս-Մեն"ՍՊԸ (Այգեզարդ ՓՀԷԿ)</t>
  </si>
  <si>
    <t>"Լեռ-Էքս-էներգիա" ՍՊԸ  ( Լեռ  Էքս  Հէկ-2 ՓՀԷԿ)</t>
  </si>
  <si>
    <t>"Տիրակալ"  ՍՊԸ  (Կուրթան ՓՀԷԿ)</t>
  </si>
  <si>
    <t>"ՌԻՆԷ" ՍՊԸ (ՌԻՆԷ ՓՀԷԿ)</t>
  </si>
  <si>
    <t>"ՕՍՏ-Էլ" ՍՊԸ (Հաղպատ-2 ՓՀԷԿ)</t>
  </si>
  <si>
    <t>"Լեռնապատի կանթեղ" ՍՊԸ  (Լեռնապատ-1 ՓՀԷԿ)</t>
  </si>
  <si>
    <t xml:space="preserve"> "Լեռ-Էքս- Էներգիա" ՍՊԸ (Լեռ-Էքս ՀԷԿ-3 ՓՀԷԿ)</t>
  </si>
  <si>
    <t>"Ա.Ա.Խաչատրյան" ՍՊԸ (Շուշանիկ ՓՀԷԿ)</t>
  </si>
  <si>
    <t>"Լեռ-Էքս-էներգիա"  ՍՊԸ ( Լեռ  Էքս  Հէկ-6 ՓՀԷԿ)</t>
  </si>
  <si>
    <t>"Քուռկիկ Ջալալ" ՍՊԸ  (Քուռկիկ Ջալալ  ՓՀԷԿ)</t>
  </si>
  <si>
    <t>"Էլիզա ֆարմ" ՍՊԸ (Սպիտակ-1 փոքր ՀԷԿ)</t>
  </si>
  <si>
    <t>"Ֆիրմա Գ.Ա.Խ" (Հեր-Հեր-1փոքր ՀԷԿ)</t>
  </si>
  <si>
    <t>"Քարեվարդ" ՍՊԸ (Խաչաղբյուր փոքր ՀԷԿ-1)</t>
  </si>
  <si>
    <t>"ԿՈԿ ՍԻՍՏԵՄ" ՍՊԸ ("ԿՈԿ" ՓՀԷկ)</t>
  </si>
  <si>
    <t>"Լեռ-Էքս-էներգիա" ՍՊԸ  ( Լեռ  Էքս  Հէկ-4 ՓՀԷԿ)</t>
  </si>
  <si>
    <t>"ԹԻ ԷՅ ԷՅՉ" ՍՊԸ  (Թալին փոքր  ՀԷԿ)</t>
  </si>
  <si>
    <t>"Հակոբջանյանի և Գալստյանի ՀԷԿ" ՍՊԸ (Շաքի ՓՀԷԿ)</t>
  </si>
  <si>
    <t>"Հակոբջանյանի և Գալստյանի ՀԷԿ" ՍՊԸ (Որոտնա ՓՀԷԿ)</t>
  </si>
  <si>
    <t>Էլեկտրական էներգիայի արտադրութ յուն</t>
  </si>
  <si>
    <t>"ԱՐԱՑ" ՍՊԸ ("Քաջարան" հողմակայան)</t>
  </si>
  <si>
    <t xml:space="preserve"> "Լոռի-1" Հողմակայան </t>
  </si>
  <si>
    <t>"Էներգոստիլ" ՍՊԸ ("Սահակյան" ՓՀԷկ-2)</t>
  </si>
  <si>
    <t>"Լուսակունք" ՍՊԸ (Այրք ՓՀԷԿ-2)</t>
  </si>
  <si>
    <t>"Լեռ  և  ջուր" ՍՊԸ " (Արջուտ-1 ՓՀԷԿ)</t>
  </si>
  <si>
    <t>"Լեռ  և  ջուր"ՍՊԸ " (Արջուտ-2 ՓՀԷԿ)</t>
  </si>
  <si>
    <t>"Սեկտոր Քվանտ" ՍՊԸ (Ձորագյուղ-3 փոքր ՀԷԿ )</t>
  </si>
  <si>
    <t>"ԻՆՏԵՐ Ա.Կ.Վ.Ա." ՍՊԸ ("Կռունկ"արևային էլեկտրակայան)</t>
  </si>
  <si>
    <t>"Արև և Ջուր" ՍՊԸ ("Քաջարանց" ՓՀԷկ)</t>
  </si>
  <si>
    <t>"Սեկտոր Քվանտ" ՍՊԸ (Ձորագյուղ-1 ՓՀԷԿ)</t>
  </si>
  <si>
    <t>"Է Ա Գ" ՍՊԸ ("Գրին էներջի" արևային էլեկտրակայան)</t>
  </si>
  <si>
    <t>"Գրին Փաուր" ՍՊԸ ("Չքնաղ" ՓՀԷկ)</t>
  </si>
  <si>
    <t>"Գրին Էներջի Կոնցեռն" ՍՊԸ ("Գոռնար" ՓՀԷկ)</t>
  </si>
  <si>
    <t>"Արաց" ՍՊԸ ("Արաց Սոլար"արևային էլեկտրակայան)</t>
  </si>
  <si>
    <t>"Սոլար Փրոդակշն" ՍՊԸ ("Թալին-1"արևային էլեկտրակայան)</t>
  </si>
  <si>
    <t>"Ջերմուկ Տուրբոշին" ՍՊԸ ("Ջերմուկ-1" ՓՀԷԿ)</t>
  </si>
  <si>
    <t>"Հեր-Հեր" հիդրոէլեկտրակայան"  ՓԲԸ  (''Հեր-Հեր" ՓՀԷկ )</t>
  </si>
  <si>
    <t>"Ագարակ  ՀԷԿ" ԱԿ (Ագարակ ՓՀԷԿ)</t>
  </si>
  <si>
    <t>հ/հ</t>
  </si>
  <si>
    <t xml:space="preserve"> էներգիա արտադրող կայանների անվանումը  </t>
  </si>
  <si>
    <t>2) Ներհոսք Իրանից`փոխանցված արտաքին շուկա արտահանման նպատակով</t>
  </si>
  <si>
    <t>3) Էլ. Էներգիա  գնված "ՀԷՑ" ՓԲԸ-ից արտահանման  նպատակով</t>
  </si>
  <si>
    <t>4) արտահանում</t>
  </si>
  <si>
    <t>5) կորուստներ արտահանումից</t>
  </si>
  <si>
    <t>Գործող սակա գին առանց ԱԱՀ-ի (դրամ կՎտժ)</t>
  </si>
  <si>
    <t>"Ֆերա" ՍՊԸ ("Գնդեվանք" ՓՀԷԿ )</t>
  </si>
  <si>
    <t>"Արև և ջուր" ՍՊԸ ("Կապուտջուր"ՓՀԷկ)</t>
  </si>
  <si>
    <t>"ԱՐԵՆԻ ՀԷԿ" ՓԲԸ" (Արենի ՓՀԷԿ)</t>
  </si>
  <si>
    <t>"Քլին էներջի" ՍՊԸ ("Վայոց Արև"արևային էլեկտրակայան)</t>
  </si>
  <si>
    <t>"Նիգավա" ՍՊԸ ("Ապարան" ՓՀԷկ)</t>
  </si>
  <si>
    <t>"Զոդ ՈՒինդ" ՍՊԸ (Զոդ ՈՒինդ հողմակայան)</t>
  </si>
  <si>
    <t>"ՋԻԷՅՉ ԷՆԵՐՋԻ" ("Արտանիշ-2" արևային էլեկտրակայան)</t>
  </si>
  <si>
    <t>"ՍՈԼ ԷՆԵՐՋԻ" ("Արտանիշ-1" արևային էլեկտրակայան)</t>
  </si>
  <si>
    <t>"ԵրՖՐԵԶ" ԲԲԸ ( էլեկ.և ջերմ. համակց. արտ․կայան)</t>
  </si>
  <si>
    <t>"Լուս աստղ շուգր" ՍՊԸ (էլ.և ջերմ. համակց. արտ․ կայան)</t>
  </si>
  <si>
    <t>"Ակինք" ՍՊԸ  (Ծաղկավան ՓՀԷԿ)</t>
  </si>
  <si>
    <t>"ՌԱՊԻԴԱ" ԻՆՏԵՐԱԿՏԻՎ ՀԱՄԿԱՐԳ ՍՊԸ ("Շորժա-1"արևային էլեկտրակայան )</t>
  </si>
  <si>
    <t>"Մավր" ՍՊԸ   (Չանախչի ՀԷկ-2 ՓՀԷԿ)</t>
  </si>
  <si>
    <t>"Անի"ԲԲԸ ( Ջրաձոր փոքր ՀԷԿ)</t>
  </si>
  <si>
    <t>"Էներգիա" ՍՊԸ " (Ավան ՓՀԷԿ)</t>
  </si>
  <si>
    <t>"ԱՅ ԹԻ ՍԻ" ՍՊԸ ("Արսան-1"արևային էլեկտրակայան)</t>
  </si>
  <si>
    <t>"ՌԵՊ ՔԱՌ" ՍՊԸ ("Արսան-2"արևային էլեկտրակայան)</t>
  </si>
  <si>
    <t xml:space="preserve">                                      Գլխավոր տնօրենի պարտականությունները կատարող                                                              Գագիկ Ղազարյան</t>
  </si>
  <si>
    <t>"ԻՆՏԵՐՆԵՅՇՆԼ ՄԱՍԻՍ ՏԱԲԱԿ" ՍՊԸ ("Գրանդ Սոլար 1" արևային էլեկտրակայան)</t>
  </si>
  <si>
    <t>"Գազպրոմ Արմենիա"ՓԲԸ (Հրազդան-5)-ընդամենը</t>
  </si>
  <si>
    <t>"ՄԷԿ" ՓԲԸ- ընդամենը</t>
  </si>
  <si>
    <t>"Քոնթուր Գլոբալ Հիդրո Կասկադ" ՓԲԸ - ընդամենը</t>
  </si>
  <si>
    <t>2020թ․մայիս</t>
  </si>
  <si>
    <t>2019թ մայիս</t>
  </si>
  <si>
    <t>2020թ․ հունվար-մայիս</t>
  </si>
  <si>
    <t>2019թ․ հունվար-մայիս</t>
  </si>
  <si>
    <t>"Ֆոտովոլտային էլ․ կայան Արևաձոր" ՍՊԸ  ("Արևաձոր" արևային էլեկտրակայան )</t>
  </si>
  <si>
    <t>"ՏԵԼԻՍ ՄԱՅՆԻՆԳ" ՍՊԸ ("Աստղաբեր" ՓՀԷկ)</t>
  </si>
  <si>
    <t>"Եր.Մ.Հ.անվ.պետ.բժշկ.համալս."( էլեկ.և ջերմ. համակց. արտ․կայան)</t>
  </si>
  <si>
    <t>"Հրազ. ՋԷԿ" ԲԲԸ - ընդամենը</t>
  </si>
  <si>
    <t xml:space="preserve">"Երևան ՋԷԿ" ՓԲԸ  (համկցված շոգեգազային ցիկլով աշխատող էներգաբլոկ) - ընդամենը </t>
  </si>
  <si>
    <t>6) ներհոսք Վրաստանից (հանած կորուստ ՀՀ-ԻԻՀ պետ.սահմանին)</t>
  </si>
  <si>
    <t xml:space="preserve">"Վ.Գ. և որդիներ" ՍՊԸ ( Հեր-Հեր-1 փոքր ՓՀԷԿ) </t>
  </si>
  <si>
    <t>"Լուսակերտ Բիոգազ Փլանթ" ՓԲԸ (Կենսաբ․ զանգվ․էլ․էներգիա արտադրող կայան)</t>
  </si>
  <si>
    <t>"Ինվեսթմընթ Մեդիա Գրուպ" (ԱՅ-ԷՄ-ՋԻ)" ՍՊԸ ("Արևէկ" արև. էլ․ կայ․)</t>
  </si>
  <si>
    <t>"ՀայՌուսկոգեներացիա" ՓԲԸ (ԻՋԵԿ-1)</t>
  </si>
  <si>
    <t>"Ձորագետ Հիդրո " ՍՊԸ (''Ձորա ՀԷԿ '' ՓՀԷԿ  )</t>
  </si>
  <si>
    <t xml:space="preserve">"Ազատեկ ՀԷԿ" ՓԲԸ" (Ազատեկ ՓՀԷԿ) </t>
  </si>
  <si>
    <t xml:space="preserve">"ՕՍՏ-Էլ"ՍՊԸ (Հաղպատ-1 ՓՀԷԿ) </t>
  </si>
  <si>
    <t xml:space="preserve">"Արիյո Էներջի" ՍՊԸ (Գետիկ-1 ՓՀԷկ) </t>
  </si>
  <si>
    <t>Էլեկտրական էներգիայի արտադրու թյուն</t>
  </si>
  <si>
    <t xml:space="preserve">                            Գլխավոր տնօրենի պարտականությունները կատարող                                                              Գագիկ Ղազարյան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</si>
</sst>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"/>
    <numFmt numFmtId="166" formatCode="0.0000"/>
    <numFmt numFmtId="167" formatCode="0.0"/>
    <numFmt numFmtId="168" formatCode="#,##0.0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theme="1"/>
      <name val="Arial Armenian"/>
      <family val="2"/>
    </font>
    <font>
      <b/>
      <sz val="10"/>
      <color theme="1"/>
      <name val="Arial Armenian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sz val="10"/>
      <name val="Calibri"/>
      <family val="2"/>
      <charset val="204"/>
      <scheme val="minor"/>
    </font>
    <font>
      <sz val="10"/>
      <color theme="0"/>
      <name val="Arial Armenian"/>
      <family val="2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Arial Armenian"/>
      <family val="2"/>
    </font>
    <font>
      <sz val="14"/>
      <color theme="1"/>
      <name val="Arial Armenian"/>
      <family val="2"/>
    </font>
    <font>
      <sz val="14"/>
      <name val="Arial Armenian"/>
      <family val="2"/>
    </font>
    <font>
      <sz val="10"/>
      <color rgb="FF00B0F0"/>
      <name val="Arial Armenian"/>
      <family val="2"/>
    </font>
    <font>
      <sz val="11"/>
      <name val="Calibri"/>
      <family val="2"/>
      <charset val="204"/>
      <scheme val="minor"/>
    </font>
    <font>
      <sz val="9"/>
      <color theme="1"/>
      <name val="Arial Armenian"/>
      <family val="2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color theme="0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0"/>
      <name val="Sylfaen"/>
      <family val="1"/>
      <charset val="204"/>
    </font>
    <font>
      <sz val="10"/>
      <color rgb="FF00B0F0"/>
      <name val="Sylfaen"/>
      <family val="1"/>
      <charset val="204"/>
    </font>
    <font>
      <b/>
      <sz val="9"/>
      <color indexed="8"/>
      <name val="Arial Armenian"/>
      <family val="2"/>
    </font>
    <font>
      <b/>
      <sz val="11"/>
      <color indexed="8"/>
      <name val="Arial Armenian"/>
      <family val="2"/>
    </font>
    <font>
      <b/>
      <sz val="12"/>
      <color rgb="FFFF0000"/>
      <name val="Arial Armenian"/>
      <family val="2"/>
    </font>
    <font>
      <sz val="10"/>
      <color theme="9" tint="0.39997558519241921"/>
      <name val="Sylfaen"/>
      <family val="1"/>
      <charset val="204"/>
    </font>
    <font>
      <b/>
      <sz val="9"/>
      <name val="Sylfaen"/>
      <family val="1"/>
      <charset val="204"/>
    </font>
    <font>
      <b/>
      <sz val="12"/>
      <color theme="1"/>
      <name val="Arial Armenian"/>
      <family val="2"/>
    </font>
    <font>
      <sz val="9"/>
      <name val="Sylfaen"/>
      <family val="1"/>
      <charset val="204"/>
    </font>
    <font>
      <sz val="9"/>
      <name val="Arial Armenian"/>
      <family val="2"/>
    </font>
    <font>
      <sz val="9"/>
      <color rgb="FF00B0F0"/>
      <name val="Arial Armenian"/>
      <family val="2"/>
    </font>
    <font>
      <sz val="9"/>
      <color theme="0"/>
      <name val="Arial Armenian"/>
      <family val="2"/>
    </font>
    <font>
      <sz val="9"/>
      <color rgb="FFFF0000"/>
      <name val="Arial Armenian"/>
      <family val="2"/>
    </font>
    <font>
      <sz val="9"/>
      <color theme="0"/>
      <name val="Sylfaen"/>
      <family val="1"/>
      <charset val="204"/>
    </font>
    <font>
      <sz val="10"/>
      <color rgb="FF00B050"/>
      <name val="Sylfaen"/>
      <family val="1"/>
      <charset val="204"/>
    </font>
    <font>
      <sz val="14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B0F0"/>
      <name val="Sylfaen"/>
      <family val="1"/>
      <charset val="204"/>
    </font>
    <font>
      <b/>
      <sz val="10"/>
      <color rgb="FF00B050"/>
      <name val="Sylfaen"/>
      <family val="1"/>
      <charset val="204"/>
    </font>
    <font>
      <sz val="11"/>
      <name val="Sylfaen"/>
      <family val="1"/>
      <charset val="204"/>
    </font>
    <font>
      <b/>
      <sz val="10"/>
      <color theme="0"/>
      <name val="Arial Armenian"/>
      <family val="2"/>
    </font>
    <font>
      <sz val="14"/>
      <color theme="0"/>
      <name val="Arial Armenian"/>
      <family val="2"/>
    </font>
    <font>
      <sz val="10"/>
      <color theme="0"/>
      <name val="Calibri"/>
      <family val="2"/>
      <charset val="204"/>
      <scheme val="minor"/>
    </font>
    <font>
      <sz val="10"/>
      <color rgb="FF00B050"/>
      <name val="Arial Armenian"/>
      <family val="2"/>
    </font>
    <font>
      <b/>
      <sz val="10"/>
      <color rgb="FFFF0000"/>
      <name val="Sylfaen"/>
      <family val="1"/>
      <charset val="204"/>
    </font>
    <font>
      <sz val="10"/>
      <color theme="3" tint="0.39997558519241921"/>
      <name val="Sylfaen"/>
      <family val="1"/>
      <charset val="204"/>
    </font>
    <font>
      <b/>
      <sz val="10"/>
      <color theme="7" tint="-0.249977111117893"/>
      <name val="Sylfaen"/>
      <family val="1"/>
      <charset val="204"/>
    </font>
    <font>
      <b/>
      <sz val="9"/>
      <color rgb="FF00B0F0"/>
      <name val="Sylfaen"/>
      <family val="1"/>
      <charset val="204"/>
    </font>
    <font>
      <b/>
      <sz val="9"/>
      <color theme="7" tint="-0.249977111117893"/>
      <name val="Sylfaen"/>
      <family val="1"/>
      <charset val="204"/>
    </font>
    <font>
      <sz val="10"/>
      <name val="Arial Armenian"/>
      <family val="2"/>
      <charset val="204"/>
    </font>
    <font>
      <sz val="14"/>
      <name val="Arial Armenian"/>
      <family val="2"/>
      <charset val="204"/>
    </font>
    <font>
      <sz val="12"/>
      <name val="Arial Armenian"/>
      <family val="2"/>
      <charset val="204"/>
    </font>
    <font>
      <b/>
      <sz val="12"/>
      <name val="Sylfaen"/>
      <family val="1"/>
      <charset val="204"/>
    </font>
    <font>
      <b/>
      <sz val="10"/>
      <color theme="1"/>
      <name val="Arial Armenian"/>
      <family val="2"/>
      <charset val="204"/>
    </font>
    <font>
      <b/>
      <sz val="12"/>
      <name val="Arial Armenian"/>
      <family val="2"/>
    </font>
    <font>
      <b/>
      <sz val="10"/>
      <name val="Arial Armenian"/>
      <family val="2"/>
      <charset val="204"/>
    </font>
    <font>
      <sz val="12"/>
      <name val="Arial Armenian"/>
      <family val="2"/>
    </font>
    <font>
      <b/>
      <sz val="9"/>
      <color rgb="FF00B050"/>
      <name val="Arial Armenian"/>
      <family val="2"/>
    </font>
    <font>
      <sz val="9"/>
      <color rgb="FF00B050"/>
      <name val="Arial Armenian"/>
      <family val="2"/>
    </font>
    <font>
      <b/>
      <sz val="10"/>
      <name val="Arial Armenian"/>
      <family val="2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2" fillId="0" borderId="0"/>
    <xf numFmtId="164" fontId="49" fillId="0" borderId="0" applyFont="0" applyFill="0" applyBorder="0" applyAlignment="0" applyProtection="0"/>
  </cellStyleXfs>
  <cellXfs count="634">
    <xf numFmtId="0" fontId="0" fillId="0" borderId="0" xfId="0"/>
    <xf numFmtId="0" fontId="5" fillId="2" borderId="1" xfId="1" applyFont="1" applyFill="1" applyBorder="1"/>
    <xf numFmtId="0" fontId="5" fillId="2" borderId="5" xfId="1" applyFont="1" applyFill="1" applyBorder="1"/>
    <xf numFmtId="0" fontId="9" fillId="2" borderId="5" xfId="2" applyFont="1" applyFill="1" applyBorder="1"/>
    <xf numFmtId="0" fontId="9" fillId="2" borderId="11" xfId="1" applyFont="1" applyFill="1" applyBorder="1"/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4" fillId="0" borderId="0" xfId="3" applyFont="1"/>
    <xf numFmtId="0" fontId="2" fillId="0" borderId="0" xfId="3"/>
    <xf numFmtId="0" fontId="6" fillId="0" borderId="0" xfId="3" applyFont="1"/>
    <xf numFmtId="0" fontId="5" fillId="0" borderId="0" xfId="3" applyFont="1"/>
    <xf numFmtId="0" fontId="5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2" borderId="0" xfId="3" applyFont="1" applyFill="1"/>
    <xf numFmtId="0" fontId="4" fillId="0" borderId="1" xfId="3" applyFont="1" applyBorder="1"/>
    <xf numFmtId="0" fontId="5" fillId="0" borderId="1" xfId="3" applyFont="1" applyBorder="1"/>
    <xf numFmtId="0" fontId="5" fillId="0" borderId="1" xfId="3" applyFont="1" applyBorder="1" applyAlignment="1">
      <alignment horizontal="center" vertical="center"/>
    </xf>
    <xf numFmtId="165" fontId="4" fillId="2" borderId="0" xfId="3" applyNumberFormat="1" applyFont="1" applyFill="1"/>
    <xf numFmtId="0" fontId="7" fillId="0" borderId="1" xfId="3" applyFont="1" applyBorder="1"/>
    <xf numFmtId="165" fontId="4" fillId="0" borderId="0" xfId="3" applyNumberFormat="1" applyFont="1"/>
    <xf numFmtId="0" fontId="5" fillId="2" borderId="1" xfId="3" applyFont="1" applyFill="1" applyBorder="1"/>
    <xf numFmtId="0" fontId="4" fillId="0" borderId="8" xfId="3" applyFont="1" applyBorder="1"/>
    <xf numFmtId="0" fontId="4" fillId="2" borderId="9" xfId="3" applyFont="1" applyFill="1" applyBorder="1" applyAlignment="1">
      <alignment horizontal="center"/>
    </xf>
    <xf numFmtId="0" fontId="4" fillId="2" borderId="10" xfId="3" applyFont="1" applyFill="1" applyBorder="1" applyAlignment="1">
      <alignment horizontal="center"/>
    </xf>
    <xf numFmtId="165" fontId="12" fillId="0" borderId="0" xfId="3" applyNumberFormat="1" applyFont="1"/>
    <xf numFmtId="165" fontId="4" fillId="0" borderId="0" xfId="3" applyNumberFormat="1" applyFont="1" applyAlignment="1">
      <alignment horizontal="left"/>
    </xf>
    <xf numFmtId="0" fontId="5" fillId="4" borderId="1" xfId="3" applyFont="1" applyFill="1" applyBorder="1"/>
    <xf numFmtId="0" fontId="4" fillId="0" borderId="0" xfId="3" applyFont="1" applyAlignment="1">
      <alignment horizontal="left"/>
    </xf>
    <xf numFmtId="0" fontId="4" fillId="2" borderId="0" xfId="3" applyFont="1" applyFill="1" applyAlignment="1">
      <alignment horizontal="left"/>
    </xf>
    <xf numFmtId="0" fontId="5" fillId="0" borderId="1" xfId="3" applyFont="1" applyBorder="1" applyAlignment="1">
      <alignment horizontal="left" vertical="center"/>
    </xf>
    <xf numFmtId="0" fontId="4" fillId="0" borderId="13" xfId="3" applyFont="1" applyBorder="1"/>
    <xf numFmtId="165" fontId="5" fillId="0" borderId="0" xfId="3" applyNumberFormat="1" applyFont="1" applyAlignment="1">
      <alignment horizontal="center" vertical="center"/>
    </xf>
    <xf numFmtId="0" fontId="9" fillId="0" borderId="0" xfId="3" applyFont="1"/>
    <xf numFmtId="165" fontId="5" fillId="0" borderId="0" xfId="3" applyNumberFormat="1" applyFont="1" applyAlignment="1">
      <alignment horizontal="center"/>
    </xf>
    <xf numFmtId="165" fontId="19" fillId="0" borderId="0" xfId="3" applyNumberFormat="1" applyFont="1" applyAlignment="1">
      <alignment horizontal="center"/>
    </xf>
    <xf numFmtId="165" fontId="10" fillId="0" borderId="0" xfId="3" applyNumberFormat="1" applyFont="1"/>
    <xf numFmtId="0" fontId="9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0" fontId="10" fillId="0" borderId="0" xfId="3" applyFont="1"/>
    <xf numFmtId="0" fontId="20" fillId="0" borderId="0" xfId="3" applyFont="1"/>
    <xf numFmtId="0" fontId="14" fillId="0" borderId="0" xfId="3" applyFont="1"/>
    <xf numFmtId="0" fontId="15" fillId="0" borderId="0" xfId="3" applyFont="1"/>
    <xf numFmtId="0" fontId="13" fillId="0" borderId="0" xfId="3" applyFont="1"/>
    <xf numFmtId="0" fontId="11" fillId="0" borderId="0" xfId="3" applyFont="1"/>
    <xf numFmtId="165" fontId="9" fillId="0" borderId="0" xfId="3" applyNumberFormat="1" applyFont="1"/>
    <xf numFmtId="165" fontId="16" fillId="0" borderId="0" xfId="3" applyNumberFormat="1" applyFont="1"/>
    <xf numFmtId="165" fontId="19" fillId="0" borderId="0" xfId="3" applyNumberFormat="1" applyFont="1"/>
    <xf numFmtId="0" fontId="9" fillId="2" borderId="0" xfId="3" applyFont="1" applyFill="1" applyAlignment="1">
      <alignment vertical="center"/>
    </xf>
    <xf numFmtId="0" fontId="19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5" fontId="11" fillId="0" borderId="0" xfId="3" applyNumberFormat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167" fontId="23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/>
    </xf>
    <xf numFmtId="165" fontId="22" fillId="2" borderId="7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167" fontId="22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 vertical="center"/>
    </xf>
    <xf numFmtId="165" fontId="24" fillId="2" borderId="7" xfId="2" applyNumberFormat="1" applyFont="1" applyFill="1" applyBorder="1" applyAlignment="1">
      <alignment horizontal="center" vertical="center"/>
    </xf>
    <xf numFmtId="167" fontId="24" fillId="2" borderId="1" xfId="2" applyNumberFormat="1" applyFont="1" applyFill="1" applyBorder="1" applyAlignment="1">
      <alignment horizontal="center" vertical="center"/>
    </xf>
    <xf numFmtId="2" fontId="24" fillId="2" borderId="1" xfId="2" applyNumberFormat="1" applyFont="1" applyFill="1" applyBorder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/>
    </xf>
    <xf numFmtId="165" fontId="26" fillId="2" borderId="1" xfId="1" applyNumberFormat="1" applyFont="1" applyFill="1" applyBorder="1" applyAlignment="1">
      <alignment horizontal="center" vertical="center"/>
    </xf>
    <xf numFmtId="168" fontId="24" fillId="2" borderId="1" xfId="0" applyNumberFormat="1" applyFont="1" applyFill="1" applyBorder="1" applyAlignment="1">
      <alignment horizontal="center"/>
    </xf>
    <xf numFmtId="1" fontId="22" fillId="2" borderId="1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/>
    </xf>
    <xf numFmtId="165" fontId="24" fillId="3" borderId="1" xfId="0" applyNumberFormat="1" applyFont="1" applyFill="1" applyBorder="1" applyAlignment="1">
      <alignment horizontal="center"/>
    </xf>
    <xf numFmtId="165" fontId="24" fillId="2" borderId="1" xfId="1" applyNumberFormat="1" applyFont="1" applyFill="1" applyBorder="1" applyAlignment="1">
      <alignment horizontal="center" vertical="center"/>
    </xf>
    <xf numFmtId="167" fontId="23" fillId="2" borderId="7" xfId="1" applyNumberFormat="1" applyFont="1" applyFill="1" applyBorder="1" applyAlignment="1">
      <alignment horizontal="center" vertical="center"/>
    </xf>
    <xf numFmtId="1" fontId="23" fillId="2" borderId="1" xfId="1" applyNumberFormat="1" applyFont="1" applyFill="1" applyBorder="1" applyAlignment="1">
      <alignment horizontal="center" vertical="center"/>
    </xf>
    <xf numFmtId="167" fontId="22" fillId="2" borderId="7" xfId="1" applyNumberFormat="1" applyFont="1" applyFill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 vertical="center"/>
    </xf>
    <xf numFmtId="165" fontId="22" fillId="2" borderId="12" xfId="1" applyNumberFormat="1" applyFont="1" applyFill="1" applyBorder="1" applyAlignment="1">
      <alignment horizontal="center" vertical="center"/>
    </xf>
    <xf numFmtId="165" fontId="24" fillId="3" borderId="7" xfId="0" applyNumberFormat="1" applyFont="1" applyFill="1" applyBorder="1" applyAlignment="1">
      <alignment horizontal="center"/>
    </xf>
    <xf numFmtId="165" fontId="22" fillId="2" borderId="11" xfId="1" applyNumberFormat="1" applyFont="1" applyFill="1" applyBorder="1" applyAlignment="1">
      <alignment horizontal="center" vertical="center"/>
    </xf>
    <xf numFmtId="165" fontId="22" fillId="2" borderId="1" xfId="2" applyNumberFormat="1" applyFont="1" applyFill="1" applyBorder="1" applyAlignment="1">
      <alignment horizontal="center" vertical="center"/>
    </xf>
    <xf numFmtId="165" fontId="23" fillId="2" borderId="11" xfId="1" applyNumberFormat="1" applyFont="1" applyFill="1" applyBorder="1" applyAlignment="1">
      <alignment horizontal="center" vertical="center"/>
    </xf>
    <xf numFmtId="165" fontId="22" fillId="2" borderId="5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165" fontId="22" fillId="2" borderId="7" xfId="1" applyNumberFormat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/>
    </xf>
    <xf numFmtId="165" fontId="22" fillId="4" borderId="7" xfId="1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 vertical="center"/>
    </xf>
    <xf numFmtId="165" fontId="24" fillId="4" borderId="1" xfId="2" applyNumberFormat="1" applyFont="1" applyFill="1" applyBorder="1" applyAlignment="1">
      <alignment horizontal="center" vertical="center"/>
    </xf>
    <xf numFmtId="165" fontId="22" fillId="4" borderId="4" xfId="1" applyNumberFormat="1" applyFont="1" applyFill="1" applyBorder="1" applyAlignment="1">
      <alignment horizontal="center"/>
    </xf>
    <xf numFmtId="165" fontId="22" fillId="4" borderId="8" xfId="1" applyNumberFormat="1" applyFont="1" applyFill="1" applyBorder="1" applyAlignment="1">
      <alignment horizontal="center" vertical="center"/>
    </xf>
    <xf numFmtId="165" fontId="22" fillId="0" borderId="8" xfId="1" applyNumberFormat="1" applyFont="1" applyBorder="1" applyAlignment="1">
      <alignment horizontal="center" vertical="center"/>
    </xf>
    <xf numFmtId="165" fontId="24" fillId="4" borderId="1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top"/>
    </xf>
    <xf numFmtId="49" fontId="22" fillId="2" borderId="7" xfId="1" applyNumberFormat="1" applyFont="1" applyFill="1" applyBorder="1" applyAlignment="1">
      <alignment horizontal="center" vertical="center"/>
    </xf>
    <xf numFmtId="165" fontId="22" fillId="0" borderId="7" xfId="1" applyNumberFormat="1" applyFont="1" applyBorder="1" applyAlignment="1">
      <alignment horizontal="center"/>
    </xf>
    <xf numFmtId="1" fontId="22" fillId="2" borderId="1" xfId="1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165" fontId="24" fillId="0" borderId="7" xfId="1" applyNumberFormat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0" fontId="24" fillId="2" borderId="0" xfId="2" applyFont="1" applyFill="1" applyAlignment="1">
      <alignment horizontal="center"/>
    </xf>
    <xf numFmtId="165" fontId="23" fillId="0" borderId="7" xfId="1" applyNumberFormat="1" applyFont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/>
    </xf>
    <xf numFmtId="165" fontId="25" fillId="2" borderId="1" xfId="1" applyNumberFormat="1" applyFont="1" applyFill="1" applyBorder="1" applyAlignment="1">
      <alignment horizontal="center"/>
    </xf>
    <xf numFmtId="165" fontId="22" fillId="0" borderId="7" xfId="1" applyNumberFormat="1" applyFont="1" applyBorder="1" applyAlignment="1">
      <alignment horizontal="center" vertical="center"/>
    </xf>
    <xf numFmtId="166" fontId="27" fillId="2" borderId="1" xfId="1" applyNumberFormat="1" applyFont="1" applyFill="1" applyBorder="1" applyAlignment="1">
      <alignment horizontal="center"/>
    </xf>
    <xf numFmtId="0" fontId="28" fillId="0" borderId="1" xfId="1" applyFont="1" applyBorder="1"/>
    <xf numFmtId="0" fontId="22" fillId="2" borderId="1" xfId="1" applyFont="1" applyFill="1" applyBorder="1" applyAlignment="1">
      <alignment wrapText="1"/>
    </xf>
    <xf numFmtId="0" fontId="22" fillId="2" borderId="1" xfId="1" applyFont="1" applyFill="1" applyBorder="1"/>
    <xf numFmtId="0" fontId="22" fillId="2" borderId="1" xfId="0" applyFont="1" applyFill="1" applyBorder="1" applyAlignment="1">
      <alignment horizontal="center" vertical="center"/>
    </xf>
    <xf numFmtId="49" fontId="24" fillId="2" borderId="1" xfId="2" applyNumberFormat="1" applyFont="1" applyFill="1" applyBorder="1" applyAlignment="1">
      <alignment horizontal="center"/>
    </xf>
    <xf numFmtId="49" fontId="24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/>
    </xf>
    <xf numFmtId="0" fontId="22" fillId="2" borderId="12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165" fontId="23" fillId="2" borderId="12" xfId="3" applyNumberFormat="1" applyFont="1" applyFill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 vertical="center"/>
    </xf>
    <xf numFmtId="165" fontId="27" fillId="2" borderId="1" xfId="3" applyNumberFormat="1" applyFont="1" applyFill="1" applyBorder="1" applyAlignment="1">
      <alignment horizontal="center" vertical="center"/>
    </xf>
    <xf numFmtId="165" fontId="22" fillId="2" borderId="12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7" fillId="0" borderId="1" xfId="3" applyNumberFormat="1" applyFont="1" applyBorder="1" applyAlignment="1">
      <alignment horizontal="center" vertical="center"/>
    </xf>
    <xf numFmtId="165" fontId="22" fillId="0" borderId="5" xfId="3" applyNumberFormat="1" applyFont="1" applyBorder="1" applyAlignment="1">
      <alignment horizontal="center" vertical="center"/>
    </xf>
    <xf numFmtId="165" fontId="27" fillId="2" borderId="1" xfId="2" applyNumberFormat="1" applyFont="1" applyFill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/>
    </xf>
    <xf numFmtId="2" fontId="27" fillId="2" borderId="1" xfId="2" applyNumberFormat="1" applyFont="1" applyFill="1" applyBorder="1" applyAlignment="1">
      <alignment horizontal="center" vertical="center"/>
    </xf>
    <xf numFmtId="165" fontId="23" fillId="0" borderId="7" xfId="3" applyNumberFormat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165" fontId="22" fillId="2" borderId="8" xfId="3" applyNumberFormat="1" applyFont="1" applyFill="1" applyBorder="1" applyAlignment="1">
      <alignment horizontal="center" vertical="center"/>
    </xf>
    <xf numFmtId="165" fontId="25" fillId="2" borderId="8" xfId="2" applyNumberFormat="1" applyFont="1" applyFill="1" applyBorder="1" applyAlignment="1">
      <alignment horizontal="center"/>
    </xf>
    <xf numFmtId="165" fontId="32" fillId="2" borderId="1" xfId="3" applyNumberFormat="1" applyFont="1" applyFill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165" fontId="32" fillId="0" borderId="1" xfId="3" applyNumberFormat="1" applyFont="1" applyBorder="1" applyAlignment="1">
      <alignment horizontal="center" vertical="center"/>
    </xf>
    <xf numFmtId="165" fontId="22" fillId="2" borderId="5" xfId="3" applyNumberFormat="1" applyFont="1" applyFill="1" applyBorder="1" applyAlignment="1">
      <alignment horizontal="center" vertical="center"/>
    </xf>
    <xf numFmtId="165" fontId="22" fillId="0" borderId="6" xfId="3" applyNumberFormat="1" applyFont="1" applyBorder="1" applyAlignment="1">
      <alignment horizontal="center" vertical="center"/>
    </xf>
    <xf numFmtId="165" fontId="24" fillId="2" borderId="8" xfId="2" applyNumberFormat="1" applyFont="1" applyFill="1" applyBorder="1" applyAlignment="1">
      <alignment horizont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4" xfId="3" applyNumberFormat="1" applyFont="1" applyBorder="1" applyAlignment="1">
      <alignment horizontal="center" vertical="center"/>
    </xf>
    <xf numFmtId="165" fontId="27" fillId="0" borderId="8" xfId="3" applyNumberFormat="1" applyFont="1" applyBorder="1" applyAlignment="1">
      <alignment horizontal="center" vertical="center"/>
    </xf>
    <xf numFmtId="165" fontId="22" fillId="2" borderId="2" xfId="3" applyNumberFormat="1" applyFont="1" applyFill="1" applyBorder="1" applyAlignment="1">
      <alignment horizontal="center" vertical="center"/>
    </xf>
    <xf numFmtId="165" fontId="22" fillId="2" borderId="6" xfId="3" applyNumberFormat="1" applyFont="1" applyFill="1" applyBorder="1" applyAlignment="1">
      <alignment horizontal="center" vertical="center"/>
    </xf>
    <xf numFmtId="1" fontId="22" fillId="0" borderId="1" xfId="3" applyNumberFormat="1" applyFont="1" applyBorder="1" applyAlignment="1">
      <alignment horizontal="center" vertical="center"/>
    </xf>
    <xf numFmtId="1" fontId="27" fillId="0" borderId="1" xfId="3" applyNumberFormat="1" applyFont="1" applyBorder="1" applyAlignment="1">
      <alignment horizontal="center" vertical="center"/>
    </xf>
    <xf numFmtId="165" fontId="22" fillId="2" borderId="4" xfId="3" applyNumberFormat="1" applyFont="1" applyFill="1" applyBorder="1" applyAlignment="1">
      <alignment horizontal="center" vertical="center"/>
    </xf>
    <xf numFmtId="165" fontId="27" fillId="2" borderId="8" xfId="3" applyNumberFormat="1" applyFont="1" applyFill="1" applyBorder="1" applyAlignment="1">
      <alignment horizontal="center" vertical="center"/>
    </xf>
    <xf numFmtId="165" fontId="22" fillId="2" borderId="7" xfId="3" applyNumberFormat="1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1" fontId="22" fillId="2" borderId="1" xfId="3" applyNumberFormat="1" applyFont="1" applyFill="1" applyBorder="1" applyAlignment="1">
      <alignment horizontal="center" vertical="center"/>
    </xf>
    <xf numFmtId="1" fontId="23" fillId="2" borderId="1" xfId="3" applyNumberFormat="1" applyFont="1" applyFill="1" applyBorder="1" applyAlignment="1">
      <alignment horizontal="center" vertical="center"/>
    </xf>
    <xf numFmtId="1" fontId="23" fillId="2" borderId="12" xfId="3" applyNumberFormat="1" applyFont="1" applyFill="1" applyBorder="1" applyAlignment="1">
      <alignment horizontal="center" vertical="center"/>
    </xf>
    <xf numFmtId="1" fontId="23" fillId="2" borderId="7" xfId="3" applyNumberFormat="1" applyFont="1" applyFill="1" applyBorder="1" applyAlignment="1">
      <alignment horizontal="center" vertical="center"/>
    </xf>
    <xf numFmtId="1" fontId="23" fillId="0" borderId="1" xfId="3" applyNumberFormat="1" applyFont="1" applyBorder="1" applyAlignment="1">
      <alignment horizontal="center" vertical="center"/>
    </xf>
    <xf numFmtId="1" fontId="32" fillId="0" borderId="1" xfId="3" applyNumberFormat="1" applyFont="1" applyBorder="1" applyAlignment="1">
      <alignment horizontal="center" vertical="center"/>
    </xf>
    <xf numFmtId="1" fontId="23" fillId="2" borderId="5" xfId="3" applyNumberFormat="1" applyFont="1" applyFill="1" applyBorder="1" applyAlignment="1">
      <alignment horizontal="center" vertical="center"/>
    </xf>
    <xf numFmtId="1" fontId="23" fillId="2" borderId="6" xfId="3" applyNumberFormat="1" applyFont="1" applyFill="1" applyBorder="1" applyAlignment="1">
      <alignment horizontal="center" vertical="center"/>
    </xf>
    <xf numFmtId="1" fontId="24" fillId="2" borderId="1" xfId="2" applyNumberFormat="1" applyFont="1" applyFill="1" applyBorder="1" applyAlignment="1">
      <alignment horizontal="center"/>
    </xf>
    <xf numFmtId="1" fontId="27" fillId="2" borderId="1" xfId="3" applyNumberFormat="1" applyFont="1" applyFill="1" applyBorder="1" applyAlignment="1">
      <alignment horizontal="center" vertical="center"/>
    </xf>
    <xf numFmtId="1" fontId="22" fillId="2" borderId="12" xfId="3" applyNumberFormat="1" applyFont="1" applyFill="1" applyBorder="1" applyAlignment="1">
      <alignment horizontal="center" vertical="center"/>
    </xf>
    <xf numFmtId="1" fontId="22" fillId="2" borderId="7" xfId="3" applyNumberFormat="1" applyFont="1" applyFill="1" applyBorder="1" applyAlignment="1">
      <alignment horizontal="center" vertical="center"/>
    </xf>
    <xf numFmtId="1" fontId="22" fillId="2" borderId="5" xfId="3" applyNumberFormat="1" applyFont="1" applyFill="1" applyBorder="1" applyAlignment="1">
      <alignment horizontal="center" vertical="center"/>
    </xf>
    <xf numFmtId="1" fontId="22" fillId="2" borderId="6" xfId="3" applyNumberFormat="1" applyFont="1" applyFill="1" applyBorder="1" applyAlignment="1">
      <alignment horizontal="center" vertical="center"/>
    </xf>
    <xf numFmtId="165" fontId="23" fillId="2" borderId="7" xfId="3" applyNumberFormat="1" applyFont="1" applyFill="1" applyBorder="1" applyAlignment="1">
      <alignment horizontal="center" vertical="center"/>
    </xf>
    <xf numFmtId="165" fontId="23" fillId="2" borderId="5" xfId="3" applyNumberFormat="1" applyFont="1" applyFill="1" applyBorder="1" applyAlignment="1">
      <alignment horizontal="center" vertical="center"/>
    </xf>
    <xf numFmtId="165" fontId="23" fillId="2" borderId="6" xfId="3" applyNumberFormat="1" applyFont="1" applyFill="1" applyBorder="1" applyAlignment="1">
      <alignment horizontal="center" vertical="center"/>
    </xf>
    <xf numFmtId="165" fontId="27" fillId="2" borderId="7" xfId="2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2" fillId="2" borderId="7" xfId="3" applyNumberFormat="1" applyFont="1" applyFill="1" applyBorder="1" applyAlignment="1">
      <alignment vertical="center"/>
    </xf>
    <xf numFmtId="165" fontId="23" fillId="0" borderId="12" xfId="3" applyNumberFormat="1" applyFont="1" applyBorder="1" applyAlignment="1">
      <alignment horizontal="center" vertical="center"/>
    </xf>
    <xf numFmtId="165" fontId="22" fillId="0" borderId="12" xfId="3" applyNumberFormat="1" applyFont="1" applyBorder="1" applyAlignment="1">
      <alignment horizontal="center" vertical="center"/>
    </xf>
    <xf numFmtId="2" fontId="27" fillId="2" borderId="1" xfId="3" applyNumberFormat="1" applyFont="1" applyFill="1" applyBorder="1" applyAlignment="1">
      <alignment horizontal="center" vertical="center"/>
    </xf>
    <xf numFmtId="2" fontId="22" fillId="2" borderId="6" xfId="3" applyNumberFormat="1" applyFont="1" applyFill="1" applyBorder="1" applyAlignment="1">
      <alignment horizontal="center" vertical="center"/>
    </xf>
    <xf numFmtId="165" fontId="25" fillId="2" borderId="1" xfId="3" applyNumberFormat="1" applyFont="1" applyFill="1" applyBorder="1" applyAlignment="1">
      <alignment horizontal="center" vertical="center"/>
    </xf>
    <xf numFmtId="165" fontId="23" fillId="0" borderId="6" xfId="3" applyNumberFormat="1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/>
    </xf>
    <xf numFmtId="0" fontId="22" fillId="4" borderId="1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165" fontId="22" fillId="4" borderId="12" xfId="3" applyNumberFormat="1" applyFont="1" applyFill="1" applyBorder="1" applyAlignment="1">
      <alignment horizontal="center" vertical="center"/>
    </xf>
    <xf numFmtId="0" fontId="22" fillId="4" borderId="4" xfId="3" applyFont="1" applyFill="1" applyBorder="1" applyAlignment="1">
      <alignment horizontal="center" vertical="center"/>
    </xf>
    <xf numFmtId="165" fontId="22" fillId="4" borderId="1" xfId="3" applyNumberFormat="1" applyFont="1" applyFill="1" applyBorder="1" applyAlignment="1">
      <alignment horizontal="center" vertical="center"/>
    </xf>
    <xf numFmtId="165" fontId="22" fillId="4" borderId="5" xfId="3" applyNumberFormat="1" applyFont="1" applyFill="1" applyBorder="1" applyAlignment="1">
      <alignment horizontal="center" vertical="center"/>
    </xf>
    <xf numFmtId="0" fontId="22" fillId="2" borderId="4" xfId="3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>
      <alignment horizontal="center"/>
    </xf>
    <xf numFmtId="165" fontId="22" fillId="2" borderId="12" xfId="0" applyNumberFormat="1" applyFont="1" applyFill="1" applyBorder="1" applyAlignment="1">
      <alignment horizontal="center"/>
    </xf>
    <xf numFmtId="165" fontId="27" fillId="2" borderId="5" xfId="3" applyNumberFormat="1" applyFont="1" applyFill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 vertical="center"/>
    </xf>
    <xf numFmtId="165" fontId="22" fillId="2" borderId="3" xfId="3" applyNumberFormat="1" applyFont="1" applyFill="1" applyBorder="1" applyAlignment="1">
      <alignment horizontal="center"/>
    </xf>
    <xf numFmtId="0" fontId="22" fillId="2" borderId="3" xfId="3" applyFont="1" applyFill="1" applyBorder="1" applyAlignment="1">
      <alignment horizontal="center"/>
    </xf>
    <xf numFmtId="165" fontId="22" fillId="2" borderId="3" xfId="3" applyNumberFormat="1" applyFont="1" applyFill="1" applyBorder="1" applyAlignment="1">
      <alignment horizontal="center" vertical="center"/>
    </xf>
    <xf numFmtId="165" fontId="22" fillId="2" borderId="3" xfId="3" applyNumberFormat="1" applyFont="1" applyFill="1" applyBorder="1"/>
    <xf numFmtId="0" fontId="22" fillId="0" borderId="0" xfId="3" applyFont="1" applyAlignment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165" fontId="22" fillId="0" borderId="3" xfId="3" applyNumberFormat="1" applyFont="1" applyBorder="1" applyAlignment="1">
      <alignment horizontal="center" vertical="center"/>
    </xf>
    <xf numFmtId="165" fontId="22" fillId="0" borderId="0" xfId="3" applyNumberFormat="1" applyFont="1" applyAlignment="1">
      <alignment horizontal="center"/>
    </xf>
    <xf numFmtId="165" fontId="33" fillId="0" borderId="0" xfId="3" applyNumberFormat="1" applyFont="1" applyAlignment="1">
      <alignment horizontal="center"/>
    </xf>
    <xf numFmtId="0" fontId="22" fillId="0" borderId="0" xfId="3" applyFont="1"/>
    <xf numFmtId="165" fontId="24" fillId="2" borderId="0" xfId="3" applyNumberFormat="1" applyFont="1" applyFill="1"/>
    <xf numFmtId="0" fontId="24" fillId="0" borderId="0" xfId="3" applyFont="1"/>
    <xf numFmtId="165" fontId="24" fillId="0" borderId="0" xfId="3" applyNumberFormat="1" applyFont="1"/>
    <xf numFmtId="165" fontId="33" fillId="0" borderId="0" xfId="3" applyNumberFormat="1" applyFont="1"/>
    <xf numFmtId="0" fontId="27" fillId="0" borderId="0" xfId="3" applyFont="1"/>
    <xf numFmtId="165" fontId="26" fillId="0" borderId="0" xfId="3" applyNumberFormat="1" applyFont="1"/>
    <xf numFmtId="165" fontId="7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65" fontId="9" fillId="2" borderId="4" xfId="2" applyNumberFormat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5" fontId="23" fillId="2" borderId="12" xfId="1" applyNumberFormat="1" applyFont="1" applyFill="1" applyBorder="1" applyAlignment="1">
      <alignment horizontal="center" vertical="center"/>
    </xf>
    <xf numFmtId="167" fontId="23" fillId="2" borderId="12" xfId="1" applyNumberFormat="1" applyFont="1" applyFill="1" applyBorder="1" applyAlignment="1">
      <alignment horizontal="center" vertical="center"/>
    </xf>
    <xf numFmtId="167" fontId="22" fillId="2" borderId="12" xfId="1" applyNumberFormat="1" applyFont="1" applyFill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167" fontId="22" fillId="2" borderId="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167" fontId="27" fillId="2" borderId="7" xfId="1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 vertical="center"/>
    </xf>
    <xf numFmtId="0" fontId="2" fillId="2" borderId="0" xfId="3" applyFill="1"/>
    <xf numFmtId="165" fontId="7" fillId="2" borderId="0" xfId="1" applyNumberFormat="1" applyFont="1" applyFill="1" applyAlignment="1">
      <alignment horizontal="center" vertical="center"/>
    </xf>
    <xf numFmtId="165" fontId="22" fillId="2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165" fontId="5" fillId="2" borderId="0" xfId="3" applyNumberFormat="1" applyFont="1" applyFill="1" applyAlignment="1">
      <alignment horizontal="center" vertical="center"/>
    </xf>
    <xf numFmtId="165" fontId="21" fillId="2" borderId="0" xfId="3" applyNumberFormat="1" applyFont="1" applyFill="1" applyAlignment="1">
      <alignment horizontal="left" vertical="center"/>
    </xf>
    <xf numFmtId="165" fontId="23" fillId="2" borderId="9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36" fillId="2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/>
    <xf numFmtId="0" fontId="7" fillId="0" borderId="0" xfId="3" applyFont="1" applyAlignment="1">
      <alignment horizontal="center" vertical="center"/>
    </xf>
    <xf numFmtId="165" fontId="26" fillId="2" borderId="6" xfId="3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/>
    </xf>
    <xf numFmtId="0" fontId="23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/>
    </xf>
    <xf numFmtId="49" fontId="24" fillId="4" borderId="1" xfId="2" applyNumberFormat="1" applyFont="1" applyFill="1" applyBorder="1" applyAlignment="1">
      <alignment horizontal="center"/>
    </xf>
    <xf numFmtId="0" fontId="22" fillId="2" borderId="1" xfId="0" applyFont="1" applyFill="1" applyBorder="1"/>
    <xf numFmtId="165" fontId="11" fillId="0" borderId="0" xfId="3" applyNumberFormat="1" applyFont="1" applyAlignment="1">
      <alignment horizontal="center" vertical="center"/>
    </xf>
    <xf numFmtId="165" fontId="16" fillId="2" borderId="0" xfId="3" applyNumberFormat="1" applyFont="1" applyFill="1" applyAlignment="1">
      <alignment vertical="center"/>
    </xf>
    <xf numFmtId="167" fontId="24" fillId="2" borderId="1" xfId="1" applyNumberFormat="1" applyFont="1" applyFill="1" applyBorder="1" applyAlignment="1">
      <alignment horizontal="center" vertical="center"/>
    </xf>
    <xf numFmtId="167" fontId="24" fillId="2" borderId="4" xfId="2" applyNumberFormat="1" applyFont="1" applyFill="1" applyBorder="1" applyAlignment="1">
      <alignment horizontal="center"/>
    </xf>
    <xf numFmtId="1" fontId="22" fillId="2" borderId="7" xfId="1" applyNumberFormat="1" applyFont="1" applyFill="1" applyBorder="1" applyAlignment="1">
      <alignment horizontal="center" vertical="center"/>
    </xf>
    <xf numFmtId="165" fontId="22" fillId="4" borderId="12" xfId="1" applyNumberFormat="1" applyFont="1" applyFill="1" applyBorder="1" applyAlignment="1">
      <alignment horizontal="center" vertical="center"/>
    </xf>
    <xf numFmtId="165" fontId="22" fillId="0" borderId="12" xfId="1" applyNumberFormat="1" applyFont="1" applyBorder="1" applyAlignment="1">
      <alignment horizontal="center" vertical="center"/>
    </xf>
    <xf numFmtId="166" fontId="22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165" fontId="37" fillId="4" borderId="1" xfId="2" applyNumberFormat="1" applyFont="1" applyFill="1" applyBorder="1" applyAlignment="1">
      <alignment horizontal="center" vertical="center"/>
    </xf>
    <xf numFmtId="165" fontId="24" fillId="2" borderId="5" xfId="3" applyNumberFormat="1" applyFont="1" applyFill="1" applyBorder="1" applyAlignment="1">
      <alignment horizontal="center" vertical="center"/>
    </xf>
    <xf numFmtId="165" fontId="22" fillId="2" borderId="0" xfId="3" applyNumberFormat="1" applyFont="1" applyFill="1"/>
    <xf numFmtId="165" fontId="22" fillId="0" borderId="11" xfId="1" applyNumberFormat="1" applyFont="1" applyBorder="1" applyAlignment="1">
      <alignment horizontal="center" vertical="center"/>
    </xf>
    <xf numFmtId="1" fontId="22" fillId="2" borderId="12" xfId="1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165" fontId="22" fillId="4" borderId="7" xfId="3" applyNumberFormat="1" applyFont="1" applyFill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165" fontId="24" fillId="2" borderId="11" xfId="2" applyNumberFormat="1" applyFont="1" applyFill="1" applyBorder="1" applyAlignment="1">
      <alignment horizontal="center" vertical="center"/>
    </xf>
    <xf numFmtId="0" fontId="24" fillId="2" borderId="0" xfId="3" applyFont="1" applyFill="1" applyAlignment="1">
      <alignment vertical="center"/>
    </xf>
    <xf numFmtId="0" fontId="23" fillId="0" borderId="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165" fontId="22" fillId="0" borderId="6" xfId="1" applyNumberFormat="1" applyFont="1" applyBorder="1" applyAlignment="1">
      <alignment horizontal="center" vertical="center"/>
    </xf>
    <xf numFmtId="165" fontId="23" fillId="0" borderId="6" xfId="1" applyNumberFormat="1" applyFont="1" applyBorder="1" applyAlignment="1">
      <alignment horizontal="center" vertical="center"/>
    </xf>
    <xf numFmtId="2" fontId="22" fillId="0" borderId="6" xfId="3" applyNumberFormat="1" applyFont="1" applyBorder="1" applyAlignment="1">
      <alignment horizontal="center" vertical="center"/>
    </xf>
    <xf numFmtId="168" fontId="25" fillId="2" borderId="6" xfId="0" applyNumberFormat="1" applyFont="1" applyFill="1" applyBorder="1" applyAlignment="1">
      <alignment horizontal="center"/>
    </xf>
    <xf numFmtId="165" fontId="24" fillId="4" borderId="6" xfId="2" applyNumberFormat="1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 vertical="center"/>
    </xf>
    <xf numFmtId="0" fontId="24" fillId="2" borderId="11" xfId="2" applyFont="1" applyFill="1" applyBorder="1"/>
    <xf numFmtId="0" fontId="24" fillId="2" borderId="5" xfId="2" applyFont="1" applyFill="1" applyBorder="1"/>
    <xf numFmtId="0" fontId="10" fillId="4" borderId="1" xfId="0" applyFont="1" applyFill="1" applyBorder="1" applyAlignment="1">
      <alignment horizontal="center" vertical="center"/>
    </xf>
    <xf numFmtId="165" fontId="26" fillId="2" borderId="1" xfId="3" applyNumberFormat="1" applyFont="1" applyFill="1" applyBorder="1" applyAlignment="1">
      <alignment horizontal="center" vertical="center"/>
    </xf>
    <xf numFmtId="165" fontId="26" fillId="0" borderId="12" xfId="3" applyNumberFormat="1" applyFont="1" applyBorder="1" applyAlignment="1">
      <alignment horizontal="center" vertical="center"/>
    </xf>
    <xf numFmtId="0" fontId="24" fillId="0" borderId="0" xfId="3" applyFont="1" applyAlignment="1">
      <alignment vertical="center"/>
    </xf>
    <xf numFmtId="0" fontId="9" fillId="2" borderId="11" xfId="2" applyFont="1" applyFill="1" applyBorder="1"/>
    <xf numFmtId="0" fontId="24" fillId="2" borderId="11" xfId="1" applyFont="1" applyFill="1" applyBorder="1"/>
    <xf numFmtId="0" fontId="9" fillId="2" borderId="11" xfId="1" applyFont="1" applyFill="1" applyBorder="1" applyAlignment="1">
      <alignment horizontal="left"/>
    </xf>
    <xf numFmtId="0" fontId="22" fillId="2" borderId="5" xfId="0" applyFont="1" applyFill="1" applyBorder="1"/>
    <xf numFmtId="0" fontId="5" fillId="2" borderId="5" xfId="1" applyFont="1" applyFill="1" applyBorder="1" applyAlignment="1">
      <alignment horizontal="left" vertical="center"/>
    </xf>
    <xf numFmtId="0" fontId="9" fillId="4" borderId="2" xfId="2" applyFont="1" applyFill="1" applyBorder="1"/>
    <xf numFmtId="0" fontId="9" fillId="4" borderId="5" xfId="2" applyFont="1" applyFill="1" applyBorder="1"/>
    <xf numFmtId="0" fontId="9" fillId="4" borderId="11" xfId="2" applyFont="1" applyFill="1" applyBorder="1"/>
    <xf numFmtId="0" fontId="9" fillId="4" borderId="11" xfId="2" applyFont="1" applyFill="1" applyBorder="1" applyAlignment="1">
      <alignment horizontal="left"/>
    </xf>
    <xf numFmtId="0" fontId="9" fillId="4" borderId="11" xfId="1" applyFont="1" applyFill="1" applyBorder="1"/>
    <xf numFmtId="0" fontId="9" fillId="2" borderId="11" xfId="2" applyFont="1" applyFill="1" applyBorder="1" applyAlignment="1">
      <alignment vertical="center" wrapText="1"/>
    </xf>
    <xf numFmtId="0" fontId="4" fillId="0" borderId="1" xfId="3" applyFont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24" fillId="5" borderId="5" xfId="3" applyNumberFormat="1" applyFont="1" applyFill="1" applyBorder="1" applyAlignment="1">
      <alignment horizontal="center" vertical="center"/>
    </xf>
    <xf numFmtId="0" fontId="9" fillId="6" borderId="5" xfId="2" applyFont="1" applyFill="1" applyBorder="1"/>
    <xf numFmtId="165" fontId="24" fillId="6" borderId="1" xfId="2" applyNumberFormat="1" applyFont="1" applyFill="1" applyBorder="1" applyAlignment="1">
      <alignment horizontal="center" vertical="center"/>
    </xf>
    <xf numFmtId="0" fontId="5" fillId="5" borderId="5" xfId="1" applyFont="1" applyFill="1" applyBorder="1"/>
    <xf numFmtId="0" fontId="40" fillId="0" borderId="0" xfId="3" applyFont="1" applyAlignment="1">
      <alignment vertical="center" wrapText="1"/>
    </xf>
    <xf numFmtId="0" fontId="40" fillId="2" borderId="0" xfId="3" applyFont="1" applyFill="1"/>
    <xf numFmtId="0" fontId="40" fillId="2" borderId="0" xfId="3" applyFont="1" applyFill="1" applyAlignment="1">
      <alignment vertical="center"/>
    </xf>
    <xf numFmtId="165" fontId="40" fillId="2" borderId="0" xfId="3" applyNumberFormat="1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43" fillId="2" borderId="0" xfId="3" applyFont="1" applyFill="1" applyAlignment="1">
      <alignment vertical="center"/>
    </xf>
    <xf numFmtId="165" fontId="43" fillId="2" borderId="0" xfId="3" applyNumberFormat="1" applyFont="1" applyFill="1" applyAlignment="1">
      <alignment vertical="center"/>
    </xf>
    <xf numFmtId="165" fontId="44" fillId="2" borderId="0" xfId="3" applyNumberFormat="1" applyFont="1" applyFill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43" fillId="0" borderId="0" xfId="3" applyFont="1" applyAlignment="1">
      <alignment vertical="center"/>
    </xf>
    <xf numFmtId="165" fontId="43" fillId="0" borderId="0" xfId="3" applyNumberFormat="1" applyFont="1" applyAlignment="1">
      <alignment vertical="center"/>
    </xf>
    <xf numFmtId="165" fontId="44" fillId="0" borderId="0" xfId="3" applyNumberFormat="1" applyFont="1" applyAlignment="1">
      <alignment vertical="center"/>
    </xf>
    <xf numFmtId="0" fontId="44" fillId="0" borderId="0" xfId="3" applyFont="1"/>
    <xf numFmtId="165" fontId="44" fillId="0" borderId="0" xfId="3" applyNumberFormat="1" applyFont="1"/>
    <xf numFmtId="165" fontId="43" fillId="0" borderId="0" xfId="3" applyNumberFormat="1" applyFont="1"/>
    <xf numFmtId="0" fontId="43" fillId="0" borderId="0" xfId="3" applyFont="1"/>
    <xf numFmtId="0" fontId="42" fillId="0" borderId="0" xfId="3" applyFont="1"/>
    <xf numFmtId="165" fontId="44" fillId="2" borderId="0" xfId="3" applyNumberFormat="1" applyFont="1" applyFill="1"/>
    <xf numFmtId="0" fontId="5" fillId="5" borderId="5" xfId="1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33" fillId="0" borderId="0" xfId="3" applyFont="1"/>
    <xf numFmtId="165" fontId="26" fillId="2" borderId="0" xfId="3" applyNumberFormat="1" applyFont="1" applyFill="1"/>
    <xf numFmtId="2" fontId="22" fillId="5" borderId="1" xfId="1" applyNumberFormat="1" applyFont="1" applyFill="1" applyBorder="1" applyAlignment="1">
      <alignment horizontal="center" vertical="center"/>
    </xf>
    <xf numFmtId="165" fontId="40" fillId="2" borderId="0" xfId="3" applyNumberFormat="1" applyFont="1" applyFill="1"/>
    <xf numFmtId="165" fontId="22" fillId="5" borderId="12" xfId="3" applyNumberFormat="1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4" fillId="5" borderId="1" xfId="1" applyFont="1" applyFill="1" applyBorder="1" applyAlignment="1">
      <alignment horizontal="center" vertical="center"/>
    </xf>
    <xf numFmtId="0" fontId="23" fillId="2" borderId="1" xfId="1" applyFont="1" applyFill="1" applyBorder="1"/>
    <xf numFmtId="165" fontId="32" fillId="2" borderId="1" xfId="2" applyNumberFormat="1" applyFont="1" applyFill="1" applyBorder="1" applyAlignment="1">
      <alignment horizontal="center" vertical="center"/>
    </xf>
    <xf numFmtId="167" fontId="25" fillId="2" borderId="1" xfId="2" applyNumberFormat="1" applyFont="1" applyFill="1" applyBorder="1" applyAlignment="1">
      <alignment horizontal="center" vertical="center"/>
    </xf>
    <xf numFmtId="165" fontId="33" fillId="2" borderId="7" xfId="1" applyNumberFormat="1" applyFont="1" applyFill="1" applyBorder="1" applyAlignment="1">
      <alignment horizontal="center" vertical="center"/>
    </xf>
    <xf numFmtId="165" fontId="25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7" fontId="25" fillId="3" borderId="7" xfId="0" applyNumberFormat="1" applyFont="1" applyFill="1" applyBorder="1" applyAlignment="1">
      <alignment horizontal="center"/>
    </xf>
    <xf numFmtId="167" fontId="25" fillId="3" borderId="1" xfId="0" applyNumberFormat="1" applyFont="1" applyFill="1" applyBorder="1" applyAlignment="1">
      <alignment horizontal="center"/>
    </xf>
    <xf numFmtId="167" fontId="25" fillId="0" borderId="1" xfId="1" applyNumberFormat="1" applyFont="1" applyBorder="1" applyAlignment="1">
      <alignment horizontal="center" vertical="center"/>
    </xf>
    <xf numFmtId="167" fontId="24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center" vertical="center"/>
    </xf>
    <xf numFmtId="2" fontId="32" fillId="2" borderId="1" xfId="3" applyNumberFormat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167" fontId="22" fillId="0" borderId="12" xfId="3" applyNumberFormat="1" applyFont="1" applyBorder="1" applyAlignment="1">
      <alignment horizontal="center" vertical="center"/>
    </xf>
    <xf numFmtId="167" fontId="22" fillId="2" borderId="5" xfId="3" applyNumberFormat="1" applyFont="1" applyFill="1" applyBorder="1" applyAlignment="1">
      <alignment horizontal="center" vertical="center"/>
    </xf>
    <xf numFmtId="2" fontId="25" fillId="2" borderId="6" xfId="3" applyNumberFormat="1" applyFont="1" applyFill="1" applyBorder="1" applyAlignment="1">
      <alignment horizontal="center" vertical="center"/>
    </xf>
    <xf numFmtId="167" fontId="23" fillId="2" borderId="6" xfId="3" applyNumberFormat="1" applyFont="1" applyFill="1" applyBorder="1" applyAlignment="1">
      <alignment horizontal="center" vertical="center"/>
    </xf>
    <xf numFmtId="167" fontId="23" fillId="2" borderId="1" xfId="3" applyNumberFormat="1" applyFont="1" applyFill="1" applyBorder="1" applyAlignment="1">
      <alignment horizontal="center" vertical="center"/>
    </xf>
    <xf numFmtId="167" fontId="32" fillId="2" borderId="1" xfId="3" applyNumberFormat="1" applyFont="1" applyFill="1" applyBorder="1" applyAlignment="1">
      <alignment horizontal="center" vertical="center"/>
    </xf>
    <xf numFmtId="167" fontId="22" fillId="2" borderId="6" xfId="3" applyNumberFormat="1" applyFont="1" applyFill="1" applyBorder="1" applyAlignment="1">
      <alignment horizontal="center" vertical="center"/>
    </xf>
    <xf numFmtId="167" fontId="27" fillId="2" borderId="1" xfId="3" applyNumberFormat="1" applyFont="1" applyFill="1" applyBorder="1" applyAlignment="1">
      <alignment horizontal="center" vertical="center"/>
    </xf>
    <xf numFmtId="167" fontId="24" fillId="2" borderId="6" xfId="2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165" fontId="45" fillId="2" borderId="0" xfId="3" applyNumberFormat="1" applyFont="1" applyFill="1"/>
    <xf numFmtId="167" fontId="22" fillId="0" borderId="7" xfId="1" applyNumberFormat="1" applyFont="1" applyBorder="1" applyAlignment="1">
      <alignment horizontal="center" vertical="center"/>
    </xf>
    <xf numFmtId="167" fontId="22" fillId="0" borderId="0" xfId="1" applyNumberFormat="1" applyFont="1"/>
    <xf numFmtId="167" fontId="25" fillId="0" borderId="7" xfId="1" applyNumberFormat="1" applyFont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/>
    </xf>
    <xf numFmtId="165" fontId="25" fillId="0" borderId="1" xfId="1" applyNumberFormat="1" applyFont="1" applyBorder="1" applyAlignment="1">
      <alignment horizontal="center" vertical="center"/>
    </xf>
    <xf numFmtId="0" fontId="40" fillId="2" borderId="0" xfId="3" applyFont="1" applyFill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vertical="center" wrapText="1"/>
    </xf>
    <xf numFmtId="0" fontId="24" fillId="2" borderId="1" xfId="1" applyFont="1" applyFill="1" applyBorder="1"/>
    <xf numFmtId="0" fontId="24" fillId="2" borderId="1" xfId="1" applyFont="1" applyFill="1" applyBorder="1" applyAlignment="1">
      <alignment vertical="center" wrapText="1"/>
    </xf>
    <xf numFmtId="0" fontId="28" fillId="2" borderId="1" xfId="1" applyFont="1" applyFill="1" applyBorder="1"/>
    <xf numFmtId="0" fontId="28" fillId="2" borderId="1" xfId="1" applyFont="1" applyFill="1" applyBorder="1" applyAlignment="1">
      <alignment wrapText="1"/>
    </xf>
    <xf numFmtId="0" fontId="7" fillId="2" borderId="1" xfId="1" applyFont="1" applyFill="1" applyBorder="1"/>
    <xf numFmtId="0" fontId="9" fillId="2" borderId="5" xfId="1" applyFont="1" applyFill="1" applyBorder="1" applyAlignment="1">
      <alignment horizontal="left" vertical="center"/>
    </xf>
    <xf numFmtId="0" fontId="6" fillId="0" borderId="0" xfId="3" applyFont="1" applyAlignment="1">
      <alignment horizontal="center"/>
    </xf>
    <xf numFmtId="0" fontId="22" fillId="2" borderId="7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165" fontId="4" fillId="2" borderId="0" xfId="3" applyNumberFormat="1" applyFont="1" applyFill="1" applyAlignment="1">
      <alignment horizontal="left"/>
    </xf>
    <xf numFmtId="165" fontId="26" fillId="2" borderId="7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vertical="center"/>
    </xf>
    <xf numFmtId="0" fontId="22" fillId="2" borderId="12" xfId="3" applyFont="1" applyFill="1" applyBorder="1" applyAlignment="1">
      <alignment horizontal="center" vertical="center" wrapText="1"/>
    </xf>
    <xf numFmtId="0" fontId="22" fillId="2" borderId="7" xfId="3" applyFont="1" applyFill="1" applyBorder="1" applyAlignment="1">
      <alignment horizontal="center" vertical="center" wrapText="1"/>
    </xf>
    <xf numFmtId="0" fontId="4" fillId="2" borderId="1" xfId="3" applyFont="1" applyFill="1" applyBorder="1"/>
    <xf numFmtId="167" fontId="22" fillId="2" borderId="12" xfId="3" applyNumberFormat="1" applyFont="1" applyFill="1" applyBorder="1" applyAlignment="1">
      <alignment horizontal="center" vertical="center"/>
    </xf>
    <xf numFmtId="165" fontId="24" fillId="2" borderId="7" xfId="3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left" vertical="center"/>
    </xf>
    <xf numFmtId="0" fontId="22" fillId="2" borderId="1" xfId="3" applyFont="1" applyFill="1" applyBorder="1" applyAlignment="1">
      <alignment vertical="center"/>
    </xf>
    <xf numFmtId="0" fontId="24" fillId="2" borderId="1" xfId="3" applyFont="1" applyFill="1" applyBorder="1" applyAlignment="1">
      <alignment vertical="center"/>
    </xf>
    <xf numFmtId="165" fontId="24" fillId="2" borderId="12" xfId="1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/>
    </xf>
    <xf numFmtId="0" fontId="44" fillId="2" borderId="0" xfId="3" applyFont="1" applyFill="1"/>
    <xf numFmtId="0" fontId="18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5" fillId="2" borderId="0" xfId="3" applyFont="1" applyFill="1"/>
    <xf numFmtId="0" fontId="11" fillId="2" borderId="0" xfId="3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22" fillId="2" borderId="5" xfId="3" applyFont="1" applyFill="1" applyBorder="1" applyAlignment="1">
      <alignment horizontal="center" vertical="center" wrapText="1"/>
    </xf>
    <xf numFmtId="0" fontId="22" fillId="2" borderId="6" xfId="3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/>
    </xf>
    <xf numFmtId="165" fontId="22" fillId="2" borderId="8" xfId="1" applyNumberFormat="1" applyFont="1" applyFill="1" applyBorder="1" applyAlignment="1">
      <alignment horizontal="center" vertical="center"/>
    </xf>
    <xf numFmtId="165" fontId="22" fillId="2" borderId="0" xfId="3" applyNumberFormat="1" applyFont="1" applyFill="1" applyAlignment="1">
      <alignment horizontal="center" vertical="center"/>
    </xf>
    <xf numFmtId="165" fontId="43" fillId="2" borderId="0" xfId="3" applyNumberFormat="1" applyFont="1" applyFill="1"/>
    <xf numFmtId="0" fontId="43" fillId="2" borderId="0" xfId="3" applyFont="1" applyFill="1"/>
    <xf numFmtId="0" fontId="42" fillId="2" borderId="0" xfId="3" applyFont="1" applyFill="1"/>
    <xf numFmtId="0" fontId="5" fillId="2" borderId="0" xfId="3" applyFont="1" applyFill="1" applyAlignment="1">
      <alignment horizontal="center" vertical="center"/>
    </xf>
    <xf numFmtId="0" fontId="11" fillId="2" borderId="0" xfId="3" applyFont="1" applyFill="1"/>
    <xf numFmtId="165" fontId="9" fillId="2" borderId="0" xfId="3" applyNumberFormat="1" applyFont="1" applyFill="1"/>
    <xf numFmtId="165" fontId="16" fillId="2" borderId="0" xfId="3" applyNumberFormat="1" applyFont="1" applyFill="1"/>
    <xf numFmtId="0" fontId="9" fillId="2" borderId="0" xfId="3" applyFont="1" applyFill="1"/>
    <xf numFmtId="165" fontId="19" fillId="2" borderId="0" xfId="3" applyNumberFormat="1" applyFont="1" applyFill="1"/>
    <xf numFmtId="0" fontId="7" fillId="2" borderId="0" xfId="3" applyFont="1" applyFill="1"/>
    <xf numFmtId="165" fontId="9" fillId="2" borderId="0" xfId="3" applyNumberFormat="1" applyFont="1" applyFill="1" applyAlignment="1">
      <alignment vertical="center"/>
    </xf>
    <xf numFmtId="165" fontId="25" fillId="2" borderId="12" xfId="1" applyNumberFormat="1" applyFont="1" applyFill="1" applyBorder="1" applyAlignment="1">
      <alignment horizontal="center" vertical="center"/>
    </xf>
    <xf numFmtId="165" fontId="24" fillId="2" borderId="12" xfId="3" applyNumberFormat="1" applyFont="1" applyFill="1" applyBorder="1" applyAlignment="1">
      <alignment horizontal="center" vertical="center"/>
    </xf>
    <xf numFmtId="2" fontId="22" fillId="2" borderId="0" xfId="3" applyNumberFormat="1" applyFont="1" applyFill="1" applyAlignment="1">
      <alignment horizontal="center" vertical="center"/>
    </xf>
    <xf numFmtId="165" fontId="22" fillId="2" borderId="17" xfId="3" applyNumberFormat="1" applyFont="1" applyFill="1" applyBorder="1" applyAlignment="1">
      <alignment horizontal="center" vertical="center"/>
    </xf>
    <xf numFmtId="167" fontId="22" fillId="2" borderId="17" xfId="3" applyNumberFormat="1" applyFont="1" applyFill="1" applyBorder="1" applyAlignment="1">
      <alignment horizontal="center" vertical="center"/>
    </xf>
    <xf numFmtId="165" fontId="50" fillId="2" borderId="1" xfId="3" applyNumberFormat="1" applyFont="1" applyFill="1" applyBorder="1" applyAlignment="1">
      <alignment horizontal="center" vertical="center"/>
    </xf>
    <xf numFmtId="165" fontId="23" fillId="2" borderId="14" xfId="3" applyNumberFormat="1" applyFont="1" applyFill="1" applyBorder="1" applyAlignment="1">
      <alignment horizontal="center" vertical="center"/>
    </xf>
    <xf numFmtId="165" fontId="22" fillId="2" borderId="14" xfId="3" applyNumberFormat="1" applyFont="1" applyFill="1" applyBorder="1" applyAlignment="1">
      <alignment horizontal="center" vertical="center"/>
    </xf>
    <xf numFmtId="0" fontId="53" fillId="2" borderId="0" xfId="3" applyFont="1" applyFill="1"/>
    <xf numFmtId="2" fontId="32" fillId="2" borderId="1" xfId="2" applyNumberFormat="1" applyFont="1" applyFill="1" applyBorder="1" applyAlignment="1">
      <alignment horizontal="center" vertical="center"/>
    </xf>
    <xf numFmtId="0" fontId="43" fillId="2" borderId="0" xfId="3" applyFont="1" applyFill="1" applyAlignment="1">
      <alignment horizontal="center" vertical="center"/>
    </xf>
    <xf numFmtId="0" fontId="54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55" fillId="2" borderId="0" xfId="3" applyFont="1" applyFill="1"/>
    <xf numFmtId="0" fontId="22" fillId="2" borderId="1" xfId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horizontal="center"/>
    </xf>
    <xf numFmtId="165" fontId="51" fillId="2" borderId="1" xfId="3" applyNumberFormat="1" applyFont="1" applyFill="1" applyBorder="1" applyAlignment="1">
      <alignment horizontal="center" vertical="center"/>
    </xf>
    <xf numFmtId="165" fontId="16" fillId="2" borderId="0" xfId="3" applyNumberFormat="1" applyFont="1" applyFill="1" applyAlignment="1">
      <alignment horizontal="center" vertical="center"/>
    </xf>
    <xf numFmtId="165" fontId="56" fillId="2" borderId="0" xfId="3" applyNumberFormat="1" applyFont="1" applyFill="1" applyAlignment="1">
      <alignment vertical="center"/>
    </xf>
    <xf numFmtId="165" fontId="46" fillId="2" borderId="0" xfId="3" applyNumberFormat="1" applyFont="1" applyFill="1" applyAlignment="1">
      <alignment vertical="center"/>
    </xf>
    <xf numFmtId="0" fontId="24" fillId="2" borderId="11" xfId="1" applyFont="1" applyFill="1" applyBorder="1" applyAlignment="1">
      <alignment vertical="center"/>
    </xf>
    <xf numFmtId="0" fontId="24" fillId="2" borderId="11" xfId="2" applyFont="1" applyFill="1" applyBorder="1" applyAlignment="1">
      <alignment vertical="center"/>
    </xf>
    <xf numFmtId="0" fontId="24" fillId="2" borderId="5" xfId="2" applyFont="1" applyFill="1" applyBorder="1" applyAlignment="1">
      <alignment vertical="center"/>
    </xf>
    <xf numFmtId="0" fontId="24" fillId="2" borderId="5" xfId="1" applyFont="1" applyFill="1" applyBorder="1" applyAlignment="1">
      <alignment horizontal="left" vertical="center"/>
    </xf>
    <xf numFmtId="0" fontId="23" fillId="2" borderId="1" xfId="3" applyFont="1" applyFill="1" applyBorder="1" applyAlignment="1">
      <alignment vertical="center"/>
    </xf>
    <xf numFmtId="0" fontId="24" fillId="2" borderId="11" xfId="2" applyFont="1" applyFill="1" applyBorder="1" applyAlignment="1">
      <alignment horizontal="left" vertical="center"/>
    </xf>
    <xf numFmtId="0" fontId="24" fillId="2" borderId="11" xfId="2" applyFont="1" applyFill="1" applyBorder="1" applyAlignment="1">
      <alignment vertical="center" wrapText="1"/>
    </xf>
    <xf numFmtId="0" fontId="24" fillId="2" borderId="11" xfId="1" applyFont="1" applyFill="1" applyBorder="1" applyAlignment="1">
      <alignment horizontal="left" vertical="center"/>
    </xf>
    <xf numFmtId="0" fontId="5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165" fontId="58" fillId="2" borderId="1" xfId="1" applyNumberFormat="1" applyFont="1" applyFill="1" applyBorder="1" applyAlignment="1">
      <alignment horizontal="center" vertical="center"/>
    </xf>
    <xf numFmtId="165" fontId="59" fillId="2" borderId="1" xfId="3" applyNumberFormat="1" applyFont="1" applyFill="1" applyBorder="1" applyAlignment="1">
      <alignment horizontal="center" vertical="center"/>
    </xf>
    <xf numFmtId="167" fontId="24" fillId="2" borderId="7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22" fillId="2" borderId="7" xfId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 wrapText="1"/>
    </xf>
    <xf numFmtId="165" fontId="24" fillId="2" borderId="7" xfId="1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/>
    </xf>
    <xf numFmtId="165" fontId="33" fillId="2" borderId="7" xfId="3" applyNumberFormat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4" fillId="2" borderId="0" xfId="3" applyFont="1" applyFill="1" applyAlignment="1">
      <alignment vertical="center"/>
    </xf>
    <xf numFmtId="0" fontId="24" fillId="2" borderId="5" xfId="1" applyFont="1" applyFill="1" applyBorder="1" applyAlignment="1">
      <alignment vertical="center" wrapText="1"/>
    </xf>
    <xf numFmtId="167" fontId="22" fillId="2" borderId="7" xfId="3" applyNumberFormat="1" applyFont="1" applyFill="1" applyBorder="1" applyAlignment="1">
      <alignment horizontal="center" vertical="center"/>
    </xf>
    <xf numFmtId="0" fontId="41" fillId="2" borderId="0" xfId="3" applyFont="1" applyFill="1"/>
    <xf numFmtId="165" fontId="46" fillId="2" borderId="4" xfId="3" applyNumberFormat="1" applyFont="1" applyFill="1" applyBorder="1" applyAlignment="1">
      <alignment horizontal="center" vertical="center"/>
    </xf>
    <xf numFmtId="165" fontId="33" fillId="2" borderId="7" xfId="2" applyNumberFormat="1" applyFont="1" applyFill="1" applyBorder="1" applyAlignment="1">
      <alignment horizontal="center" vertical="center"/>
    </xf>
    <xf numFmtId="167" fontId="24" fillId="2" borderId="12" xfId="1" applyNumberFormat="1" applyFont="1" applyFill="1" applyBorder="1" applyAlignment="1">
      <alignment horizontal="center" vertical="center"/>
    </xf>
    <xf numFmtId="167" fontId="22" fillId="2" borderId="7" xfId="4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/>
    </xf>
    <xf numFmtId="165" fontId="26" fillId="2" borderId="7" xfId="2" applyNumberFormat="1" applyFont="1" applyFill="1" applyBorder="1" applyAlignment="1">
      <alignment horizontal="center" vertical="center"/>
    </xf>
    <xf numFmtId="165" fontId="10" fillId="2" borderId="0" xfId="3" applyNumberFormat="1" applyFont="1" applyFill="1" applyAlignment="1">
      <alignment horizontal="left"/>
    </xf>
    <xf numFmtId="165" fontId="10" fillId="2" borderId="0" xfId="3" applyNumberFormat="1" applyFont="1" applyFill="1"/>
    <xf numFmtId="0" fontId="10" fillId="2" borderId="0" xfId="3" applyFont="1" applyFill="1"/>
    <xf numFmtId="165" fontId="60" fillId="2" borderId="7" xfId="3" applyNumberFormat="1" applyFont="1" applyFill="1" applyBorder="1" applyAlignment="1">
      <alignment horizontal="center" vertical="center"/>
    </xf>
    <xf numFmtId="165" fontId="61" fillId="2" borderId="1" xfId="3" applyNumberFormat="1" applyFont="1" applyFill="1" applyBorder="1" applyAlignment="1">
      <alignment horizontal="center" vertical="center"/>
    </xf>
    <xf numFmtId="165" fontId="60" fillId="2" borderId="1" xfId="3" applyNumberFormat="1" applyFont="1" applyFill="1" applyBorder="1" applyAlignment="1">
      <alignment horizontal="center" vertical="center"/>
    </xf>
    <xf numFmtId="167" fontId="24" fillId="2" borderId="7" xfId="3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vertical="center"/>
    </xf>
    <xf numFmtId="165" fontId="22" fillId="2" borderId="18" xfId="3" applyNumberFormat="1" applyFont="1" applyFill="1" applyBorder="1" applyAlignment="1">
      <alignment horizontal="center" vertical="center"/>
    </xf>
    <xf numFmtId="165" fontId="22" fillId="2" borderId="10" xfId="3" applyNumberFormat="1" applyFont="1" applyFill="1" applyBorder="1" applyAlignment="1">
      <alignment horizontal="center" vertical="center"/>
    </xf>
    <xf numFmtId="165" fontId="27" fillId="2" borderId="10" xfId="3" applyNumberFormat="1" applyFont="1" applyFill="1" applyBorder="1" applyAlignment="1">
      <alignment horizontal="center" vertical="center"/>
    </xf>
    <xf numFmtId="165" fontId="22" fillId="2" borderId="19" xfId="3" applyNumberFormat="1" applyFont="1" applyFill="1" applyBorder="1" applyAlignment="1">
      <alignment horizontal="center" vertical="center"/>
    </xf>
    <xf numFmtId="165" fontId="33" fillId="2" borderId="18" xfId="1" applyNumberFormat="1" applyFont="1" applyFill="1" applyBorder="1" applyAlignment="1">
      <alignment horizontal="center" vertical="center"/>
    </xf>
    <xf numFmtId="165" fontId="26" fillId="2" borderId="10" xfId="1" applyNumberFormat="1" applyFont="1" applyFill="1" applyBorder="1" applyAlignment="1">
      <alignment horizontal="center" vertical="center"/>
    </xf>
    <xf numFmtId="2" fontId="24" fillId="2" borderId="10" xfId="2" applyNumberFormat="1" applyFont="1" applyFill="1" applyBorder="1" applyAlignment="1">
      <alignment horizontal="center" vertical="center"/>
    </xf>
    <xf numFmtId="165" fontId="22" fillId="2" borderId="19" xfId="1" applyNumberFormat="1" applyFont="1" applyFill="1" applyBorder="1" applyAlignment="1">
      <alignment horizontal="center" vertical="center"/>
    </xf>
    <xf numFmtId="165" fontId="22" fillId="2" borderId="20" xfId="3" applyNumberFormat="1" applyFont="1" applyFill="1" applyBorder="1" applyAlignment="1">
      <alignment horizontal="center" vertical="center"/>
    </xf>
    <xf numFmtId="167" fontId="24" fillId="2" borderId="12" xfId="3" applyNumberFormat="1" applyFont="1" applyFill="1" applyBorder="1" applyAlignment="1">
      <alignment horizontal="center" vertical="center"/>
    </xf>
    <xf numFmtId="2" fontId="24" fillId="2" borderId="1" xfId="1" applyNumberFormat="1" applyFont="1" applyFill="1" applyBorder="1" applyAlignment="1">
      <alignment horizontal="center" vertical="center"/>
    </xf>
    <xf numFmtId="1" fontId="22" fillId="2" borderId="11" xfId="1" applyNumberFormat="1" applyFont="1" applyFill="1" applyBorder="1" applyAlignment="1">
      <alignment horizontal="center" vertical="center"/>
    </xf>
    <xf numFmtId="165" fontId="25" fillId="2" borderId="11" xfId="1" applyNumberFormat="1" applyFont="1" applyFill="1" applyBorder="1" applyAlignment="1">
      <alignment horizontal="center" vertical="center"/>
    </xf>
    <xf numFmtId="2" fontId="22" fillId="2" borderId="0" xfId="1" applyNumberFormat="1" applyFont="1" applyFill="1" applyAlignment="1">
      <alignment horizontal="center" vertical="center"/>
    </xf>
    <xf numFmtId="165" fontId="12" fillId="2" borderId="0" xfId="3" applyNumberFormat="1" applyFont="1" applyFill="1"/>
    <xf numFmtId="0" fontId="24" fillId="2" borderId="2" xfId="2" applyFont="1" applyFill="1" applyBorder="1" applyAlignment="1">
      <alignment vertical="center"/>
    </xf>
    <xf numFmtId="165" fontId="4" fillId="2" borderId="0" xfId="3" applyNumberFormat="1" applyFont="1" applyFill="1" applyAlignment="1">
      <alignment horizontal="left" vertical="center"/>
    </xf>
    <xf numFmtId="165" fontId="4" fillId="2" borderId="0" xfId="3" applyNumberFormat="1" applyFont="1" applyFill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2" borderId="0" xfId="3" applyFont="1" applyFill="1"/>
    <xf numFmtId="165" fontId="24" fillId="0" borderId="7" xfId="1" applyNumberFormat="1" applyFont="1" applyBorder="1" applyAlignment="1">
      <alignment horizontal="center" vertical="center"/>
    </xf>
    <xf numFmtId="165" fontId="24" fillId="0" borderId="12" xfId="1" applyNumberFormat="1" applyFont="1" applyBorder="1" applyAlignment="1">
      <alignment horizontal="center" vertical="center"/>
    </xf>
    <xf numFmtId="0" fontId="62" fillId="2" borderId="0" xfId="3" applyFont="1" applyFill="1" applyAlignment="1">
      <alignment horizontal="center"/>
    </xf>
    <xf numFmtId="0" fontId="63" fillId="2" borderId="0" xfId="3" applyFont="1" applyFill="1" applyAlignment="1">
      <alignment horizontal="center" vertical="center"/>
    </xf>
    <xf numFmtId="0" fontId="64" fillId="2" borderId="0" xfId="3" applyFont="1" applyFill="1" applyAlignment="1">
      <alignment horizontal="center"/>
    </xf>
    <xf numFmtId="0" fontId="62" fillId="2" borderId="0" xfId="3" applyFont="1" applyFill="1"/>
    <xf numFmtId="165" fontId="25" fillId="0" borderId="11" xfId="1" applyNumberFormat="1" applyFont="1" applyBorder="1" applyAlignment="1">
      <alignment horizontal="center" vertical="center"/>
    </xf>
    <xf numFmtId="0" fontId="66" fillId="2" borderId="1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1" fontId="23" fillId="2" borderId="7" xfId="1" applyNumberFormat="1" applyFont="1" applyFill="1" applyBorder="1" applyAlignment="1">
      <alignment horizontal="center" vertical="center"/>
    </xf>
    <xf numFmtId="1" fontId="23" fillId="2" borderId="12" xfId="1" applyNumberFormat="1" applyFont="1" applyFill="1" applyBorder="1" applyAlignment="1">
      <alignment horizontal="center" vertical="center"/>
    </xf>
    <xf numFmtId="165" fontId="22" fillId="2" borderId="11" xfId="1" applyNumberFormat="1" applyFont="1" applyFill="1" applyBorder="1" applyAlignment="1">
      <alignment horizontal="center" vertical="center" wrapText="1"/>
    </xf>
    <xf numFmtId="165" fontId="22" fillId="2" borderId="12" xfId="1" applyNumberFormat="1" applyFont="1" applyFill="1" applyBorder="1" applyAlignment="1">
      <alignment horizontal="center" vertical="center" wrapText="1"/>
    </xf>
    <xf numFmtId="0" fontId="14" fillId="2" borderId="0" xfId="3" applyFont="1" applyFill="1" applyAlignment="1">
      <alignment vertical="center"/>
    </xf>
    <xf numFmtId="167" fontId="24" fillId="0" borderId="12" xfId="1" applyNumberFormat="1" applyFont="1" applyBorder="1" applyAlignment="1">
      <alignment horizontal="center" vertical="center"/>
    </xf>
    <xf numFmtId="0" fontId="67" fillId="2" borderId="0" xfId="3" applyFont="1" applyFill="1" applyAlignment="1">
      <alignment horizontal="center"/>
    </xf>
    <xf numFmtId="0" fontId="68" fillId="2" borderId="1" xfId="3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 wrapText="1"/>
    </xf>
    <xf numFmtId="0" fontId="24" fillId="2" borderId="10" xfId="1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left" vertical="center"/>
    </xf>
    <xf numFmtId="0" fontId="25" fillId="2" borderId="1" xfId="3" applyFont="1" applyFill="1" applyBorder="1" applyAlignment="1">
      <alignment vertical="center"/>
    </xf>
    <xf numFmtId="0" fontId="24" fillId="2" borderId="1" xfId="1" applyFont="1" applyFill="1" applyBorder="1" applyAlignment="1">
      <alignment horizontal="left" vertical="center"/>
    </xf>
    <xf numFmtId="0" fontId="69" fillId="2" borderId="0" xfId="3" applyFont="1" applyFill="1"/>
    <xf numFmtId="0" fontId="1" fillId="2" borderId="0" xfId="3" applyFont="1" applyFill="1"/>
    <xf numFmtId="165" fontId="46" fillId="2" borderId="1" xfId="1" applyNumberFormat="1" applyFont="1" applyFill="1" applyBorder="1" applyAlignment="1">
      <alignment horizontal="center" vertical="center"/>
    </xf>
    <xf numFmtId="167" fontId="24" fillId="2" borderId="7" xfId="2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left" vertical="center" wrapText="1"/>
    </xf>
    <xf numFmtId="165" fontId="25" fillId="2" borderId="7" xfId="3" applyNumberFormat="1" applyFont="1" applyFill="1" applyBorder="1" applyAlignment="1">
      <alignment horizontal="center" vertical="center"/>
    </xf>
    <xf numFmtId="2" fontId="22" fillId="2" borderId="1" xfId="3" applyNumberFormat="1" applyFont="1" applyFill="1" applyBorder="1" applyAlignment="1">
      <alignment horizontal="center" vertical="center"/>
    </xf>
    <xf numFmtId="2" fontId="22" fillId="2" borderId="7" xfId="3" applyNumberFormat="1" applyFont="1" applyFill="1" applyBorder="1" applyAlignment="1">
      <alignment horizontal="center" vertical="center"/>
    </xf>
    <xf numFmtId="2" fontId="26" fillId="2" borderId="7" xfId="3" applyNumberFormat="1" applyFont="1" applyFill="1" applyBorder="1" applyAlignment="1">
      <alignment horizontal="center" vertical="center"/>
    </xf>
    <xf numFmtId="2" fontId="22" fillId="2" borderId="4" xfId="3" applyNumberFormat="1" applyFont="1" applyFill="1" applyBorder="1" applyAlignment="1">
      <alignment horizontal="center" vertical="center"/>
    </xf>
    <xf numFmtId="167" fontId="22" fillId="2" borderId="4" xfId="3" applyNumberFormat="1" applyFont="1" applyFill="1" applyBorder="1" applyAlignment="1">
      <alignment horizontal="center" vertical="center"/>
    </xf>
    <xf numFmtId="167" fontId="22" fillId="2" borderId="8" xfId="3" applyNumberFormat="1" applyFont="1" applyFill="1" applyBorder="1" applyAlignment="1">
      <alignment horizontal="center" vertical="center"/>
    </xf>
    <xf numFmtId="167" fontId="27" fillId="2" borderId="8" xfId="3" applyNumberFormat="1" applyFont="1" applyFill="1" applyBorder="1" applyAlignment="1">
      <alignment horizontal="center" vertical="center"/>
    </xf>
    <xf numFmtId="0" fontId="70" fillId="2" borderId="0" xfId="3" applyFont="1" applyFill="1"/>
    <xf numFmtId="0" fontId="24" fillId="2" borderId="5" xfId="2" applyFont="1" applyFill="1" applyBorder="1" applyAlignment="1">
      <alignment horizontal="left" vertical="center"/>
    </xf>
    <xf numFmtId="0" fontId="22" fillId="2" borderId="7" xfId="3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/>
    </xf>
    <xf numFmtId="0" fontId="41" fillId="2" borderId="0" xfId="3" applyFont="1" applyFill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167" fontId="25" fillId="2" borderId="1" xfId="1" applyNumberFormat="1" applyFont="1" applyFill="1" applyBorder="1" applyAlignment="1">
      <alignment horizontal="center" vertical="center"/>
    </xf>
    <xf numFmtId="0" fontId="72" fillId="2" borderId="0" xfId="3" applyFont="1" applyFill="1" applyAlignment="1">
      <alignment horizontal="center"/>
    </xf>
    <xf numFmtId="165" fontId="24" fillId="2" borderId="8" xfId="1" applyNumberFormat="1" applyFont="1" applyFill="1" applyBorder="1" applyAlignment="1">
      <alignment horizontal="center" vertical="center"/>
    </xf>
    <xf numFmtId="0" fontId="69" fillId="2" borderId="0" xfId="3" applyFont="1" applyFill="1" applyAlignment="1">
      <alignment horizontal="center"/>
    </xf>
    <xf numFmtId="165" fontId="71" fillId="2" borderId="0" xfId="3" applyNumberFormat="1" applyFont="1" applyFill="1"/>
    <xf numFmtId="0" fontId="10" fillId="2" borderId="0" xfId="3" applyFont="1" applyFill="1" applyAlignment="1">
      <alignment vertical="center"/>
    </xf>
    <xf numFmtId="0" fontId="73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vertical="center"/>
    </xf>
    <xf numFmtId="0" fontId="10" fillId="2" borderId="8" xfId="3" applyFont="1" applyFill="1" applyBorder="1" applyAlignment="1">
      <alignment vertical="center"/>
    </xf>
    <xf numFmtId="0" fontId="10" fillId="2" borderId="10" xfId="3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8" fillId="0" borderId="0" xfId="3" applyFont="1" applyAlignment="1">
      <alignment horizontal="center" vertical="center"/>
    </xf>
    <xf numFmtId="0" fontId="22" fillId="2" borderId="2" xfId="3" applyFont="1" applyFill="1" applyBorder="1" applyAlignment="1">
      <alignment horizontal="center"/>
    </xf>
    <xf numFmtId="0" fontId="31" fillId="0" borderId="3" xfId="0" applyFont="1" applyBorder="1"/>
    <xf numFmtId="0" fontId="22" fillId="0" borderId="14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10" xfId="3" applyFont="1" applyBorder="1" applyAlignment="1">
      <alignment horizontal="center"/>
    </xf>
    <xf numFmtId="0" fontId="4" fillId="0" borderId="8" xfId="3" applyFont="1" applyBorder="1" applyAlignment="1">
      <alignment horizontal="right" vertical="top"/>
    </xf>
    <xf numFmtId="0" fontId="4" fillId="0" borderId="9" xfId="3" applyFont="1" applyBorder="1" applyAlignment="1">
      <alignment horizontal="right" vertical="top"/>
    </xf>
    <xf numFmtId="0" fontId="4" fillId="0" borderId="10" xfId="3" applyFont="1" applyBorder="1" applyAlignment="1">
      <alignment horizontal="right" vertical="top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6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65" fillId="2" borderId="0" xfId="3" applyFont="1" applyFill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4" fillId="2" borderId="14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/>
    </xf>
    <xf numFmtId="0" fontId="24" fillId="2" borderId="15" xfId="3" applyFont="1" applyFill="1" applyBorder="1" applyAlignment="1">
      <alignment horizontal="center" vertical="center"/>
    </xf>
    <xf numFmtId="0" fontId="52" fillId="2" borderId="11" xfId="0" applyFont="1" applyFill="1" applyBorder="1" applyAlignment="1">
      <alignment vertical="center"/>
    </xf>
    <xf numFmtId="0" fontId="52" fillId="2" borderId="15" xfId="0" applyFont="1" applyFill="1" applyBorder="1" applyAlignment="1">
      <alignment vertical="center"/>
    </xf>
    <xf numFmtId="0" fontId="24" fillId="2" borderId="0" xfId="3" applyFont="1" applyFill="1" applyAlignment="1">
      <alignment horizontal="left" vertical="center" wrapText="1"/>
    </xf>
    <xf numFmtId="0" fontId="25" fillId="2" borderId="0" xfId="3" applyFont="1" applyFill="1" applyAlignment="1">
      <alignment horizontal="left" vertical="center" wrapText="1"/>
    </xf>
    <xf numFmtId="0" fontId="57" fillId="2" borderId="0" xfId="3" applyFont="1" applyFill="1" applyAlignment="1">
      <alignment horizontal="left" vertical="center" wrapText="1"/>
    </xf>
    <xf numFmtId="0" fontId="48" fillId="2" borderId="0" xfId="3" applyFont="1" applyFill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2" fillId="2" borderId="8" xfId="3" applyFont="1" applyFill="1" applyBorder="1" applyAlignment="1">
      <alignment horizontal="center" vertical="center" wrapText="1"/>
    </xf>
    <xf numFmtId="0" fontId="22" fillId="2" borderId="10" xfId="3" applyFont="1" applyFill="1" applyBorder="1" applyAlignment="1">
      <alignment horizontal="center" vertical="center" wrapText="1"/>
    </xf>
    <xf numFmtId="0" fontId="22" fillId="2" borderId="5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horizontal="left" vertical="center" wrapText="1"/>
    </xf>
    <xf numFmtId="0" fontId="47" fillId="2" borderId="0" xfId="3" applyFont="1" applyFill="1" applyAlignment="1">
      <alignment horizontal="center" vertical="center"/>
    </xf>
  </cellXfs>
  <cellStyles count="5">
    <cellStyle name="Normal 2" xfId="1" xr:uid="{00000000-0005-0000-0000-000000000000}"/>
    <cellStyle name="Normal 2 2" xfId="2" xr:uid="{00000000-0005-0000-0000-000001000000}"/>
    <cellStyle name="Normal 2 3" xfId="3" xr:uid="{00000000-0005-0000-0000-000002000000}"/>
    <cellStyle name="Обычный" xfId="0" builtinId="0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H253"/>
  <sheetViews>
    <sheetView zoomScale="120" zoomScaleNormal="120" zoomScaleSheetLayoutView="55" workbookViewId="0">
      <pane xSplit="3" ySplit="7" topLeftCell="I26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5" outlineLevelRow="1"/>
  <cols>
    <col min="1" max="1" width="4.42578125" style="14" customWidth="1"/>
    <col min="2" max="2" width="59.140625" style="14" customWidth="1"/>
    <col min="3" max="3" width="11" style="14" customWidth="1"/>
    <col min="4" max="4" width="15.140625" style="14" customWidth="1"/>
    <col min="5" max="5" width="13.42578125" style="14" customWidth="1"/>
    <col min="6" max="6" width="13.85546875" style="14" customWidth="1"/>
    <col min="7" max="7" width="11.28515625" style="14" customWidth="1"/>
    <col min="8" max="8" width="18.140625" style="14" customWidth="1"/>
    <col min="9" max="9" width="12.140625" style="14" customWidth="1"/>
    <col min="10" max="10" width="13.140625" style="14" customWidth="1"/>
    <col min="11" max="11" width="12.7109375" style="14" customWidth="1"/>
    <col min="12" max="12" width="8.85546875" style="14" customWidth="1"/>
    <col min="13" max="13" width="14.28515625" style="14" customWidth="1"/>
    <col min="14" max="14" width="12.28515625" style="14" customWidth="1"/>
    <col min="15" max="16" width="13.42578125" style="14" customWidth="1"/>
    <col min="17" max="17" width="10" style="14" customWidth="1"/>
    <col min="18" max="18" width="14.7109375" style="14" customWidth="1"/>
    <col min="19" max="19" width="14.42578125" style="14" customWidth="1"/>
    <col min="20" max="20" width="12.5703125" style="14" customWidth="1"/>
    <col min="21" max="21" width="13.5703125" style="14" customWidth="1"/>
    <col min="22" max="22" width="8.28515625" style="14" customWidth="1"/>
    <col min="23" max="23" width="15.5703125" style="14" customWidth="1"/>
    <col min="24" max="24" width="14.42578125" style="14" customWidth="1"/>
    <col min="25" max="25" width="12.7109375" style="14" customWidth="1"/>
    <col min="26" max="26" width="13.28515625" style="14" customWidth="1"/>
    <col min="27" max="27" width="9" style="14" customWidth="1"/>
    <col min="28" max="28" width="14.5703125" style="14" customWidth="1"/>
    <col min="29" max="29" width="16" style="14" customWidth="1"/>
    <col min="30" max="30" width="13.42578125" style="14" customWidth="1"/>
    <col min="31" max="33" width="9.140625" style="14"/>
    <col min="34" max="34" width="9.140625" style="15"/>
    <col min="35" max="261" width="9.140625" style="14"/>
    <col min="262" max="262" width="4.42578125" style="14" customWidth="1"/>
    <col min="263" max="263" width="49.140625" style="14" customWidth="1"/>
    <col min="264" max="264" width="10.85546875" style="14" customWidth="1"/>
    <col min="265" max="274" width="0" style="14" hidden="1" customWidth="1"/>
    <col min="275" max="275" width="14.85546875" style="14" customWidth="1"/>
    <col min="276" max="276" width="13.28515625" style="14" customWidth="1"/>
    <col min="277" max="277" width="14.42578125" style="14" customWidth="1"/>
    <col min="278" max="278" width="9.85546875" style="14" customWidth="1"/>
    <col min="279" max="279" width="16.140625" style="14" customWidth="1"/>
    <col min="280" max="280" width="15" style="14" customWidth="1"/>
    <col min="281" max="281" width="18.140625" style="14" customWidth="1"/>
    <col min="282" max="282" width="14.140625" style="14" customWidth="1"/>
    <col min="283" max="283" width="9.42578125" style="14" customWidth="1"/>
    <col min="284" max="284" width="17.5703125" style="14" customWidth="1"/>
    <col min="285" max="285" width="25.140625" style="14" customWidth="1"/>
    <col min="286" max="286" width="10.5703125" style="14" customWidth="1"/>
    <col min="287" max="517" width="9.140625" style="14"/>
    <col min="518" max="518" width="4.42578125" style="14" customWidth="1"/>
    <col min="519" max="519" width="49.140625" style="14" customWidth="1"/>
    <col min="520" max="520" width="10.85546875" style="14" customWidth="1"/>
    <col min="521" max="530" width="0" style="14" hidden="1" customWidth="1"/>
    <col min="531" max="531" width="14.85546875" style="14" customWidth="1"/>
    <col min="532" max="532" width="13.28515625" style="14" customWidth="1"/>
    <col min="533" max="533" width="14.42578125" style="14" customWidth="1"/>
    <col min="534" max="534" width="9.85546875" style="14" customWidth="1"/>
    <col min="535" max="535" width="16.140625" style="14" customWidth="1"/>
    <col min="536" max="536" width="15" style="14" customWidth="1"/>
    <col min="537" max="537" width="18.140625" style="14" customWidth="1"/>
    <col min="538" max="538" width="14.140625" style="14" customWidth="1"/>
    <col min="539" max="539" width="9.42578125" style="14" customWidth="1"/>
    <col min="540" max="540" width="17.5703125" style="14" customWidth="1"/>
    <col min="541" max="541" width="25.140625" style="14" customWidth="1"/>
    <col min="542" max="542" width="10.5703125" style="14" customWidth="1"/>
    <col min="543" max="773" width="9.140625" style="14"/>
    <col min="774" max="774" width="4.42578125" style="14" customWidth="1"/>
    <col min="775" max="775" width="49.140625" style="14" customWidth="1"/>
    <col min="776" max="776" width="10.85546875" style="14" customWidth="1"/>
    <col min="777" max="786" width="0" style="14" hidden="1" customWidth="1"/>
    <col min="787" max="787" width="14.85546875" style="14" customWidth="1"/>
    <col min="788" max="788" width="13.28515625" style="14" customWidth="1"/>
    <col min="789" max="789" width="14.42578125" style="14" customWidth="1"/>
    <col min="790" max="790" width="9.85546875" style="14" customWidth="1"/>
    <col min="791" max="791" width="16.140625" style="14" customWidth="1"/>
    <col min="792" max="792" width="15" style="14" customWidth="1"/>
    <col min="793" max="793" width="18.140625" style="14" customWidth="1"/>
    <col min="794" max="794" width="14.140625" style="14" customWidth="1"/>
    <col min="795" max="795" width="9.42578125" style="14" customWidth="1"/>
    <col min="796" max="796" width="17.5703125" style="14" customWidth="1"/>
    <col min="797" max="797" width="25.140625" style="14" customWidth="1"/>
    <col min="798" max="798" width="10.5703125" style="14" customWidth="1"/>
    <col min="799" max="1029" width="9.140625" style="14"/>
    <col min="1030" max="1030" width="4.42578125" style="14" customWidth="1"/>
    <col min="1031" max="1031" width="49.140625" style="14" customWidth="1"/>
    <col min="1032" max="1032" width="10.85546875" style="14" customWidth="1"/>
    <col min="1033" max="1042" width="0" style="14" hidden="1" customWidth="1"/>
    <col min="1043" max="1043" width="14.85546875" style="14" customWidth="1"/>
    <col min="1044" max="1044" width="13.28515625" style="14" customWidth="1"/>
    <col min="1045" max="1045" width="14.42578125" style="14" customWidth="1"/>
    <col min="1046" max="1046" width="9.85546875" style="14" customWidth="1"/>
    <col min="1047" max="1047" width="16.140625" style="14" customWidth="1"/>
    <col min="1048" max="1048" width="15" style="14" customWidth="1"/>
    <col min="1049" max="1049" width="18.140625" style="14" customWidth="1"/>
    <col min="1050" max="1050" width="14.140625" style="14" customWidth="1"/>
    <col min="1051" max="1051" width="9.42578125" style="14" customWidth="1"/>
    <col min="1052" max="1052" width="17.5703125" style="14" customWidth="1"/>
    <col min="1053" max="1053" width="25.140625" style="14" customWidth="1"/>
    <col min="1054" max="1054" width="10.5703125" style="14" customWidth="1"/>
    <col min="1055" max="1285" width="9.140625" style="14"/>
    <col min="1286" max="1286" width="4.42578125" style="14" customWidth="1"/>
    <col min="1287" max="1287" width="49.140625" style="14" customWidth="1"/>
    <col min="1288" max="1288" width="10.85546875" style="14" customWidth="1"/>
    <col min="1289" max="1298" width="0" style="14" hidden="1" customWidth="1"/>
    <col min="1299" max="1299" width="14.85546875" style="14" customWidth="1"/>
    <col min="1300" max="1300" width="13.28515625" style="14" customWidth="1"/>
    <col min="1301" max="1301" width="14.42578125" style="14" customWidth="1"/>
    <col min="1302" max="1302" width="9.85546875" style="14" customWidth="1"/>
    <col min="1303" max="1303" width="16.140625" style="14" customWidth="1"/>
    <col min="1304" max="1304" width="15" style="14" customWidth="1"/>
    <col min="1305" max="1305" width="18.140625" style="14" customWidth="1"/>
    <col min="1306" max="1306" width="14.140625" style="14" customWidth="1"/>
    <col min="1307" max="1307" width="9.42578125" style="14" customWidth="1"/>
    <col min="1308" max="1308" width="17.5703125" style="14" customWidth="1"/>
    <col min="1309" max="1309" width="25.140625" style="14" customWidth="1"/>
    <col min="1310" max="1310" width="10.5703125" style="14" customWidth="1"/>
    <col min="1311" max="1541" width="9.140625" style="14"/>
    <col min="1542" max="1542" width="4.42578125" style="14" customWidth="1"/>
    <col min="1543" max="1543" width="49.140625" style="14" customWidth="1"/>
    <col min="1544" max="1544" width="10.85546875" style="14" customWidth="1"/>
    <col min="1545" max="1554" width="0" style="14" hidden="1" customWidth="1"/>
    <col min="1555" max="1555" width="14.85546875" style="14" customWidth="1"/>
    <col min="1556" max="1556" width="13.28515625" style="14" customWidth="1"/>
    <col min="1557" max="1557" width="14.42578125" style="14" customWidth="1"/>
    <col min="1558" max="1558" width="9.85546875" style="14" customWidth="1"/>
    <col min="1559" max="1559" width="16.140625" style="14" customWidth="1"/>
    <col min="1560" max="1560" width="15" style="14" customWidth="1"/>
    <col min="1561" max="1561" width="18.140625" style="14" customWidth="1"/>
    <col min="1562" max="1562" width="14.140625" style="14" customWidth="1"/>
    <col min="1563" max="1563" width="9.42578125" style="14" customWidth="1"/>
    <col min="1564" max="1564" width="17.5703125" style="14" customWidth="1"/>
    <col min="1565" max="1565" width="25.140625" style="14" customWidth="1"/>
    <col min="1566" max="1566" width="10.5703125" style="14" customWidth="1"/>
    <col min="1567" max="1797" width="9.140625" style="14"/>
    <col min="1798" max="1798" width="4.42578125" style="14" customWidth="1"/>
    <col min="1799" max="1799" width="49.140625" style="14" customWidth="1"/>
    <col min="1800" max="1800" width="10.85546875" style="14" customWidth="1"/>
    <col min="1801" max="1810" width="0" style="14" hidden="1" customWidth="1"/>
    <col min="1811" max="1811" width="14.85546875" style="14" customWidth="1"/>
    <col min="1812" max="1812" width="13.28515625" style="14" customWidth="1"/>
    <col min="1813" max="1813" width="14.42578125" style="14" customWidth="1"/>
    <col min="1814" max="1814" width="9.85546875" style="14" customWidth="1"/>
    <col min="1815" max="1815" width="16.140625" style="14" customWidth="1"/>
    <col min="1816" max="1816" width="15" style="14" customWidth="1"/>
    <col min="1817" max="1817" width="18.140625" style="14" customWidth="1"/>
    <col min="1818" max="1818" width="14.140625" style="14" customWidth="1"/>
    <col min="1819" max="1819" width="9.42578125" style="14" customWidth="1"/>
    <col min="1820" max="1820" width="17.5703125" style="14" customWidth="1"/>
    <col min="1821" max="1821" width="25.140625" style="14" customWidth="1"/>
    <col min="1822" max="1822" width="10.5703125" style="14" customWidth="1"/>
    <col min="1823" max="2053" width="9.140625" style="14"/>
    <col min="2054" max="2054" width="4.42578125" style="14" customWidth="1"/>
    <col min="2055" max="2055" width="49.140625" style="14" customWidth="1"/>
    <col min="2056" max="2056" width="10.85546875" style="14" customWidth="1"/>
    <col min="2057" max="2066" width="0" style="14" hidden="1" customWidth="1"/>
    <col min="2067" max="2067" width="14.85546875" style="14" customWidth="1"/>
    <col min="2068" max="2068" width="13.28515625" style="14" customWidth="1"/>
    <col min="2069" max="2069" width="14.42578125" style="14" customWidth="1"/>
    <col min="2070" max="2070" width="9.85546875" style="14" customWidth="1"/>
    <col min="2071" max="2071" width="16.140625" style="14" customWidth="1"/>
    <col min="2072" max="2072" width="15" style="14" customWidth="1"/>
    <col min="2073" max="2073" width="18.140625" style="14" customWidth="1"/>
    <col min="2074" max="2074" width="14.140625" style="14" customWidth="1"/>
    <col min="2075" max="2075" width="9.42578125" style="14" customWidth="1"/>
    <col min="2076" max="2076" width="17.5703125" style="14" customWidth="1"/>
    <col min="2077" max="2077" width="25.140625" style="14" customWidth="1"/>
    <col min="2078" max="2078" width="10.5703125" style="14" customWidth="1"/>
    <col min="2079" max="2309" width="9.140625" style="14"/>
    <col min="2310" max="2310" width="4.42578125" style="14" customWidth="1"/>
    <col min="2311" max="2311" width="49.140625" style="14" customWidth="1"/>
    <col min="2312" max="2312" width="10.85546875" style="14" customWidth="1"/>
    <col min="2313" max="2322" width="0" style="14" hidden="1" customWidth="1"/>
    <col min="2323" max="2323" width="14.85546875" style="14" customWidth="1"/>
    <col min="2324" max="2324" width="13.28515625" style="14" customWidth="1"/>
    <col min="2325" max="2325" width="14.42578125" style="14" customWidth="1"/>
    <col min="2326" max="2326" width="9.85546875" style="14" customWidth="1"/>
    <col min="2327" max="2327" width="16.140625" style="14" customWidth="1"/>
    <col min="2328" max="2328" width="15" style="14" customWidth="1"/>
    <col min="2329" max="2329" width="18.140625" style="14" customWidth="1"/>
    <col min="2330" max="2330" width="14.140625" style="14" customWidth="1"/>
    <col min="2331" max="2331" width="9.42578125" style="14" customWidth="1"/>
    <col min="2332" max="2332" width="17.5703125" style="14" customWidth="1"/>
    <col min="2333" max="2333" width="25.140625" style="14" customWidth="1"/>
    <col min="2334" max="2334" width="10.5703125" style="14" customWidth="1"/>
    <col min="2335" max="2565" width="9.140625" style="14"/>
    <col min="2566" max="2566" width="4.42578125" style="14" customWidth="1"/>
    <col min="2567" max="2567" width="49.140625" style="14" customWidth="1"/>
    <col min="2568" max="2568" width="10.85546875" style="14" customWidth="1"/>
    <col min="2569" max="2578" width="0" style="14" hidden="1" customWidth="1"/>
    <col min="2579" max="2579" width="14.85546875" style="14" customWidth="1"/>
    <col min="2580" max="2580" width="13.28515625" style="14" customWidth="1"/>
    <col min="2581" max="2581" width="14.42578125" style="14" customWidth="1"/>
    <col min="2582" max="2582" width="9.85546875" style="14" customWidth="1"/>
    <col min="2583" max="2583" width="16.140625" style="14" customWidth="1"/>
    <col min="2584" max="2584" width="15" style="14" customWidth="1"/>
    <col min="2585" max="2585" width="18.140625" style="14" customWidth="1"/>
    <col min="2586" max="2586" width="14.140625" style="14" customWidth="1"/>
    <col min="2587" max="2587" width="9.42578125" style="14" customWidth="1"/>
    <col min="2588" max="2588" width="17.5703125" style="14" customWidth="1"/>
    <col min="2589" max="2589" width="25.140625" style="14" customWidth="1"/>
    <col min="2590" max="2590" width="10.5703125" style="14" customWidth="1"/>
    <col min="2591" max="2821" width="9.140625" style="14"/>
    <col min="2822" max="2822" width="4.42578125" style="14" customWidth="1"/>
    <col min="2823" max="2823" width="49.140625" style="14" customWidth="1"/>
    <col min="2824" max="2824" width="10.85546875" style="14" customWidth="1"/>
    <col min="2825" max="2834" width="0" style="14" hidden="1" customWidth="1"/>
    <col min="2835" max="2835" width="14.85546875" style="14" customWidth="1"/>
    <col min="2836" max="2836" width="13.28515625" style="14" customWidth="1"/>
    <col min="2837" max="2837" width="14.42578125" style="14" customWidth="1"/>
    <col min="2838" max="2838" width="9.85546875" style="14" customWidth="1"/>
    <col min="2839" max="2839" width="16.140625" style="14" customWidth="1"/>
    <col min="2840" max="2840" width="15" style="14" customWidth="1"/>
    <col min="2841" max="2841" width="18.140625" style="14" customWidth="1"/>
    <col min="2842" max="2842" width="14.140625" style="14" customWidth="1"/>
    <col min="2843" max="2843" width="9.42578125" style="14" customWidth="1"/>
    <col min="2844" max="2844" width="17.5703125" style="14" customWidth="1"/>
    <col min="2845" max="2845" width="25.140625" style="14" customWidth="1"/>
    <col min="2846" max="2846" width="10.5703125" style="14" customWidth="1"/>
    <col min="2847" max="3077" width="9.140625" style="14"/>
    <col min="3078" max="3078" width="4.42578125" style="14" customWidth="1"/>
    <col min="3079" max="3079" width="49.140625" style="14" customWidth="1"/>
    <col min="3080" max="3080" width="10.85546875" style="14" customWidth="1"/>
    <col min="3081" max="3090" width="0" style="14" hidden="1" customWidth="1"/>
    <col min="3091" max="3091" width="14.85546875" style="14" customWidth="1"/>
    <col min="3092" max="3092" width="13.28515625" style="14" customWidth="1"/>
    <col min="3093" max="3093" width="14.42578125" style="14" customWidth="1"/>
    <col min="3094" max="3094" width="9.85546875" style="14" customWidth="1"/>
    <col min="3095" max="3095" width="16.140625" style="14" customWidth="1"/>
    <col min="3096" max="3096" width="15" style="14" customWidth="1"/>
    <col min="3097" max="3097" width="18.140625" style="14" customWidth="1"/>
    <col min="3098" max="3098" width="14.140625" style="14" customWidth="1"/>
    <col min="3099" max="3099" width="9.42578125" style="14" customWidth="1"/>
    <col min="3100" max="3100" width="17.5703125" style="14" customWidth="1"/>
    <col min="3101" max="3101" width="25.140625" style="14" customWidth="1"/>
    <col min="3102" max="3102" width="10.5703125" style="14" customWidth="1"/>
    <col min="3103" max="3333" width="9.140625" style="14"/>
    <col min="3334" max="3334" width="4.42578125" style="14" customWidth="1"/>
    <col min="3335" max="3335" width="49.140625" style="14" customWidth="1"/>
    <col min="3336" max="3336" width="10.85546875" style="14" customWidth="1"/>
    <col min="3337" max="3346" width="0" style="14" hidden="1" customWidth="1"/>
    <col min="3347" max="3347" width="14.85546875" style="14" customWidth="1"/>
    <col min="3348" max="3348" width="13.28515625" style="14" customWidth="1"/>
    <col min="3349" max="3349" width="14.42578125" style="14" customWidth="1"/>
    <col min="3350" max="3350" width="9.85546875" style="14" customWidth="1"/>
    <col min="3351" max="3351" width="16.140625" style="14" customWidth="1"/>
    <col min="3352" max="3352" width="15" style="14" customWidth="1"/>
    <col min="3353" max="3353" width="18.140625" style="14" customWidth="1"/>
    <col min="3354" max="3354" width="14.140625" style="14" customWidth="1"/>
    <col min="3355" max="3355" width="9.42578125" style="14" customWidth="1"/>
    <col min="3356" max="3356" width="17.5703125" style="14" customWidth="1"/>
    <col min="3357" max="3357" width="25.140625" style="14" customWidth="1"/>
    <col min="3358" max="3358" width="10.5703125" style="14" customWidth="1"/>
    <col min="3359" max="3589" width="9.140625" style="14"/>
    <col min="3590" max="3590" width="4.42578125" style="14" customWidth="1"/>
    <col min="3591" max="3591" width="49.140625" style="14" customWidth="1"/>
    <col min="3592" max="3592" width="10.85546875" style="14" customWidth="1"/>
    <col min="3593" max="3602" width="0" style="14" hidden="1" customWidth="1"/>
    <col min="3603" max="3603" width="14.85546875" style="14" customWidth="1"/>
    <col min="3604" max="3604" width="13.28515625" style="14" customWidth="1"/>
    <col min="3605" max="3605" width="14.42578125" style="14" customWidth="1"/>
    <col min="3606" max="3606" width="9.85546875" style="14" customWidth="1"/>
    <col min="3607" max="3607" width="16.140625" style="14" customWidth="1"/>
    <col min="3608" max="3608" width="15" style="14" customWidth="1"/>
    <col min="3609" max="3609" width="18.140625" style="14" customWidth="1"/>
    <col min="3610" max="3610" width="14.140625" style="14" customWidth="1"/>
    <col min="3611" max="3611" width="9.42578125" style="14" customWidth="1"/>
    <col min="3612" max="3612" width="17.5703125" style="14" customWidth="1"/>
    <col min="3613" max="3613" width="25.140625" style="14" customWidth="1"/>
    <col min="3614" max="3614" width="10.5703125" style="14" customWidth="1"/>
    <col min="3615" max="3845" width="9.140625" style="14"/>
    <col min="3846" max="3846" width="4.42578125" style="14" customWidth="1"/>
    <col min="3847" max="3847" width="49.140625" style="14" customWidth="1"/>
    <col min="3848" max="3848" width="10.85546875" style="14" customWidth="1"/>
    <col min="3849" max="3858" width="0" style="14" hidden="1" customWidth="1"/>
    <col min="3859" max="3859" width="14.85546875" style="14" customWidth="1"/>
    <col min="3860" max="3860" width="13.28515625" style="14" customWidth="1"/>
    <col min="3861" max="3861" width="14.42578125" style="14" customWidth="1"/>
    <col min="3862" max="3862" width="9.85546875" style="14" customWidth="1"/>
    <col min="3863" max="3863" width="16.140625" style="14" customWidth="1"/>
    <col min="3864" max="3864" width="15" style="14" customWidth="1"/>
    <col min="3865" max="3865" width="18.140625" style="14" customWidth="1"/>
    <col min="3866" max="3866" width="14.140625" style="14" customWidth="1"/>
    <col min="3867" max="3867" width="9.42578125" style="14" customWidth="1"/>
    <col min="3868" max="3868" width="17.5703125" style="14" customWidth="1"/>
    <col min="3869" max="3869" width="25.140625" style="14" customWidth="1"/>
    <col min="3870" max="3870" width="10.5703125" style="14" customWidth="1"/>
    <col min="3871" max="4101" width="9.140625" style="14"/>
    <col min="4102" max="4102" width="4.42578125" style="14" customWidth="1"/>
    <col min="4103" max="4103" width="49.140625" style="14" customWidth="1"/>
    <col min="4104" max="4104" width="10.85546875" style="14" customWidth="1"/>
    <col min="4105" max="4114" width="0" style="14" hidden="1" customWidth="1"/>
    <col min="4115" max="4115" width="14.85546875" style="14" customWidth="1"/>
    <col min="4116" max="4116" width="13.28515625" style="14" customWidth="1"/>
    <col min="4117" max="4117" width="14.42578125" style="14" customWidth="1"/>
    <col min="4118" max="4118" width="9.85546875" style="14" customWidth="1"/>
    <col min="4119" max="4119" width="16.140625" style="14" customWidth="1"/>
    <col min="4120" max="4120" width="15" style="14" customWidth="1"/>
    <col min="4121" max="4121" width="18.140625" style="14" customWidth="1"/>
    <col min="4122" max="4122" width="14.140625" style="14" customWidth="1"/>
    <col min="4123" max="4123" width="9.42578125" style="14" customWidth="1"/>
    <col min="4124" max="4124" width="17.5703125" style="14" customWidth="1"/>
    <col min="4125" max="4125" width="25.140625" style="14" customWidth="1"/>
    <col min="4126" max="4126" width="10.5703125" style="14" customWidth="1"/>
    <col min="4127" max="4357" width="9.140625" style="14"/>
    <col min="4358" max="4358" width="4.42578125" style="14" customWidth="1"/>
    <col min="4359" max="4359" width="49.140625" style="14" customWidth="1"/>
    <col min="4360" max="4360" width="10.85546875" style="14" customWidth="1"/>
    <col min="4361" max="4370" width="0" style="14" hidden="1" customWidth="1"/>
    <col min="4371" max="4371" width="14.85546875" style="14" customWidth="1"/>
    <col min="4372" max="4372" width="13.28515625" style="14" customWidth="1"/>
    <col min="4373" max="4373" width="14.42578125" style="14" customWidth="1"/>
    <col min="4374" max="4374" width="9.85546875" style="14" customWidth="1"/>
    <col min="4375" max="4375" width="16.140625" style="14" customWidth="1"/>
    <col min="4376" max="4376" width="15" style="14" customWidth="1"/>
    <col min="4377" max="4377" width="18.140625" style="14" customWidth="1"/>
    <col min="4378" max="4378" width="14.140625" style="14" customWidth="1"/>
    <col min="4379" max="4379" width="9.42578125" style="14" customWidth="1"/>
    <col min="4380" max="4380" width="17.5703125" style="14" customWidth="1"/>
    <col min="4381" max="4381" width="25.140625" style="14" customWidth="1"/>
    <col min="4382" max="4382" width="10.5703125" style="14" customWidth="1"/>
    <col min="4383" max="4613" width="9.140625" style="14"/>
    <col min="4614" max="4614" width="4.42578125" style="14" customWidth="1"/>
    <col min="4615" max="4615" width="49.140625" style="14" customWidth="1"/>
    <col min="4616" max="4616" width="10.85546875" style="14" customWidth="1"/>
    <col min="4617" max="4626" width="0" style="14" hidden="1" customWidth="1"/>
    <col min="4627" max="4627" width="14.85546875" style="14" customWidth="1"/>
    <col min="4628" max="4628" width="13.28515625" style="14" customWidth="1"/>
    <col min="4629" max="4629" width="14.42578125" style="14" customWidth="1"/>
    <col min="4630" max="4630" width="9.85546875" style="14" customWidth="1"/>
    <col min="4631" max="4631" width="16.140625" style="14" customWidth="1"/>
    <col min="4632" max="4632" width="15" style="14" customWidth="1"/>
    <col min="4633" max="4633" width="18.140625" style="14" customWidth="1"/>
    <col min="4634" max="4634" width="14.140625" style="14" customWidth="1"/>
    <col min="4635" max="4635" width="9.42578125" style="14" customWidth="1"/>
    <col min="4636" max="4636" width="17.5703125" style="14" customWidth="1"/>
    <col min="4637" max="4637" width="25.140625" style="14" customWidth="1"/>
    <col min="4638" max="4638" width="10.5703125" style="14" customWidth="1"/>
    <col min="4639" max="4869" width="9.140625" style="14"/>
    <col min="4870" max="4870" width="4.42578125" style="14" customWidth="1"/>
    <col min="4871" max="4871" width="49.140625" style="14" customWidth="1"/>
    <col min="4872" max="4872" width="10.85546875" style="14" customWidth="1"/>
    <col min="4873" max="4882" width="0" style="14" hidden="1" customWidth="1"/>
    <col min="4883" max="4883" width="14.85546875" style="14" customWidth="1"/>
    <col min="4884" max="4884" width="13.28515625" style="14" customWidth="1"/>
    <col min="4885" max="4885" width="14.42578125" style="14" customWidth="1"/>
    <col min="4886" max="4886" width="9.85546875" style="14" customWidth="1"/>
    <col min="4887" max="4887" width="16.140625" style="14" customWidth="1"/>
    <col min="4888" max="4888" width="15" style="14" customWidth="1"/>
    <col min="4889" max="4889" width="18.140625" style="14" customWidth="1"/>
    <col min="4890" max="4890" width="14.140625" style="14" customWidth="1"/>
    <col min="4891" max="4891" width="9.42578125" style="14" customWidth="1"/>
    <col min="4892" max="4892" width="17.5703125" style="14" customWidth="1"/>
    <col min="4893" max="4893" width="25.140625" style="14" customWidth="1"/>
    <col min="4894" max="4894" width="10.5703125" style="14" customWidth="1"/>
    <col min="4895" max="5125" width="9.140625" style="14"/>
    <col min="5126" max="5126" width="4.42578125" style="14" customWidth="1"/>
    <col min="5127" max="5127" width="49.140625" style="14" customWidth="1"/>
    <col min="5128" max="5128" width="10.85546875" style="14" customWidth="1"/>
    <col min="5129" max="5138" width="0" style="14" hidden="1" customWidth="1"/>
    <col min="5139" max="5139" width="14.85546875" style="14" customWidth="1"/>
    <col min="5140" max="5140" width="13.28515625" style="14" customWidth="1"/>
    <col min="5141" max="5141" width="14.42578125" style="14" customWidth="1"/>
    <col min="5142" max="5142" width="9.85546875" style="14" customWidth="1"/>
    <col min="5143" max="5143" width="16.140625" style="14" customWidth="1"/>
    <col min="5144" max="5144" width="15" style="14" customWidth="1"/>
    <col min="5145" max="5145" width="18.140625" style="14" customWidth="1"/>
    <col min="5146" max="5146" width="14.140625" style="14" customWidth="1"/>
    <col min="5147" max="5147" width="9.42578125" style="14" customWidth="1"/>
    <col min="5148" max="5148" width="17.5703125" style="14" customWidth="1"/>
    <col min="5149" max="5149" width="25.140625" style="14" customWidth="1"/>
    <col min="5150" max="5150" width="10.5703125" style="14" customWidth="1"/>
    <col min="5151" max="5381" width="9.140625" style="14"/>
    <col min="5382" max="5382" width="4.42578125" style="14" customWidth="1"/>
    <col min="5383" max="5383" width="49.140625" style="14" customWidth="1"/>
    <col min="5384" max="5384" width="10.85546875" style="14" customWidth="1"/>
    <col min="5385" max="5394" width="0" style="14" hidden="1" customWidth="1"/>
    <col min="5395" max="5395" width="14.85546875" style="14" customWidth="1"/>
    <col min="5396" max="5396" width="13.28515625" style="14" customWidth="1"/>
    <col min="5397" max="5397" width="14.42578125" style="14" customWidth="1"/>
    <col min="5398" max="5398" width="9.85546875" style="14" customWidth="1"/>
    <col min="5399" max="5399" width="16.140625" style="14" customWidth="1"/>
    <col min="5400" max="5400" width="15" style="14" customWidth="1"/>
    <col min="5401" max="5401" width="18.140625" style="14" customWidth="1"/>
    <col min="5402" max="5402" width="14.140625" style="14" customWidth="1"/>
    <col min="5403" max="5403" width="9.42578125" style="14" customWidth="1"/>
    <col min="5404" max="5404" width="17.5703125" style="14" customWidth="1"/>
    <col min="5405" max="5405" width="25.140625" style="14" customWidth="1"/>
    <col min="5406" max="5406" width="10.5703125" style="14" customWidth="1"/>
    <col min="5407" max="5637" width="9.140625" style="14"/>
    <col min="5638" max="5638" width="4.42578125" style="14" customWidth="1"/>
    <col min="5639" max="5639" width="49.140625" style="14" customWidth="1"/>
    <col min="5640" max="5640" width="10.85546875" style="14" customWidth="1"/>
    <col min="5641" max="5650" width="0" style="14" hidden="1" customWidth="1"/>
    <col min="5651" max="5651" width="14.85546875" style="14" customWidth="1"/>
    <col min="5652" max="5652" width="13.28515625" style="14" customWidth="1"/>
    <col min="5653" max="5653" width="14.42578125" style="14" customWidth="1"/>
    <col min="5654" max="5654" width="9.85546875" style="14" customWidth="1"/>
    <col min="5655" max="5655" width="16.140625" style="14" customWidth="1"/>
    <col min="5656" max="5656" width="15" style="14" customWidth="1"/>
    <col min="5657" max="5657" width="18.140625" style="14" customWidth="1"/>
    <col min="5658" max="5658" width="14.140625" style="14" customWidth="1"/>
    <col min="5659" max="5659" width="9.42578125" style="14" customWidth="1"/>
    <col min="5660" max="5660" width="17.5703125" style="14" customWidth="1"/>
    <col min="5661" max="5661" width="25.140625" style="14" customWidth="1"/>
    <col min="5662" max="5662" width="10.5703125" style="14" customWidth="1"/>
    <col min="5663" max="5893" width="9.140625" style="14"/>
    <col min="5894" max="5894" width="4.42578125" style="14" customWidth="1"/>
    <col min="5895" max="5895" width="49.140625" style="14" customWidth="1"/>
    <col min="5896" max="5896" width="10.85546875" style="14" customWidth="1"/>
    <col min="5897" max="5906" width="0" style="14" hidden="1" customWidth="1"/>
    <col min="5907" max="5907" width="14.85546875" style="14" customWidth="1"/>
    <col min="5908" max="5908" width="13.28515625" style="14" customWidth="1"/>
    <col min="5909" max="5909" width="14.42578125" style="14" customWidth="1"/>
    <col min="5910" max="5910" width="9.85546875" style="14" customWidth="1"/>
    <col min="5911" max="5911" width="16.140625" style="14" customWidth="1"/>
    <col min="5912" max="5912" width="15" style="14" customWidth="1"/>
    <col min="5913" max="5913" width="18.140625" style="14" customWidth="1"/>
    <col min="5914" max="5914" width="14.140625" style="14" customWidth="1"/>
    <col min="5915" max="5915" width="9.42578125" style="14" customWidth="1"/>
    <col min="5916" max="5916" width="17.5703125" style="14" customWidth="1"/>
    <col min="5917" max="5917" width="25.140625" style="14" customWidth="1"/>
    <col min="5918" max="5918" width="10.5703125" style="14" customWidth="1"/>
    <col min="5919" max="6149" width="9.140625" style="14"/>
    <col min="6150" max="6150" width="4.42578125" style="14" customWidth="1"/>
    <col min="6151" max="6151" width="49.140625" style="14" customWidth="1"/>
    <col min="6152" max="6152" width="10.85546875" style="14" customWidth="1"/>
    <col min="6153" max="6162" width="0" style="14" hidden="1" customWidth="1"/>
    <col min="6163" max="6163" width="14.85546875" style="14" customWidth="1"/>
    <col min="6164" max="6164" width="13.28515625" style="14" customWidth="1"/>
    <col min="6165" max="6165" width="14.42578125" style="14" customWidth="1"/>
    <col min="6166" max="6166" width="9.85546875" style="14" customWidth="1"/>
    <col min="6167" max="6167" width="16.140625" style="14" customWidth="1"/>
    <col min="6168" max="6168" width="15" style="14" customWidth="1"/>
    <col min="6169" max="6169" width="18.140625" style="14" customWidth="1"/>
    <col min="6170" max="6170" width="14.140625" style="14" customWidth="1"/>
    <col min="6171" max="6171" width="9.42578125" style="14" customWidth="1"/>
    <col min="6172" max="6172" width="17.5703125" style="14" customWidth="1"/>
    <col min="6173" max="6173" width="25.140625" style="14" customWidth="1"/>
    <col min="6174" max="6174" width="10.5703125" style="14" customWidth="1"/>
    <col min="6175" max="6405" width="9.140625" style="14"/>
    <col min="6406" max="6406" width="4.42578125" style="14" customWidth="1"/>
    <col min="6407" max="6407" width="49.140625" style="14" customWidth="1"/>
    <col min="6408" max="6408" width="10.85546875" style="14" customWidth="1"/>
    <col min="6409" max="6418" width="0" style="14" hidden="1" customWidth="1"/>
    <col min="6419" max="6419" width="14.85546875" style="14" customWidth="1"/>
    <col min="6420" max="6420" width="13.28515625" style="14" customWidth="1"/>
    <col min="6421" max="6421" width="14.42578125" style="14" customWidth="1"/>
    <col min="6422" max="6422" width="9.85546875" style="14" customWidth="1"/>
    <col min="6423" max="6423" width="16.140625" style="14" customWidth="1"/>
    <col min="6424" max="6424" width="15" style="14" customWidth="1"/>
    <col min="6425" max="6425" width="18.140625" style="14" customWidth="1"/>
    <col min="6426" max="6426" width="14.140625" style="14" customWidth="1"/>
    <col min="6427" max="6427" width="9.42578125" style="14" customWidth="1"/>
    <col min="6428" max="6428" width="17.5703125" style="14" customWidth="1"/>
    <col min="6429" max="6429" width="25.140625" style="14" customWidth="1"/>
    <col min="6430" max="6430" width="10.5703125" style="14" customWidth="1"/>
    <col min="6431" max="6661" width="9.140625" style="14"/>
    <col min="6662" max="6662" width="4.42578125" style="14" customWidth="1"/>
    <col min="6663" max="6663" width="49.140625" style="14" customWidth="1"/>
    <col min="6664" max="6664" width="10.85546875" style="14" customWidth="1"/>
    <col min="6665" max="6674" width="0" style="14" hidden="1" customWidth="1"/>
    <col min="6675" max="6675" width="14.85546875" style="14" customWidth="1"/>
    <col min="6676" max="6676" width="13.28515625" style="14" customWidth="1"/>
    <col min="6677" max="6677" width="14.42578125" style="14" customWidth="1"/>
    <col min="6678" max="6678" width="9.85546875" style="14" customWidth="1"/>
    <col min="6679" max="6679" width="16.140625" style="14" customWidth="1"/>
    <col min="6680" max="6680" width="15" style="14" customWidth="1"/>
    <col min="6681" max="6681" width="18.140625" style="14" customWidth="1"/>
    <col min="6682" max="6682" width="14.140625" style="14" customWidth="1"/>
    <col min="6683" max="6683" width="9.42578125" style="14" customWidth="1"/>
    <col min="6684" max="6684" width="17.5703125" style="14" customWidth="1"/>
    <col min="6685" max="6685" width="25.140625" style="14" customWidth="1"/>
    <col min="6686" max="6686" width="10.5703125" style="14" customWidth="1"/>
    <col min="6687" max="6917" width="9.140625" style="14"/>
    <col min="6918" max="6918" width="4.42578125" style="14" customWidth="1"/>
    <col min="6919" max="6919" width="49.140625" style="14" customWidth="1"/>
    <col min="6920" max="6920" width="10.85546875" style="14" customWidth="1"/>
    <col min="6921" max="6930" width="0" style="14" hidden="1" customWidth="1"/>
    <col min="6931" max="6931" width="14.85546875" style="14" customWidth="1"/>
    <col min="6932" max="6932" width="13.28515625" style="14" customWidth="1"/>
    <col min="6933" max="6933" width="14.42578125" style="14" customWidth="1"/>
    <col min="6934" max="6934" width="9.85546875" style="14" customWidth="1"/>
    <col min="6935" max="6935" width="16.140625" style="14" customWidth="1"/>
    <col min="6936" max="6936" width="15" style="14" customWidth="1"/>
    <col min="6937" max="6937" width="18.140625" style="14" customWidth="1"/>
    <col min="6938" max="6938" width="14.140625" style="14" customWidth="1"/>
    <col min="6939" max="6939" width="9.42578125" style="14" customWidth="1"/>
    <col min="6940" max="6940" width="17.5703125" style="14" customWidth="1"/>
    <col min="6941" max="6941" width="25.140625" style="14" customWidth="1"/>
    <col min="6942" max="6942" width="10.5703125" style="14" customWidth="1"/>
    <col min="6943" max="7173" width="9.140625" style="14"/>
    <col min="7174" max="7174" width="4.42578125" style="14" customWidth="1"/>
    <col min="7175" max="7175" width="49.140625" style="14" customWidth="1"/>
    <col min="7176" max="7176" width="10.85546875" style="14" customWidth="1"/>
    <col min="7177" max="7186" width="0" style="14" hidden="1" customWidth="1"/>
    <col min="7187" max="7187" width="14.85546875" style="14" customWidth="1"/>
    <col min="7188" max="7188" width="13.28515625" style="14" customWidth="1"/>
    <col min="7189" max="7189" width="14.42578125" style="14" customWidth="1"/>
    <col min="7190" max="7190" width="9.85546875" style="14" customWidth="1"/>
    <col min="7191" max="7191" width="16.140625" style="14" customWidth="1"/>
    <col min="7192" max="7192" width="15" style="14" customWidth="1"/>
    <col min="7193" max="7193" width="18.140625" style="14" customWidth="1"/>
    <col min="7194" max="7194" width="14.140625" style="14" customWidth="1"/>
    <col min="7195" max="7195" width="9.42578125" style="14" customWidth="1"/>
    <col min="7196" max="7196" width="17.5703125" style="14" customWidth="1"/>
    <col min="7197" max="7197" width="25.140625" style="14" customWidth="1"/>
    <col min="7198" max="7198" width="10.5703125" style="14" customWidth="1"/>
    <col min="7199" max="7429" width="9.140625" style="14"/>
    <col min="7430" max="7430" width="4.42578125" style="14" customWidth="1"/>
    <col min="7431" max="7431" width="49.140625" style="14" customWidth="1"/>
    <col min="7432" max="7432" width="10.85546875" style="14" customWidth="1"/>
    <col min="7433" max="7442" width="0" style="14" hidden="1" customWidth="1"/>
    <col min="7443" max="7443" width="14.85546875" style="14" customWidth="1"/>
    <col min="7444" max="7444" width="13.28515625" style="14" customWidth="1"/>
    <col min="7445" max="7445" width="14.42578125" style="14" customWidth="1"/>
    <col min="7446" max="7446" width="9.85546875" style="14" customWidth="1"/>
    <col min="7447" max="7447" width="16.140625" style="14" customWidth="1"/>
    <col min="7448" max="7448" width="15" style="14" customWidth="1"/>
    <col min="7449" max="7449" width="18.140625" style="14" customWidth="1"/>
    <col min="7450" max="7450" width="14.140625" style="14" customWidth="1"/>
    <col min="7451" max="7451" width="9.42578125" style="14" customWidth="1"/>
    <col min="7452" max="7452" width="17.5703125" style="14" customWidth="1"/>
    <col min="7453" max="7453" width="25.140625" style="14" customWidth="1"/>
    <col min="7454" max="7454" width="10.5703125" style="14" customWidth="1"/>
    <col min="7455" max="7685" width="9.140625" style="14"/>
    <col min="7686" max="7686" width="4.42578125" style="14" customWidth="1"/>
    <col min="7687" max="7687" width="49.140625" style="14" customWidth="1"/>
    <col min="7688" max="7688" width="10.85546875" style="14" customWidth="1"/>
    <col min="7689" max="7698" width="0" style="14" hidden="1" customWidth="1"/>
    <col min="7699" max="7699" width="14.85546875" style="14" customWidth="1"/>
    <col min="7700" max="7700" width="13.28515625" style="14" customWidth="1"/>
    <col min="7701" max="7701" width="14.42578125" style="14" customWidth="1"/>
    <col min="7702" max="7702" width="9.85546875" style="14" customWidth="1"/>
    <col min="7703" max="7703" width="16.140625" style="14" customWidth="1"/>
    <col min="7704" max="7704" width="15" style="14" customWidth="1"/>
    <col min="7705" max="7705" width="18.140625" style="14" customWidth="1"/>
    <col min="7706" max="7706" width="14.140625" style="14" customWidth="1"/>
    <col min="7707" max="7707" width="9.42578125" style="14" customWidth="1"/>
    <col min="7708" max="7708" width="17.5703125" style="14" customWidth="1"/>
    <col min="7709" max="7709" width="25.140625" style="14" customWidth="1"/>
    <col min="7710" max="7710" width="10.5703125" style="14" customWidth="1"/>
    <col min="7711" max="7941" width="9.140625" style="14"/>
    <col min="7942" max="7942" width="4.42578125" style="14" customWidth="1"/>
    <col min="7943" max="7943" width="49.140625" style="14" customWidth="1"/>
    <col min="7944" max="7944" width="10.85546875" style="14" customWidth="1"/>
    <col min="7945" max="7954" width="0" style="14" hidden="1" customWidth="1"/>
    <col min="7955" max="7955" width="14.85546875" style="14" customWidth="1"/>
    <col min="7956" max="7956" width="13.28515625" style="14" customWidth="1"/>
    <col min="7957" max="7957" width="14.42578125" style="14" customWidth="1"/>
    <col min="7958" max="7958" width="9.85546875" style="14" customWidth="1"/>
    <col min="7959" max="7959" width="16.140625" style="14" customWidth="1"/>
    <col min="7960" max="7960" width="15" style="14" customWidth="1"/>
    <col min="7961" max="7961" width="18.140625" style="14" customWidth="1"/>
    <col min="7962" max="7962" width="14.140625" style="14" customWidth="1"/>
    <col min="7963" max="7963" width="9.42578125" style="14" customWidth="1"/>
    <col min="7964" max="7964" width="17.5703125" style="14" customWidth="1"/>
    <col min="7965" max="7965" width="25.140625" style="14" customWidth="1"/>
    <col min="7966" max="7966" width="10.5703125" style="14" customWidth="1"/>
    <col min="7967" max="8197" width="9.140625" style="14"/>
    <col min="8198" max="8198" width="4.42578125" style="14" customWidth="1"/>
    <col min="8199" max="8199" width="49.140625" style="14" customWidth="1"/>
    <col min="8200" max="8200" width="10.85546875" style="14" customWidth="1"/>
    <col min="8201" max="8210" width="0" style="14" hidden="1" customWidth="1"/>
    <col min="8211" max="8211" width="14.85546875" style="14" customWidth="1"/>
    <col min="8212" max="8212" width="13.28515625" style="14" customWidth="1"/>
    <col min="8213" max="8213" width="14.42578125" style="14" customWidth="1"/>
    <col min="8214" max="8214" width="9.85546875" style="14" customWidth="1"/>
    <col min="8215" max="8215" width="16.140625" style="14" customWidth="1"/>
    <col min="8216" max="8216" width="15" style="14" customWidth="1"/>
    <col min="8217" max="8217" width="18.140625" style="14" customWidth="1"/>
    <col min="8218" max="8218" width="14.140625" style="14" customWidth="1"/>
    <col min="8219" max="8219" width="9.42578125" style="14" customWidth="1"/>
    <col min="8220" max="8220" width="17.5703125" style="14" customWidth="1"/>
    <col min="8221" max="8221" width="25.140625" style="14" customWidth="1"/>
    <col min="8222" max="8222" width="10.5703125" style="14" customWidth="1"/>
    <col min="8223" max="8453" width="9.140625" style="14"/>
    <col min="8454" max="8454" width="4.42578125" style="14" customWidth="1"/>
    <col min="8455" max="8455" width="49.140625" style="14" customWidth="1"/>
    <col min="8456" max="8456" width="10.85546875" style="14" customWidth="1"/>
    <col min="8457" max="8466" width="0" style="14" hidden="1" customWidth="1"/>
    <col min="8467" max="8467" width="14.85546875" style="14" customWidth="1"/>
    <col min="8468" max="8468" width="13.28515625" style="14" customWidth="1"/>
    <col min="8469" max="8469" width="14.42578125" style="14" customWidth="1"/>
    <col min="8470" max="8470" width="9.85546875" style="14" customWidth="1"/>
    <col min="8471" max="8471" width="16.140625" style="14" customWidth="1"/>
    <col min="8472" max="8472" width="15" style="14" customWidth="1"/>
    <col min="8473" max="8473" width="18.140625" style="14" customWidth="1"/>
    <col min="8474" max="8474" width="14.140625" style="14" customWidth="1"/>
    <col min="8475" max="8475" width="9.42578125" style="14" customWidth="1"/>
    <col min="8476" max="8476" width="17.5703125" style="14" customWidth="1"/>
    <col min="8477" max="8477" width="25.140625" style="14" customWidth="1"/>
    <col min="8478" max="8478" width="10.5703125" style="14" customWidth="1"/>
    <col min="8479" max="8709" width="9.140625" style="14"/>
    <col min="8710" max="8710" width="4.42578125" style="14" customWidth="1"/>
    <col min="8711" max="8711" width="49.140625" style="14" customWidth="1"/>
    <col min="8712" max="8712" width="10.85546875" style="14" customWidth="1"/>
    <col min="8713" max="8722" width="0" style="14" hidden="1" customWidth="1"/>
    <col min="8723" max="8723" width="14.85546875" style="14" customWidth="1"/>
    <col min="8724" max="8724" width="13.28515625" style="14" customWidth="1"/>
    <col min="8725" max="8725" width="14.42578125" style="14" customWidth="1"/>
    <col min="8726" max="8726" width="9.85546875" style="14" customWidth="1"/>
    <col min="8727" max="8727" width="16.140625" style="14" customWidth="1"/>
    <col min="8728" max="8728" width="15" style="14" customWidth="1"/>
    <col min="8729" max="8729" width="18.140625" style="14" customWidth="1"/>
    <col min="8730" max="8730" width="14.140625" style="14" customWidth="1"/>
    <col min="8731" max="8731" width="9.42578125" style="14" customWidth="1"/>
    <col min="8732" max="8732" width="17.5703125" style="14" customWidth="1"/>
    <col min="8733" max="8733" width="25.140625" style="14" customWidth="1"/>
    <col min="8734" max="8734" width="10.5703125" style="14" customWidth="1"/>
    <col min="8735" max="8965" width="9.140625" style="14"/>
    <col min="8966" max="8966" width="4.42578125" style="14" customWidth="1"/>
    <col min="8967" max="8967" width="49.140625" style="14" customWidth="1"/>
    <col min="8968" max="8968" width="10.85546875" style="14" customWidth="1"/>
    <col min="8969" max="8978" width="0" style="14" hidden="1" customWidth="1"/>
    <col min="8979" max="8979" width="14.85546875" style="14" customWidth="1"/>
    <col min="8980" max="8980" width="13.28515625" style="14" customWidth="1"/>
    <col min="8981" max="8981" width="14.42578125" style="14" customWidth="1"/>
    <col min="8982" max="8982" width="9.85546875" style="14" customWidth="1"/>
    <col min="8983" max="8983" width="16.140625" style="14" customWidth="1"/>
    <col min="8984" max="8984" width="15" style="14" customWidth="1"/>
    <col min="8985" max="8985" width="18.140625" style="14" customWidth="1"/>
    <col min="8986" max="8986" width="14.140625" style="14" customWidth="1"/>
    <col min="8987" max="8987" width="9.42578125" style="14" customWidth="1"/>
    <col min="8988" max="8988" width="17.5703125" style="14" customWidth="1"/>
    <col min="8989" max="8989" width="25.140625" style="14" customWidth="1"/>
    <col min="8990" max="8990" width="10.5703125" style="14" customWidth="1"/>
    <col min="8991" max="9221" width="9.140625" style="14"/>
    <col min="9222" max="9222" width="4.42578125" style="14" customWidth="1"/>
    <col min="9223" max="9223" width="49.140625" style="14" customWidth="1"/>
    <col min="9224" max="9224" width="10.85546875" style="14" customWidth="1"/>
    <col min="9225" max="9234" width="0" style="14" hidden="1" customWidth="1"/>
    <col min="9235" max="9235" width="14.85546875" style="14" customWidth="1"/>
    <col min="9236" max="9236" width="13.28515625" style="14" customWidth="1"/>
    <col min="9237" max="9237" width="14.42578125" style="14" customWidth="1"/>
    <col min="9238" max="9238" width="9.85546875" style="14" customWidth="1"/>
    <col min="9239" max="9239" width="16.140625" style="14" customWidth="1"/>
    <col min="9240" max="9240" width="15" style="14" customWidth="1"/>
    <col min="9241" max="9241" width="18.140625" style="14" customWidth="1"/>
    <col min="9242" max="9242" width="14.140625" style="14" customWidth="1"/>
    <col min="9243" max="9243" width="9.42578125" style="14" customWidth="1"/>
    <col min="9244" max="9244" width="17.5703125" style="14" customWidth="1"/>
    <col min="9245" max="9245" width="25.140625" style="14" customWidth="1"/>
    <col min="9246" max="9246" width="10.5703125" style="14" customWidth="1"/>
    <col min="9247" max="9477" width="9.140625" style="14"/>
    <col min="9478" max="9478" width="4.42578125" style="14" customWidth="1"/>
    <col min="9479" max="9479" width="49.140625" style="14" customWidth="1"/>
    <col min="9480" max="9480" width="10.85546875" style="14" customWidth="1"/>
    <col min="9481" max="9490" width="0" style="14" hidden="1" customWidth="1"/>
    <col min="9491" max="9491" width="14.85546875" style="14" customWidth="1"/>
    <col min="9492" max="9492" width="13.28515625" style="14" customWidth="1"/>
    <col min="9493" max="9493" width="14.42578125" style="14" customWidth="1"/>
    <col min="9494" max="9494" width="9.85546875" style="14" customWidth="1"/>
    <col min="9495" max="9495" width="16.140625" style="14" customWidth="1"/>
    <col min="9496" max="9496" width="15" style="14" customWidth="1"/>
    <col min="9497" max="9497" width="18.140625" style="14" customWidth="1"/>
    <col min="9498" max="9498" width="14.140625" style="14" customWidth="1"/>
    <col min="9499" max="9499" width="9.42578125" style="14" customWidth="1"/>
    <col min="9500" max="9500" width="17.5703125" style="14" customWidth="1"/>
    <col min="9501" max="9501" width="25.140625" style="14" customWidth="1"/>
    <col min="9502" max="9502" width="10.5703125" style="14" customWidth="1"/>
    <col min="9503" max="9733" width="9.140625" style="14"/>
    <col min="9734" max="9734" width="4.42578125" style="14" customWidth="1"/>
    <col min="9735" max="9735" width="49.140625" style="14" customWidth="1"/>
    <col min="9736" max="9736" width="10.85546875" style="14" customWidth="1"/>
    <col min="9737" max="9746" width="0" style="14" hidden="1" customWidth="1"/>
    <col min="9747" max="9747" width="14.85546875" style="14" customWidth="1"/>
    <col min="9748" max="9748" width="13.28515625" style="14" customWidth="1"/>
    <col min="9749" max="9749" width="14.42578125" style="14" customWidth="1"/>
    <col min="9750" max="9750" width="9.85546875" style="14" customWidth="1"/>
    <col min="9751" max="9751" width="16.140625" style="14" customWidth="1"/>
    <col min="9752" max="9752" width="15" style="14" customWidth="1"/>
    <col min="9753" max="9753" width="18.140625" style="14" customWidth="1"/>
    <col min="9754" max="9754" width="14.140625" style="14" customWidth="1"/>
    <col min="9755" max="9755" width="9.42578125" style="14" customWidth="1"/>
    <col min="9756" max="9756" width="17.5703125" style="14" customWidth="1"/>
    <col min="9757" max="9757" width="25.140625" style="14" customWidth="1"/>
    <col min="9758" max="9758" width="10.5703125" style="14" customWidth="1"/>
    <col min="9759" max="9989" width="9.140625" style="14"/>
    <col min="9990" max="9990" width="4.42578125" style="14" customWidth="1"/>
    <col min="9991" max="9991" width="49.140625" style="14" customWidth="1"/>
    <col min="9992" max="9992" width="10.85546875" style="14" customWidth="1"/>
    <col min="9993" max="10002" width="0" style="14" hidden="1" customWidth="1"/>
    <col min="10003" max="10003" width="14.85546875" style="14" customWidth="1"/>
    <col min="10004" max="10004" width="13.28515625" style="14" customWidth="1"/>
    <col min="10005" max="10005" width="14.42578125" style="14" customWidth="1"/>
    <col min="10006" max="10006" width="9.85546875" style="14" customWidth="1"/>
    <col min="10007" max="10007" width="16.140625" style="14" customWidth="1"/>
    <col min="10008" max="10008" width="15" style="14" customWidth="1"/>
    <col min="10009" max="10009" width="18.140625" style="14" customWidth="1"/>
    <col min="10010" max="10010" width="14.140625" style="14" customWidth="1"/>
    <col min="10011" max="10011" width="9.42578125" style="14" customWidth="1"/>
    <col min="10012" max="10012" width="17.5703125" style="14" customWidth="1"/>
    <col min="10013" max="10013" width="25.140625" style="14" customWidth="1"/>
    <col min="10014" max="10014" width="10.5703125" style="14" customWidth="1"/>
    <col min="10015" max="10245" width="9.140625" style="14"/>
    <col min="10246" max="10246" width="4.42578125" style="14" customWidth="1"/>
    <col min="10247" max="10247" width="49.140625" style="14" customWidth="1"/>
    <col min="10248" max="10248" width="10.85546875" style="14" customWidth="1"/>
    <col min="10249" max="10258" width="0" style="14" hidden="1" customWidth="1"/>
    <col min="10259" max="10259" width="14.85546875" style="14" customWidth="1"/>
    <col min="10260" max="10260" width="13.28515625" style="14" customWidth="1"/>
    <col min="10261" max="10261" width="14.42578125" style="14" customWidth="1"/>
    <col min="10262" max="10262" width="9.85546875" style="14" customWidth="1"/>
    <col min="10263" max="10263" width="16.140625" style="14" customWidth="1"/>
    <col min="10264" max="10264" width="15" style="14" customWidth="1"/>
    <col min="10265" max="10265" width="18.140625" style="14" customWidth="1"/>
    <col min="10266" max="10266" width="14.140625" style="14" customWidth="1"/>
    <col min="10267" max="10267" width="9.42578125" style="14" customWidth="1"/>
    <col min="10268" max="10268" width="17.5703125" style="14" customWidth="1"/>
    <col min="10269" max="10269" width="25.140625" style="14" customWidth="1"/>
    <col min="10270" max="10270" width="10.5703125" style="14" customWidth="1"/>
    <col min="10271" max="10501" width="9.140625" style="14"/>
    <col min="10502" max="10502" width="4.42578125" style="14" customWidth="1"/>
    <col min="10503" max="10503" width="49.140625" style="14" customWidth="1"/>
    <col min="10504" max="10504" width="10.85546875" style="14" customWidth="1"/>
    <col min="10505" max="10514" width="0" style="14" hidden="1" customWidth="1"/>
    <col min="10515" max="10515" width="14.85546875" style="14" customWidth="1"/>
    <col min="10516" max="10516" width="13.28515625" style="14" customWidth="1"/>
    <col min="10517" max="10517" width="14.42578125" style="14" customWidth="1"/>
    <col min="10518" max="10518" width="9.85546875" style="14" customWidth="1"/>
    <col min="10519" max="10519" width="16.140625" style="14" customWidth="1"/>
    <col min="10520" max="10520" width="15" style="14" customWidth="1"/>
    <col min="10521" max="10521" width="18.140625" style="14" customWidth="1"/>
    <col min="10522" max="10522" width="14.140625" style="14" customWidth="1"/>
    <col min="10523" max="10523" width="9.42578125" style="14" customWidth="1"/>
    <col min="10524" max="10524" width="17.5703125" style="14" customWidth="1"/>
    <col min="10525" max="10525" width="25.140625" style="14" customWidth="1"/>
    <col min="10526" max="10526" width="10.5703125" style="14" customWidth="1"/>
    <col min="10527" max="10757" width="9.140625" style="14"/>
    <col min="10758" max="10758" width="4.42578125" style="14" customWidth="1"/>
    <col min="10759" max="10759" width="49.140625" style="14" customWidth="1"/>
    <col min="10760" max="10760" width="10.85546875" style="14" customWidth="1"/>
    <col min="10761" max="10770" width="0" style="14" hidden="1" customWidth="1"/>
    <col min="10771" max="10771" width="14.85546875" style="14" customWidth="1"/>
    <col min="10772" max="10772" width="13.28515625" style="14" customWidth="1"/>
    <col min="10773" max="10773" width="14.42578125" style="14" customWidth="1"/>
    <col min="10774" max="10774" width="9.85546875" style="14" customWidth="1"/>
    <col min="10775" max="10775" width="16.140625" style="14" customWidth="1"/>
    <col min="10776" max="10776" width="15" style="14" customWidth="1"/>
    <col min="10777" max="10777" width="18.140625" style="14" customWidth="1"/>
    <col min="10778" max="10778" width="14.140625" style="14" customWidth="1"/>
    <col min="10779" max="10779" width="9.42578125" style="14" customWidth="1"/>
    <col min="10780" max="10780" width="17.5703125" style="14" customWidth="1"/>
    <col min="10781" max="10781" width="25.140625" style="14" customWidth="1"/>
    <col min="10782" max="10782" width="10.5703125" style="14" customWidth="1"/>
    <col min="10783" max="11013" width="9.140625" style="14"/>
    <col min="11014" max="11014" width="4.42578125" style="14" customWidth="1"/>
    <col min="11015" max="11015" width="49.140625" style="14" customWidth="1"/>
    <col min="11016" max="11016" width="10.85546875" style="14" customWidth="1"/>
    <col min="11017" max="11026" width="0" style="14" hidden="1" customWidth="1"/>
    <col min="11027" max="11027" width="14.85546875" style="14" customWidth="1"/>
    <col min="11028" max="11028" width="13.28515625" style="14" customWidth="1"/>
    <col min="11029" max="11029" width="14.42578125" style="14" customWidth="1"/>
    <col min="11030" max="11030" width="9.85546875" style="14" customWidth="1"/>
    <col min="11031" max="11031" width="16.140625" style="14" customWidth="1"/>
    <col min="11032" max="11032" width="15" style="14" customWidth="1"/>
    <col min="11033" max="11033" width="18.140625" style="14" customWidth="1"/>
    <col min="11034" max="11034" width="14.140625" style="14" customWidth="1"/>
    <col min="11035" max="11035" width="9.42578125" style="14" customWidth="1"/>
    <col min="11036" max="11036" width="17.5703125" style="14" customWidth="1"/>
    <col min="11037" max="11037" width="25.140625" style="14" customWidth="1"/>
    <col min="11038" max="11038" width="10.5703125" style="14" customWidth="1"/>
    <col min="11039" max="11269" width="9.140625" style="14"/>
    <col min="11270" max="11270" width="4.42578125" style="14" customWidth="1"/>
    <col min="11271" max="11271" width="49.140625" style="14" customWidth="1"/>
    <col min="11272" max="11272" width="10.85546875" style="14" customWidth="1"/>
    <col min="11273" max="11282" width="0" style="14" hidden="1" customWidth="1"/>
    <col min="11283" max="11283" width="14.85546875" style="14" customWidth="1"/>
    <col min="11284" max="11284" width="13.28515625" style="14" customWidth="1"/>
    <col min="11285" max="11285" width="14.42578125" style="14" customWidth="1"/>
    <col min="11286" max="11286" width="9.85546875" style="14" customWidth="1"/>
    <col min="11287" max="11287" width="16.140625" style="14" customWidth="1"/>
    <col min="11288" max="11288" width="15" style="14" customWidth="1"/>
    <col min="11289" max="11289" width="18.140625" style="14" customWidth="1"/>
    <col min="11290" max="11290" width="14.140625" style="14" customWidth="1"/>
    <col min="11291" max="11291" width="9.42578125" style="14" customWidth="1"/>
    <col min="11292" max="11292" width="17.5703125" style="14" customWidth="1"/>
    <col min="11293" max="11293" width="25.140625" style="14" customWidth="1"/>
    <col min="11294" max="11294" width="10.5703125" style="14" customWidth="1"/>
    <col min="11295" max="11525" width="9.140625" style="14"/>
    <col min="11526" max="11526" width="4.42578125" style="14" customWidth="1"/>
    <col min="11527" max="11527" width="49.140625" style="14" customWidth="1"/>
    <col min="11528" max="11528" width="10.85546875" style="14" customWidth="1"/>
    <col min="11529" max="11538" width="0" style="14" hidden="1" customWidth="1"/>
    <col min="11539" max="11539" width="14.85546875" style="14" customWidth="1"/>
    <col min="11540" max="11540" width="13.28515625" style="14" customWidth="1"/>
    <col min="11541" max="11541" width="14.42578125" style="14" customWidth="1"/>
    <col min="11542" max="11542" width="9.85546875" style="14" customWidth="1"/>
    <col min="11543" max="11543" width="16.140625" style="14" customWidth="1"/>
    <col min="11544" max="11544" width="15" style="14" customWidth="1"/>
    <col min="11545" max="11545" width="18.140625" style="14" customWidth="1"/>
    <col min="11546" max="11546" width="14.140625" style="14" customWidth="1"/>
    <col min="11547" max="11547" width="9.42578125" style="14" customWidth="1"/>
    <col min="11548" max="11548" width="17.5703125" style="14" customWidth="1"/>
    <col min="11549" max="11549" width="25.140625" style="14" customWidth="1"/>
    <col min="11550" max="11550" width="10.5703125" style="14" customWidth="1"/>
    <col min="11551" max="11781" width="9.140625" style="14"/>
    <col min="11782" max="11782" width="4.42578125" style="14" customWidth="1"/>
    <col min="11783" max="11783" width="49.140625" style="14" customWidth="1"/>
    <col min="11784" max="11784" width="10.85546875" style="14" customWidth="1"/>
    <col min="11785" max="11794" width="0" style="14" hidden="1" customWidth="1"/>
    <col min="11795" max="11795" width="14.85546875" style="14" customWidth="1"/>
    <col min="11796" max="11796" width="13.28515625" style="14" customWidth="1"/>
    <col min="11797" max="11797" width="14.42578125" style="14" customWidth="1"/>
    <col min="11798" max="11798" width="9.85546875" style="14" customWidth="1"/>
    <col min="11799" max="11799" width="16.140625" style="14" customWidth="1"/>
    <col min="11800" max="11800" width="15" style="14" customWidth="1"/>
    <col min="11801" max="11801" width="18.140625" style="14" customWidth="1"/>
    <col min="11802" max="11802" width="14.140625" style="14" customWidth="1"/>
    <col min="11803" max="11803" width="9.42578125" style="14" customWidth="1"/>
    <col min="11804" max="11804" width="17.5703125" style="14" customWidth="1"/>
    <col min="11805" max="11805" width="25.140625" style="14" customWidth="1"/>
    <col min="11806" max="11806" width="10.5703125" style="14" customWidth="1"/>
    <col min="11807" max="12037" width="9.140625" style="14"/>
    <col min="12038" max="12038" width="4.42578125" style="14" customWidth="1"/>
    <col min="12039" max="12039" width="49.140625" style="14" customWidth="1"/>
    <col min="12040" max="12040" width="10.85546875" style="14" customWidth="1"/>
    <col min="12041" max="12050" width="0" style="14" hidden="1" customWidth="1"/>
    <col min="12051" max="12051" width="14.85546875" style="14" customWidth="1"/>
    <col min="12052" max="12052" width="13.28515625" style="14" customWidth="1"/>
    <col min="12053" max="12053" width="14.42578125" style="14" customWidth="1"/>
    <col min="12054" max="12054" width="9.85546875" style="14" customWidth="1"/>
    <col min="12055" max="12055" width="16.140625" style="14" customWidth="1"/>
    <col min="12056" max="12056" width="15" style="14" customWidth="1"/>
    <col min="12057" max="12057" width="18.140625" style="14" customWidth="1"/>
    <col min="12058" max="12058" width="14.140625" style="14" customWidth="1"/>
    <col min="12059" max="12059" width="9.42578125" style="14" customWidth="1"/>
    <col min="12060" max="12060" width="17.5703125" style="14" customWidth="1"/>
    <col min="12061" max="12061" width="25.140625" style="14" customWidth="1"/>
    <col min="12062" max="12062" width="10.5703125" style="14" customWidth="1"/>
    <col min="12063" max="12293" width="9.140625" style="14"/>
    <col min="12294" max="12294" width="4.42578125" style="14" customWidth="1"/>
    <col min="12295" max="12295" width="49.140625" style="14" customWidth="1"/>
    <col min="12296" max="12296" width="10.85546875" style="14" customWidth="1"/>
    <col min="12297" max="12306" width="0" style="14" hidden="1" customWidth="1"/>
    <col min="12307" max="12307" width="14.85546875" style="14" customWidth="1"/>
    <col min="12308" max="12308" width="13.28515625" style="14" customWidth="1"/>
    <col min="12309" max="12309" width="14.42578125" style="14" customWidth="1"/>
    <col min="12310" max="12310" width="9.85546875" style="14" customWidth="1"/>
    <col min="12311" max="12311" width="16.140625" style="14" customWidth="1"/>
    <col min="12312" max="12312" width="15" style="14" customWidth="1"/>
    <col min="12313" max="12313" width="18.140625" style="14" customWidth="1"/>
    <col min="12314" max="12314" width="14.140625" style="14" customWidth="1"/>
    <col min="12315" max="12315" width="9.42578125" style="14" customWidth="1"/>
    <col min="12316" max="12316" width="17.5703125" style="14" customWidth="1"/>
    <col min="12317" max="12317" width="25.140625" style="14" customWidth="1"/>
    <col min="12318" max="12318" width="10.5703125" style="14" customWidth="1"/>
    <col min="12319" max="12549" width="9.140625" style="14"/>
    <col min="12550" max="12550" width="4.42578125" style="14" customWidth="1"/>
    <col min="12551" max="12551" width="49.140625" style="14" customWidth="1"/>
    <col min="12552" max="12552" width="10.85546875" style="14" customWidth="1"/>
    <col min="12553" max="12562" width="0" style="14" hidden="1" customWidth="1"/>
    <col min="12563" max="12563" width="14.85546875" style="14" customWidth="1"/>
    <col min="12564" max="12564" width="13.28515625" style="14" customWidth="1"/>
    <col min="12565" max="12565" width="14.42578125" style="14" customWidth="1"/>
    <col min="12566" max="12566" width="9.85546875" style="14" customWidth="1"/>
    <col min="12567" max="12567" width="16.140625" style="14" customWidth="1"/>
    <col min="12568" max="12568" width="15" style="14" customWidth="1"/>
    <col min="12569" max="12569" width="18.140625" style="14" customWidth="1"/>
    <col min="12570" max="12570" width="14.140625" style="14" customWidth="1"/>
    <col min="12571" max="12571" width="9.42578125" style="14" customWidth="1"/>
    <col min="12572" max="12572" width="17.5703125" style="14" customWidth="1"/>
    <col min="12573" max="12573" width="25.140625" style="14" customWidth="1"/>
    <col min="12574" max="12574" width="10.5703125" style="14" customWidth="1"/>
    <col min="12575" max="12805" width="9.140625" style="14"/>
    <col min="12806" max="12806" width="4.42578125" style="14" customWidth="1"/>
    <col min="12807" max="12807" width="49.140625" style="14" customWidth="1"/>
    <col min="12808" max="12808" width="10.85546875" style="14" customWidth="1"/>
    <col min="12809" max="12818" width="0" style="14" hidden="1" customWidth="1"/>
    <col min="12819" max="12819" width="14.85546875" style="14" customWidth="1"/>
    <col min="12820" max="12820" width="13.28515625" style="14" customWidth="1"/>
    <col min="12821" max="12821" width="14.42578125" style="14" customWidth="1"/>
    <col min="12822" max="12822" width="9.85546875" style="14" customWidth="1"/>
    <col min="12823" max="12823" width="16.140625" style="14" customWidth="1"/>
    <col min="12824" max="12824" width="15" style="14" customWidth="1"/>
    <col min="12825" max="12825" width="18.140625" style="14" customWidth="1"/>
    <col min="12826" max="12826" width="14.140625" style="14" customWidth="1"/>
    <col min="12827" max="12827" width="9.42578125" style="14" customWidth="1"/>
    <col min="12828" max="12828" width="17.5703125" style="14" customWidth="1"/>
    <col min="12829" max="12829" width="25.140625" style="14" customWidth="1"/>
    <col min="12830" max="12830" width="10.5703125" style="14" customWidth="1"/>
    <col min="12831" max="13061" width="9.140625" style="14"/>
    <col min="13062" max="13062" width="4.42578125" style="14" customWidth="1"/>
    <col min="13063" max="13063" width="49.140625" style="14" customWidth="1"/>
    <col min="13064" max="13064" width="10.85546875" style="14" customWidth="1"/>
    <col min="13065" max="13074" width="0" style="14" hidden="1" customWidth="1"/>
    <col min="13075" max="13075" width="14.85546875" style="14" customWidth="1"/>
    <col min="13076" max="13076" width="13.28515625" style="14" customWidth="1"/>
    <col min="13077" max="13077" width="14.42578125" style="14" customWidth="1"/>
    <col min="13078" max="13078" width="9.85546875" style="14" customWidth="1"/>
    <col min="13079" max="13079" width="16.140625" style="14" customWidth="1"/>
    <col min="13080" max="13080" width="15" style="14" customWidth="1"/>
    <col min="13081" max="13081" width="18.140625" style="14" customWidth="1"/>
    <col min="13082" max="13082" width="14.140625" style="14" customWidth="1"/>
    <col min="13083" max="13083" width="9.42578125" style="14" customWidth="1"/>
    <col min="13084" max="13084" width="17.5703125" style="14" customWidth="1"/>
    <col min="13085" max="13085" width="25.140625" style="14" customWidth="1"/>
    <col min="13086" max="13086" width="10.5703125" style="14" customWidth="1"/>
    <col min="13087" max="13317" width="9.140625" style="14"/>
    <col min="13318" max="13318" width="4.42578125" style="14" customWidth="1"/>
    <col min="13319" max="13319" width="49.140625" style="14" customWidth="1"/>
    <col min="13320" max="13320" width="10.85546875" style="14" customWidth="1"/>
    <col min="13321" max="13330" width="0" style="14" hidden="1" customWidth="1"/>
    <col min="13331" max="13331" width="14.85546875" style="14" customWidth="1"/>
    <col min="13332" max="13332" width="13.28515625" style="14" customWidth="1"/>
    <col min="13333" max="13333" width="14.42578125" style="14" customWidth="1"/>
    <col min="13334" max="13334" width="9.85546875" style="14" customWidth="1"/>
    <col min="13335" max="13335" width="16.140625" style="14" customWidth="1"/>
    <col min="13336" max="13336" width="15" style="14" customWidth="1"/>
    <col min="13337" max="13337" width="18.140625" style="14" customWidth="1"/>
    <col min="13338" max="13338" width="14.140625" style="14" customWidth="1"/>
    <col min="13339" max="13339" width="9.42578125" style="14" customWidth="1"/>
    <col min="13340" max="13340" width="17.5703125" style="14" customWidth="1"/>
    <col min="13341" max="13341" width="25.140625" style="14" customWidth="1"/>
    <col min="13342" max="13342" width="10.5703125" style="14" customWidth="1"/>
    <col min="13343" max="13573" width="9.140625" style="14"/>
    <col min="13574" max="13574" width="4.42578125" style="14" customWidth="1"/>
    <col min="13575" max="13575" width="49.140625" style="14" customWidth="1"/>
    <col min="13576" max="13576" width="10.85546875" style="14" customWidth="1"/>
    <col min="13577" max="13586" width="0" style="14" hidden="1" customWidth="1"/>
    <col min="13587" max="13587" width="14.85546875" style="14" customWidth="1"/>
    <col min="13588" max="13588" width="13.28515625" style="14" customWidth="1"/>
    <col min="13589" max="13589" width="14.42578125" style="14" customWidth="1"/>
    <col min="13590" max="13590" width="9.85546875" style="14" customWidth="1"/>
    <col min="13591" max="13591" width="16.140625" style="14" customWidth="1"/>
    <col min="13592" max="13592" width="15" style="14" customWidth="1"/>
    <col min="13593" max="13593" width="18.140625" style="14" customWidth="1"/>
    <col min="13594" max="13594" width="14.140625" style="14" customWidth="1"/>
    <col min="13595" max="13595" width="9.42578125" style="14" customWidth="1"/>
    <col min="13596" max="13596" width="17.5703125" style="14" customWidth="1"/>
    <col min="13597" max="13597" width="25.140625" style="14" customWidth="1"/>
    <col min="13598" max="13598" width="10.5703125" style="14" customWidth="1"/>
    <col min="13599" max="13829" width="9.140625" style="14"/>
    <col min="13830" max="13830" width="4.42578125" style="14" customWidth="1"/>
    <col min="13831" max="13831" width="49.140625" style="14" customWidth="1"/>
    <col min="13832" max="13832" width="10.85546875" style="14" customWidth="1"/>
    <col min="13833" max="13842" width="0" style="14" hidden="1" customWidth="1"/>
    <col min="13843" max="13843" width="14.85546875" style="14" customWidth="1"/>
    <col min="13844" max="13844" width="13.28515625" style="14" customWidth="1"/>
    <col min="13845" max="13845" width="14.42578125" style="14" customWidth="1"/>
    <col min="13846" max="13846" width="9.85546875" style="14" customWidth="1"/>
    <col min="13847" max="13847" width="16.140625" style="14" customWidth="1"/>
    <col min="13848" max="13848" width="15" style="14" customWidth="1"/>
    <col min="13849" max="13849" width="18.140625" style="14" customWidth="1"/>
    <col min="13850" max="13850" width="14.140625" style="14" customWidth="1"/>
    <col min="13851" max="13851" width="9.42578125" style="14" customWidth="1"/>
    <col min="13852" max="13852" width="17.5703125" style="14" customWidth="1"/>
    <col min="13853" max="13853" width="25.140625" style="14" customWidth="1"/>
    <col min="13854" max="13854" width="10.5703125" style="14" customWidth="1"/>
    <col min="13855" max="14085" width="9.140625" style="14"/>
    <col min="14086" max="14086" width="4.42578125" style="14" customWidth="1"/>
    <col min="14087" max="14087" width="49.140625" style="14" customWidth="1"/>
    <col min="14088" max="14088" width="10.85546875" style="14" customWidth="1"/>
    <col min="14089" max="14098" width="0" style="14" hidden="1" customWidth="1"/>
    <col min="14099" max="14099" width="14.85546875" style="14" customWidth="1"/>
    <col min="14100" max="14100" width="13.28515625" style="14" customWidth="1"/>
    <col min="14101" max="14101" width="14.42578125" style="14" customWidth="1"/>
    <col min="14102" max="14102" width="9.85546875" style="14" customWidth="1"/>
    <col min="14103" max="14103" width="16.140625" style="14" customWidth="1"/>
    <col min="14104" max="14104" width="15" style="14" customWidth="1"/>
    <col min="14105" max="14105" width="18.140625" style="14" customWidth="1"/>
    <col min="14106" max="14106" width="14.140625" style="14" customWidth="1"/>
    <col min="14107" max="14107" width="9.42578125" style="14" customWidth="1"/>
    <col min="14108" max="14108" width="17.5703125" style="14" customWidth="1"/>
    <col min="14109" max="14109" width="25.140625" style="14" customWidth="1"/>
    <col min="14110" max="14110" width="10.5703125" style="14" customWidth="1"/>
    <col min="14111" max="14341" width="9.140625" style="14"/>
    <col min="14342" max="14342" width="4.42578125" style="14" customWidth="1"/>
    <col min="14343" max="14343" width="49.140625" style="14" customWidth="1"/>
    <col min="14344" max="14344" width="10.85546875" style="14" customWidth="1"/>
    <col min="14345" max="14354" width="0" style="14" hidden="1" customWidth="1"/>
    <col min="14355" max="14355" width="14.85546875" style="14" customWidth="1"/>
    <col min="14356" max="14356" width="13.28515625" style="14" customWidth="1"/>
    <col min="14357" max="14357" width="14.42578125" style="14" customWidth="1"/>
    <col min="14358" max="14358" width="9.85546875" style="14" customWidth="1"/>
    <col min="14359" max="14359" width="16.140625" style="14" customWidth="1"/>
    <col min="14360" max="14360" width="15" style="14" customWidth="1"/>
    <col min="14361" max="14361" width="18.140625" style="14" customWidth="1"/>
    <col min="14362" max="14362" width="14.140625" style="14" customWidth="1"/>
    <col min="14363" max="14363" width="9.42578125" style="14" customWidth="1"/>
    <col min="14364" max="14364" width="17.5703125" style="14" customWidth="1"/>
    <col min="14365" max="14365" width="25.140625" style="14" customWidth="1"/>
    <col min="14366" max="14366" width="10.5703125" style="14" customWidth="1"/>
    <col min="14367" max="14597" width="9.140625" style="14"/>
    <col min="14598" max="14598" width="4.42578125" style="14" customWidth="1"/>
    <col min="14599" max="14599" width="49.140625" style="14" customWidth="1"/>
    <col min="14600" max="14600" width="10.85546875" style="14" customWidth="1"/>
    <col min="14601" max="14610" width="0" style="14" hidden="1" customWidth="1"/>
    <col min="14611" max="14611" width="14.85546875" style="14" customWidth="1"/>
    <col min="14612" max="14612" width="13.28515625" style="14" customWidth="1"/>
    <col min="14613" max="14613" width="14.42578125" style="14" customWidth="1"/>
    <col min="14614" max="14614" width="9.85546875" style="14" customWidth="1"/>
    <col min="14615" max="14615" width="16.140625" style="14" customWidth="1"/>
    <col min="14616" max="14616" width="15" style="14" customWidth="1"/>
    <col min="14617" max="14617" width="18.140625" style="14" customWidth="1"/>
    <col min="14618" max="14618" width="14.140625" style="14" customWidth="1"/>
    <col min="14619" max="14619" width="9.42578125" style="14" customWidth="1"/>
    <col min="14620" max="14620" width="17.5703125" style="14" customWidth="1"/>
    <col min="14621" max="14621" width="25.140625" style="14" customWidth="1"/>
    <col min="14622" max="14622" width="10.5703125" style="14" customWidth="1"/>
    <col min="14623" max="14853" width="9.140625" style="14"/>
    <col min="14854" max="14854" width="4.42578125" style="14" customWidth="1"/>
    <col min="14855" max="14855" width="49.140625" style="14" customWidth="1"/>
    <col min="14856" max="14856" width="10.85546875" style="14" customWidth="1"/>
    <col min="14857" max="14866" width="0" style="14" hidden="1" customWidth="1"/>
    <col min="14867" max="14867" width="14.85546875" style="14" customWidth="1"/>
    <col min="14868" max="14868" width="13.28515625" style="14" customWidth="1"/>
    <col min="14869" max="14869" width="14.42578125" style="14" customWidth="1"/>
    <col min="14870" max="14870" width="9.85546875" style="14" customWidth="1"/>
    <col min="14871" max="14871" width="16.140625" style="14" customWidth="1"/>
    <col min="14872" max="14872" width="15" style="14" customWidth="1"/>
    <col min="14873" max="14873" width="18.140625" style="14" customWidth="1"/>
    <col min="14874" max="14874" width="14.140625" style="14" customWidth="1"/>
    <col min="14875" max="14875" width="9.42578125" style="14" customWidth="1"/>
    <col min="14876" max="14876" width="17.5703125" style="14" customWidth="1"/>
    <col min="14877" max="14877" width="25.140625" style="14" customWidth="1"/>
    <col min="14878" max="14878" width="10.5703125" style="14" customWidth="1"/>
    <col min="14879" max="15109" width="9.140625" style="14"/>
    <col min="15110" max="15110" width="4.42578125" style="14" customWidth="1"/>
    <col min="15111" max="15111" width="49.140625" style="14" customWidth="1"/>
    <col min="15112" max="15112" width="10.85546875" style="14" customWidth="1"/>
    <col min="15113" max="15122" width="0" style="14" hidden="1" customWidth="1"/>
    <col min="15123" max="15123" width="14.85546875" style="14" customWidth="1"/>
    <col min="15124" max="15124" width="13.28515625" style="14" customWidth="1"/>
    <col min="15125" max="15125" width="14.42578125" style="14" customWidth="1"/>
    <col min="15126" max="15126" width="9.85546875" style="14" customWidth="1"/>
    <col min="15127" max="15127" width="16.140625" style="14" customWidth="1"/>
    <col min="15128" max="15128" width="15" style="14" customWidth="1"/>
    <col min="15129" max="15129" width="18.140625" style="14" customWidth="1"/>
    <col min="15130" max="15130" width="14.140625" style="14" customWidth="1"/>
    <col min="15131" max="15131" width="9.42578125" style="14" customWidth="1"/>
    <col min="15132" max="15132" width="17.5703125" style="14" customWidth="1"/>
    <col min="15133" max="15133" width="25.140625" style="14" customWidth="1"/>
    <col min="15134" max="15134" width="10.5703125" style="14" customWidth="1"/>
    <col min="15135" max="15365" width="9.140625" style="14"/>
    <col min="15366" max="15366" width="4.42578125" style="14" customWidth="1"/>
    <col min="15367" max="15367" width="49.140625" style="14" customWidth="1"/>
    <col min="15368" max="15368" width="10.85546875" style="14" customWidth="1"/>
    <col min="15369" max="15378" width="0" style="14" hidden="1" customWidth="1"/>
    <col min="15379" max="15379" width="14.85546875" style="14" customWidth="1"/>
    <col min="15380" max="15380" width="13.28515625" style="14" customWidth="1"/>
    <col min="15381" max="15381" width="14.42578125" style="14" customWidth="1"/>
    <col min="15382" max="15382" width="9.85546875" style="14" customWidth="1"/>
    <col min="15383" max="15383" width="16.140625" style="14" customWidth="1"/>
    <col min="15384" max="15384" width="15" style="14" customWidth="1"/>
    <col min="15385" max="15385" width="18.140625" style="14" customWidth="1"/>
    <col min="15386" max="15386" width="14.140625" style="14" customWidth="1"/>
    <col min="15387" max="15387" width="9.42578125" style="14" customWidth="1"/>
    <col min="15388" max="15388" width="17.5703125" style="14" customWidth="1"/>
    <col min="15389" max="15389" width="25.140625" style="14" customWidth="1"/>
    <col min="15390" max="15390" width="10.5703125" style="14" customWidth="1"/>
    <col min="15391" max="15621" width="9.140625" style="14"/>
    <col min="15622" max="15622" width="4.42578125" style="14" customWidth="1"/>
    <col min="15623" max="15623" width="49.140625" style="14" customWidth="1"/>
    <col min="15624" max="15624" width="10.85546875" style="14" customWidth="1"/>
    <col min="15625" max="15634" width="0" style="14" hidden="1" customWidth="1"/>
    <col min="15635" max="15635" width="14.85546875" style="14" customWidth="1"/>
    <col min="15636" max="15636" width="13.28515625" style="14" customWidth="1"/>
    <col min="15637" max="15637" width="14.42578125" style="14" customWidth="1"/>
    <col min="15638" max="15638" width="9.85546875" style="14" customWidth="1"/>
    <col min="15639" max="15639" width="16.140625" style="14" customWidth="1"/>
    <col min="15640" max="15640" width="15" style="14" customWidth="1"/>
    <col min="15641" max="15641" width="18.140625" style="14" customWidth="1"/>
    <col min="15642" max="15642" width="14.140625" style="14" customWidth="1"/>
    <col min="15643" max="15643" width="9.42578125" style="14" customWidth="1"/>
    <col min="15644" max="15644" width="17.5703125" style="14" customWidth="1"/>
    <col min="15645" max="15645" width="25.140625" style="14" customWidth="1"/>
    <col min="15646" max="15646" width="10.5703125" style="14" customWidth="1"/>
    <col min="15647" max="15877" width="9.140625" style="14"/>
    <col min="15878" max="15878" width="4.42578125" style="14" customWidth="1"/>
    <col min="15879" max="15879" width="49.140625" style="14" customWidth="1"/>
    <col min="15880" max="15880" width="10.85546875" style="14" customWidth="1"/>
    <col min="15881" max="15890" width="0" style="14" hidden="1" customWidth="1"/>
    <col min="15891" max="15891" width="14.85546875" style="14" customWidth="1"/>
    <col min="15892" max="15892" width="13.28515625" style="14" customWidth="1"/>
    <col min="15893" max="15893" width="14.42578125" style="14" customWidth="1"/>
    <col min="15894" max="15894" width="9.85546875" style="14" customWidth="1"/>
    <col min="15895" max="15895" width="16.140625" style="14" customWidth="1"/>
    <col min="15896" max="15896" width="15" style="14" customWidth="1"/>
    <col min="15897" max="15897" width="18.140625" style="14" customWidth="1"/>
    <col min="15898" max="15898" width="14.140625" style="14" customWidth="1"/>
    <col min="15899" max="15899" width="9.42578125" style="14" customWidth="1"/>
    <col min="15900" max="15900" width="17.5703125" style="14" customWidth="1"/>
    <col min="15901" max="15901" width="25.140625" style="14" customWidth="1"/>
    <col min="15902" max="15902" width="10.5703125" style="14" customWidth="1"/>
    <col min="15903" max="16133" width="9.140625" style="14"/>
    <col min="16134" max="16134" width="4.42578125" style="14" customWidth="1"/>
    <col min="16135" max="16135" width="49.140625" style="14" customWidth="1"/>
    <col min="16136" max="16136" width="10.85546875" style="14" customWidth="1"/>
    <col min="16137" max="16146" width="0" style="14" hidden="1" customWidth="1"/>
    <col min="16147" max="16147" width="14.85546875" style="14" customWidth="1"/>
    <col min="16148" max="16148" width="13.28515625" style="14" customWidth="1"/>
    <col min="16149" max="16149" width="14.42578125" style="14" customWidth="1"/>
    <col min="16150" max="16150" width="9.85546875" style="14" customWidth="1"/>
    <col min="16151" max="16151" width="16.140625" style="14" customWidth="1"/>
    <col min="16152" max="16152" width="15" style="14" customWidth="1"/>
    <col min="16153" max="16153" width="18.140625" style="14" customWidth="1"/>
    <col min="16154" max="16154" width="14.140625" style="14" customWidth="1"/>
    <col min="16155" max="16155" width="9.42578125" style="14" customWidth="1"/>
    <col min="16156" max="16156" width="17.5703125" style="14" customWidth="1"/>
    <col min="16157" max="16157" width="25.140625" style="14" customWidth="1"/>
    <col min="16158" max="16158" width="10.5703125" style="14" customWidth="1"/>
    <col min="16159" max="16384" width="9.140625" style="14"/>
  </cols>
  <sheetData>
    <row r="1" spans="1:34" ht="7.5" customHeight="1"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</row>
    <row r="2" spans="1:34" ht="17.25" customHeight="1">
      <c r="A2" s="388"/>
      <c r="B2" s="598" t="s">
        <v>56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16"/>
      <c r="AD2" s="16"/>
      <c r="AE2" s="16"/>
      <c r="AF2" s="16"/>
    </row>
    <row r="3" spans="1:34" ht="14.25" customHeight="1">
      <c r="B3" s="599" t="s">
        <v>67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</row>
    <row r="4" spans="1:34" s="21" customFormat="1" ht="20.25" customHeight="1">
      <c r="B4" s="600" t="s">
        <v>205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H4" s="249"/>
    </row>
    <row r="5" spans="1:34" ht="11.25" customHeight="1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60" t="s">
        <v>49</v>
      </c>
      <c r="S5" s="258"/>
      <c r="T5" s="258"/>
      <c r="U5" s="258"/>
      <c r="V5" s="258"/>
      <c r="W5" s="258"/>
      <c r="X5" s="258"/>
      <c r="Y5" s="258"/>
      <c r="Z5" s="259"/>
      <c r="AA5" s="259"/>
      <c r="AB5" s="260" t="s">
        <v>49</v>
      </c>
    </row>
    <row r="6" spans="1:34" ht="13.5" customHeight="1">
      <c r="A6" s="588"/>
      <c r="B6" s="601" t="s">
        <v>0</v>
      </c>
      <c r="C6" s="602" t="s">
        <v>1</v>
      </c>
      <c r="D6" s="603" t="s">
        <v>239</v>
      </c>
      <c r="E6" s="604"/>
      <c r="F6" s="604"/>
      <c r="G6" s="604"/>
      <c r="H6" s="605"/>
      <c r="I6" s="606" t="s">
        <v>240</v>
      </c>
      <c r="J6" s="606"/>
      <c r="K6" s="606"/>
      <c r="L6" s="606"/>
      <c r="M6" s="607"/>
      <c r="N6" s="606" t="s">
        <v>241</v>
      </c>
      <c r="O6" s="606"/>
      <c r="P6" s="606"/>
      <c r="Q6" s="606"/>
      <c r="R6" s="608"/>
      <c r="S6" s="583" t="s">
        <v>242</v>
      </c>
      <c r="T6" s="584"/>
      <c r="U6" s="584"/>
      <c r="V6" s="584"/>
      <c r="W6" s="584"/>
      <c r="X6" s="585" t="s">
        <v>243</v>
      </c>
      <c r="Y6" s="586"/>
      <c r="Z6" s="586"/>
      <c r="AA6" s="586"/>
      <c r="AB6" s="587"/>
    </row>
    <row r="7" spans="1:34" ht="76.5" customHeight="1">
      <c r="A7" s="588"/>
      <c r="B7" s="601"/>
      <c r="C7" s="602"/>
      <c r="D7" s="130" t="s">
        <v>2</v>
      </c>
      <c r="E7" s="130" t="s">
        <v>3</v>
      </c>
      <c r="F7" s="130" t="s">
        <v>4</v>
      </c>
      <c r="G7" s="130" t="s">
        <v>5</v>
      </c>
      <c r="H7" s="131" t="s">
        <v>21</v>
      </c>
      <c r="I7" s="132" t="s">
        <v>2</v>
      </c>
      <c r="J7" s="130" t="s">
        <v>3</v>
      </c>
      <c r="K7" s="130" t="s">
        <v>4</v>
      </c>
      <c r="L7" s="130" t="s">
        <v>5</v>
      </c>
      <c r="M7" s="131" t="s">
        <v>6</v>
      </c>
      <c r="N7" s="132" t="s">
        <v>2</v>
      </c>
      <c r="O7" s="130" t="s">
        <v>3</v>
      </c>
      <c r="P7" s="130" t="s">
        <v>7</v>
      </c>
      <c r="Q7" s="130" t="s">
        <v>5</v>
      </c>
      <c r="R7" s="130" t="s">
        <v>8</v>
      </c>
      <c r="S7" s="132" t="s">
        <v>2</v>
      </c>
      <c r="T7" s="132" t="s">
        <v>3</v>
      </c>
      <c r="U7" s="130" t="s">
        <v>4</v>
      </c>
      <c r="V7" s="130" t="s">
        <v>5</v>
      </c>
      <c r="W7" s="133" t="s">
        <v>6</v>
      </c>
      <c r="X7" s="134" t="s">
        <v>2</v>
      </c>
      <c r="Y7" s="130" t="s">
        <v>3</v>
      </c>
      <c r="Z7" s="130" t="s">
        <v>7</v>
      </c>
      <c r="AA7" s="130" t="s">
        <v>5</v>
      </c>
      <c r="AB7" s="130" t="s">
        <v>8</v>
      </c>
    </row>
    <row r="8" spans="1:34" s="21" customFormat="1" ht="11.25" customHeight="1">
      <c r="A8" s="19">
        <v>1</v>
      </c>
      <c r="B8" s="20">
        <v>2</v>
      </c>
      <c r="C8" s="20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5">
        <v>4</v>
      </c>
      <c r="J8" s="135">
        <v>5</v>
      </c>
      <c r="K8" s="135">
        <v>6</v>
      </c>
      <c r="L8" s="135">
        <v>7</v>
      </c>
      <c r="M8" s="136">
        <v>8</v>
      </c>
      <c r="N8" s="389">
        <v>9</v>
      </c>
      <c r="O8" s="135">
        <v>10</v>
      </c>
      <c r="P8" s="135">
        <v>11</v>
      </c>
      <c r="Q8" s="135">
        <v>12</v>
      </c>
      <c r="R8" s="135">
        <v>13</v>
      </c>
      <c r="S8" s="389">
        <v>4</v>
      </c>
      <c r="T8" s="389">
        <v>5</v>
      </c>
      <c r="U8" s="135">
        <v>6</v>
      </c>
      <c r="V8" s="135">
        <v>7</v>
      </c>
      <c r="W8" s="136">
        <v>8</v>
      </c>
      <c r="X8" s="137">
        <v>9</v>
      </c>
      <c r="Y8" s="135">
        <v>10</v>
      </c>
      <c r="Z8" s="135">
        <v>11</v>
      </c>
      <c r="AA8" s="135">
        <v>12</v>
      </c>
      <c r="AB8" s="135">
        <v>13</v>
      </c>
    </row>
    <row r="9" spans="1:34" ht="13.5" customHeight="1">
      <c r="A9" s="22">
        <v>1</v>
      </c>
      <c r="B9" s="121" t="s">
        <v>82</v>
      </c>
      <c r="C9" s="23"/>
      <c r="D9" s="138">
        <v>1767624.5779999997</v>
      </c>
      <c r="E9" s="138">
        <v>138897.38200000001</v>
      </c>
      <c r="F9" s="88">
        <v>1628727.1959999998</v>
      </c>
      <c r="G9" s="139"/>
      <c r="H9" s="140">
        <v>18150290.182411999</v>
      </c>
      <c r="I9" s="61">
        <f>I10</f>
        <v>259009.97099999999</v>
      </c>
      <c r="J9" s="62">
        <f>J10</f>
        <v>20581.777000000002</v>
      </c>
      <c r="K9" s="62">
        <f>K10</f>
        <v>238428.19399999999</v>
      </c>
      <c r="L9" s="63"/>
      <c r="M9" s="241">
        <f>M10+M11</f>
        <v>2485434.7078180001</v>
      </c>
      <c r="N9" s="116">
        <v>253086.83499999999</v>
      </c>
      <c r="O9" s="65">
        <v>20612.538</v>
      </c>
      <c r="P9" s="65">
        <v>232474.29699999999</v>
      </c>
      <c r="Q9" s="66"/>
      <c r="R9" s="62">
        <v>2709727.6452839999</v>
      </c>
      <c r="S9" s="284">
        <f t="shared" ref="S9:U10" si="0">D9+I9</f>
        <v>2026634.5489999996</v>
      </c>
      <c r="T9" s="153">
        <f t="shared" si="0"/>
        <v>159479.15900000001</v>
      </c>
      <c r="U9" s="141">
        <f t="shared" si="0"/>
        <v>1867155.3899999997</v>
      </c>
      <c r="V9" s="142"/>
      <c r="W9" s="194">
        <f>H9+M9</f>
        <v>20635724.89023</v>
      </c>
      <c r="X9" s="289">
        <v>1858441.7389999998</v>
      </c>
      <c r="Y9" s="263">
        <v>152572.44899999996</v>
      </c>
      <c r="Z9" s="65">
        <v>1705869.29</v>
      </c>
      <c r="AA9" s="60"/>
      <c r="AB9" s="65">
        <v>18408329.290451001</v>
      </c>
      <c r="AC9" s="25"/>
    </row>
    <row r="10" spans="1:34" ht="14.25" customHeight="1">
      <c r="A10" s="588"/>
      <c r="B10" s="123" t="s">
        <v>9</v>
      </c>
      <c r="C10" s="23" t="s">
        <v>10</v>
      </c>
      <c r="D10" s="143">
        <v>1767624.5779999997</v>
      </c>
      <c r="E10" s="143">
        <v>138897.38200000001</v>
      </c>
      <c r="F10" s="71">
        <v>1628727.1959999998</v>
      </c>
      <c r="G10" s="144">
        <v>4.7720000000000011</v>
      </c>
      <c r="H10" s="145">
        <v>7772286.1793120001</v>
      </c>
      <c r="I10" s="67">
        <v>259009.97099999999</v>
      </c>
      <c r="J10" s="68">
        <f>I10-K10</f>
        <v>20581.777000000002</v>
      </c>
      <c r="K10" s="68">
        <v>238428.19399999999</v>
      </c>
      <c r="L10" s="68">
        <v>4.5970000000000004</v>
      </c>
      <c r="M10" s="242">
        <f>K10*L10</f>
        <v>1096054.4078180001</v>
      </c>
      <c r="N10" s="119">
        <v>253086.83499999999</v>
      </c>
      <c r="O10" s="70">
        <v>20612.538</v>
      </c>
      <c r="P10" s="70">
        <v>232474.29699999999</v>
      </c>
      <c r="Q10" s="71">
        <v>4.7720000000000002</v>
      </c>
      <c r="R10" s="70">
        <v>1109367.345284</v>
      </c>
      <c r="S10" s="391">
        <f t="shared" si="0"/>
        <v>2026634.5489999996</v>
      </c>
      <c r="T10" s="391">
        <f t="shared" si="0"/>
        <v>159479.15900000001</v>
      </c>
      <c r="U10" s="146">
        <f t="shared" si="0"/>
        <v>1867155.3899999997</v>
      </c>
      <c r="V10" s="147">
        <f>W10/U10</f>
        <v>4.7496532075619067</v>
      </c>
      <c r="W10" s="195">
        <f>H10+M10</f>
        <v>8868340.5871300008</v>
      </c>
      <c r="X10" s="290">
        <v>1858441.7389999998</v>
      </c>
      <c r="Y10" s="264">
        <v>152572.44899999996</v>
      </c>
      <c r="Z10" s="70">
        <v>1705869.29</v>
      </c>
      <c r="AA10" s="265">
        <v>5.0198879041142721</v>
      </c>
      <c r="AB10" s="70">
        <v>8563272.6148710009</v>
      </c>
    </row>
    <row r="11" spans="1:34" ht="14.25" customHeight="1">
      <c r="A11" s="588"/>
      <c r="B11" s="123" t="s">
        <v>11</v>
      </c>
      <c r="C11" s="23" t="s">
        <v>12</v>
      </c>
      <c r="D11" s="71"/>
      <c r="E11" s="143"/>
      <c r="F11" s="71">
        <v>2496.645</v>
      </c>
      <c r="G11" s="144">
        <v>4156.78</v>
      </c>
      <c r="H11" s="145">
        <v>10378004.003099998</v>
      </c>
      <c r="I11" s="72"/>
      <c r="J11" s="68"/>
      <c r="K11" s="69">
        <v>385</v>
      </c>
      <c r="L11" s="379">
        <v>3608.78</v>
      </c>
      <c r="M11" s="242">
        <f>K11*L11</f>
        <v>1389380.3</v>
      </c>
      <c r="N11" s="116"/>
      <c r="O11" s="65"/>
      <c r="P11" s="73">
        <v>385</v>
      </c>
      <c r="Q11" s="74">
        <v>4156.78</v>
      </c>
      <c r="R11" s="70">
        <v>1600360.2999999998</v>
      </c>
      <c r="S11" s="150"/>
      <c r="T11" s="150"/>
      <c r="U11" s="146">
        <f t="shared" ref="U11:U26" si="1">F11+K11</f>
        <v>2881.645</v>
      </c>
      <c r="V11" s="147">
        <f>W11/U11</f>
        <v>4083.5648746115498</v>
      </c>
      <c r="W11" s="195">
        <f>H11+M11</f>
        <v>11767384.303099999</v>
      </c>
      <c r="X11" s="291"/>
      <c r="Y11" s="119"/>
      <c r="Z11" s="70">
        <v>2663.4089999999997</v>
      </c>
      <c r="AA11" s="265">
        <v>3696.4118825084702</v>
      </c>
      <c r="AB11" s="70">
        <v>9845056.6755800005</v>
      </c>
    </row>
    <row r="12" spans="1:34" ht="14.25" customHeight="1">
      <c r="A12" s="22">
        <v>2</v>
      </c>
      <c r="B12" s="349" t="s">
        <v>83</v>
      </c>
      <c r="C12" s="23"/>
      <c r="D12" s="138">
        <v>221223.57799999998</v>
      </c>
      <c r="E12" s="138">
        <v>18507.204999999994</v>
      </c>
      <c r="F12" s="151">
        <v>202716.37299999999</v>
      </c>
      <c r="G12" s="152"/>
      <c r="H12" s="140">
        <v>8597602.0451830011</v>
      </c>
      <c r="I12" s="75">
        <f>I13</f>
        <v>42229.362000000001</v>
      </c>
      <c r="J12" s="62">
        <f>J13</f>
        <v>1962.4979999999996</v>
      </c>
      <c r="K12" s="75">
        <f>K13+K15</f>
        <v>40266.864000000001</v>
      </c>
      <c r="L12" s="62"/>
      <c r="M12" s="240">
        <f>M13+M14+M15</f>
        <v>1823627.0596</v>
      </c>
      <c r="N12" s="116">
        <v>17762.435000000001</v>
      </c>
      <c r="O12" s="76">
        <v>439.28300000000309</v>
      </c>
      <c r="P12" s="65">
        <v>17323.151999999998</v>
      </c>
      <c r="Q12" s="66"/>
      <c r="R12" s="65">
        <v>878118.71019199991</v>
      </c>
      <c r="S12" s="153">
        <f>D12+I12</f>
        <v>263452.94</v>
      </c>
      <c r="T12" s="153">
        <f>E12+J12</f>
        <v>20469.702999999994</v>
      </c>
      <c r="U12" s="141">
        <f t="shared" si="1"/>
        <v>242983.23699999999</v>
      </c>
      <c r="V12" s="154"/>
      <c r="W12" s="194">
        <f>H12+M12</f>
        <v>10421229.104783</v>
      </c>
      <c r="X12" s="292">
        <v>489035.92599999998</v>
      </c>
      <c r="Y12" s="116">
        <v>20690.157999999981</v>
      </c>
      <c r="Z12" s="65">
        <v>468345.76799999998</v>
      </c>
      <c r="AA12" s="266"/>
      <c r="AB12" s="65">
        <v>17176428.26582</v>
      </c>
      <c r="AC12" s="27"/>
    </row>
    <row r="13" spans="1:34" ht="14.25" customHeight="1">
      <c r="A13" s="589"/>
      <c r="B13" s="123" t="s">
        <v>39</v>
      </c>
      <c r="C13" s="23" t="s">
        <v>10</v>
      </c>
      <c r="D13" s="143"/>
      <c r="E13" s="143"/>
      <c r="F13" s="96">
        <v>202716.37299999999</v>
      </c>
      <c r="G13" s="149">
        <v>30.771000000000004</v>
      </c>
      <c r="H13" s="145">
        <v>6237785.5135830007</v>
      </c>
      <c r="I13" s="67">
        <v>42229.362000000001</v>
      </c>
      <c r="J13" s="68">
        <f>I13-K13</f>
        <v>1962.4979999999996</v>
      </c>
      <c r="K13" s="68">
        <v>40266.864000000001</v>
      </c>
      <c r="L13" s="68">
        <v>35.774999999999999</v>
      </c>
      <c r="M13" s="89">
        <f>K13*L13</f>
        <v>1440547.0596</v>
      </c>
      <c r="N13" s="119"/>
      <c r="O13" s="70"/>
      <c r="P13" s="70">
        <v>17323.151999999998</v>
      </c>
      <c r="Q13" s="78">
        <v>30.771000000000001</v>
      </c>
      <c r="R13" s="70">
        <v>533050.71019199991</v>
      </c>
      <c r="S13" s="150"/>
      <c r="T13" s="150"/>
      <c r="U13" s="146">
        <f t="shared" si="1"/>
        <v>242983.23699999999</v>
      </c>
      <c r="V13" s="154">
        <f>W13/U13</f>
        <v>31.600256330369824</v>
      </c>
      <c r="W13" s="195">
        <f t="shared" ref="W13:W21" si="2">H13+M13</f>
        <v>7678332.573183001</v>
      </c>
      <c r="X13" s="291"/>
      <c r="Y13" s="119"/>
      <c r="Z13" s="70">
        <v>467142</v>
      </c>
      <c r="AA13" s="266">
        <v>30.975138347174951</v>
      </c>
      <c r="AB13" s="60">
        <v>14469788.077776002</v>
      </c>
    </row>
    <row r="14" spans="1:34" ht="14.25" customHeight="1">
      <c r="A14" s="590"/>
      <c r="B14" s="123" t="s">
        <v>40</v>
      </c>
      <c r="C14" s="23" t="s">
        <v>12</v>
      </c>
      <c r="D14" s="143"/>
      <c r="E14" s="143"/>
      <c r="F14" s="96">
        <v>2735.48</v>
      </c>
      <c r="G14" s="149">
        <v>862.67</v>
      </c>
      <c r="H14" s="145">
        <v>2359816.5315999999</v>
      </c>
      <c r="I14" s="67"/>
      <c r="J14" s="68"/>
      <c r="K14" s="68">
        <v>400</v>
      </c>
      <c r="L14" s="379">
        <v>957.7</v>
      </c>
      <c r="M14" s="89">
        <f>K14*L14</f>
        <v>383080</v>
      </c>
      <c r="N14" s="119"/>
      <c r="O14" s="70"/>
      <c r="P14" s="71">
        <v>400</v>
      </c>
      <c r="Q14" s="78">
        <v>862.67</v>
      </c>
      <c r="R14" s="70">
        <v>345068</v>
      </c>
      <c r="S14" s="150"/>
      <c r="T14" s="150"/>
      <c r="U14" s="146">
        <f t="shared" si="1"/>
        <v>3135.48</v>
      </c>
      <c r="V14" s="147">
        <f>W14/U14</f>
        <v>874.79318369117323</v>
      </c>
      <c r="W14" s="195">
        <f t="shared" si="2"/>
        <v>2742896.5315999999</v>
      </c>
      <c r="X14" s="291"/>
      <c r="Y14" s="119"/>
      <c r="Z14" s="70">
        <v>3134.41</v>
      </c>
      <c r="AA14" s="265">
        <v>851.62561505993153</v>
      </c>
      <c r="AB14" s="60">
        <v>2669343.8440999999</v>
      </c>
    </row>
    <row r="15" spans="1:34" ht="14.25" customHeight="1">
      <c r="A15" s="392"/>
      <c r="B15" s="123" t="s">
        <v>41</v>
      </c>
      <c r="C15" s="23" t="s">
        <v>12</v>
      </c>
      <c r="D15" s="155"/>
      <c r="E15" s="143"/>
      <c r="F15" s="96">
        <v>0</v>
      </c>
      <c r="G15" s="149" t="e">
        <v>#DIV/0!</v>
      </c>
      <c r="H15" s="145">
        <v>0</v>
      </c>
      <c r="I15" s="67"/>
      <c r="J15" s="68"/>
      <c r="K15" s="79"/>
      <c r="L15" s="68">
        <v>35.774999999999999</v>
      </c>
      <c r="M15" s="89">
        <f>K15*L15</f>
        <v>0</v>
      </c>
      <c r="N15" s="286"/>
      <c r="O15" s="70"/>
      <c r="P15" s="71"/>
      <c r="Q15" s="78">
        <v>30.771000000000001</v>
      </c>
      <c r="R15" s="70">
        <v>0</v>
      </c>
      <c r="S15" s="150"/>
      <c r="T15" s="150"/>
      <c r="U15" s="146">
        <f t="shared" si="1"/>
        <v>0</v>
      </c>
      <c r="V15" s="147" t="e">
        <f>W15/U15</f>
        <v>#DIV/0!</v>
      </c>
      <c r="W15" s="195">
        <f t="shared" si="2"/>
        <v>0</v>
      </c>
      <c r="X15" s="293"/>
      <c r="Y15" s="146"/>
      <c r="Z15" s="146">
        <v>1203.768</v>
      </c>
      <c r="AA15" s="149"/>
      <c r="AB15" s="146">
        <v>37296.343944</v>
      </c>
    </row>
    <row r="16" spans="1:34" ht="14.25" customHeight="1">
      <c r="A16" s="22">
        <v>3</v>
      </c>
      <c r="B16" s="349" t="s">
        <v>115</v>
      </c>
      <c r="C16" s="23" t="s">
        <v>10</v>
      </c>
      <c r="D16" s="156">
        <v>4442.16</v>
      </c>
      <c r="E16" s="138">
        <v>195.60999999999956</v>
      </c>
      <c r="F16" s="88">
        <v>4246.55</v>
      </c>
      <c r="G16" s="157"/>
      <c r="H16" s="140">
        <v>121183.40363777705</v>
      </c>
      <c r="I16" s="83">
        <v>130406.22</v>
      </c>
      <c r="J16" s="64">
        <f>I16-K16</f>
        <v>4646.8500000000058</v>
      </c>
      <c r="K16" s="62">
        <v>125759.37</v>
      </c>
      <c r="L16" s="68"/>
      <c r="M16" s="240">
        <f>M17+M20+M21</f>
        <v>3557883.1248232536</v>
      </c>
      <c r="N16" s="238">
        <v>0</v>
      </c>
      <c r="O16" s="239">
        <v>0</v>
      </c>
      <c r="P16" s="239">
        <v>0</v>
      </c>
      <c r="Q16" s="234"/>
      <c r="R16" s="233">
        <v>0</v>
      </c>
      <c r="S16" s="153">
        <f>D16+I16</f>
        <v>134848.38</v>
      </c>
      <c r="T16" s="153">
        <f>E16+J16</f>
        <v>4842.4600000000055</v>
      </c>
      <c r="U16" s="141">
        <f t="shared" si="1"/>
        <v>130005.92</v>
      </c>
      <c r="V16" s="158"/>
      <c r="W16" s="140">
        <f>H16+M16</f>
        <v>3679066.5284610307</v>
      </c>
      <c r="X16" s="294">
        <v>262860.48</v>
      </c>
      <c r="Y16" s="141">
        <v>10316.429999999978</v>
      </c>
      <c r="Z16" s="141">
        <v>252544.05000000002</v>
      </c>
      <c r="AA16" s="159"/>
      <c r="AB16" s="138">
        <v>7000875.3176621841</v>
      </c>
      <c r="AC16" s="27"/>
    </row>
    <row r="17" spans="1:30" ht="14.25" customHeight="1">
      <c r="A17" s="588"/>
      <c r="B17" s="123" t="s">
        <v>13</v>
      </c>
      <c r="C17" s="23"/>
      <c r="D17" s="143"/>
      <c r="E17" s="143"/>
      <c r="F17" s="143">
        <v>0</v>
      </c>
      <c r="G17" s="144"/>
      <c r="H17" s="145">
        <v>0</v>
      </c>
      <c r="I17" s="85"/>
      <c r="J17" s="69"/>
      <c r="K17" s="272">
        <f>K18</f>
        <v>0</v>
      </c>
      <c r="L17" s="68"/>
      <c r="M17" s="89">
        <f>M18+M19</f>
        <v>0</v>
      </c>
      <c r="N17" s="237"/>
      <c r="O17" s="235"/>
      <c r="P17" s="235">
        <v>0</v>
      </c>
      <c r="Q17" s="234"/>
      <c r="R17" s="235">
        <v>0</v>
      </c>
      <c r="S17" s="150"/>
      <c r="T17" s="150"/>
      <c r="U17" s="146">
        <f t="shared" si="1"/>
        <v>0</v>
      </c>
      <c r="V17" s="154"/>
      <c r="W17" s="160">
        <f>H17+M17</f>
        <v>0</v>
      </c>
      <c r="X17" s="161"/>
      <c r="Y17" s="146"/>
      <c r="Z17" s="244">
        <v>87239.245999999999</v>
      </c>
      <c r="AA17" s="147"/>
      <c r="AB17" s="174">
        <v>2913790.8163999999</v>
      </c>
      <c r="AC17" s="27"/>
    </row>
    <row r="18" spans="1:30" ht="14.25" customHeight="1">
      <c r="A18" s="588"/>
      <c r="B18" s="123" t="s">
        <v>14</v>
      </c>
      <c r="C18" s="28" t="s">
        <v>10</v>
      </c>
      <c r="D18" s="162"/>
      <c r="E18" s="143"/>
      <c r="F18" s="71">
        <v>0</v>
      </c>
      <c r="G18" s="144" t="e">
        <v>#DIV/0!</v>
      </c>
      <c r="H18" s="145">
        <v>0</v>
      </c>
      <c r="I18" s="273"/>
      <c r="J18" s="69"/>
      <c r="K18" s="69">
        <v>0</v>
      </c>
      <c r="L18" s="69">
        <v>35</v>
      </c>
      <c r="M18" s="89">
        <f>K18*L18</f>
        <v>0</v>
      </c>
      <c r="N18" s="236"/>
      <c r="O18" s="234"/>
      <c r="P18" s="235">
        <v>0</v>
      </c>
      <c r="Q18" s="234">
        <v>33.4</v>
      </c>
      <c r="R18" s="235">
        <v>0</v>
      </c>
      <c r="S18" s="164"/>
      <c r="T18" s="164"/>
      <c r="U18" s="163">
        <f t="shared" si="1"/>
        <v>0</v>
      </c>
      <c r="V18" s="165" t="e">
        <f>W18/U18</f>
        <v>#DIV/0!</v>
      </c>
      <c r="W18" s="166">
        <f t="shared" si="2"/>
        <v>0</v>
      </c>
      <c r="X18" s="167"/>
      <c r="Y18" s="143"/>
      <c r="Z18" s="244">
        <v>87239.245999999999</v>
      </c>
      <c r="AA18" s="147">
        <v>33.4</v>
      </c>
      <c r="AB18" s="174">
        <v>2913790.8163999999</v>
      </c>
      <c r="AC18" s="27"/>
    </row>
    <row r="19" spans="1:30" ht="14.25" customHeight="1">
      <c r="A19" s="588"/>
      <c r="B19" s="123" t="s">
        <v>15</v>
      </c>
      <c r="C19" s="23" t="s">
        <v>12</v>
      </c>
      <c r="D19" s="143"/>
      <c r="E19" s="143"/>
      <c r="F19" s="71">
        <v>0</v>
      </c>
      <c r="G19" s="144"/>
      <c r="H19" s="145">
        <v>0</v>
      </c>
      <c r="I19" s="85"/>
      <c r="J19" s="69"/>
      <c r="K19" s="69">
        <v>0</v>
      </c>
      <c r="L19" s="68"/>
      <c r="M19" s="89">
        <f>K19*L19</f>
        <v>0</v>
      </c>
      <c r="N19" s="237"/>
      <c r="O19" s="234"/>
      <c r="P19" s="235">
        <v>0</v>
      </c>
      <c r="Q19" s="234"/>
      <c r="R19" s="235">
        <v>0</v>
      </c>
      <c r="S19" s="164"/>
      <c r="T19" s="164"/>
      <c r="U19" s="146">
        <f t="shared" si="1"/>
        <v>0</v>
      </c>
      <c r="V19" s="154"/>
      <c r="W19" s="166">
        <f t="shared" si="2"/>
        <v>0</v>
      </c>
      <c r="X19" s="161"/>
      <c r="Y19" s="146"/>
      <c r="Z19" s="245">
        <v>0</v>
      </c>
      <c r="AA19" s="169"/>
      <c r="AB19" s="73">
        <v>0</v>
      </c>
    </row>
    <row r="20" spans="1:30" ht="29.25" customHeight="1">
      <c r="A20" s="588"/>
      <c r="B20" s="122" t="s">
        <v>213</v>
      </c>
      <c r="C20" s="37" t="s">
        <v>10</v>
      </c>
      <c r="D20" s="162"/>
      <c r="E20" s="143"/>
      <c r="F20" s="162">
        <v>4182.5439999999999</v>
      </c>
      <c r="G20" s="144">
        <v>28.973611189213326</v>
      </c>
      <c r="H20" s="145">
        <v>121183.40363777705</v>
      </c>
      <c r="I20" s="273"/>
      <c r="J20" s="69"/>
      <c r="K20" s="68">
        <v>100105.978</v>
      </c>
      <c r="L20" s="82"/>
      <c r="M20" s="89">
        <f>189/3.05*477.85*K20/1000</f>
        <v>2964241.3967212136</v>
      </c>
      <c r="N20" s="236"/>
      <c r="O20" s="234"/>
      <c r="P20" s="79">
        <v>0</v>
      </c>
      <c r="Q20" s="66"/>
      <c r="R20" s="68">
        <v>0</v>
      </c>
      <c r="S20" s="170"/>
      <c r="T20" s="170"/>
      <c r="U20" s="155">
        <f t="shared" si="1"/>
        <v>104288.522</v>
      </c>
      <c r="V20" s="171">
        <f>W20/U20</f>
        <v>29.585468670837916</v>
      </c>
      <c r="W20" s="166">
        <f t="shared" si="2"/>
        <v>3085424.8003589907</v>
      </c>
      <c r="X20" s="167"/>
      <c r="Y20" s="143"/>
      <c r="Z20" s="244">
        <v>162270.81</v>
      </c>
      <c r="AA20" s="144">
        <v>25.186812719195672</v>
      </c>
      <c r="AB20" s="174">
        <v>4087084.5012621842</v>
      </c>
    </row>
    <row r="21" spans="1:30" ht="14.25" customHeight="1">
      <c r="A21" s="588"/>
      <c r="B21" s="122" t="s">
        <v>47</v>
      </c>
      <c r="C21" s="37" t="s">
        <v>10</v>
      </c>
      <c r="D21" s="162"/>
      <c r="E21" s="143"/>
      <c r="F21" s="162">
        <v>0</v>
      </c>
      <c r="G21" s="144"/>
      <c r="H21" s="145">
        <v>0</v>
      </c>
      <c r="I21" s="273"/>
      <c r="J21" s="69"/>
      <c r="K21" s="68">
        <v>23201.083999999999</v>
      </c>
      <c r="L21" s="82"/>
      <c r="M21" s="89">
        <f>K21*0.053*482.77</f>
        <v>593641.7281020399</v>
      </c>
      <c r="N21" s="80"/>
      <c r="O21" s="68"/>
      <c r="P21" s="79">
        <v>0</v>
      </c>
      <c r="Q21" s="66"/>
      <c r="R21" s="68"/>
      <c r="S21" s="170"/>
      <c r="T21" s="170"/>
      <c r="U21" s="155">
        <f t="shared" si="1"/>
        <v>23201.083999999999</v>
      </c>
      <c r="V21" s="171"/>
      <c r="W21" s="166">
        <f t="shared" si="2"/>
        <v>593641.7281020399</v>
      </c>
      <c r="X21" s="167"/>
      <c r="Y21" s="143"/>
      <c r="Z21" s="244"/>
      <c r="AA21" s="144"/>
      <c r="AB21" s="143"/>
    </row>
    <row r="22" spans="1:30" ht="14.25" customHeight="1">
      <c r="A22" s="588"/>
      <c r="B22" s="123" t="s">
        <v>46</v>
      </c>
      <c r="C22" s="23" t="s">
        <v>10</v>
      </c>
      <c r="D22" s="143"/>
      <c r="E22" s="143"/>
      <c r="F22" s="143">
        <v>64.006</v>
      </c>
      <c r="G22" s="144"/>
      <c r="H22" s="145"/>
      <c r="I22" s="85"/>
      <c r="J22" s="69"/>
      <c r="K22" s="68">
        <v>2452.308</v>
      </c>
      <c r="L22" s="68"/>
      <c r="M22" s="89"/>
      <c r="N22" s="67"/>
      <c r="O22" s="68"/>
      <c r="P22" s="235">
        <v>0</v>
      </c>
      <c r="Q22" s="82"/>
      <c r="R22" s="68"/>
      <c r="S22" s="172"/>
      <c r="T22" s="172"/>
      <c r="U22" s="155">
        <f t="shared" si="1"/>
        <v>2516.3139999999999</v>
      </c>
      <c r="V22" s="173"/>
      <c r="W22" s="166"/>
      <c r="X22" s="167"/>
      <c r="Y22" s="143"/>
      <c r="Z22" s="244">
        <v>3033.9940000000001</v>
      </c>
      <c r="AA22" s="144"/>
      <c r="AB22" s="174"/>
    </row>
    <row r="23" spans="1:30" ht="14.25" customHeight="1">
      <c r="A23" s="22">
        <v>4</v>
      </c>
      <c r="B23" s="349" t="s">
        <v>84</v>
      </c>
      <c r="C23" s="23"/>
      <c r="D23" s="175">
        <v>0</v>
      </c>
      <c r="E23" s="175">
        <v>0</v>
      </c>
      <c r="F23" s="175">
        <v>0</v>
      </c>
      <c r="G23" s="144"/>
      <c r="H23" s="176">
        <v>0</v>
      </c>
      <c r="I23" s="83">
        <v>0</v>
      </c>
      <c r="J23" s="64">
        <f>J24</f>
        <v>0</v>
      </c>
      <c r="K23" s="64">
        <f>K24</f>
        <v>0</v>
      </c>
      <c r="L23" s="84"/>
      <c r="M23" s="241">
        <f>M24+M25</f>
        <v>0</v>
      </c>
      <c r="N23" s="238">
        <v>0</v>
      </c>
      <c r="O23" s="239">
        <v>0</v>
      </c>
      <c r="P23" s="239">
        <v>0</v>
      </c>
      <c r="Q23" s="239"/>
      <c r="R23" s="239">
        <v>0</v>
      </c>
      <c r="S23" s="177">
        <f>D23+I23</f>
        <v>0</v>
      </c>
      <c r="T23" s="177">
        <f>E23+J23</f>
        <v>0</v>
      </c>
      <c r="U23" s="178">
        <f t="shared" si="1"/>
        <v>0</v>
      </c>
      <c r="V23" s="179"/>
      <c r="W23" s="180">
        <f>W24+W25</f>
        <v>0</v>
      </c>
      <c r="X23" s="181">
        <v>0</v>
      </c>
      <c r="Y23" s="175">
        <v>0</v>
      </c>
      <c r="Z23" s="178">
        <v>0</v>
      </c>
      <c r="AA23" s="169"/>
      <c r="AB23" s="175">
        <v>0</v>
      </c>
    </row>
    <row r="24" spans="1:30" ht="14.25" customHeight="1">
      <c r="A24" s="588"/>
      <c r="B24" s="380" t="s">
        <v>9</v>
      </c>
      <c r="C24" s="23" t="s">
        <v>10</v>
      </c>
      <c r="D24" s="174">
        <v>0</v>
      </c>
      <c r="E24" s="174">
        <v>0</v>
      </c>
      <c r="F24" s="182">
        <v>0</v>
      </c>
      <c r="G24" s="183" t="e">
        <v>#DIV/0!</v>
      </c>
      <c r="H24" s="184">
        <v>0</v>
      </c>
      <c r="I24" s="247">
        <v>0</v>
      </c>
      <c r="J24" s="248">
        <f>I24-K24</f>
        <v>0</v>
      </c>
      <c r="K24" s="69">
        <v>0</v>
      </c>
      <c r="L24" s="68">
        <f>25.771</f>
        <v>25.771000000000001</v>
      </c>
      <c r="M24" s="242">
        <f>K24*L24</f>
        <v>0</v>
      </c>
      <c r="N24" s="237">
        <v>0</v>
      </c>
      <c r="O24" s="235">
        <v>0</v>
      </c>
      <c r="P24" s="235">
        <v>0</v>
      </c>
      <c r="Q24" s="68">
        <v>25.771000000000001</v>
      </c>
      <c r="R24" s="235">
        <v>0</v>
      </c>
      <c r="S24" s="185">
        <f>D24+I24</f>
        <v>0</v>
      </c>
      <c r="T24" s="185">
        <f>E24+J24</f>
        <v>0</v>
      </c>
      <c r="U24" s="168">
        <f t="shared" si="1"/>
        <v>0</v>
      </c>
      <c r="V24" s="169" t="e">
        <f>W24/U24</f>
        <v>#DIV/0!</v>
      </c>
      <c r="W24" s="186">
        <f t="shared" ref="W24:W32" si="3">H24+M24</f>
        <v>0</v>
      </c>
      <c r="X24" s="187">
        <v>0</v>
      </c>
      <c r="Y24" s="174">
        <v>0</v>
      </c>
      <c r="Z24" s="168">
        <v>0</v>
      </c>
      <c r="AA24" s="169" t="e">
        <v>#DIV/0!</v>
      </c>
      <c r="AB24" s="174">
        <v>0</v>
      </c>
    </row>
    <row r="25" spans="1:30" ht="14.25" customHeight="1">
      <c r="A25" s="588"/>
      <c r="B25" s="123" t="s">
        <v>11</v>
      </c>
      <c r="C25" s="23" t="s">
        <v>12</v>
      </c>
      <c r="D25" s="174"/>
      <c r="E25" s="174"/>
      <c r="F25" s="182">
        <v>0</v>
      </c>
      <c r="G25" s="183" t="e">
        <v>#DIV/0!</v>
      </c>
      <c r="H25" s="184">
        <v>0</v>
      </c>
      <c r="I25" s="85"/>
      <c r="J25" s="69"/>
      <c r="K25" s="69">
        <v>0</v>
      </c>
      <c r="L25" s="68">
        <f>484.53</f>
        <v>484.53</v>
      </c>
      <c r="M25" s="242">
        <f>K25*L25</f>
        <v>0</v>
      </c>
      <c r="N25" s="237"/>
      <c r="O25" s="235"/>
      <c r="P25" s="235">
        <v>0</v>
      </c>
      <c r="Q25" s="68">
        <v>484.53</v>
      </c>
      <c r="R25" s="235">
        <v>0</v>
      </c>
      <c r="S25" s="185"/>
      <c r="T25" s="185"/>
      <c r="U25" s="168">
        <f t="shared" si="1"/>
        <v>0</v>
      </c>
      <c r="V25" s="169" t="e">
        <f>W25/U25</f>
        <v>#DIV/0!</v>
      </c>
      <c r="W25" s="186">
        <f t="shared" si="3"/>
        <v>0</v>
      </c>
      <c r="X25" s="187"/>
      <c r="Y25" s="174"/>
      <c r="Z25" s="168">
        <v>0</v>
      </c>
      <c r="AA25" s="169" t="e">
        <v>#DIV/0!</v>
      </c>
      <c r="AB25" s="174">
        <v>0</v>
      </c>
    </row>
    <row r="26" spans="1:30" ht="27" customHeight="1">
      <c r="A26" s="314">
        <v>5</v>
      </c>
      <c r="B26" s="381" t="s">
        <v>85</v>
      </c>
      <c r="C26" s="23"/>
      <c r="D26" s="138">
        <v>997192.79800000018</v>
      </c>
      <c r="E26" s="138">
        <v>33751.640000000014</v>
      </c>
      <c r="F26" s="88">
        <v>963441.15800000017</v>
      </c>
      <c r="G26" s="157"/>
      <c r="H26" s="140">
        <v>29615067.852864858</v>
      </c>
      <c r="I26" s="61">
        <v>74129.236000000004</v>
      </c>
      <c r="J26" s="62">
        <f>I26-K26</f>
        <v>2554.6739999999991</v>
      </c>
      <c r="K26" s="75">
        <v>71574.562000000005</v>
      </c>
      <c r="L26" s="82"/>
      <c r="M26" s="240">
        <f>M27+M32</f>
        <v>1929313.7509868001</v>
      </c>
      <c r="N26" s="116">
        <v>143162.06400000001</v>
      </c>
      <c r="O26" s="65">
        <v>4884.0080000000016</v>
      </c>
      <c r="P26" s="65">
        <v>138278.05600000001</v>
      </c>
      <c r="Q26" s="66"/>
      <c r="R26" s="65">
        <v>3760120.7665477097</v>
      </c>
      <c r="S26" s="188">
        <f>D26+I26</f>
        <v>1071322.0340000002</v>
      </c>
      <c r="T26" s="188">
        <f>E26+J26</f>
        <v>36306.314000000013</v>
      </c>
      <c r="U26" s="141">
        <f t="shared" si="1"/>
        <v>1035015.7200000002</v>
      </c>
      <c r="V26" s="154"/>
      <c r="W26" s="189">
        <f t="shared" si="3"/>
        <v>31544381.603851657</v>
      </c>
      <c r="X26" s="190">
        <v>863304.37600000005</v>
      </c>
      <c r="Y26" s="138">
        <v>29308.552000000032</v>
      </c>
      <c r="Z26" s="141">
        <v>833995.82399999991</v>
      </c>
      <c r="AA26" s="147"/>
      <c r="AB26" s="255">
        <f>AB27+AB32</f>
        <v>20219607.400324792</v>
      </c>
      <c r="AC26" s="250"/>
    </row>
    <row r="27" spans="1:30" ht="14.25" customHeight="1">
      <c r="A27" s="588"/>
      <c r="B27" s="123" t="s">
        <v>13</v>
      </c>
      <c r="C27" s="23"/>
      <c r="D27" s="143"/>
      <c r="E27" s="143"/>
      <c r="F27" s="143">
        <v>437194.72400000005</v>
      </c>
      <c r="G27" s="144"/>
      <c r="H27" s="145">
        <v>14921094.274364002</v>
      </c>
      <c r="I27" s="67"/>
      <c r="J27" s="82"/>
      <c r="K27" s="68">
        <f>K28+K30</f>
        <v>55592.578999999998</v>
      </c>
      <c r="L27" s="68"/>
      <c r="M27" s="89">
        <f>M28+M29+M30</f>
        <v>1401236.3465</v>
      </c>
      <c r="N27" s="119"/>
      <c r="O27" s="70"/>
      <c r="P27" s="70">
        <v>102313.18</v>
      </c>
      <c r="Q27" s="66"/>
      <c r="R27" s="70">
        <v>2733860.8629800002</v>
      </c>
      <c r="S27" s="172"/>
      <c r="T27" s="172"/>
      <c r="U27" s="146">
        <f t="shared" ref="U27:U50" si="4">F27+K27</f>
        <v>492787.30300000007</v>
      </c>
      <c r="V27" s="154"/>
      <c r="W27" s="148">
        <f t="shared" si="3"/>
        <v>16322330.620864002</v>
      </c>
      <c r="X27" s="261"/>
      <c r="Y27" s="143"/>
      <c r="Z27" s="146">
        <v>456296.098</v>
      </c>
      <c r="AA27" s="147"/>
      <c r="AB27" s="68">
        <f>AB28+AB29+AB30</f>
        <v>9945229.3538960014</v>
      </c>
      <c r="AC27" s="251"/>
    </row>
    <row r="28" spans="1:30" ht="14.25" customHeight="1">
      <c r="A28" s="588"/>
      <c r="B28" s="123" t="s">
        <v>45</v>
      </c>
      <c r="C28" s="23" t="s">
        <v>10</v>
      </c>
      <c r="D28" s="143"/>
      <c r="E28" s="143"/>
      <c r="F28" s="71">
        <v>370806.24300000002</v>
      </c>
      <c r="G28" s="144">
        <v>15.111000000000001</v>
      </c>
      <c r="H28" s="145">
        <v>5603253.1379730003</v>
      </c>
      <c r="I28" s="67"/>
      <c r="J28" s="68"/>
      <c r="K28" s="71">
        <f>55592.579-1726.003</f>
        <v>53866.576000000001</v>
      </c>
      <c r="L28" s="74">
        <v>18.5</v>
      </c>
      <c r="M28" s="89">
        <f>K28*L28</f>
        <v>996531.65599999996</v>
      </c>
      <c r="N28" s="282"/>
      <c r="O28" s="70"/>
      <c r="P28" s="119">
        <v>98082.744999999995</v>
      </c>
      <c r="Q28" s="71"/>
      <c r="R28" s="70">
        <v>1482128.3596950001</v>
      </c>
      <c r="S28" s="172"/>
      <c r="T28" s="172"/>
      <c r="U28" s="146">
        <f t="shared" si="4"/>
        <v>424672.81900000002</v>
      </c>
      <c r="V28" s="147">
        <f>W28/U28</f>
        <v>15.540869343872465</v>
      </c>
      <c r="W28" s="148">
        <f t="shared" si="3"/>
        <v>6599784.7939730007</v>
      </c>
      <c r="X28" s="167"/>
      <c r="Y28" s="143"/>
      <c r="Z28" s="146">
        <v>437306.092</v>
      </c>
      <c r="AA28" s="147"/>
      <c r="AB28" s="68">
        <v>6455821.0734090004</v>
      </c>
      <c r="AC28" s="246"/>
      <c r="AD28" s="246"/>
    </row>
    <row r="29" spans="1:30" ht="14.25" customHeight="1">
      <c r="A29" s="588"/>
      <c r="B29" s="382" t="s">
        <v>15</v>
      </c>
      <c r="C29" s="23" t="s">
        <v>12</v>
      </c>
      <c r="D29" s="73"/>
      <c r="E29" s="143"/>
      <c r="F29" s="71">
        <v>1540</v>
      </c>
      <c r="G29" s="191">
        <v>5399.1200000000008</v>
      </c>
      <c r="H29" s="145">
        <v>8314644.8000000007</v>
      </c>
      <c r="I29" s="72"/>
      <c r="J29" s="68"/>
      <c r="K29" s="71">
        <v>113.55</v>
      </c>
      <c r="L29" s="74">
        <v>3564.11</v>
      </c>
      <c r="M29" s="89">
        <f>K29*L29</f>
        <v>404704.69050000003</v>
      </c>
      <c r="N29" s="287"/>
      <c r="O29" s="71"/>
      <c r="P29" s="72">
        <v>220</v>
      </c>
      <c r="Q29" s="71"/>
      <c r="R29" s="70">
        <v>1187806.3999999999</v>
      </c>
      <c r="S29" s="193"/>
      <c r="T29" s="192"/>
      <c r="U29" s="146">
        <f>F29+K29</f>
        <v>1653.55</v>
      </c>
      <c r="V29" s="154">
        <f>W29/U29</f>
        <v>5273.1090626228424</v>
      </c>
      <c r="W29" s="195">
        <f t="shared" si="3"/>
        <v>8719349.4905000012</v>
      </c>
      <c r="X29" s="197"/>
      <c r="Y29" s="143"/>
      <c r="Z29" s="143">
        <v>1327.5700000000002</v>
      </c>
      <c r="AA29" s="147"/>
      <c r="AB29" s="243">
        <v>3209077.3471999997</v>
      </c>
      <c r="AC29" s="252"/>
    </row>
    <row r="30" spans="1:30" ht="14.25" customHeight="1">
      <c r="A30" s="588"/>
      <c r="B30" s="382" t="s">
        <v>44</v>
      </c>
      <c r="C30" s="23" t="s">
        <v>10</v>
      </c>
      <c r="D30" s="73"/>
      <c r="E30" s="143"/>
      <c r="F30" s="71">
        <v>67065.77399999999</v>
      </c>
      <c r="G30" s="191"/>
      <c r="H30" s="145">
        <v>1003196.336391</v>
      </c>
      <c r="I30" s="72"/>
      <c r="J30" s="68"/>
      <c r="K30" s="71">
        <v>1726.0029999999999</v>
      </c>
      <c r="L30" s="379"/>
      <c r="M30" s="89">
        <f>K30*L30</f>
        <v>0</v>
      </c>
      <c r="N30" s="287"/>
      <c r="O30" s="71"/>
      <c r="P30" s="72">
        <v>4230.4350000000004</v>
      </c>
      <c r="Q30" s="68"/>
      <c r="R30" s="68">
        <v>63926.103285000012</v>
      </c>
      <c r="S30" s="193"/>
      <c r="T30" s="193"/>
      <c r="U30" s="146">
        <f t="shared" si="4"/>
        <v>68791.776999999987</v>
      </c>
      <c r="V30" s="154"/>
      <c r="W30" s="195">
        <f t="shared" si="3"/>
        <v>1003196.336391</v>
      </c>
      <c r="X30" s="197"/>
      <c r="Y30" s="143"/>
      <c r="Z30" s="143">
        <v>18990.006000000001</v>
      </c>
      <c r="AA30" s="147"/>
      <c r="AB30" s="68">
        <v>280330.93328700005</v>
      </c>
      <c r="AC30" s="246"/>
    </row>
    <row r="31" spans="1:30" ht="18" customHeight="1">
      <c r="A31" s="588"/>
      <c r="B31" s="383" t="s">
        <v>206</v>
      </c>
      <c r="C31" s="256" t="s">
        <v>10</v>
      </c>
      <c r="D31" s="73"/>
      <c r="E31" s="143"/>
      <c r="F31" s="71">
        <v>85975.273000000001</v>
      </c>
      <c r="G31" s="191"/>
      <c r="H31" s="145">
        <v>0</v>
      </c>
      <c r="I31" s="72"/>
      <c r="J31" s="68"/>
      <c r="K31" s="71">
        <v>0</v>
      </c>
      <c r="L31" s="68"/>
      <c r="M31" s="89">
        <f>K31*L31</f>
        <v>0</v>
      </c>
      <c r="N31" s="287"/>
      <c r="O31" s="71"/>
      <c r="P31" s="72"/>
      <c r="Q31" s="68"/>
      <c r="R31" s="68"/>
      <c r="S31" s="193"/>
      <c r="T31" s="193"/>
      <c r="U31" s="146">
        <f t="shared" si="4"/>
        <v>85975.273000000001</v>
      </c>
      <c r="V31" s="154"/>
      <c r="W31" s="362">
        <f t="shared" si="3"/>
        <v>0</v>
      </c>
      <c r="X31" s="197"/>
      <c r="Y31" s="143"/>
      <c r="Z31" s="143"/>
      <c r="AA31" s="147"/>
      <c r="AB31" s="68"/>
      <c r="AC31" s="246"/>
    </row>
    <row r="32" spans="1:30" ht="14.25" customHeight="1">
      <c r="A32" s="589"/>
      <c r="B32" s="123" t="s">
        <v>16</v>
      </c>
      <c r="C32" s="23" t="s">
        <v>10</v>
      </c>
      <c r="D32" s="143"/>
      <c r="E32" s="143"/>
      <c r="F32" s="143">
        <v>464572.402</v>
      </c>
      <c r="G32" s="144">
        <v>29.971503133717917</v>
      </c>
      <c r="H32" s="145">
        <v>13923933.20238186</v>
      </c>
      <c r="I32" s="67"/>
      <c r="J32" s="68"/>
      <c r="K32" s="82">
        <v>17362.68</v>
      </c>
      <c r="L32" s="68"/>
      <c r="M32" s="89">
        <f>189/3*482.77*K32/1000</f>
        <v>528077.40448679996</v>
      </c>
      <c r="N32" s="91"/>
      <c r="O32" s="68"/>
      <c r="P32" s="68">
        <v>39612.478999999999</v>
      </c>
      <c r="Q32" s="68"/>
      <c r="R32" s="68">
        <v>1026259.9035677101</v>
      </c>
      <c r="S32" s="172"/>
      <c r="T32" s="172"/>
      <c r="U32" s="143">
        <f>F32+K32</f>
        <v>481935.08199999999</v>
      </c>
      <c r="V32" s="144">
        <f>W32/U32</f>
        <v>29.987463346502466</v>
      </c>
      <c r="W32" s="160">
        <f t="shared" si="3"/>
        <v>14452010.60686866</v>
      </c>
      <c r="X32" s="167"/>
      <c r="Y32" s="143"/>
      <c r="Z32" s="143">
        <v>395479.34</v>
      </c>
      <c r="AA32" s="147"/>
      <c r="AB32" s="68">
        <v>10274378.04642879</v>
      </c>
      <c r="AC32" s="246"/>
    </row>
    <row r="33" spans="1:29" ht="14.25" customHeight="1">
      <c r="A33" s="591"/>
      <c r="B33" s="123" t="s">
        <v>17</v>
      </c>
      <c r="C33" s="23" t="s">
        <v>10</v>
      </c>
      <c r="D33" s="143"/>
      <c r="E33" s="143"/>
      <c r="F33" s="143">
        <v>10715.102999999999</v>
      </c>
      <c r="G33" s="144"/>
      <c r="H33" s="145">
        <v>0</v>
      </c>
      <c r="I33" s="67"/>
      <c r="J33" s="68"/>
      <c r="K33" s="82">
        <v>345.30599999999998</v>
      </c>
      <c r="L33" s="68"/>
      <c r="M33" s="89"/>
      <c r="N33" s="67"/>
      <c r="O33" s="68"/>
      <c r="P33" s="70"/>
      <c r="Q33" s="82"/>
      <c r="R33" s="68"/>
      <c r="S33" s="172"/>
      <c r="T33" s="172"/>
      <c r="U33" s="143">
        <f t="shared" si="4"/>
        <v>11060.409</v>
      </c>
      <c r="V33" s="144"/>
      <c r="W33" s="160"/>
      <c r="X33" s="167"/>
      <c r="Y33" s="143"/>
      <c r="Z33" s="143"/>
      <c r="AA33" s="144"/>
      <c r="AB33" s="143"/>
    </row>
    <row r="34" spans="1:29" ht="14.25" customHeight="1">
      <c r="A34" s="591"/>
      <c r="B34" s="123" t="s">
        <v>48</v>
      </c>
      <c r="C34" s="23" t="s">
        <v>10</v>
      </c>
      <c r="D34" s="143"/>
      <c r="E34" s="143"/>
      <c r="F34" s="143">
        <v>114999.872</v>
      </c>
      <c r="G34" s="144"/>
      <c r="H34" s="145">
        <v>770040.37611900014</v>
      </c>
      <c r="I34" s="67"/>
      <c r="J34" s="68"/>
      <c r="K34" s="68"/>
      <c r="L34" s="68"/>
      <c r="M34" s="89"/>
      <c r="N34" s="67"/>
      <c r="O34" s="68"/>
      <c r="P34" s="70"/>
      <c r="Q34" s="82"/>
      <c r="R34" s="68"/>
      <c r="S34" s="172"/>
      <c r="T34" s="172"/>
      <c r="U34" s="143">
        <f t="shared" si="4"/>
        <v>114999.872</v>
      </c>
      <c r="V34" s="144"/>
      <c r="W34" s="160"/>
      <c r="X34" s="167"/>
      <c r="Y34" s="143"/>
      <c r="Z34" s="143"/>
      <c r="AA34" s="144"/>
      <c r="AB34" s="296"/>
    </row>
    <row r="35" spans="1:29" ht="14.25" customHeight="1">
      <c r="A35" s="592"/>
      <c r="B35" s="123" t="s">
        <v>210</v>
      </c>
      <c r="C35" s="23" t="s">
        <v>10</v>
      </c>
      <c r="D35" s="143"/>
      <c r="E35" s="143"/>
      <c r="F35" s="143">
        <v>69266.570000000007</v>
      </c>
      <c r="G35" s="144"/>
      <c r="H35" s="145">
        <v>0</v>
      </c>
      <c r="I35" s="67"/>
      <c r="J35" s="68"/>
      <c r="K35" s="68"/>
      <c r="L35" s="87"/>
      <c r="M35" s="89"/>
      <c r="N35" s="67"/>
      <c r="O35" s="68"/>
      <c r="P35" s="70">
        <v>8915.8979999999992</v>
      </c>
      <c r="Q35" s="82"/>
      <c r="R35" s="68"/>
      <c r="S35" s="172"/>
      <c r="T35" s="172"/>
      <c r="U35" s="143">
        <f t="shared" si="4"/>
        <v>69266.570000000007</v>
      </c>
      <c r="V35" s="68"/>
      <c r="W35" s="160"/>
      <c r="X35" s="167"/>
      <c r="Y35" s="143"/>
      <c r="Z35" s="143">
        <v>137419.81599999999</v>
      </c>
      <c r="AA35" s="144"/>
      <c r="AB35" s="143"/>
    </row>
    <row r="36" spans="1:29" ht="14.25" customHeight="1">
      <c r="A36" s="29">
        <v>6</v>
      </c>
      <c r="B36" s="384" t="s">
        <v>86</v>
      </c>
      <c r="C36" s="23"/>
      <c r="D36" s="141">
        <v>333625.66399999999</v>
      </c>
      <c r="E36" s="141">
        <v>6361.2900000000118</v>
      </c>
      <c r="F36" s="141">
        <v>327264.37399999995</v>
      </c>
      <c r="G36" s="144"/>
      <c r="H36" s="194">
        <v>2368499.122498</v>
      </c>
      <c r="I36" s="61">
        <f>I37</f>
        <v>71175.744000000006</v>
      </c>
      <c r="J36" s="62">
        <f>J37</f>
        <v>1514.3150000000023</v>
      </c>
      <c r="K36" s="88">
        <f>K37</f>
        <v>69661.429000000004</v>
      </c>
      <c r="L36" s="71"/>
      <c r="M36" s="240">
        <f>M37+M38</f>
        <v>566683.05191499996</v>
      </c>
      <c r="N36" s="116">
        <v>79967.785000000003</v>
      </c>
      <c r="O36" s="65">
        <v>1643.0950000000012</v>
      </c>
      <c r="P36" s="65">
        <v>78324.69</v>
      </c>
      <c r="Q36" s="66"/>
      <c r="R36" s="65">
        <v>426113.20763000002</v>
      </c>
      <c r="S36" s="188">
        <f>D36+I36</f>
        <v>404801.408</v>
      </c>
      <c r="T36" s="138">
        <f>E36+J36</f>
        <v>7875.6050000000141</v>
      </c>
      <c r="U36" s="138">
        <f t="shared" si="4"/>
        <v>396925.80299999996</v>
      </c>
      <c r="V36" s="173"/>
      <c r="W36" s="189">
        <f>H36+M36</f>
        <v>2935182.1744130002</v>
      </c>
      <c r="X36" s="190">
        <v>425019.89800000004</v>
      </c>
      <c r="Y36" s="138">
        <v>8000.158999999996</v>
      </c>
      <c r="Z36" s="138">
        <v>417019.739</v>
      </c>
      <c r="AA36" s="157"/>
      <c r="AB36" s="138">
        <v>2481884.3604539996</v>
      </c>
      <c r="AC36" s="253"/>
    </row>
    <row r="37" spans="1:29" ht="14.25" customHeight="1">
      <c r="A37" s="590"/>
      <c r="B37" s="123" t="s">
        <v>14</v>
      </c>
      <c r="C37" s="23" t="s">
        <v>10</v>
      </c>
      <c r="D37" s="146">
        <v>333625.66399999999</v>
      </c>
      <c r="E37" s="146">
        <v>6361.2900000000118</v>
      </c>
      <c r="F37" s="71">
        <v>327264.37399999995</v>
      </c>
      <c r="G37" s="149">
        <v>1.7270000000000005</v>
      </c>
      <c r="H37" s="195">
        <v>565185.57389800006</v>
      </c>
      <c r="I37" s="67">
        <v>71175.744000000006</v>
      </c>
      <c r="J37" s="68">
        <f>I37-K37</f>
        <v>1514.3150000000023</v>
      </c>
      <c r="K37" s="71">
        <v>69661.429000000004</v>
      </c>
      <c r="L37" s="71">
        <v>4.1349999999999998</v>
      </c>
      <c r="M37" s="89">
        <f>K37*L37</f>
        <v>288050.00891500001</v>
      </c>
      <c r="N37" s="119">
        <v>79967.785000000003</v>
      </c>
      <c r="O37" s="70">
        <v>1643.0950000000012</v>
      </c>
      <c r="P37" s="70">
        <v>78324.69</v>
      </c>
      <c r="Q37" s="66">
        <v>1.7270000000000001</v>
      </c>
      <c r="R37" s="70">
        <v>135266.73963000003</v>
      </c>
      <c r="S37" s="172">
        <f>D37+I37</f>
        <v>404801.408</v>
      </c>
      <c r="T37" s="143">
        <f>E37+J37</f>
        <v>7875.6050000000141</v>
      </c>
      <c r="U37" s="143">
        <f t="shared" si="4"/>
        <v>396925.80299999996</v>
      </c>
      <c r="V37" s="144">
        <f>W37/U37</f>
        <v>2.1496097667729606</v>
      </c>
      <c r="W37" s="347">
        <f>H37+M37</f>
        <v>853235.58281300007</v>
      </c>
      <c r="X37" s="167">
        <v>425019.89800000004</v>
      </c>
      <c r="Y37" s="143">
        <v>8000.158999999996</v>
      </c>
      <c r="Z37" s="143">
        <v>417019.739</v>
      </c>
      <c r="AA37" s="157">
        <v>0.95461691719585495</v>
      </c>
      <c r="AB37" s="143">
        <v>398094.09765400004</v>
      </c>
      <c r="AC37" s="253"/>
    </row>
    <row r="38" spans="1:29" ht="14.25" customHeight="1">
      <c r="A38" s="593"/>
      <c r="B38" s="123" t="s">
        <v>15</v>
      </c>
      <c r="C38" s="23" t="s">
        <v>12</v>
      </c>
      <c r="D38" s="146"/>
      <c r="E38" s="146"/>
      <c r="F38" s="71">
        <v>2755.38</v>
      </c>
      <c r="G38" s="149">
        <v>654.47000000000014</v>
      </c>
      <c r="H38" s="195">
        <v>1803313.5486000003</v>
      </c>
      <c r="I38" s="67"/>
      <c r="J38" s="68"/>
      <c r="K38" s="71">
        <v>442.38</v>
      </c>
      <c r="L38" s="74">
        <v>629.85</v>
      </c>
      <c r="M38" s="89">
        <f>K38*L38</f>
        <v>278633.04300000001</v>
      </c>
      <c r="N38" s="90"/>
      <c r="O38" s="81"/>
      <c r="P38" s="81">
        <v>444.4</v>
      </c>
      <c r="Q38" s="66">
        <v>654.47</v>
      </c>
      <c r="R38" s="70">
        <v>290846.46799999999</v>
      </c>
      <c r="S38" s="172"/>
      <c r="T38" s="143"/>
      <c r="U38" s="143">
        <f t="shared" si="4"/>
        <v>3197.76</v>
      </c>
      <c r="V38" s="196">
        <f>W38/U38</f>
        <v>651.06405471329936</v>
      </c>
      <c r="W38" s="347">
        <f>H38+M38</f>
        <v>2081946.5916000004</v>
      </c>
      <c r="X38" s="197"/>
      <c r="Y38" s="143"/>
      <c r="Z38" s="143">
        <v>3189.4300000000003</v>
      </c>
      <c r="AA38" s="144">
        <v>653.34252916665343</v>
      </c>
      <c r="AB38" s="143">
        <v>2083790.2627999997</v>
      </c>
      <c r="AC38" s="27"/>
    </row>
    <row r="39" spans="1:29" ht="14.25" customHeight="1">
      <c r="A39" s="594">
        <v>7</v>
      </c>
      <c r="B39" s="349" t="s">
        <v>257</v>
      </c>
      <c r="C39" s="28"/>
      <c r="D39" s="353">
        <v>409553.58899999998</v>
      </c>
      <c r="E39" s="141">
        <v>3080.8339999999953</v>
      </c>
      <c r="F39" s="88">
        <v>406472.755</v>
      </c>
      <c r="G39" s="350"/>
      <c r="H39" s="194">
        <v>3185269.3511499995</v>
      </c>
      <c r="I39" s="83">
        <v>0</v>
      </c>
      <c r="J39" s="64">
        <f>I39-K39</f>
        <v>0</v>
      </c>
      <c r="K39" s="351">
        <v>0</v>
      </c>
      <c r="L39" s="351"/>
      <c r="M39" s="241">
        <v>0</v>
      </c>
      <c r="N39" s="355">
        <v>73006.349000000002</v>
      </c>
      <c r="O39" s="356">
        <v>597.25900000000547</v>
      </c>
      <c r="P39" s="376">
        <v>72409.09</v>
      </c>
      <c r="Q39" s="377"/>
      <c r="R39" s="65">
        <v>578927.19444999995</v>
      </c>
      <c r="S39" s="188">
        <f>D39+I39</f>
        <v>409553.58899999998</v>
      </c>
      <c r="T39" s="138">
        <f>E39+J39</f>
        <v>3080.8339999999953</v>
      </c>
      <c r="U39" s="138">
        <f>F39+K39</f>
        <v>406472.755</v>
      </c>
      <c r="V39" s="360"/>
      <c r="W39" s="361">
        <f>H39+M39</f>
        <v>3185269.3511499995</v>
      </c>
      <c r="X39" s="364">
        <v>491861.73000000004</v>
      </c>
      <c r="Y39" s="198">
        <v>4178.4180000000124</v>
      </c>
      <c r="Z39" s="198">
        <v>487683.31200000003</v>
      </c>
      <c r="AA39" s="198"/>
      <c r="AB39" s="198">
        <v>4271705.1365639996</v>
      </c>
      <c r="AC39" s="27"/>
    </row>
    <row r="40" spans="1:29" ht="14.25" customHeight="1">
      <c r="A40" s="595"/>
      <c r="B40" s="123" t="s">
        <v>13</v>
      </c>
      <c r="C40" s="28"/>
      <c r="D40" s="354"/>
      <c r="E40" s="146"/>
      <c r="F40" s="71">
        <v>406472.755</v>
      </c>
      <c r="G40" s="149"/>
      <c r="H40" s="195">
        <v>3185269.3511499995</v>
      </c>
      <c r="I40" s="67"/>
      <c r="J40" s="68"/>
      <c r="K40" s="73">
        <v>0</v>
      </c>
      <c r="L40" s="74"/>
      <c r="M40" s="242">
        <v>0</v>
      </c>
      <c r="N40" s="90"/>
      <c r="O40" s="81"/>
      <c r="P40" s="81">
        <v>72409.09</v>
      </c>
      <c r="Q40" s="66"/>
      <c r="R40" s="70">
        <v>578927.19444999995</v>
      </c>
      <c r="S40" s="172"/>
      <c r="T40" s="143"/>
      <c r="U40" s="143">
        <f t="shared" ref="U40:W44" si="5">F40+K40</f>
        <v>406472.755</v>
      </c>
      <c r="V40" s="196"/>
      <c r="W40" s="347">
        <f t="shared" si="5"/>
        <v>3185269.3511499995</v>
      </c>
      <c r="X40" s="197"/>
      <c r="Y40" s="143"/>
      <c r="Z40" s="143">
        <v>505399.16100000008</v>
      </c>
      <c r="AA40" s="144"/>
      <c r="AB40" s="143">
        <v>4271705.1365639996</v>
      </c>
      <c r="AC40" s="27"/>
    </row>
    <row r="41" spans="1:29" ht="14.25" customHeight="1">
      <c r="A41" s="595"/>
      <c r="B41" s="123" t="s">
        <v>43</v>
      </c>
      <c r="C41" s="28" t="s">
        <v>10</v>
      </c>
      <c r="D41" s="354"/>
      <c r="E41" s="146"/>
      <c r="F41" s="71">
        <v>406472.755</v>
      </c>
      <c r="G41" s="149">
        <v>6.6479999999999997</v>
      </c>
      <c r="H41" s="195">
        <v>2702230.87524</v>
      </c>
      <c r="I41" s="67"/>
      <c r="J41" s="68"/>
      <c r="K41" s="73">
        <v>0</v>
      </c>
      <c r="L41" s="74"/>
      <c r="M41" s="242">
        <v>0</v>
      </c>
      <c r="N41" s="90"/>
      <c r="O41" s="81"/>
      <c r="P41" s="81">
        <v>72409.09</v>
      </c>
      <c r="Q41" s="66">
        <v>6.6479999999999997</v>
      </c>
      <c r="R41" s="70">
        <v>481375.63031999994</v>
      </c>
      <c r="S41" s="172"/>
      <c r="T41" s="143"/>
      <c r="U41" s="143">
        <f t="shared" si="5"/>
        <v>406472.755</v>
      </c>
      <c r="V41" s="196"/>
      <c r="W41" s="347">
        <f t="shared" si="5"/>
        <v>2702230.87524</v>
      </c>
      <c r="X41" s="197"/>
      <c r="Y41" s="143"/>
      <c r="Z41" s="143">
        <v>505399.16100000008</v>
      </c>
      <c r="AA41" s="144">
        <v>6.807351576774777</v>
      </c>
      <c r="AB41" s="143">
        <v>3440429.7755339998</v>
      </c>
      <c r="AC41" s="27"/>
    </row>
    <row r="42" spans="1:29" ht="12.75" customHeight="1">
      <c r="A42" s="595"/>
      <c r="B42" s="123" t="s">
        <v>15</v>
      </c>
      <c r="C42" s="28" t="s">
        <v>12</v>
      </c>
      <c r="D42" s="354"/>
      <c r="E42" s="146"/>
      <c r="F42" s="71">
        <v>1929.761</v>
      </c>
      <c r="G42" s="149">
        <v>250.31</v>
      </c>
      <c r="H42" s="195">
        <v>483038.47590999998</v>
      </c>
      <c r="I42" s="67"/>
      <c r="J42" s="68"/>
      <c r="K42" s="73">
        <v>0</v>
      </c>
      <c r="L42" s="74"/>
      <c r="M42" s="242">
        <v>0</v>
      </c>
      <c r="N42" s="90"/>
      <c r="O42" s="81"/>
      <c r="P42" s="81">
        <v>389.72300000000001</v>
      </c>
      <c r="Q42" s="66">
        <v>250.31</v>
      </c>
      <c r="R42" s="70">
        <v>97551.564129999999</v>
      </c>
      <c r="S42" s="172"/>
      <c r="T42" s="143"/>
      <c r="U42" s="143">
        <f t="shared" si="5"/>
        <v>1929.761</v>
      </c>
      <c r="V42" s="196"/>
      <c r="W42" s="347">
        <f t="shared" si="5"/>
        <v>483038.47590999998</v>
      </c>
      <c r="X42" s="197"/>
      <c r="Y42" s="143"/>
      <c r="Z42" s="143">
        <v>3201.0329999999999</v>
      </c>
      <c r="AA42" s="144">
        <v>259.68971923438465</v>
      </c>
      <c r="AB42" s="143">
        <v>831275.36103000003</v>
      </c>
      <c r="AC42" s="27"/>
    </row>
    <row r="43" spans="1:29" ht="14.25" customHeight="1">
      <c r="A43" s="595"/>
      <c r="B43" s="123" t="s">
        <v>16</v>
      </c>
      <c r="C43" s="28" t="s">
        <v>10</v>
      </c>
      <c r="D43" s="354"/>
      <c r="E43" s="146"/>
      <c r="F43" s="71">
        <v>0</v>
      </c>
      <c r="G43" s="149" t="e">
        <v>#DIV/0!</v>
      </c>
      <c r="H43" s="195">
        <v>0</v>
      </c>
      <c r="I43" s="67"/>
      <c r="J43" s="68"/>
      <c r="K43" s="73">
        <v>0</v>
      </c>
      <c r="L43" s="74"/>
      <c r="M43" s="242">
        <v>0</v>
      </c>
      <c r="N43" s="90"/>
      <c r="O43" s="81"/>
      <c r="P43" s="81"/>
      <c r="Q43" s="66">
        <v>6.6479999999999997</v>
      </c>
      <c r="R43" s="70">
        <v>0</v>
      </c>
      <c r="S43" s="172"/>
      <c r="T43" s="143"/>
      <c r="U43" s="244">
        <f t="shared" si="5"/>
        <v>0</v>
      </c>
      <c r="V43" s="196"/>
      <c r="W43" s="363">
        <f t="shared" si="5"/>
        <v>0</v>
      </c>
      <c r="X43" s="197"/>
      <c r="Y43" s="143"/>
      <c r="Z43" s="143">
        <v>0</v>
      </c>
      <c r="AA43" s="144" t="e">
        <v>#DIV/0!</v>
      </c>
      <c r="AB43" s="143">
        <v>0</v>
      </c>
      <c r="AC43" s="27"/>
    </row>
    <row r="44" spans="1:29" ht="14.25" customHeight="1">
      <c r="A44" s="596"/>
      <c r="B44" s="123" t="s">
        <v>18</v>
      </c>
      <c r="C44" s="28" t="s">
        <v>10</v>
      </c>
      <c r="D44" s="354"/>
      <c r="E44" s="146"/>
      <c r="F44" s="71">
        <v>0</v>
      </c>
      <c r="G44" s="149" t="e">
        <v>#DIV/0!</v>
      </c>
      <c r="H44" s="195">
        <v>0</v>
      </c>
      <c r="I44" s="67"/>
      <c r="J44" s="68"/>
      <c r="K44" s="73">
        <v>0</v>
      </c>
      <c r="L44" s="74"/>
      <c r="M44" s="242">
        <v>0</v>
      </c>
      <c r="N44" s="90"/>
      <c r="O44" s="81"/>
      <c r="P44" s="81"/>
      <c r="Q44" s="66">
        <v>6.6479999999999997</v>
      </c>
      <c r="R44" s="66">
        <v>0</v>
      </c>
      <c r="S44" s="172"/>
      <c r="T44" s="143"/>
      <c r="U44" s="244">
        <f t="shared" si="5"/>
        <v>0</v>
      </c>
      <c r="V44" s="196"/>
      <c r="W44" s="363">
        <f t="shared" si="5"/>
        <v>0</v>
      </c>
      <c r="X44" s="197"/>
      <c r="Y44" s="143"/>
      <c r="Z44" s="143">
        <v>17715.848999999998</v>
      </c>
      <c r="AA44" s="144">
        <v>6.8340000000000005</v>
      </c>
      <c r="AB44" s="143">
        <v>121070.112066</v>
      </c>
      <c r="AC44" s="27"/>
    </row>
    <row r="45" spans="1:29" ht="27" customHeight="1">
      <c r="A45" s="29">
        <v>8</v>
      </c>
      <c r="B45" s="385" t="s">
        <v>258</v>
      </c>
      <c r="C45" s="26"/>
      <c r="D45" s="353">
        <v>70528.941000000006</v>
      </c>
      <c r="E45" s="141">
        <v>535.08200000000943</v>
      </c>
      <c r="F45" s="88">
        <v>69993.858999999997</v>
      </c>
      <c r="G45" s="157"/>
      <c r="H45" s="140">
        <v>549408.316032</v>
      </c>
      <c r="I45" s="61">
        <v>74103.152000000002</v>
      </c>
      <c r="J45" s="62">
        <f>I45-K45</f>
        <v>548.32099999999627</v>
      </c>
      <c r="K45" s="88">
        <v>73554.831000000006</v>
      </c>
      <c r="L45" s="68"/>
      <c r="M45" s="240">
        <f>M46+M49</f>
        <v>807881.30862200004</v>
      </c>
      <c r="N45" s="375">
        <v>0</v>
      </c>
      <c r="O45" s="357">
        <f>N45-P45</f>
        <v>0</v>
      </c>
      <c r="P45" s="357">
        <v>0</v>
      </c>
      <c r="Q45" s="357"/>
      <c r="R45" s="357">
        <v>0</v>
      </c>
      <c r="S45" s="188">
        <f>D45+I45</f>
        <v>144632.09299999999</v>
      </c>
      <c r="T45" s="138">
        <f>E45+J45</f>
        <v>1083.4030000000057</v>
      </c>
      <c r="U45" s="138">
        <f>F45+K45</f>
        <v>143548.69</v>
      </c>
      <c r="V45" s="173"/>
      <c r="W45" s="189">
        <f t="shared" ref="W45:W50" si="6">H45+M45</f>
        <v>1357289.6246540002</v>
      </c>
      <c r="X45" s="365">
        <v>0</v>
      </c>
      <c r="Y45" s="366">
        <f>X45-Z45</f>
        <v>0</v>
      </c>
      <c r="Z45" s="366">
        <v>0</v>
      </c>
      <c r="AA45" s="367"/>
      <c r="AB45" s="366">
        <v>0</v>
      </c>
    </row>
    <row r="46" spans="1:29" ht="14.25" customHeight="1">
      <c r="A46" s="590"/>
      <c r="B46" s="123" t="s">
        <v>13</v>
      </c>
      <c r="C46" s="23"/>
      <c r="D46" s="146"/>
      <c r="E46" s="146"/>
      <c r="F46" s="146">
        <v>69993.858999999997</v>
      </c>
      <c r="G46" s="144"/>
      <c r="H46" s="195">
        <v>549408.316032</v>
      </c>
      <c r="I46" s="67"/>
      <c r="J46" s="77"/>
      <c r="K46" s="68">
        <f>K47</f>
        <v>73554.831000000006</v>
      </c>
      <c r="L46" s="68"/>
      <c r="M46" s="89">
        <f>M47+M48</f>
        <v>807881.30862200004</v>
      </c>
      <c r="N46" s="373"/>
      <c r="O46" s="359"/>
      <c r="P46" s="359">
        <v>0</v>
      </c>
      <c r="Q46" s="358"/>
      <c r="R46" s="359">
        <v>0</v>
      </c>
      <c r="S46" s="172"/>
      <c r="T46" s="143"/>
      <c r="U46" s="143">
        <f t="shared" si="4"/>
        <v>143548.69</v>
      </c>
      <c r="V46" s="173"/>
      <c r="W46" s="160">
        <f t="shared" si="6"/>
        <v>1357289.6246540002</v>
      </c>
      <c r="X46" s="368"/>
      <c r="Y46" s="244"/>
      <c r="Z46" s="244">
        <v>0</v>
      </c>
      <c r="AA46" s="369"/>
      <c r="AB46" s="244">
        <v>0</v>
      </c>
      <c r="AC46" s="27"/>
    </row>
    <row r="47" spans="1:29" ht="14.25" customHeight="1">
      <c r="A47" s="590"/>
      <c r="B47" s="123" t="s">
        <v>43</v>
      </c>
      <c r="C47" s="23" t="s">
        <v>10</v>
      </c>
      <c r="D47" s="146"/>
      <c r="E47" s="146"/>
      <c r="F47" s="71">
        <v>69993.858999999997</v>
      </c>
      <c r="G47" s="149">
        <v>6.6479999999999997</v>
      </c>
      <c r="H47" s="145">
        <v>465319.17463199998</v>
      </c>
      <c r="I47" s="67"/>
      <c r="J47" s="68"/>
      <c r="K47" s="71">
        <v>73554.831000000006</v>
      </c>
      <c r="L47" s="71">
        <v>4.5620000000000003</v>
      </c>
      <c r="M47" s="89">
        <f>K47*L47</f>
        <v>335557.13902200002</v>
      </c>
      <c r="N47" s="374"/>
      <c r="O47" s="359"/>
      <c r="P47" s="359">
        <v>0</v>
      </c>
      <c r="Q47" s="358"/>
      <c r="R47" s="359">
        <v>0</v>
      </c>
      <c r="S47" s="172"/>
      <c r="T47" s="143"/>
      <c r="U47" s="143">
        <f t="shared" si="4"/>
        <v>143548.69</v>
      </c>
      <c r="V47" s="144">
        <f t="shared" ref="V47:V110" si="7">W47/U47</f>
        <v>5.5791265921966957</v>
      </c>
      <c r="W47" s="347">
        <f t="shared" si="6"/>
        <v>800876.31365399994</v>
      </c>
      <c r="X47" s="368"/>
      <c r="Y47" s="244"/>
      <c r="Z47" s="244">
        <v>0</v>
      </c>
      <c r="AA47" s="369"/>
      <c r="AB47" s="244">
        <v>0</v>
      </c>
    </row>
    <row r="48" spans="1:29" ht="14.25" customHeight="1">
      <c r="A48" s="590"/>
      <c r="B48" s="123" t="s">
        <v>15</v>
      </c>
      <c r="C48" s="23" t="s">
        <v>12</v>
      </c>
      <c r="D48" s="146"/>
      <c r="E48" s="146"/>
      <c r="F48" s="71">
        <v>335.94</v>
      </c>
      <c r="G48" s="149">
        <v>250.30999999999997</v>
      </c>
      <c r="H48" s="145">
        <v>84089.141399999993</v>
      </c>
      <c r="I48" s="352"/>
      <c r="J48" s="68"/>
      <c r="K48" s="71">
        <v>398.68</v>
      </c>
      <c r="L48" s="74">
        <v>1184.72</v>
      </c>
      <c r="M48" s="89">
        <f>K48*L48</f>
        <v>472324.16960000002</v>
      </c>
      <c r="N48" s="373"/>
      <c r="O48" s="359"/>
      <c r="P48" s="359">
        <v>0</v>
      </c>
      <c r="Q48" s="358"/>
      <c r="R48" s="359">
        <v>0</v>
      </c>
      <c r="S48" s="172"/>
      <c r="T48" s="143"/>
      <c r="U48" s="143">
        <f t="shared" si="4"/>
        <v>734.62</v>
      </c>
      <c r="V48" s="144">
        <f t="shared" si="7"/>
        <v>757.41650240940896</v>
      </c>
      <c r="W48" s="347">
        <f t="shared" si="6"/>
        <v>556413.31099999999</v>
      </c>
      <c r="X48" s="370"/>
      <c r="Y48" s="244"/>
      <c r="Z48" s="244">
        <v>0</v>
      </c>
      <c r="AA48" s="369"/>
      <c r="AB48" s="244">
        <v>0</v>
      </c>
      <c r="AC48" s="21"/>
    </row>
    <row r="49" spans="1:30" s="21" customFormat="1" ht="14.25" customHeight="1">
      <c r="A49" s="30"/>
      <c r="B49" s="123" t="s">
        <v>16</v>
      </c>
      <c r="C49" s="28" t="s">
        <v>10</v>
      </c>
      <c r="D49" s="143"/>
      <c r="E49" s="143"/>
      <c r="F49" s="174">
        <v>0</v>
      </c>
      <c r="G49" s="183" t="e">
        <v>#DIV/0!</v>
      </c>
      <c r="H49" s="184">
        <v>0</v>
      </c>
      <c r="I49" s="91"/>
      <c r="J49" s="68"/>
      <c r="K49" s="73">
        <v>0</v>
      </c>
      <c r="L49" s="71"/>
      <c r="M49" s="242">
        <f>K49*L49</f>
        <v>0</v>
      </c>
      <c r="N49" s="85"/>
      <c r="O49" s="69"/>
      <c r="P49" s="69">
        <v>0</v>
      </c>
      <c r="Q49" s="272"/>
      <c r="R49" s="69">
        <v>0</v>
      </c>
      <c r="S49" s="185"/>
      <c r="T49" s="174"/>
      <c r="U49" s="143">
        <f t="shared" si="4"/>
        <v>0</v>
      </c>
      <c r="V49" s="183" t="e">
        <f t="shared" si="7"/>
        <v>#DIV/0!</v>
      </c>
      <c r="W49" s="186">
        <f t="shared" si="6"/>
        <v>0</v>
      </c>
      <c r="X49" s="370"/>
      <c r="Y49" s="244"/>
      <c r="Z49" s="73">
        <v>0</v>
      </c>
      <c r="AA49" s="369"/>
      <c r="AB49" s="244">
        <v>0</v>
      </c>
    </row>
    <row r="50" spans="1:30" s="21" customFormat="1" ht="14.25" customHeight="1">
      <c r="A50" s="31"/>
      <c r="B50" s="123" t="s">
        <v>18</v>
      </c>
      <c r="C50" s="28" t="s">
        <v>10</v>
      </c>
      <c r="D50" s="143"/>
      <c r="E50" s="143"/>
      <c r="F50" s="143">
        <v>0</v>
      </c>
      <c r="G50" s="144" t="e">
        <v>#DIV/0!</v>
      </c>
      <c r="H50" s="145">
        <v>0</v>
      </c>
      <c r="I50" s="77"/>
      <c r="J50" s="77"/>
      <c r="K50" s="77"/>
      <c r="L50" s="92"/>
      <c r="M50" s="283"/>
      <c r="N50" s="85"/>
      <c r="O50" s="69"/>
      <c r="P50" s="69">
        <v>0</v>
      </c>
      <c r="Q50" s="272"/>
      <c r="R50" s="69">
        <v>0</v>
      </c>
      <c r="S50" s="172"/>
      <c r="T50" s="143"/>
      <c r="U50" s="143">
        <f t="shared" si="4"/>
        <v>0</v>
      </c>
      <c r="V50" s="144" t="e">
        <f t="shared" si="7"/>
        <v>#DIV/0!</v>
      </c>
      <c r="W50" s="347">
        <f t="shared" si="6"/>
        <v>0</v>
      </c>
      <c r="X50" s="370"/>
      <c r="Y50" s="244"/>
      <c r="Z50" s="73">
        <v>0</v>
      </c>
      <c r="AA50" s="369"/>
      <c r="AB50" s="371">
        <v>0</v>
      </c>
    </row>
    <row r="51" spans="1:30" s="14" customFormat="1" ht="16.5" customHeight="1">
      <c r="A51" s="22">
        <v>9</v>
      </c>
      <c r="B51" s="386" t="s">
        <v>19</v>
      </c>
      <c r="C51" s="23"/>
      <c r="D51" s="141">
        <f>SUM(D52:D232)</f>
        <v>602524.25200000044</v>
      </c>
      <c r="E51" s="141">
        <f>D51-F51</f>
        <v>12064.029000000795</v>
      </c>
      <c r="F51" s="138">
        <f>SUM(F52:F232)</f>
        <v>590460.22299999965</v>
      </c>
      <c r="G51" s="198"/>
      <c r="H51" s="140">
        <f>SUM(H52:H232)</f>
        <v>11366810.484022994</v>
      </c>
      <c r="I51" s="93">
        <f>SUM(I52:I232)</f>
        <v>48515.533999999978</v>
      </c>
      <c r="J51" s="62">
        <f>I51-K51</f>
        <v>1070.5549999999639</v>
      </c>
      <c r="K51" s="62">
        <f>SUM(K52:K232)</f>
        <v>47444.979000000014</v>
      </c>
      <c r="L51" s="62"/>
      <c r="M51" s="240">
        <f>SUM(M52:M232)</f>
        <v>949470.23948599957</v>
      </c>
      <c r="N51" s="93">
        <f>SUM(N52:N232)</f>
        <v>40227.325999999994</v>
      </c>
      <c r="O51" s="62">
        <f>N51-P51</f>
        <v>1108.3379999999888</v>
      </c>
      <c r="P51" s="62">
        <f>SUM(P52:P232)</f>
        <v>39118.988000000005</v>
      </c>
      <c r="Q51" s="62"/>
      <c r="R51" s="62">
        <f>SUM(R52:R232)</f>
        <v>756014.68908906681</v>
      </c>
      <c r="S51" s="188">
        <f>SUM(S52:S232)</f>
        <v>651039.7859999995</v>
      </c>
      <c r="T51" s="141">
        <f>S51-U51</f>
        <v>13134.584000000148</v>
      </c>
      <c r="U51" s="138">
        <f>SUM(U52:U232)</f>
        <v>637905.20199999935</v>
      </c>
      <c r="V51" s="198"/>
      <c r="W51" s="189">
        <f>SUM(W52:W232)</f>
        <v>12316280.723508997</v>
      </c>
      <c r="X51" s="199">
        <f>SUM(X52:X232)</f>
        <v>541926.58000000007</v>
      </c>
      <c r="Y51" s="141">
        <f>X51-Z51</f>
        <v>11214.942000000039</v>
      </c>
      <c r="Z51" s="141">
        <f>SUM(Z52:Z232)</f>
        <v>530711.63800000004</v>
      </c>
      <c r="AA51" s="159"/>
      <c r="AB51" s="141">
        <f>SUM(AB52:AB232)</f>
        <v>10265771.826049965</v>
      </c>
      <c r="AC51" s="32"/>
    </row>
    <row r="52" spans="1:30" s="14" customFormat="1" ht="15.75" customHeight="1">
      <c r="A52" s="5">
        <v>1</v>
      </c>
      <c r="B52" s="2" t="s">
        <v>53</v>
      </c>
      <c r="C52" s="23" t="s">
        <v>10</v>
      </c>
      <c r="D52" s="146">
        <v>67504.044000000009</v>
      </c>
      <c r="E52" s="146">
        <v>1045.3640000000014</v>
      </c>
      <c r="F52" s="150">
        <v>66458.680000000008</v>
      </c>
      <c r="G52" s="144">
        <v>21.402115727637081</v>
      </c>
      <c r="H52" s="195">
        <v>1422356.3604660002</v>
      </c>
      <c r="I52" s="94">
        <v>4943.1959999999999</v>
      </c>
      <c r="J52" s="68">
        <f>I52-K52</f>
        <v>71.914999999999964</v>
      </c>
      <c r="K52" s="68">
        <v>4871.2809999999999</v>
      </c>
      <c r="L52" s="68">
        <v>23.631</v>
      </c>
      <c r="M52" s="89">
        <f>K52*L52</f>
        <v>115113.24131100001</v>
      </c>
      <c r="N52" s="91">
        <v>3903.0120000000002</v>
      </c>
      <c r="O52" s="68">
        <v>54.855000000000018</v>
      </c>
      <c r="P52" s="68">
        <v>3848.1570000000002</v>
      </c>
      <c r="Q52" s="68">
        <v>21.061</v>
      </c>
      <c r="R52" s="68">
        <v>81046.034576999999</v>
      </c>
      <c r="S52" s="172">
        <f>D52+I52</f>
        <v>72447.240000000005</v>
      </c>
      <c r="T52" s="146">
        <f>S52-U52</f>
        <v>1117.278999999995</v>
      </c>
      <c r="U52" s="146">
        <f>F52+K52</f>
        <v>71329.96100000001</v>
      </c>
      <c r="V52" s="147">
        <f>W52/U52</f>
        <v>21.554331170558189</v>
      </c>
      <c r="W52" s="200">
        <f>H52+M52</f>
        <v>1537469.6017770001</v>
      </c>
      <c r="X52" s="202">
        <v>50133.851999999999</v>
      </c>
      <c r="Y52" s="146">
        <v>853.19899999999325</v>
      </c>
      <c r="Z52" s="146">
        <v>49280.653000000006</v>
      </c>
      <c r="AA52" s="149">
        <v>21.060999999999996</v>
      </c>
      <c r="AB52" s="143">
        <v>1037899.832833</v>
      </c>
      <c r="AC52" s="33"/>
    </row>
    <row r="53" spans="1:30" s="14" customFormat="1" ht="15.75" customHeight="1">
      <c r="A53" s="5">
        <v>2</v>
      </c>
      <c r="B53" s="3" t="s">
        <v>54</v>
      </c>
      <c r="C53" s="23" t="s">
        <v>10</v>
      </c>
      <c r="D53" s="142">
        <v>9477.9730000000018</v>
      </c>
      <c r="E53" s="142">
        <v>81.733000000001994</v>
      </c>
      <c r="F53" s="391">
        <v>9396.24</v>
      </c>
      <c r="G53" s="144">
        <v>14.14097841051314</v>
      </c>
      <c r="H53" s="195">
        <v>132872.02698</v>
      </c>
      <c r="I53" s="97">
        <v>252.298</v>
      </c>
      <c r="J53" s="68">
        <f t="shared" ref="J53:J78" si="8">I53-K53</f>
        <v>2.5939999999999941</v>
      </c>
      <c r="K53" s="68">
        <v>249.70400000000001</v>
      </c>
      <c r="L53" s="71">
        <v>15.750999999999999</v>
      </c>
      <c r="M53" s="89">
        <f>K53*L53</f>
        <v>3933.087704</v>
      </c>
      <c r="N53" s="97">
        <v>680.4</v>
      </c>
      <c r="O53" s="68">
        <v>4.4379999999999882</v>
      </c>
      <c r="P53" s="98">
        <v>675.96199999999999</v>
      </c>
      <c r="Q53" s="71">
        <v>14.039</v>
      </c>
      <c r="R53" s="68">
        <v>9489.8305179999988</v>
      </c>
      <c r="S53" s="172">
        <f t="shared" ref="S53:S116" si="9">D53+I53</f>
        <v>9730.2710000000025</v>
      </c>
      <c r="T53" s="146">
        <f t="shared" ref="T53:T116" si="10">S53-U53</f>
        <v>84.327000000002954</v>
      </c>
      <c r="U53" s="146">
        <f>F53+K53</f>
        <v>9645.9439999999995</v>
      </c>
      <c r="V53" s="147">
        <f t="shared" si="7"/>
        <v>14.182656947210145</v>
      </c>
      <c r="W53" s="148">
        <f>H53+M53</f>
        <v>136805.114684</v>
      </c>
      <c r="X53" s="202">
        <v>7447.9800000000005</v>
      </c>
      <c r="Y53" s="146">
        <v>40.173999999999978</v>
      </c>
      <c r="Z53" s="146">
        <v>7407.8060000000005</v>
      </c>
      <c r="AA53" s="149">
        <v>14.038999999999998</v>
      </c>
      <c r="AB53" s="143">
        <v>103998.188434</v>
      </c>
      <c r="AC53" s="33"/>
      <c r="AD53" s="27"/>
    </row>
    <row r="54" spans="1:30" s="14" customFormat="1" ht="15.75" customHeight="1">
      <c r="A54" s="5">
        <v>3</v>
      </c>
      <c r="B54" s="3" t="s">
        <v>199</v>
      </c>
      <c r="C54" s="23" t="s">
        <v>10</v>
      </c>
      <c r="D54" s="142">
        <v>2480.9949999999999</v>
      </c>
      <c r="E54" s="142">
        <v>45.463999999999942</v>
      </c>
      <c r="F54" s="391">
        <v>2435.5309999999999</v>
      </c>
      <c r="G54" s="144">
        <v>21.405845611080295</v>
      </c>
      <c r="H54" s="195">
        <v>52134.600567000001</v>
      </c>
      <c r="I54" s="97">
        <v>178.328</v>
      </c>
      <c r="J54" s="68">
        <f t="shared" si="8"/>
        <v>4.5600000000000023</v>
      </c>
      <c r="K54" s="60">
        <v>173.768</v>
      </c>
      <c r="L54" s="71">
        <v>23.631</v>
      </c>
      <c r="M54" s="89">
        <f t="shared" ref="M54:M117" si="11">K54*L54</f>
        <v>4106.311608</v>
      </c>
      <c r="N54" s="97">
        <v>132.96600000000001</v>
      </c>
      <c r="O54" s="68">
        <v>19.496000000000009</v>
      </c>
      <c r="P54" s="60">
        <v>113.47</v>
      </c>
      <c r="Q54" s="71">
        <v>21.061</v>
      </c>
      <c r="R54" s="68">
        <v>2389.7916700000001</v>
      </c>
      <c r="S54" s="172">
        <f t="shared" si="9"/>
        <v>2659.3229999999999</v>
      </c>
      <c r="T54" s="146">
        <f t="shared" si="10"/>
        <v>50.023999999999887</v>
      </c>
      <c r="U54" s="146">
        <f t="shared" ref="U54:U117" si="12">F54+K54</f>
        <v>2609.299</v>
      </c>
      <c r="V54" s="147">
        <f t="shared" si="7"/>
        <v>21.554031245556757</v>
      </c>
      <c r="W54" s="148">
        <f t="shared" ref="W54:W117" si="13">H54+M54</f>
        <v>56240.912175000005</v>
      </c>
      <c r="X54" s="202">
        <v>2578.0929999999998</v>
      </c>
      <c r="Y54" s="146">
        <v>232.48399999999992</v>
      </c>
      <c r="Z54" s="146">
        <v>2345.6089999999999</v>
      </c>
      <c r="AA54" s="149">
        <v>21.061000000000003</v>
      </c>
      <c r="AB54" s="143">
        <v>49400.871149000006</v>
      </c>
      <c r="AC54" s="33"/>
      <c r="AD54" s="27"/>
    </row>
    <row r="55" spans="1:30" s="14" customFormat="1" ht="15.75" customHeight="1">
      <c r="A55" s="5">
        <v>4</v>
      </c>
      <c r="B55" s="3" t="s">
        <v>55</v>
      </c>
      <c r="C55" s="23" t="s">
        <v>10</v>
      </c>
      <c r="D55" s="142">
        <v>1035.097</v>
      </c>
      <c r="E55" s="142">
        <v>63.420000000000073</v>
      </c>
      <c r="F55" s="391">
        <v>971.67699999999991</v>
      </c>
      <c r="G55" s="144">
        <v>14.308562829005934</v>
      </c>
      <c r="H55" s="195">
        <v>13903.301403999998</v>
      </c>
      <c r="I55" s="97">
        <v>140.68700000000001</v>
      </c>
      <c r="J55" s="68">
        <f t="shared" si="8"/>
        <v>9.9010000000000105</v>
      </c>
      <c r="K55" s="60">
        <v>130.786</v>
      </c>
      <c r="L55" s="71">
        <v>15.750999999999999</v>
      </c>
      <c r="M55" s="89">
        <f t="shared" si="11"/>
        <v>2060.0102859999997</v>
      </c>
      <c r="N55" s="97">
        <v>103.855</v>
      </c>
      <c r="O55" s="68">
        <v>9.8430000000000035</v>
      </c>
      <c r="P55" s="60">
        <v>94.012</v>
      </c>
      <c r="Q55" s="71">
        <v>14.039</v>
      </c>
      <c r="R55" s="68">
        <v>1319.834468</v>
      </c>
      <c r="S55" s="172">
        <f t="shared" si="9"/>
        <v>1175.7840000000001</v>
      </c>
      <c r="T55" s="146">
        <f t="shared" si="10"/>
        <v>73.32100000000014</v>
      </c>
      <c r="U55" s="146">
        <f t="shared" si="12"/>
        <v>1102.463</v>
      </c>
      <c r="V55" s="147">
        <f t="shared" si="7"/>
        <v>14.47968021602539</v>
      </c>
      <c r="W55" s="148">
        <f t="shared" si="13"/>
        <v>15963.311689999999</v>
      </c>
      <c r="X55" s="202">
        <v>1142.7730000000001</v>
      </c>
      <c r="Y55" s="146">
        <v>25.337000000000216</v>
      </c>
      <c r="Z55" s="146">
        <v>1117.4359999999999</v>
      </c>
      <c r="AA55" s="149">
        <v>14.039</v>
      </c>
      <c r="AB55" s="143">
        <v>15687.684003999999</v>
      </c>
      <c r="AC55" s="33"/>
      <c r="AD55" s="27"/>
    </row>
    <row r="56" spans="1:30" s="14" customFormat="1" ht="15.75" customHeight="1">
      <c r="A56" s="5">
        <v>5</v>
      </c>
      <c r="B56" s="3" t="s">
        <v>57</v>
      </c>
      <c r="C56" s="23" t="s">
        <v>10</v>
      </c>
      <c r="D56" s="142">
        <v>1578.1000000000001</v>
      </c>
      <c r="E56" s="142">
        <v>62.410999999999831</v>
      </c>
      <c r="F56" s="391">
        <v>1515.6890000000003</v>
      </c>
      <c r="G56" s="144">
        <v>14.259760065554341</v>
      </c>
      <c r="H56" s="195">
        <v>21613.361473999998</v>
      </c>
      <c r="I56" s="97">
        <v>150.46799999999999</v>
      </c>
      <c r="J56" s="68">
        <f t="shared" si="8"/>
        <v>3.4979999999999905</v>
      </c>
      <c r="K56" s="60">
        <v>146.97</v>
      </c>
      <c r="L56" s="71">
        <v>15.750999999999999</v>
      </c>
      <c r="M56" s="89">
        <f t="shared" si="11"/>
        <v>2314.9244699999999</v>
      </c>
      <c r="N56" s="97">
        <v>212.10400000000001</v>
      </c>
      <c r="O56" s="68">
        <v>12.347000000000008</v>
      </c>
      <c r="P56" s="60">
        <v>199.75700000000001</v>
      </c>
      <c r="Q56" s="71">
        <v>14.039</v>
      </c>
      <c r="R56" s="68">
        <v>2804.3885230000001</v>
      </c>
      <c r="S56" s="172">
        <f t="shared" si="9"/>
        <v>1728.5680000000002</v>
      </c>
      <c r="T56" s="146">
        <f t="shared" si="10"/>
        <v>65.908999999999878</v>
      </c>
      <c r="U56" s="146">
        <f t="shared" si="12"/>
        <v>1662.6590000000003</v>
      </c>
      <c r="V56" s="147">
        <f t="shared" si="7"/>
        <v>14.391577553785828</v>
      </c>
      <c r="W56" s="148">
        <f t="shared" si="13"/>
        <v>23928.285943999996</v>
      </c>
      <c r="X56" s="202">
        <v>1957.4640000000002</v>
      </c>
      <c r="Y56" s="146">
        <v>90.755000000000109</v>
      </c>
      <c r="Z56" s="146">
        <v>1866.7090000000001</v>
      </c>
      <c r="AA56" s="149">
        <v>14.039</v>
      </c>
      <c r="AB56" s="143">
        <v>26206.727651000001</v>
      </c>
      <c r="AC56" s="33"/>
      <c r="AD56" s="27"/>
    </row>
    <row r="57" spans="1:30" s="14" customFormat="1" ht="15.75" customHeight="1">
      <c r="A57" s="5">
        <v>6</v>
      </c>
      <c r="B57" s="3" t="s">
        <v>200</v>
      </c>
      <c r="C57" s="23" t="s">
        <v>10</v>
      </c>
      <c r="D57" s="142">
        <v>9908.9669999999987</v>
      </c>
      <c r="E57" s="142">
        <v>340.28599999999824</v>
      </c>
      <c r="F57" s="391">
        <v>9568.6810000000005</v>
      </c>
      <c r="G57" s="144">
        <v>14.343948649348846</v>
      </c>
      <c r="H57" s="195">
        <v>137252.66890599998</v>
      </c>
      <c r="I57" s="97">
        <v>1105.0450000000001</v>
      </c>
      <c r="J57" s="68">
        <f t="shared" si="8"/>
        <v>33.817000000000007</v>
      </c>
      <c r="K57" s="60">
        <v>1071.2280000000001</v>
      </c>
      <c r="L57" s="71">
        <v>15.750999999999999</v>
      </c>
      <c r="M57" s="89">
        <f t="shared" si="11"/>
        <v>16872.912228000001</v>
      </c>
      <c r="N57" s="97">
        <v>913.26599999999996</v>
      </c>
      <c r="O57" s="68">
        <v>38.940999999999917</v>
      </c>
      <c r="P57" s="60">
        <v>874.32500000000005</v>
      </c>
      <c r="Q57" s="71">
        <v>14.039</v>
      </c>
      <c r="R57" s="68">
        <v>12274.648675</v>
      </c>
      <c r="S57" s="172">
        <f t="shared" si="9"/>
        <v>11014.011999999999</v>
      </c>
      <c r="T57" s="146">
        <f t="shared" si="10"/>
        <v>374.10299999999916</v>
      </c>
      <c r="U57" s="146">
        <f t="shared" si="12"/>
        <v>10639.909</v>
      </c>
      <c r="V57" s="147">
        <f t="shared" si="7"/>
        <v>14.485610838776909</v>
      </c>
      <c r="W57" s="148">
        <f t="shared" si="13"/>
        <v>154125.58113399998</v>
      </c>
      <c r="X57" s="202">
        <v>10125.303</v>
      </c>
      <c r="Y57" s="146">
        <v>344.28600000000006</v>
      </c>
      <c r="Z57" s="146">
        <v>9781.0169999999998</v>
      </c>
      <c r="AA57" s="149">
        <v>14.039</v>
      </c>
      <c r="AB57" s="143">
        <v>137315.697663</v>
      </c>
      <c r="AC57" s="254"/>
      <c r="AD57" s="27"/>
    </row>
    <row r="58" spans="1:30" s="14" customFormat="1" ht="15.75" customHeight="1">
      <c r="A58" s="5">
        <v>7</v>
      </c>
      <c r="B58" s="1" t="s">
        <v>58</v>
      </c>
      <c r="C58" s="23" t="s">
        <v>10</v>
      </c>
      <c r="D58" s="142">
        <v>3093.6480000000001</v>
      </c>
      <c r="E58" s="142">
        <v>91.716000000000349</v>
      </c>
      <c r="F58" s="391">
        <v>3001.9319999999998</v>
      </c>
      <c r="G58" s="144">
        <v>16.399999999999999</v>
      </c>
      <c r="H58" s="195">
        <v>49231.684799999988</v>
      </c>
      <c r="I58" s="97">
        <v>401.31799999999998</v>
      </c>
      <c r="J58" s="68">
        <f t="shared" si="8"/>
        <v>15.630999999999972</v>
      </c>
      <c r="K58" s="70">
        <v>385.68700000000001</v>
      </c>
      <c r="L58" s="71">
        <v>16.399999999999999</v>
      </c>
      <c r="M58" s="89">
        <f t="shared" si="11"/>
        <v>6325.2667999999994</v>
      </c>
      <c r="N58" s="97">
        <v>348.92500000000001</v>
      </c>
      <c r="O58" s="68">
        <v>5.5960000000000036</v>
      </c>
      <c r="P58" s="60">
        <v>343.32900000000001</v>
      </c>
      <c r="Q58" s="71">
        <v>14.344662670499725</v>
      </c>
      <c r="R58" s="68">
        <v>4924.93869</v>
      </c>
      <c r="S58" s="172">
        <f t="shared" si="9"/>
        <v>3494.9660000000003</v>
      </c>
      <c r="T58" s="146">
        <f t="shared" si="10"/>
        <v>107.34700000000066</v>
      </c>
      <c r="U58" s="146">
        <f t="shared" si="12"/>
        <v>3387.6189999999997</v>
      </c>
      <c r="V58" s="147">
        <f t="shared" si="7"/>
        <v>16.399999999999999</v>
      </c>
      <c r="W58" s="148">
        <f t="shared" si="13"/>
        <v>55556.951599999986</v>
      </c>
      <c r="X58" s="202">
        <v>3085.0420000000004</v>
      </c>
      <c r="Y58" s="146">
        <v>82.555000000000291</v>
      </c>
      <c r="Z58" s="146">
        <v>3002.4870000000001</v>
      </c>
      <c r="AA58" s="149">
        <v>13.801171225054429</v>
      </c>
      <c r="AB58" s="143">
        <v>41437.837187999998</v>
      </c>
      <c r="AC58" s="33"/>
      <c r="AD58" s="27"/>
    </row>
    <row r="59" spans="1:30" s="14" customFormat="1" ht="15.75" customHeight="1">
      <c r="A59" s="5">
        <v>8</v>
      </c>
      <c r="B59" s="1" t="s">
        <v>59</v>
      </c>
      <c r="C59" s="23" t="s">
        <v>10</v>
      </c>
      <c r="D59" s="142">
        <v>5091.0599999999995</v>
      </c>
      <c r="E59" s="142">
        <v>17.447999999999411</v>
      </c>
      <c r="F59" s="391">
        <v>5073.6120000000001</v>
      </c>
      <c r="G59" s="144">
        <v>21.531964964013806</v>
      </c>
      <c r="H59" s="195">
        <v>109244.83582500002</v>
      </c>
      <c r="I59" s="97">
        <v>774.64800000000002</v>
      </c>
      <c r="J59" s="68">
        <f t="shared" si="8"/>
        <v>4.5529999999999973</v>
      </c>
      <c r="K59" s="70">
        <v>770.09500000000003</v>
      </c>
      <c r="L59" s="71">
        <v>23.631</v>
      </c>
      <c r="M59" s="89">
        <f t="shared" si="11"/>
        <v>18198.114945000001</v>
      </c>
      <c r="N59" s="97">
        <v>792.28800000000001</v>
      </c>
      <c r="O59" s="68">
        <v>4.5600000000000591</v>
      </c>
      <c r="P59" s="60">
        <v>787.72799999999995</v>
      </c>
      <c r="Q59" s="71">
        <v>21.061</v>
      </c>
      <c r="R59" s="68">
        <v>16590.339408</v>
      </c>
      <c r="S59" s="172">
        <f t="shared" si="9"/>
        <v>5865.7079999999996</v>
      </c>
      <c r="T59" s="146">
        <f t="shared" si="10"/>
        <v>22.000999999999294</v>
      </c>
      <c r="U59" s="146">
        <f t="shared" si="12"/>
        <v>5843.7070000000003</v>
      </c>
      <c r="V59" s="147">
        <f t="shared" si="7"/>
        <v>21.80857985692986</v>
      </c>
      <c r="W59" s="148">
        <f t="shared" si="13"/>
        <v>127442.95077000002</v>
      </c>
      <c r="X59" s="202">
        <v>6097.0920000000006</v>
      </c>
      <c r="Y59" s="146">
        <v>68.427000000000589</v>
      </c>
      <c r="Z59" s="146">
        <v>6028.665</v>
      </c>
      <c r="AA59" s="149">
        <v>21.061000000000003</v>
      </c>
      <c r="AB59" s="143">
        <v>126969.71356500001</v>
      </c>
      <c r="AC59" s="33"/>
      <c r="AD59" s="27"/>
    </row>
    <row r="60" spans="1:30" s="14" customFormat="1" ht="15.75" customHeight="1">
      <c r="A60" s="5">
        <v>9</v>
      </c>
      <c r="B60" s="1" t="s">
        <v>201</v>
      </c>
      <c r="C60" s="23" t="s">
        <v>10</v>
      </c>
      <c r="D60" s="142">
        <v>31810.554999999997</v>
      </c>
      <c r="E60" s="142">
        <v>564.91999999999825</v>
      </c>
      <c r="F60" s="391">
        <v>31245.634999999998</v>
      </c>
      <c r="G60" s="144">
        <v>14.405444057833998</v>
      </c>
      <c r="H60" s="195">
        <v>450107.24704399996</v>
      </c>
      <c r="I60" s="97">
        <v>901.98699999999997</v>
      </c>
      <c r="J60" s="68">
        <f t="shared" si="8"/>
        <v>41.956000000000017</v>
      </c>
      <c r="K60" s="70">
        <v>860.03099999999995</v>
      </c>
      <c r="L60" s="71">
        <v>15.750999999999999</v>
      </c>
      <c r="M60" s="89">
        <f t="shared" si="11"/>
        <v>13546.348280999999</v>
      </c>
      <c r="N60" s="97">
        <v>272.90199999999999</v>
      </c>
      <c r="O60" s="68">
        <v>11.435999999999979</v>
      </c>
      <c r="P60" s="70">
        <v>261.46600000000001</v>
      </c>
      <c r="Q60" s="71">
        <v>14.039</v>
      </c>
      <c r="R60" s="68">
        <v>3670.7211740000002</v>
      </c>
      <c r="S60" s="172">
        <f t="shared" si="9"/>
        <v>32712.541999999998</v>
      </c>
      <c r="T60" s="146">
        <f t="shared" si="10"/>
        <v>606.8760000000002</v>
      </c>
      <c r="U60" s="146">
        <f t="shared" si="12"/>
        <v>32105.665999999997</v>
      </c>
      <c r="V60" s="147">
        <f t="shared" si="7"/>
        <v>14.441488157417448</v>
      </c>
      <c r="W60" s="148">
        <f t="shared" si="13"/>
        <v>463653.59532499994</v>
      </c>
      <c r="X60" s="202">
        <v>31629.276000000002</v>
      </c>
      <c r="Y60" s="146">
        <v>534.66100000000733</v>
      </c>
      <c r="Z60" s="146">
        <v>31094.614999999994</v>
      </c>
      <c r="AA60" s="149">
        <v>14.039000000000003</v>
      </c>
      <c r="AB60" s="143">
        <v>436537.29998500005</v>
      </c>
      <c r="AC60" s="33"/>
      <c r="AD60" s="27"/>
    </row>
    <row r="61" spans="1:30" s="14" customFormat="1" ht="15.75" customHeight="1">
      <c r="A61" s="5">
        <v>10</v>
      </c>
      <c r="B61" s="1" t="s">
        <v>60</v>
      </c>
      <c r="C61" s="23" t="s">
        <v>10</v>
      </c>
      <c r="D61" s="142">
        <v>1641.4559999999999</v>
      </c>
      <c r="E61" s="142">
        <v>51.528999999999769</v>
      </c>
      <c r="F61" s="391">
        <v>1589.9270000000001</v>
      </c>
      <c r="G61" s="144">
        <v>19.527000000000001</v>
      </c>
      <c r="H61" s="195">
        <v>31046.504529000002</v>
      </c>
      <c r="I61" s="97">
        <v>68.88</v>
      </c>
      <c r="J61" s="68">
        <f t="shared" si="8"/>
        <v>3.75</v>
      </c>
      <c r="K61" s="68">
        <v>65.13</v>
      </c>
      <c r="L61" s="71">
        <v>19.527000000000001</v>
      </c>
      <c r="M61" s="89">
        <f t="shared" si="11"/>
        <v>1271.79351</v>
      </c>
      <c r="N61" s="97">
        <v>104.616</v>
      </c>
      <c r="O61" s="68">
        <v>4.7270000000000039</v>
      </c>
      <c r="P61" s="70">
        <v>99.888999999999996</v>
      </c>
      <c r="Q61" s="71">
        <v>19.527000000000001</v>
      </c>
      <c r="R61" s="68">
        <v>1950.5325030000001</v>
      </c>
      <c r="S61" s="172">
        <f t="shared" si="9"/>
        <v>1710.3359999999998</v>
      </c>
      <c r="T61" s="146">
        <f t="shared" si="10"/>
        <v>55.278999999999542</v>
      </c>
      <c r="U61" s="146">
        <f t="shared" si="12"/>
        <v>1655.0570000000002</v>
      </c>
      <c r="V61" s="147">
        <f t="shared" si="7"/>
        <v>19.526999999999997</v>
      </c>
      <c r="W61" s="148">
        <f t="shared" si="13"/>
        <v>32318.298039000001</v>
      </c>
      <c r="X61" s="202">
        <v>2041.2839999999997</v>
      </c>
      <c r="Y61" s="146">
        <v>72.130999999999631</v>
      </c>
      <c r="Z61" s="146">
        <v>1969.153</v>
      </c>
      <c r="AA61" s="149">
        <v>17.00121733862224</v>
      </c>
      <c r="AB61" s="143">
        <v>33477.998125999999</v>
      </c>
      <c r="AC61" s="33"/>
      <c r="AD61" s="27"/>
    </row>
    <row r="62" spans="1:30" s="14" customFormat="1" ht="15.75" customHeight="1">
      <c r="A62" s="5">
        <v>11</v>
      </c>
      <c r="B62" s="3" t="s">
        <v>61</v>
      </c>
      <c r="C62" s="23" t="s">
        <v>10</v>
      </c>
      <c r="D62" s="142">
        <v>1498.0819999999999</v>
      </c>
      <c r="E62" s="142">
        <v>73.513999999999669</v>
      </c>
      <c r="F62" s="150">
        <v>1424.5680000000002</v>
      </c>
      <c r="G62" s="144">
        <v>22.416896646562321</v>
      </c>
      <c r="H62" s="195">
        <v>31934.393622</v>
      </c>
      <c r="I62" s="97">
        <v>561.54</v>
      </c>
      <c r="J62" s="68">
        <f t="shared" si="8"/>
        <v>29.01299999999992</v>
      </c>
      <c r="K62" s="68">
        <v>532.52700000000004</v>
      </c>
      <c r="L62" s="71">
        <v>23.631</v>
      </c>
      <c r="M62" s="89">
        <f t="shared" si="11"/>
        <v>12584.145537</v>
      </c>
      <c r="N62" s="97">
        <v>775.30799999999999</v>
      </c>
      <c r="O62" s="68">
        <v>44.765999999999963</v>
      </c>
      <c r="P62" s="70">
        <v>730.54200000000003</v>
      </c>
      <c r="Q62" s="71">
        <v>21.061</v>
      </c>
      <c r="R62" s="68">
        <v>15385.945062000001</v>
      </c>
      <c r="S62" s="172">
        <f t="shared" si="9"/>
        <v>2059.6219999999998</v>
      </c>
      <c r="T62" s="146">
        <f t="shared" si="10"/>
        <v>102.52699999999959</v>
      </c>
      <c r="U62" s="146">
        <f t="shared" si="12"/>
        <v>1957.0950000000003</v>
      </c>
      <c r="V62" s="147">
        <f t="shared" si="7"/>
        <v>22.747255068864821</v>
      </c>
      <c r="W62" s="148">
        <f t="shared" si="13"/>
        <v>44518.539159</v>
      </c>
      <c r="X62" s="202">
        <v>2488.4279999999999</v>
      </c>
      <c r="Y62" s="146">
        <v>142.23900000000003</v>
      </c>
      <c r="Z62" s="146">
        <v>2346.1889999999999</v>
      </c>
      <c r="AA62" s="149">
        <v>21.061</v>
      </c>
      <c r="AB62" s="143">
        <v>49413.086529</v>
      </c>
      <c r="AC62" s="33"/>
      <c r="AD62" s="27"/>
    </row>
    <row r="63" spans="1:30" s="14" customFormat="1" ht="15.75" customHeight="1">
      <c r="A63" s="5">
        <v>12</v>
      </c>
      <c r="B63" s="1" t="s">
        <v>62</v>
      </c>
      <c r="C63" s="23" t="s">
        <v>10</v>
      </c>
      <c r="D63" s="142">
        <v>3451.8850000000002</v>
      </c>
      <c r="E63" s="142">
        <v>91.000000000000455</v>
      </c>
      <c r="F63" s="391">
        <v>3360.8849999999998</v>
      </c>
      <c r="G63" s="144">
        <v>11.658333333333333</v>
      </c>
      <c r="H63" s="195">
        <v>39182.317624999996</v>
      </c>
      <c r="I63" s="97">
        <v>324.95299999999997</v>
      </c>
      <c r="J63" s="68">
        <f t="shared" si="8"/>
        <v>10.687999999999988</v>
      </c>
      <c r="K63" s="70">
        <v>314.26499999999999</v>
      </c>
      <c r="L63" s="71">
        <f>13.99/1.2</f>
        <v>11.658333333333333</v>
      </c>
      <c r="M63" s="89">
        <f t="shared" si="11"/>
        <v>3663.8061249999996</v>
      </c>
      <c r="N63" s="97">
        <v>115.902</v>
      </c>
      <c r="O63" s="68">
        <v>6.9030000000000058</v>
      </c>
      <c r="P63" s="70">
        <v>108.999</v>
      </c>
      <c r="Q63" s="71">
        <v>11.658333333333333</v>
      </c>
      <c r="R63" s="68">
        <v>1270.7466749999999</v>
      </c>
      <c r="S63" s="172">
        <f t="shared" si="9"/>
        <v>3776.8380000000002</v>
      </c>
      <c r="T63" s="146">
        <f t="shared" si="10"/>
        <v>101.68800000000056</v>
      </c>
      <c r="U63" s="146">
        <f t="shared" si="12"/>
        <v>3675.1499999999996</v>
      </c>
      <c r="V63" s="147">
        <f t="shared" si="7"/>
        <v>11.658333333333335</v>
      </c>
      <c r="W63" s="148">
        <f t="shared" si="13"/>
        <v>42846.123749999999</v>
      </c>
      <c r="X63" s="202">
        <v>1986.318</v>
      </c>
      <c r="Y63" s="146">
        <v>65.427999999999884</v>
      </c>
      <c r="Z63" s="146">
        <v>1920.89</v>
      </c>
      <c r="AA63" s="149">
        <v>11.658333333333333</v>
      </c>
      <c r="AB63" s="143">
        <v>22394.375916666668</v>
      </c>
      <c r="AC63" s="33"/>
      <c r="AD63" s="27"/>
    </row>
    <row r="64" spans="1:30" s="14" customFormat="1" ht="15.75" customHeight="1">
      <c r="A64" s="7">
        <v>13</v>
      </c>
      <c r="B64" s="303" t="s">
        <v>220</v>
      </c>
      <c r="C64" s="28" t="s">
        <v>10</v>
      </c>
      <c r="D64" s="135">
        <v>1718.28</v>
      </c>
      <c r="E64" s="135">
        <v>152.1690000000001</v>
      </c>
      <c r="F64" s="389">
        <v>1566.1109999999999</v>
      </c>
      <c r="G64" s="144">
        <v>21.46063272909775</v>
      </c>
      <c r="H64" s="145">
        <v>33609.732984000002</v>
      </c>
      <c r="I64" s="97">
        <v>145.19999999999999</v>
      </c>
      <c r="J64" s="68">
        <f t="shared" si="8"/>
        <v>20.873999999999995</v>
      </c>
      <c r="K64" s="68">
        <v>124.32599999999999</v>
      </c>
      <c r="L64" s="71">
        <v>23.631</v>
      </c>
      <c r="M64" s="89">
        <f t="shared" si="11"/>
        <v>2937.9477059999999</v>
      </c>
      <c r="N64" s="97">
        <v>167.4</v>
      </c>
      <c r="O64" s="68">
        <v>17.703000000000003</v>
      </c>
      <c r="P64" s="98">
        <v>149.697</v>
      </c>
      <c r="Q64" s="71">
        <v>21.061</v>
      </c>
      <c r="R64" s="68">
        <v>3152.768517</v>
      </c>
      <c r="S64" s="172">
        <f t="shared" si="9"/>
        <v>1863.48</v>
      </c>
      <c r="T64" s="146">
        <f t="shared" si="10"/>
        <v>173.04300000000012</v>
      </c>
      <c r="U64" s="146">
        <f t="shared" si="12"/>
        <v>1690.4369999999999</v>
      </c>
      <c r="V64" s="147">
        <f t="shared" si="7"/>
        <v>21.620255998892596</v>
      </c>
      <c r="W64" s="148">
        <f t="shared" si="13"/>
        <v>36547.680690000001</v>
      </c>
      <c r="X64" s="202">
        <v>1607.7600000000002</v>
      </c>
      <c r="Y64" s="146">
        <v>199.26800000000048</v>
      </c>
      <c r="Z64" s="146">
        <v>1408.4919999999997</v>
      </c>
      <c r="AA64" s="149">
        <v>21.061000000000003</v>
      </c>
      <c r="AB64" s="143">
        <v>29664.250012</v>
      </c>
      <c r="AC64" s="33"/>
      <c r="AD64" s="27"/>
    </row>
    <row r="65" spans="1:30" s="14" customFormat="1" ht="15.75" customHeight="1">
      <c r="A65" s="5">
        <v>14</v>
      </c>
      <c r="B65" s="303" t="s">
        <v>63</v>
      </c>
      <c r="C65" s="23" t="s">
        <v>10</v>
      </c>
      <c r="D65" s="142">
        <v>3681.6749999999997</v>
      </c>
      <c r="E65" s="142">
        <v>17.296999999999116</v>
      </c>
      <c r="F65" s="391">
        <v>3664.3780000000006</v>
      </c>
      <c r="G65" s="144">
        <v>14.372827136556324</v>
      </c>
      <c r="H65" s="195">
        <v>52667.471556999997</v>
      </c>
      <c r="I65" s="97">
        <v>437.774</v>
      </c>
      <c r="J65" s="68">
        <f t="shared" si="8"/>
        <v>1.0090000000000146</v>
      </c>
      <c r="K65" s="60">
        <v>436.76499999999999</v>
      </c>
      <c r="L65" s="71">
        <v>15.750999999999999</v>
      </c>
      <c r="M65" s="89">
        <f t="shared" si="11"/>
        <v>6879.4855149999994</v>
      </c>
      <c r="N65" s="97">
        <v>156.36600000000001</v>
      </c>
      <c r="O65" s="68">
        <v>0.75</v>
      </c>
      <c r="P65" s="60">
        <v>155.61600000000001</v>
      </c>
      <c r="Q65" s="71">
        <v>14.039</v>
      </c>
      <c r="R65" s="68">
        <v>2184.6930240000002</v>
      </c>
      <c r="S65" s="172">
        <f t="shared" si="9"/>
        <v>4119.4489999999996</v>
      </c>
      <c r="T65" s="146">
        <f t="shared" si="10"/>
        <v>18.305999999998676</v>
      </c>
      <c r="U65" s="146">
        <f t="shared" si="12"/>
        <v>4101.1430000000009</v>
      </c>
      <c r="V65" s="147">
        <f t="shared" si="7"/>
        <v>14.519600285091251</v>
      </c>
      <c r="W65" s="148">
        <f t="shared" si="13"/>
        <v>59546.957071999997</v>
      </c>
      <c r="X65" s="202">
        <v>2848.0059999999999</v>
      </c>
      <c r="Y65" s="146">
        <v>15.89699999999948</v>
      </c>
      <c r="Z65" s="146">
        <v>2832.1090000000004</v>
      </c>
      <c r="AA65" s="149">
        <v>14.038999999999998</v>
      </c>
      <c r="AB65" s="143">
        <v>39759.978251</v>
      </c>
      <c r="AC65" s="33"/>
      <c r="AD65" s="27"/>
    </row>
    <row r="66" spans="1:30" s="14" customFormat="1" ht="15.75" customHeight="1">
      <c r="A66" s="5">
        <v>15</v>
      </c>
      <c r="B66" s="297" t="s">
        <v>74</v>
      </c>
      <c r="C66" s="28" t="s">
        <v>10</v>
      </c>
      <c r="D66" s="135">
        <v>0</v>
      </c>
      <c r="E66" s="135">
        <v>0</v>
      </c>
      <c r="F66" s="389">
        <v>0</v>
      </c>
      <c r="G66" s="144" t="e">
        <v>#DIV/0!</v>
      </c>
      <c r="H66" s="145">
        <v>0</v>
      </c>
      <c r="I66" s="262">
        <v>0</v>
      </c>
      <c r="J66" s="82">
        <f t="shared" si="8"/>
        <v>0</v>
      </c>
      <c r="K66" s="82">
        <v>0</v>
      </c>
      <c r="L66" s="71"/>
      <c r="M66" s="89">
        <f t="shared" si="11"/>
        <v>0</v>
      </c>
      <c r="N66" s="97">
        <v>0</v>
      </c>
      <c r="O66" s="68">
        <v>0</v>
      </c>
      <c r="P66" s="68">
        <v>0</v>
      </c>
      <c r="Q66" s="71">
        <v>10.11</v>
      </c>
      <c r="R66" s="68">
        <v>0</v>
      </c>
      <c r="S66" s="172">
        <f t="shared" si="9"/>
        <v>0</v>
      </c>
      <c r="T66" s="146">
        <f t="shared" si="10"/>
        <v>0</v>
      </c>
      <c r="U66" s="143">
        <f t="shared" si="12"/>
        <v>0</v>
      </c>
      <c r="V66" s="144" t="e">
        <f t="shared" si="7"/>
        <v>#DIV/0!</v>
      </c>
      <c r="W66" s="160">
        <f t="shared" si="13"/>
        <v>0</v>
      </c>
      <c r="X66" s="202">
        <v>0</v>
      </c>
      <c r="Y66" s="146">
        <v>0</v>
      </c>
      <c r="Z66" s="146">
        <v>0</v>
      </c>
      <c r="AA66" s="149" t="e">
        <v>#DIV/0!</v>
      </c>
      <c r="AB66" s="143">
        <v>0</v>
      </c>
      <c r="AC66" s="33"/>
      <c r="AD66" s="27"/>
    </row>
    <row r="67" spans="1:30" s="14" customFormat="1" ht="15.75" customHeight="1">
      <c r="A67" s="5">
        <v>16</v>
      </c>
      <c r="B67" s="298" t="s">
        <v>75</v>
      </c>
      <c r="C67" s="23" t="s">
        <v>10</v>
      </c>
      <c r="D67" s="142">
        <v>0</v>
      </c>
      <c r="E67" s="142">
        <v>0</v>
      </c>
      <c r="F67" s="391">
        <v>0</v>
      </c>
      <c r="G67" s="144" t="e">
        <v>#DIV/0!</v>
      </c>
      <c r="H67" s="195">
        <v>0</v>
      </c>
      <c r="I67" s="262">
        <v>0</v>
      </c>
      <c r="J67" s="68">
        <f t="shared" si="8"/>
        <v>0</v>
      </c>
      <c r="K67" s="82">
        <v>0</v>
      </c>
      <c r="L67" s="71"/>
      <c r="M67" s="89">
        <f t="shared" si="11"/>
        <v>0</v>
      </c>
      <c r="N67" s="97">
        <v>0</v>
      </c>
      <c r="O67" s="68">
        <v>0</v>
      </c>
      <c r="P67" s="68">
        <v>0</v>
      </c>
      <c r="Q67" s="71">
        <v>14.039</v>
      </c>
      <c r="R67" s="68">
        <v>0</v>
      </c>
      <c r="S67" s="172">
        <f t="shared" si="9"/>
        <v>0</v>
      </c>
      <c r="T67" s="146">
        <f t="shared" si="10"/>
        <v>0</v>
      </c>
      <c r="U67" s="146">
        <f t="shared" si="12"/>
        <v>0</v>
      </c>
      <c r="V67" s="147" t="e">
        <f t="shared" si="7"/>
        <v>#DIV/0!</v>
      </c>
      <c r="W67" s="148">
        <f t="shared" si="13"/>
        <v>0</v>
      </c>
      <c r="X67" s="202">
        <v>2360.02</v>
      </c>
      <c r="Y67" s="146">
        <v>113.45200000000023</v>
      </c>
      <c r="Z67" s="146">
        <v>2246.5679999999998</v>
      </c>
      <c r="AA67" s="149">
        <v>14.039000000000001</v>
      </c>
      <c r="AB67" s="143">
        <v>31539.568152</v>
      </c>
      <c r="AC67" s="33"/>
      <c r="AD67" s="27"/>
    </row>
    <row r="68" spans="1:30" s="14" customFormat="1" ht="15.75" customHeight="1">
      <c r="A68" s="6">
        <v>17</v>
      </c>
      <c r="B68" s="308" t="s">
        <v>65</v>
      </c>
      <c r="C68" s="34" t="s">
        <v>10</v>
      </c>
      <c r="D68" s="203">
        <v>2223.9090000000001</v>
      </c>
      <c r="E68" s="203">
        <v>17.169000000000324</v>
      </c>
      <c r="F68" s="206">
        <v>2206.7399999999998</v>
      </c>
      <c r="G68" s="171">
        <v>21.525090020120182</v>
      </c>
      <c r="H68" s="205">
        <v>47500.277151000002</v>
      </c>
      <c r="I68" s="103">
        <v>18.332999999999998</v>
      </c>
      <c r="J68" s="101">
        <f t="shared" si="8"/>
        <v>4.399999999999693E-2</v>
      </c>
      <c r="K68" s="104">
        <v>18.289000000000001</v>
      </c>
      <c r="L68" s="102">
        <v>23.631</v>
      </c>
      <c r="M68" s="275">
        <f t="shared" si="11"/>
        <v>432.18735900000001</v>
      </c>
      <c r="N68" s="103">
        <v>18.234000000000002</v>
      </c>
      <c r="O68" s="101">
        <v>0.15800000000000125</v>
      </c>
      <c r="P68" s="104">
        <v>18.076000000000001</v>
      </c>
      <c r="Q68" s="102">
        <v>21.061</v>
      </c>
      <c r="R68" s="101">
        <v>380.69863600000002</v>
      </c>
      <c r="S68" s="285">
        <f t="shared" si="9"/>
        <v>2242.2420000000002</v>
      </c>
      <c r="T68" s="207">
        <f t="shared" si="10"/>
        <v>17.213000000000193</v>
      </c>
      <c r="U68" s="207">
        <f t="shared" si="12"/>
        <v>2225.029</v>
      </c>
      <c r="V68" s="144">
        <f t="shared" si="7"/>
        <v>21.542399901304659</v>
      </c>
      <c r="W68" s="208">
        <f t="shared" si="13"/>
        <v>47932.464510000005</v>
      </c>
      <c r="X68" s="295">
        <v>2012.607</v>
      </c>
      <c r="Y68" s="207">
        <v>21.503999999999678</v>
      </c>
      <c r="Z68" s="207">
        <v>1991.1030000000003</v>
      </c>
      <c r="AA68" s="279">
        <v>19.197275471434676</v>
      </c>
      <c r="AB68" s="207">
        <v>38223.752783000004</v>
      </c>
      <c r="AC68" s="33"/>
      <c r="AD68" s="27"/>
    </row>
    <row r="69" spans="1:30" s="14" customFormat="1" ht="15.75" customHeight="1">
      <c r="A69" s="7">
        <v>18</v>
      </c>
      <c r="B69" s="3" t="s">
        <v>64</v>
      </c>
      <c r="C69" s="23" t="s">
        <v>10</v>
      </c>
      <c r="D69" s="142">
        <v>695.60399999999993</v>
      </c>
      <c r="E69" s="142">
        <v>57.225999999999885</v>
      </c>
      <c r="F69" s="391">
        <v>638.37800000000004</v>
      </c>
      <c r="G69" s="144">
        <v>14.338447205260831</v>
      </c>
      <c r="H69" s="195">
        <v>9153.3492499999993</v>
      </c>
      <c r="I69" s="97">
        <v>73.8</v>
      </c>
      <c r="J69" s="68">
        <f t="shared" si="8"/>
        <v>4.0159999999999911</v>
      </c>
      <c r="K69" s="70">
        <v>69.784000000000006</v>
      </c>
      <c r="L69" s="71">
        <v>15.750999999999999</v>
      </c>
      <c r="M69" s="89">
        <f t="shared" si="11"/>
        <v>1099.167784</v>
      </c>
      <c r="N69" s="97">
        <v>106.608</v>
      </c>
      <c r="O69" s="68">
        <v>7.2199999999999989</v>
      </c>
      <c r="P69" s="60">
        <v>99.388000000000005</v>
      </c>
      <c r="Q69" s="71">
        <v>14.039</v>
      </c>
      <c r="R69" s="68">
        <v>1395.3081320000001</v>
      </c>
      <c r="S69" s="172">
        <f t="shared" si="9"/>
        <v>769.40399999999988</v>
      </c>
      <c r="T69" s="146">
        <f t="shared" si="10"/>
        <v>61.241999999999848</v>
      </c>
      <c r="U69" s="146">
        <f t="shared" si="12"/>
        <v>708.16200000000003</v>
      </c>
      <c r="V69" s="144">
        <f t="shared" si="7"/>
        <v>14.477643581553371</v>
      </c>
      <c r="W69" s="148">
        <f t="shared" si="13"/>
        <v>10252.517033999999</v>
      </c>
      <c r="X69" s="202">
        <v>778.39200000000005</v>
      </c>
      <c r="Y69" s="146">
        <v>55.141999999999939</v>
      </c>
      <c r="Z69" s="146">
        <v>723.25000000000011</v>
      </c>
      <c r="AA69" s="149">
        <v>14.038999999999996</v>
      </c>
      <c r="AB69" s="143">
        <v>10153.706749999999</v>
      </c>
      <c r="AC69" s="33"/>
      <c r="AD69" s="27"/>
    </row>
    <row r="70" spans="1:30" s="14" customFormat="1" ht="15.75" customHeight="1">
      <c r="A70" s="7">
        <v>19</v>
      </c>
      <c r="B70" s="3" t="s">
        <v>66</v>
      </c>
      <c r="C70" s="23" t="s">
        <v>10</v>
      </c>
      <c r="D70" s="142">
        <v>8790.48</v>
      </c>
      <c r="E70" s="142">
        <v>246.33099999999831</v>
      </c>
      <c r="F70" s="391">
        <v>8544.1490000000013</v>
      </c>
      <c r="G70" s="144">
        <v>9.5642031645281431</v>
      </c>
      <c r="H70" s="195">
        <v>81717.976903999981</v>
      </c>
      <c r="I70" s="97">
        <v>1231.92</v>
      </c>
      <c r="J70" s="68">
        <f t="shared" si="8"/>
        <v>24.104000000000042</v>
      </c>
      <c r="K70" s="70">
        <v>1207.816</v>
      </c>
      <c r="L70" s="71">
        <v>10.502000000000001</v>
      </c>
      <c r="M70" s="89">
        <f t="shared" si="11"/>
        <v>12684.483632000001</v>
      </c>
      <c r="N70" s="97">
        <v>1328.76</v>
      </c>
      <c r="O70" s="68">
        <v>44.483999999999924</v>
      </c>
      <c r="P70" s="60">
        <v>1284.2760000000001</v>
      </c>
      <c r="Q70" s="71">
        <v>9.3610000000000007</v>
      </c>
      <c r="R70" s="68">
        <v>12022.107636000001</v>
      </c>
      <c r="S70" s="172">
        <f t="shared" si="9"/>
        <v>10022.4</v>
      </c>
      <c r="T70" s="146">
        <f t="shared" si="10"/>
        <v>270.43499999999767</v>
      </c>
      <c r="U70" s="146">
        <f t="shared" si="12"/>
        <v>9751.965000000002</v>
      </c>
      <c r="V70" s="144">
        <f t="shared" si="7"/>
        <v>9.6803526813313994</v>
      </c>
      <c r="W70" s="148">
        <f t="shared" si="13"/>
        <v>94402.460535999984</v>
      </c>
      <c r="X70" s="202">
        <v>9812.6999999999989</v>
      </c>
      <c r="Y70" s="146">
        <v>268.1299999999992</v>
      </c>
      <c r="Z70" s="146">
        <v>9544.57</v>
      </c>
      <c r="AA70" s="149">
        <v>7.9135006221338431</v>
      </c>
      <c r="AB70" s="143">
        <v>75530.96063300001</v>
      </c>
      <c r="AC70" s="33"/>
      <c r="AD70" s="27"/>
    </row>
    <row r="71" spans="1:30" s="14" customFormat="1" ht="15.75" customHeight="1">
      <c r="A71" s="7">
        <v>20</v>
      </c>
      <c r="B71" s="3" t="s">
        <v>226</v>
      </c>
      <c r="C71" s="23" t="s">
        <v>10</v>
      </c>
      <c r="D71" s="142">
        <v>1799.8509999999997</v>
      </c>
      <c r="E71" s="142">
        <v>26.746999999999616</v>
      </c>
      <c r="F71" s="391">
        <v>1773.104</v>
      </c>
      <c r="G71" s="144">
        <v>22.076890928563696</v>
      </c>
      <c r="H71" s="195">
        <v>39144.623613000003</v>
      </c>
      <c r="I71" s="97">
        <v>459.79399999999998</v>
      </c>
      <c r="J71" s="68">
        <f t="shared" si="8"/>
        <v>6.8039999999999736</v>
      </c>
      <c r="K71" s="70">
        <v>452.99</v>
      </c>
      <c r="L71" s="71">
        <v>23.631</v>
      </c>
      <c r="M71" s="89">
        <f t="shared" si="11"/>
        <v>10704.606690000001</v>
      </c>
      <c r="N71" s="97">
        <v>390.63099999999997</v>
      </c>
      <c r="O71" s="68">
        <v>5.2229999999999563</v>
      </c>
      <c r="P71" s="70">
        <v>385.40800000000002</v>
      </c>
      <c r="Q71" s="71">
        <v>21.061</v>
      </c>
      <c r="R71" s="68">
        <v>8117.0778880000007</v>
      </c>
      <c r="S71" s="172">
        <f t="shared" si="9"/>
        <v>2259.6449999999995</v>
      </c>
      <c r="T71" s="146">
        <f t="shared" si="10"/>
        <v>33.550999999999476</v>
      </c>
      <c r="U71" s="146">
        <f t="shared" si="12"/>
        <v>2226.0940000000001</v>
      </c>
      <c r="V71" s="144">
        <f t="shared" si="7"/>
        <v>22.393138071887353</v>
      </c>
      <c r="W71" s="148">
        <f t="shared" si="13"/>
        <v>49849.230303000004</v>
      </c>
      <c r="X71" s="202">
        <v>2383.2779999999998</v>
      </c>
      <c r="Y71" s="146">
        <v>34.905999999999949</v>
      </c>
      <c r="Z71" s="146">
        <v>2348.3719999999998</v>
      </c>
      <c r="AA71" s="149">
        <v>21.061</v>
      </c>
      <c r="AB71" s="143">
        <v>49459.062692</v>
      </c>
      <c r="AC71" s="33"/>
      <c r="AD71" s="27"/>
    </row>
    <row r="72" spans="1:30" s="14" customFormat="1" ht="15.75" customHeight="1">
      <c r="A72" s="7">
        <v>21</v>
      </c>
      <c r="B72" s="3" t="s">
        <v>253</v>
      </c>
      <c r="C72" s="23" t="s">
        <v>10</v>
      </c>
      <c r="D72" s="142">
        <v>778.53</v>
      </c>
      <c r="E72" s="142">
        <v>58.018000000000029</v>
      </c>
      <c r="F72" s="391">
        <v>720.51199999999994</v>
      </c>
      <c r="G72" s="144">
        <v>18.115000000000002</v>
      </c>
      <c r="H72" s="195">
        <v>13052.07488</v>
      </c>
      <c r="I72" s="97">
        <v>81.66</v>
      </c>
      <c r="J72" s="68">
        <f t="shared" si="8"/>
        <v>5.8010000000000019</v>
      </c>
      <c r="K72" s="98">
        <v>75.858999999999995</v>
      </c>
      <c r="L72" s="71">
        <v>18.114999999999998</v>
      </c>
      <c r="M72" s="89">
        <f t="shared" si="11"/>
        <v>1374.1857849999999</v>
      </c>
      <c r="N72" s="97">
        <v>68.64</v>
      </c>
      <c r="O72" s="68">
        <v>5.4960000000000022</v>
      </c>
      <c r="P72" s="98">
        <v>63.143999999999998</v>
      </c>
      <c r="Q72" s="71">
        <v>18.114999999999998</v>
      </c>
      <c r="R72" s="68">
        <v>1143.8535599999998</v>
      </c>
      <c r="S72" s="172">
        <f t="shared" si="9"/>
        <v>860.18999999999994</v>
      </c>
      <c r="T72" s="146">
        <f t="shared" si="10"/>
        <v>63.81899999999996</v>
      </c>
      <c r="U72" s="146">
        <f t="shared" si="12"/>
        <v>796.37099999999998</v>
      </c>
      <c r="V72" s="144">
        <f t="shared" si="7"/>
        <v>18.114999999999998</v>
      </c>
      <c r="W72" s="148">
        <f t="shared" si="13"/>
        <v>14426.260665</v>
      </c>
      <c r="X72" s="202">
        <v>960.38599999999997</v>
      </c>
      <c r="Y72" s="146">
        <v>60.614000000000033</v>
      </c>
      <c r="Z72" s="146">
        <v>899.77199999999993</v>
      </c>
      <c r="AA72" s="149">
        <v>17.088146268165712</v>
      </c>
      <c r="AB72" s="143">
        <v>15375.435543999998</v>
      </c>
      <c r="AC72" s="33"/>
      <c r="AD72" s="27"/>
    </row>
    <row r="73" spans="1:30" s="14" customFormat="1" ht="15.75" customHeight="1">
      <c r="A73" s="7">
        <v>22</v>
      </c>
      <c r="B73" s="3" t="s">
        <v>254</v>
      </c>
      <c r="C73" s="23" t="s">
        <v>10</v>
      </c>
      <c r="D73" s="142">
        <v>2146.6510000000003</v>
      </c>
      <c r="E73" s="142">
        <v>57.719000000000051</v>
      </c>
      <c r="F73" s="391">
        <v>2088.9320000000002</v>
      </c>
      <c r="G73" s="144">
        <v>21.438015606539604</v>
      </c>
      <c r="H73" s="195">
        <v>44782.556816999997</v>
      </c>
      <c r="I73" s="97">
        <v>200.77</v>
      </c>
      <c r="J73" s="68">
        <f t="shared" si="8"/>
        <v>4.1009999999999991</v>
      </c>
      <c r="K73" s="60">
        <v>196.66900000000001</v>
      </c>
      <c r="L73" s="71">
        <v>23.631</v>
      </c>
      <c r="M73" s="89">
        <f t="shared" si="11"/>
        <v>4647.4851390000003</v>
      </c>
      <c r="N73" s="97">
        <v>91.16</v>
      </c>
      <c r="O73" s="68">
        <v>1.3119999999999976</v>
      </c>
      <c r="P73" s="60">
        <v>89.847999999999999</v>
      </c>
      <c r="Q73" s="71">
        <v>21.061</v>
      </c>
      <c r="R73" s="68">
        <v>1892.288728</v>
      </c>
      <c r="S73" s="172">
        <f t="shared" si="9"/>
        <v>2347.4210000000003</v>
      </c>
      <c r="T73" s="146">
        <f t="shared" si="10"/>
        <v>61.820000000000164</v>
      </c>
      <c r="U73" s="146">
        <f t="shared" si="12"/>
        <v>2285.6010000000001</v>
      </c>
      <c r="V73" s="144">
        <f t="shared" si="7"/>
        <v>21.626715229823578</v>
      </c>
      <c r="W73" s="148">
        <f t="shared" si="13"/>
        <v>49430.041956000001</v>
      </c>
      <c r="X73" s="202">
        <v>2156.3919999999998</v>
      </c>
      <c r="Y73" s="146">
        <v>69.547999999999774</v>
      </c>
      <c r="Z73" s="146">
        <v>2086.8440000000001</v>
      </c>
      <c r="AA73" s="149">
        <v>21.061</v>
      </c>
      <c r="AB73" s="143">
        <v>43951.021484000004</v>
      </c>
      <c r="AC73" s="33"/>
      <c r="AD73" s="27"/>
    </row>
    <row r="74" spans="1:30" s="14" customFormat="1" ht="15.75" customHeight="1">
      <c r="A74" s="7">
        <v>23</v>
      </c>
      <c r="B74" s="3" t="s">
        <v>68</v>
      </c>
      <c r="C74" s="23" t="s">
        <v>10</v>
      </c>
      <c r="D74" s="142">
        <v>2545.75</v>
      </c>
      <c r="E74" s="142">
        <v>90.402000000000044</v>
      </c>
      <c r="F74" s="391">
        <v>2455.348</v>
      </c>
      <c r="G74" s="144">
        <v>14.23317986208065</v>
      </c>
      <c r="H74" s="195">
        <v>34947.409707999999</v>
      </c>
      <c r="I74" s="97">
        <v>146.13999999999999</v>
      </c>
      <c r="J74" s="68">
        <f t="shared" si="8"/>
        <v>6.3439999999999941</v>
      </c>
      <c r="K74" s="70">
        <v>139.79599999999999</v>
      </c>
      <c r="L74" s="71">
        <v>15.750999999999999</v>
      </c>
      <c r="M74" s="89">
        <f t="shared" si="11"/>
        <v>2201.9267959999997</v>
      </c>
      <c r="N74" s="97">
        <v>0</v>
      </c>
      <c r="O74" s="68">
        <v>0</v>
      </c>
      <c r="P74" s="60">
        <v>0</v>
      </c>
      <c r="Q74" s="71">
        <v>14.039</v>
      </c>
      <c r="R74" s="68">
        <v>0</v>
      </c>
      <c r="S74" s="172">
        <f t="shared" si="9"/>
        <v>2691.89</v>
      </c>
      <c r="T74" s="146">
        <f t="shared" si="10"/>
        <v>96.746000000000095</v>
      </c>
      <c r="U74" s="146">
        <f t="shared" si="12"/>
        <v>2595.1439999999998</v>
      </c>
      <c r="V74" s="144">
        <f t="shared" si="7"/>
        <v>14.314942255227457</v>
      </c>
      <c r="W74" s="148">
        <f t="shared" si="13"/>
        <v>37149.336503999999</v>
      </c>
      <c r="X74" s="202">
        <v>1968.3389999999999</v>
      </c>
      <c r="Y74" s="146">
        <v>107.70700000000011</v>
      </c>
      <c r="Z74" s="146">
        <v>1860.6319999999998</v>
      </c>
      <c r="AA74" s="149">
        <v>14.039000000000001</v>
      </c>
      <c r="AB74" s="143">
        <v>26121.412648000001</v>
      </c>
      <c r="AC74" s="33"/>
      <c r="AD74" s="27"/>
    </row>
    <row r="75" spans="1:30" s="14" customFormat="1" ht="15.75" customHeight="1">
      <c r="A75" s="8">
        <v>24</v>
      </c>
      <c r="B75" s="309" t="s">
        <v>227</v>
      </c>
      <c r="C75" s="34" t="s">
        <v>10</v>
      </c>
      <c r="D75" s="203">
        <v>76.373999999999995</v>
      </c>
      <c r="E75" s="203">
        <v>8.867999999999995</v>
      </c>
      <c r="F75" s="204">
        <v>67.506</v>
      </c>
      <c r="G75" s="144">
        <v>21.168000000000003</v>
      </c>
      <c r="H75" s="205">
        <v>1428.9670080000001</v>
      </c>
      <c r="I75" s="100">
        <v>0</v>
      </c>
      <c r="J75" s="101">
        <f t="shared" si="8"/>
        <v>0</v>
      </c>
      <c r="K75" s="101">
        <v>0</v>
      </c>
      <c r="L75" s="102">
        <v>23.631</v>
      </c>
      <c r="M75" s="275">
        <f t="shared" si="11"/>
        <v>0</v>
      </c>
      <c r="N75" s="100">
        <v>4.3440000000000003</v>
      </c>
      <c r="O75" s="101">
        <v>1.2710000000000004</v>
      </c>
      <c r="P75" s="101">
        <v>3.073</v>
      </c>
      <c r="Q75" s="102">
        <v>21.061</v>
      </c>
      <c r="R75" s="101">
        <v>64.720452999999992</v>
      </c>
      <c r="S75" s="285">
        <f t="shared" si="9"/>
        <v>76.373999999999995</v>
      </c>
      <c r="T75" s="207">
        <f t="shared" si="10"/>
        <v>8.867999999999995</v>
      </c>
      <c r="U75" s="207">
        <f t="shared" si="12"/>
        <v>67.506</v>
      </c>
      <c r="V75" s="144">
        <f t="shared" si="7"/>
        <v>21.168000000000003</v>
      </c>
      <c r="W75" s="208">
        <f t="shared" si="13"/>
        <v>1428.9670080000001</v>
      </c>
      <c r="X75" s="295">
        <v>116.17999999999999</v>
      </c>
      <c r="Y75" s="207">
        <v>13.018999999999991</v>
      </c>
      <c r="Z75" s="207">
        <v>103.161</v>
      </c>
      <c r="AA75" s="279">
        <v>21.061</v>
      </c>
      <c r="AB75" s="207">
        <v>2172.6738209999999</v>
      </c>
      <c r="AC75" s="33"/>
      <c r="AD75" s="27"/>
    </row>
    <row r="76" spans="1:30" s="14" customFormat="1" ht="15.75" customHeight="1">
      <c r="A76" s="7">
        <v>25</v>
      </c>
      <c r="B76" s="3" t="s">
        <v>69</v>
      </c>
      <c r="C76" s="23" t="s">
        <v>10</v>
      </c>
      <c r="D76" s="142">
        <v>55.201999999999998</v>
      </c>
      <c r="E76" s="142">
        <v>0</v>
      </c>
      <c r="F76" s="391">
        <v>55.201999999999998</v>
      </c>
      <c r="G76" s="144">
        <v>16.255000000000003</v>
      </c>
      <c r="H76" s="195">
        <v>897.30851000000007</v>
      </c>
      <c r="I76" s="97">
        <v>0</v>
      </c>
      <c r="J76" s="66">
        <f t="shared" si="8"/>
        <v>0</v>
      </c>
      <c r="K76" s="70">
        <v>0</v>
      </c>
      <c r="L76" s="71">
        <f>19.506/1.2</f>
        <v>16.255000000000003</v>
      </c>
      <c r="M76" s="89">
        <f t="shared" si="11"/>
        <v>0</v>
      </c>
      <c r="N76" s="97">
        <v>0</v>
      </c>
      <c r="O76" s="68">
        <v>0</v>
      </c>
      <c r="P76" s="70">
        <v>0</v>
      </c>
      <c r="Q76" s="71">
        <v>16.255000000000003</v>
      </c>
      <c r="R76" s="68">
        <v>0</v>
      </c>
      <c r="S76" s="172">
        <f t="shared" si="9"/>
        <v>55.201999999999998</v>
      </c>
      <c r="T76" s="146">
        <f t="shared" si="10"/>
        <v>0</v>
      </c>
      <c r="U76" s="146">
        <f t="shared" si="12"/>
        <v>55.201999999999998</v>
      </c>
      <c r="V76" s="144">
        <f t="shared" si="7"/>
        <v>16.255000000000003</v>
      </c>
      <c r="W76" s="148">
        <f t="shared" si="13"/>
        <v>897.30851000000007</v>
      </c>
      <c r="X76" s="202">
        <v>0</v>
      </c>
      <c r="Y76" s="146">
        <v>0</v>
      </c>
      <c r="Z76" s="146">
        <v>0</v>
      </c>
      <c r="AA76" s="149" t="e">
        <v>#DIV/0!</v>
      </c>
      <c r="AB76" s="143">
        <v>0</v>
      </c>
      <c r="AC76" s="33"/>
      <c r="AD76" s="27"/>
    </row>
    <row r="77" spans="1:30" s="14" customFormat="1" ht="15.75" customHeight="1">
      <c r="A77" s="7">
        <v>26</v>
      </c>
      <c r="B77" s="3" t="s">
        <v>70</v>
      </c>
      <c r="C77" s="23" t="s">
        <v>10</v>
      </c>
      <c r="D77" s="142">
        <v>3206.46</v>
      </c>
      <c r="E77" s="142">
        <v>91.69800000000032</v>
      </c>
      <c r="F77" s="391">
        <v>3114.7619999999997</v>
      </c>
      <c r="G77" s="144">
        <v>17.250000000000004</v>
      </c>
      <c r="H77" s="195">
        <v>53729.644500000002</v>
      </c>
      <c r="I77" s="97">
        <v>489.42</v>
      </c>
      <c r="J77" s="68">
        <f>I77-K77</f>
        <v>15.19300000000004</v>
      </c>
      <c r="K77" s="70">
        <v>474.22699999999998</v>
      </c>
      <c r="L77" s="71">
        <f>20.7/1.2</f>
        <v>17.25</v>
      </c>
      <c r="M77" s="89">
        <f t="shared" si="11"/>
        <v>8180.4157499999992</v>
      </c>
      <c r="N77" s="97">
        <v>491.97</v>
      </c>
      <c r="O77" s="68">
        <v>15.248000000000047</v>
      </c>
      <c r="P77" s="70">
        <v>476.72199999999998</v>
      </c>
      <c r="Q77" s="71">
        <v>17.25</v>
      </c>
      <c r="R77" s="68">
        <v>8223.4544999999998</v>
      </c>
      <c r="S77" s="172">
        <f t="shared" si="9"/>
        <v>3695.88</v>
      </c>
      <c r="T77" s="146">
        <f t="shared" si="10"/>
        <v>106.89100000000053</v>
      </c>
      <c r="U77" s="146">
        <f t="shared" si="12"/>
        <v>3588.9889999999996</v>
      </c>
      <c r="V77" s="144">
        <f t="shared" si="7"/>
        <v>17.250000000000004</v>
      </c>
      <c r="W77" s="148">
        <f t="shared" si="13"/>
        <v>61910.060250000002</v>
      </c>
      <c r="X77" s="202">
        <v>3774.42</v>
      </c>
      <c r="Y77" s="146">
        <v>101.78300000000036</v>
      </c>
      <c r="Z77" s="146">
        <v>3672.6369999999997</v>
      </c>
      <c r="AA77" s="149">
        <v>17.250000000000004</v>
      </c>
      <c r="AB77" s="143">
        <v>63352.988250000002</v>
      </c>
      <c r="AC77" s="33"/>
      <c r="AD77" s="27"/>
    </row>
    <row r="78" spans="1:30" s="14" customFormat="1" ht="15.75" customHeight="1">
      <c r="A78" s="7">
        <v>27</v>
      </c>
      <c r="B78" s="3" t="s">
        <v>71</v>
      </c>
      <c r="C78" s="28" t="s">
        <v>10</v>
      </c>
      <c r="D78" s="135">
        <v>2855.7</v>
      </c>
      <c r="E78" s="135">
        <v>116.90200000000004</v>
      </c>
      <c r="F78" s="389">
        <v>2738.7979999999998</v>
      </c>
      <c r="G78" s="144">
        <v>21.545735517186738</v>
      </c>
      <c r="H78" s="145">
        <v>59009.417343000001</v>
      </c>
      <c r="I78" s="97">
        <v>257.76</v>
      </c>
      <c r="J78" s="68">
        <f t="shared" si="8"/>
        <v>19.228999999999985</v>
      </c>
      <c r="K78" s="70">
        <v>238.53100000000001</v>
      </c>
      <c r="L78" s="71">
        <v>23.631</v>
      </c>
      <c r="M78" s="89">
        <f t="shared" si="11"/>
        <v>5636.7260610000003</v>
      </c>
      <c r="N78" s="97">
        <v>263.52</v>
      </c>
      <c r="O78" s="68">
        <v>22.942999999999984</v>
      </c>
      <c r="P78" s="70">
        <v>240.577</v>
      </c>
      <c r="Q78" s="71">
        <v>21.061</v>
      </c>
      <c r="R78" s="68">
        <v>5066.7921969999998</v>
      </c>
      <c r="S78" s="172">
        <f t="shared" si="9"/>
        <v>3113.46</v>
      </c>
      <c r="T78" s="143">
        <f t="shared" si="10"/>
        <v>136.13100000000031</v>
      </c>
      <c r="U78" s="143">
        <f t="shared" si="12"/>
        <v>2977.3289999999997</v>
      </c>
      <c r="V78" s="144">
        <f t="shared" si="7"/>
        <v>21.712798083114095</v>
      </c>
      <c r="W78" s="148">
        <f t="shared" si="13"/>
        <v>64646.143404000002</v>
      </c>
      <c r="X78" s="202">
        <v>3136.59</v>
      </c>
      <c r="Y78" s="146">
        <v>144.10999999999967</v>
      </c>
      <c r="Z78" s="146">
        <v>2992.4800000000005</v>
      </c>
      <c r="AA78" s="149">
        <v>21.060999999999996</v>
      </c>
      <c r="AB78" s="143">
        <v>63024.621279999999</v>
      </c>
      <c r="AC78" s="33"/>
      <c r="AD78" s="27"/>
    </row>
    <row r="79" spans="1:30" s="14" customFormat="1" ht="15.75" customHeight="1">
      <c r="A79" s="9">
        <v>28</v>
      </c>
      <c r="B79" s="3" t="s">
        <v>198</v>
      </c>
      <c r="C79" s="28" t="s">
        <v>10</v>
      </c>
      <c r="D79" s="135">
        <v>126.48000000000002</v>
      </c>
      <c r="E79" s="135">
        <v>9.2270000000000039</v>
      </c>
      <c r="F79" s="209">
        <v>117.25300000000001</v>
      </c>
      <c r="G79" s="171">
        <v>21.662463246142956</v>
      </c>
      <c r="H79" s="145">
        <v>2539.9888030000002</v>
      </c>
      <c r="I79" s="99">
        <v>19.931999999999999</v>
      </c>
      <c r="J79" s="68">
        <f>I79-K79</f>
        <v>1.2519999999999989</v>
      </c>
      <c r="K79" s="105">
        <v>18.68</v>
      </c>
      <c r="L79" s="71">
        <v>23.631</v>
      </c>
      <c r="M79" s="89">
        <f t="shared" si="11"/>
        <v>441.42707999999999</v>
      </c>
      <c r="N79" s="99">
        <v>0</v>
      </c>
      <c r="O79" s="68">
        <v>0</v>
      </c>
      <c r="P79" s="105">
        <v>0</v>
      </c>
      <c r="Q79" s="71">
        <v>15.401</v>
      </c>
      <c r="R79" s="68">
        <v>0</v>
      </c>
      <c r="S79" s="172">
        <f t="shared" si="9"/>
        <v>146.41200000000001</v>
      </c>
      <c r="T79" s="143">
        <f t="shared" si="10"/>
        <v>10.478999999999985</v>
      </c>
      <c r="U79" s="143">
        <f t="shared" si="12"/>
        <v>135.93300000000002</v>
      </c>
      <c r="V79" s="144">
        <f t="shared" si="7"/>
        <v>21.932980828790651</v>
      </c>
      <c r="W79" s="148">
        <f t="shared" si="13"/>
        <v>2981.4158830000001</v>
      </c>
      <c r="X79" s="202">
        <v>321.96000000000004</v>
      </c>
      <c r="Y79" s="146">
        <v>19.744000000000085</v>
      </c>
      <c r="Z79" s="146">
        <v>302.21599999999995</v>
      </c>
      <c r="AA79" s="149">
        <v>15.401000000000003</v>
      </c>
      <c r="AB79" s="143">
        <v>4654.4286160000001</v>
      </c>
      <c r="AC79" s="33"/>
      <c r="AD79" s="27"/>
    </row>
    <row r="80" spans="1:30" s="14" customFormat="1" ht="15.75" customHeight="1">
      <c r="A80" s="7">
        <v>29</v>
      </c>
      <c r="B80" s="3" t="s">
        <v>72</v>
      </c>
      <c r="C80" s="23" t="s">
        <v>10</v>
      </c>
      <c r="D80" s="142">
        <v>0</v>
      </c>
      <c r="E80" s="142">
        <v>0</v>
      </c>
      <c r="F80" s="391">
        <v>0</v>
      </c>
      <c r="G80" s="144" t="e">
        <v>#DIV/0!</v>
      </c>
      <c r="H80" s="195">
        <v>0</v>
      </c>
      <c r="I80" s="97">
        <v>0</v>
      </c>
      <c r="J80" s="68">
        <f>I80-K80</f>
        <v>0</v>
      </c>
      <c r="K80" s="70">
        <v>0</v>
      </c>
      <c r="L80" s="71">
        <f>20.6244/1.2</f>
        <v>17.187000000000001</v>
      </c>
      <c r="M80" s="89">
        <f t="shared" si="11"/>
        <v>0</v>
      </c>
      <c r="N80" s="97">
        <v>0</v>
      </c>
      <c r="O80" s="68">
        <v>0</v>
      </c>
      <c r="P80" s="70">
        <v>0</v>
      </c>
      <c r="Q80" s="71">
        <v>17.187000000000001</v>
      </c>
      <c r="R80" s="68">
        <v>0</v>
      </c>
      <c r="S80" s="172">
        <f t="shared" si="9"/>
        <v>0</v>
      </c>
      <c r="T80" s="146">
        <f t="shared" si="10"/>
        <v>0</v>
      </c>
      <c r="U80" s="146">
        <f t="shared" si="12"/>
        <v>0</v>
      </c>
      <c r="V80" s="144" t="e">
        <f t="shared" si="7"/>
        <v>#DIV/0!</v>
      </c>
      <c r="W80" s="148">
        <f t="shared" si="13"/>
        <v>0</v>
      </c>
      <c r="X80" s="202">
        <v>0</v>
      </c>
      <c r="Y80" s="146">
        <v>0</v>
      </c>
      <c r="Z80" s="146">
        <v>0</v>
      </c>
      <c r="AA80" s="149" t="e">
        <v>#DIV/0!</v>
      </c>
      <c r="AB80" s="143">
        <v>0</v>
      </c>
      <c r="AC80" s="33"/>
      <c r="AD80" s="27"/>
    </row>
    <row r="81" spans="1:30" s="14" customFormat="1" ht="15.75" customHeight="1">
      <c r="A81" s="7">
        <v>30</v>
      </c>
      <c r="B81" s="3" t="s">
        <v>73</v>
      </c>
      <c r="C81" s="23" t="s">
        <v>10</v>
      </c>
      <c r="D81" s="142">
        <v>3389.8800000000006</v>
      </c>
      <c r="E81" s="142">
        <v>80.955999999999676</v>
      </c>
      <c r="F81" s="391">
        <v>3308.9240000000009</v>
      </c>
      <c r="G81" s="144">
        <v>15.645999999999995</v>
      </c>
      <c r="H81" s="195">
        <v>51771.424904</v>
      </c>
      <c r="I81" s="97">
        <v>0</v>
      </c>
      <c r="J81" s="68">
        <f t="shared" ref="J81:J144" si="14">I81-K81</f>
        <v>0</v>
      </c>
      <c r="K81" s="68">
        <v>0</v>
      </c>
      <c r="L81" s="71">
        <v>15.646000000000001</v>
      </c>
      <c r="M81" s="89">
        <f t="shared" si="11"/>
        <v>0</v>
      </c>
      <c r="N81" s="97">
        <v>0</v>
      </c>
      <c r="O81" s="68">
        <v>0</v>
      </c>
      <c r="P81" s="68">
        <v>0</v>
      </c>
      <c r="Q81" s="71">
        <v>15.646000000000001</v>
      </c>
      <c r="R81" s="68">
        <v>0</v>
      </c>
      <c r="S81" s="172">
        <f t="shared" si="9"/>
        <v>3389.8800000000006</v>
      </c>
      <c r="T81" s="146">
        <f t="shared" si="10"/>
        <v>80.955999999999676</v>
      </c>
      <c r="U81" s="146">
        <f t="shared" si="12"/>
        <v>3308.9240000000009</v>
      </c>
      <c r="V81" s="144">
        <f t="shared" si="7"/>
        <v>15.645999999999995</v>
      </c>
      <c r="W81" s="148">
        <f t="shared" si="13"/>
        <v>51771.424904</v>
      </c>
      <c r="X81" s="202">
        <v>3476.5540000000001</v>
      </c>
      <c r="Y81" s="146">
        <v>88.271999999999935</v>
      </c>
      <c r="Z81" s="146">
        <v>3388.2820000000002</v>
      </c>
      <c r="AA81" s="149">
        <v>15.086020860719387</v>
      </c>
      <c r="AB81" s="143">
        <v>51115.692934000006</v>
      </c>
      <c r="AC81" s="33"/>
      <c r="AD81" s="27"/>
    </row>
    <row r="82" spans="1:30" s="14" customFormat="1" ht="15.75" customHeight="1">
      <c r="A82" s="7">
        <v>31</v>
      </c>
      <c r="B82" s="3" t="s">
        <v>76</v>
      </c>
      <c r="C82" s="23" t="s">
        <v>10</v>
      </c>
      <c r="D82" s="142">
        <v>18688.331999999999</v>
      </c>
      <c r="E82" s="142">
        <v>122.19599999999991</v>
      </c>
      <c r="F82" s="391">
        <v>18566.135999999999</v>
      </c>
      <c r="G82" s="144">
        <v>21.397302612078249</v>
      </c>
      <c r="H82" s="195">
        <v>397265.23032899998</v>
      </c>
      <c r="I82" s="97">
        <v>1165.1279999999999</v>
      </c>
      <c r="J82" s="68">
        <f t="shared" si="14"/>
        <v>11.718999999999824</v>
      </c>
      <c r="K82" s="68">
        <v>1153.4090000000001</v>
      </c>
      <c r="L82" s="71">
        <v>23.631</v>
      </c>
      <c r="M82" s="89">
        <f t="shared" si="11"/>
        <v>27256.208079000004</v>
      </c>
      <c r="N82" s="97">
        <v>1209.5999999999999</v>
      </c>
      <c r="O82" s="68">
        <v>5.4749999999999091</v>
      </c>
      <c r="P82" s="70">
        <v>1204.125</v>
      </c>
      <c r="Q82" s="71">
        <v>21.061</v>
      </c>
      <c r="R82" s="68">
        <v>25360.076625000002</v>
      </c>
      <c r="S82" s="172">
        <f t="shared" si="9"/>
        <v>19853.46</v>
      </c>
      <c r="T82" s="146">
        <f t="shared" si="10"/>
        <v>133.91500000000087</v>
      </c>
      <c r="U82" s="146">
        <f t="shared" si="12"/>
        <v>19719.544999999998</v>
      </c>
      <c r="V82" s="144">
        <f t="shared" si="7"/>
        <v>21.527953023662565</v>
      </c>
      <c r="W82" s="148">
        <f t="shared" si="13"/>
        <v>424521.43840799999</v>
      </c>
      <c r="X82" s="202">
        <v>20895.179999999997</v>
      </c>
      <c r="Y82" s="146">
        <v>97.883999999994558</v>
      </c>
      <c r="Z82" s="146">
        <v>20797.296000000002</v>
      </c>
      <c r="AA82" s="149">
        <v>21.060999999999996</v>
      </c>
      <c r="AB82" s="143">
        <v>438011.85105599998</v>
      </c>
      <c r="AC82" s="33"/>
      <c r="AD82" s="27"/>
    </row>
    <row r="83" spans="1:30" s="14" customFormat="1" ht="15.75" customHeight="1">
      <c r="A83" s="7">
        <v>32</v>
      </c>
      <c r="B83" s="3" t="s">
        <v>77</v>
      </c>
      <c r="C83" s="23" t="s">
        <v>10</v>
      </c>
      <c r="D83" s="142">
        <v>0</v>
      </c>
      <c r="E83" s="142">
        <v>0</v>
      </c>
      <c r="F83" s="391">
        <v>0</v>
      </c>
      <c r="G83" s="144" t="e">
        <v>#DIV/0!</v>
      </c>
      <c r="H83" s="195">
        <v>0</v>
      </c>
      <c r="I83" s="97">
        <v>0</v>
      </c>
      <c r="J83" s="68">
        <f t="shared" si="14"/>
        <v>0</v>
      </c>
      <c r="K83" s="70">
        <v>0</v>
      </c>
      <c r="L83" s="71">
        <f>15.891</f>
        <v>15.891</v>
      </c>
      <c r="M83" s="89">
        <f t="shared" si="11"/>
        <v>0</v>
      </c>
      <c r="N83" s="97">
        <v>0</v>
      </c>
      <c r="O83" s="68">
        <v>0</v>
      </c>
      <c r="P83" s="70">
        <v>0</v>
      </c>
      <c r="Q83" s="71">
        <v>15.891</v>
      </c>
      <c r="R83" s="68">
        <v>0</v>
      </c>
      <c r="S83" s="172">
        <f t="shared" si="9"/>
        <v>0</v>
      </c>
      <c r="T83" s="146">
        <f t="shared" si="10"/>
        <v>0</v>
      </c>
      <c r="U83" s="146">
        <f t="shared" si="12"/>
        <v>0</v>
      </c>
      <c r="V83" s="144" t="e">
        <f t="shared" si="7"/>
        <v>#DIV/0!</v>
      </c>
      <c r="W83" s="148">
        <f t="shared" si="13"/>
        <v>0</v>
      </c>
      <c r="X83" s="202">
        <v>0</v>
      </c>
      <c r="Y83" s="146">
        <v>0</v>
      </c>
      <c r="Z83" s="146">
        <v>0</v>
      </c>
      <c r="AA83" s="149" t="e">
        <v>#DIV/0!</v>
      </c>
      <c r="AB83" s="143">
        <v>0</v>
      </c>
      <c r="AC83" s="33"/>
      <c r="AD83" s="27"/>
    </row>
    <row r="84" spans="1:30" s="14" customFormat="1" ht="15.75" customHeight="1">
      <c r="A84" s="7">
        <v>33</v>
      </c>
      <c r="B84" s="3" t="s">
        <v>78</v>
      </c>
      <c r="C84" s="23" t="s">
        <v>10</v>
      </c>
      <c r="D84" s="142">
        <v>3096.3999999999996</v>
      </c>
      <c r="E84" s="142">
        <v>106.44799999999941</v>
      </c>
      <c r="F84" s="391">
        <v>2989.9520000000002</v>
      </c>
      <c r="G84" s="144">
        <v>17.609000000000002</v>
      </c>
      <c r="H84" s="195">
        <v>52650.064768000011</v>
      </c>
      <c r="I84" s="97">
        <v>908</v>
      </c>
      <c r="J84" s="68">
        <f t="shared" si="14"/>
        <v>38.768000000000029</v>
      </c>
      <c r="K84" s="70">
        <v>869.23199999999997</v>
      </c>
      <c r="L84" s="71">
        <v>17.609000000000002</v>
      </c>
      <c r="M84" s="89">
        <f t="shared" si="11"/>
        <v>15306.306288000002</v>
      </c>
      <c r="N84" s="97">
        <v>407.4</v>
      </c>
      <c r="O84" s="68">
        <v>25.157999999999959</v>
      </c>
      <c r="P84" s="70">
        <v>382.24200000000002</v>
      </c>
      <c r="Q84" s="71">
        <v>17.609000000000002</v>
      </c>
      <c r="R84" s="68">
        <v>6730.899378000001</v>
      </c>
      <c r="S84" s="172">
        <f t="shared" si="9"/>
        <v>4004.3999999999996</v>
      </c>
      <c r="T84" s="146">
        <f t="shared" si="10"/>
        <v>145.21599999999944</v>
      </c>
      <c r="U84" s="146">
        <f t="shared" si="12"/>
        <v>3859.1840000000002</v>
      </c>
      <c r="V84" s="144">
        <f t="shared" si="7"/>
        <v>17.609000000000005</v>
      </c>
      <c r="W84" s="148">
        <f t="shared" si="13"/>
        <v>67956.371056000018</v>
      </c>
      <c r="X84" s="202">
        <v>2898</v>
      </c>
      <c r="Y84" s="146">
        <v>127.52599999999984</v>
      </c>
      <c r="Z84" s="146">
        <v>2770.4740000000002</v>
      </c>
      <c r="AA84" s="149">
        <v>17.609000000000002</v>
      </c>
      <c r="AB84" s="143">
        <v>48785.276666000005</v>
      </c>
      <c r="AC84" s="33"/>
      <c r="AD84" s="27"/>
    </row>
    <row r="85" spans="1:30" s="14" customFormat="1" ht="15.75" customHeight="1">
      <c r="A85" s="7">
        <v>34</v>
      </c>
      <c r="B85" s="317" t="s">
        <v>221</v>
      </c>
      <c r="C85" s="23" t="s">
        <v>10</v>
      </c>
      <c r="D85" s="142">
        <v>1215.6209999999999</v>
      </c>
      <c r="E85" s="142">
        <v>15.864999999999782</v>
      </c>
      <c r="F85" s="391">
        <v>1199.7560000000001</v>
      </c>
      <c r="G85" s="144">
        <v>12.928393416661388</v>
      </c>
      <c r="H85" s="195">
        <v>15510.917572</v>
      </c>
      <c r="I85" s="97">
        <v>183.02500000000001</v>
      </c>
      <c r="J85" s="68">
        <f t="shared" si="14"/>
        <v>3.3689999999999998</v>
      </c>
      <c r="K85" s="68">
        <v>179.65600000000001</v>
      </c>
      <c r="L85" s="318">
        <f>M85/K85</f>
        <v>14.403075878345282</v>
      </c>
      <c r="M85" s="89">
        <v>2587.5990000000002</v>
      </c>
      <c r="N85" s="97">
        <v>234.09399999999999</v>
      </c>
      <c r="O85" s="68">
        <v>0</v>
      </c>
      <c r="P85" s="70">
        <v>234.09399999999999</v>
      </c>
      <c r="Q85" s="71">
        <v>9.9416666666666664</v>
      </c>
      <c r="R85" s="68">
        <v>2327.2845166666666</v>
      </c>
      <c r="S85" s="172">
        <f t="shared" si="9"/>
        <v>1398.646</v>
      </c>
      <c r="T85" s="146">
        <f t="shared" si="10"/>
        <v>19.233999999999924</v>
      </c>
      <c r="U85" s="146">
        <f>F85+K85</f>
        <v>1379.412</v>
      </c>
      <c r="V85" s="144">
        <f t="shared" si="7"/>
        <v>13.120457536979524</v>
      </c>
      <c r="W85" s="148">
        <f t="shared" si="13"/>
        <v>18098.516572</v>
      </c>
      <c r="X85" s="202">
        <v>1195.845</v>
      </c>
      <c r="Y85" s="146">
        <v>8.3489999999999327</v>
      </c>
      <c r="Z85" s="146">
        <v>1187.4960000000001</v>
      </c>
      <c r="AA85" s="149">
        <v>9.9416666666666647</v>
      </c>
      <c r="AB85" s="143">
        <v>11805.689399999999</v>
      </c>
      <c r="AC85" s="33"/>
      <c r="AD85" s="27"/>
    </row>
    <row r="86" spans="1:30" s="14" customFormat="1" ht="15.75" customHeight="1">
      <c r="A86" s="7">
        <v>35</v>
      </c>
      <c r="B86" s="3" t="s">
        <v>79</v>
      </c>
      <c r="C86" s="28" t="s">
        <v>10</v>
      </c>
      <c r="D86" s="135">
        <v>1411.5719999999999</v>
      </c>
      <c r="E86" s="135">
        <v>70.121000000000095</v>
      </c>
      <c r="F86" s="389">
        <v>1341.4509999999998</v>
      </c>
      <c r="G86" s="144">
        <v>13.212000000000002</v>
      </c>
      <c r="H86" s="145">
        <v>17723.250612</v>
      </c>
      <c r="I86" s="97">
        <v>0</v>
      </c>
      <c r="J86" s="82">
        <f t="shared" si="14"/>
        <v>0</v>
      </c>
      <c r="K86" s="68">
        <v>0</v>
      </c>
      <c r="L86" s="71">
        <f>13.212</f>
        <v>13.212</v>
      </c>
      <c r="M86" s="89">
        <f t="shared" si="11"/>
        <v>0</v>
      </c>
      <c r="N86" s="100">
        <v>0</v>
      </c>
      <c r="O86" s="101">
        <v>0</v>
      </c>
      <c r="P86" s="101">
        <v>0</v>
      </c>
      <c r="Q86" s="102">
        <v>13.212</v>
      </c>
      <c r="R86" s="101">
        <v>0</v>
      </c>
      <c r="S86" s="285">
        <f t="shared" si="9"/>
        <v>1411.5719999999999</v>
      </c>
      <c r="T86" s="207">
        <f t="shared" si="10"/>
        <v>70.121000000000095</v>
      </c>
      <c r="U86" s="207">
        <f t="shared" si="12"/>
        <v>1341.4509999999998</v>
      </c>
      <c r="V86" s="144">
        <f t="shared" si="7"/>
        <v>13.212000000000002</v>
      </c>
      <c r="W86" s="208">
        <f t="shared" si="13"/>
        <v>17723.250612</v>
      </c>
      <c r="X86" s="295">
        <v>1326.9499999999998</v>
      </c>
      <c r="Y86" s="207">
        <v>73.076999999999771</v>
      </c>
      <c r="Z86" s="207">
        <v>1253.873</v>
      </c>
      <c r="AA86" s="279">
        <v>13.211999999999998</v>
      </c>
      <c r="AB86" s="207">
        <v>16566.170075999999</v>
      </c>
      <c r="AC86" s="33"/>
      <c r="AD86" s="27"/>
    </row>
    <row r="87" spans="1:30" s="14" customFormat="1" ht="15.75" customHeight="1">
      <c r="A87" s="7">
        <v>36</v>
      </c>
      <c r="B87" s="3" t="s">
        <v>214</v>
      </c>
      <c r="C87" s="23" t="s">
        <v>10</v>
      </c>
      <c r="D87" s="142">
        <v>3748.0150000000003</v>
      </c>
      <c r="E87" s="142">
        <v>50.301000000000386</v>
      </c>
      <c r="F87" s="391">
        <v>3697.7139999999999</v>
      </c>
      <c r="G87" s="144">
        <v>21.489183255925148</v>
      </c>
      <c r="H87" s="195">
        <v>79460.853774000003</v>
      </c>
      <c r="I87" s="97">
        <v>403.99200000000002</v>
      </c>
      <c r="J87" s="68">
        <f t="shared" si="14"/>
        <v>4.5459999999999923</v>
      </c>
      <c r="K87" s="70">
        <v>399.44600000000003</v>
      </c>
      <c r="L87" s="71">
        <v>23.631</v>
      </c>
      <c r="M87" s="89">
        <f t="shared" si="11"/>
        <v>9439.3084260000014</v>
      </c>
      <c r="N87" s="97">
        <v>530.39</v>
      </c>
      <c r="O87" s="68">
        <v>0</v>
      </c>
      <c r="P87" s="70">
        <v>530.39</v>
      </c>
      <c r="Q87" s="71">
        <v>21.061</v>
      </c>
      <c r="R87" s="68">
        <v>11170.54379</v>
      </c>
      <c r="S87" s="172">
        <f t="shared" si="9"/>
        <v>4152.0070000000005</v>
      </c>
      <c r="T87" s="146">
        <f t="shared" si="10"/>
        <v>54.847000000000662</v>
      </c>
      <c r="U87" s="146">
        <f t="shared" si="12"/>
        <v>4097.16</v>
      </c>
      <c r="V87" s="144">
        <f t="shared" si="7"/>
        <v>21.697996221773131</v>
      </c>
      <c r="W87" s="148">
        <f t="shared" si="13"/>
        <v>88900.162200000006</v>
      </c>
      <c r="X87" s="202">
        <v>4079.4329999999995</v>
      </c>
      <c r="Y87" s="146">
        <v>0</v>
      </c>
      <c r="Z87" s="146">
        <v>4079.4329999999995</v>
      </c>
      <c r="AA87" s="149">
        <v>21.061000000000003</v>
      </c>
      <c r="AB87" s="143">
        <v>85916.938413000011</v>
      </c>
      <c r="AC87" s="33"/>
      <c r="AD87" s="27"/>
    </row>
    <row r="88" spans="1:30" s="14" customFormat="1" ht="15.75" customHeight="1">
      <c r="A88" s="7">
        <v>37</v>
      </c>
      <c r="B88" s="3" t="s">
        <v>80</v>
      </c>
      <c r="C88" s="23" t="s">
        <v>10</v>
      </c>
      <c r="D88" s="142">
        <v>513.96199999999999</v>
      </c>
      <c r="E88" s="142">
        <v>7.1379999999999768</v>
      </c>
      <c r="F88" s="391">
        <v>506.82400000000001</v>
      </c>
      <c r="G88" s="144">
        <v>21.358460388616162</v>
      </c>
      <c r="H88" s="195">
        <v>10824.980327999998</v>
      </c>
      <c r="I88" s="97">
        <v>47.719000000000001</v>
      </c>
      <c r="J88" s="68">
        <f t="shared" si="14"/>
        <v>1.0530000000000044</v>
      </c>
      <c r="K88" s="70">
        <v>46.665999999999997</v>
      </c>
      <c r="L88" s="71">
        <v>23.631</v>
      </c>
      <c r="M88" s="89">
        <f t="shared" si="11"/>
        <v>1102.764246</v>
      </c>
      <c r="N88" s="97">
        <v>50.24</v>
      </c>
      <c r="O88" s="68">
        <v>1.0140000000000029</v>
      </c>
      <c r="P88" s="70">
        <v>49.225999999999999</v>
      </c>
      <c r="Q88" s="71">
        <v>21.061</v>
      </c>
      <c r="R88" s="68">
        <v>1036.7487859999999</v>
      </c>
      <c r="S88" s="172">
        <f t="shared" si="9"/>
        <v>561.68100000000004</v>
      </c>
      <c r="T88" s="146">
        <f t="shared" si="10"/>
        <v>8.1910000000000309</v>
      </c>
      <c r="U88" s="146">
        <f t="shared" si="12"/>
        <v>553.49</v>
      </c>
      <c r="V88" s="144">
        <f t="shared" si="7"/>
        <v>21.550063368805215</v>
      </c>
      <c r="W88" s="148">
        <f t="shared" si="13"/>
        <v>11927.744573999998</v>
      </c>
      <c r="X88" s="202">
        <v>607.76</v>
      </c>
      <c r="Y88" s="146">
        <v>8.34599999999989</v>
      </c>
      <c r="Z88" s="146">
        <v>599.4140000000001</v>
      </c>
      <c r="AA88" s="149">
        <v>21.060999999999993</v>
      </c>
      <c r="AB88" s="143">
        <v>12624.258253999998</v>
      </c>
      <c r="AC88" s="33"/>
      <c r="AD88" s="27"/>
    </row>
    <row r="89" spans="1:30" s="14" customFormat="1" ht="15.75" customHeight="1">
      <c r="A89" s="7">
        <v>38</v>
      </c>
      <c r="B89" s="3" t="s">
        <v>81</v>
      </c>
      <c r="C89" s="23" t="s">
        <v>10</v>
      </c>
      <c r="D89" s="142">
        <v>1290.96</v>
      </c>
      <c r="E89" s="142">
        <v>54.732999999999947</v>
      </c>
      <c r="F89" s="391">
        <v>1236.2270000000001</v>
      </c>
      <c r="G89" s="144">
        <v>14.11</v>
      </c>
      <c r="H89" s="195">
        <v>17443.162970000001</v>
      </c>
      <c r="I89" s="97">
        <v>0</v>
      </c>
      <c r="J89" s="68">
        <f t="shared" si="14"/>
        <v>0</v>
      </c>
      <c r="K89" s="70">
        <v>0</v>
      </c>
      <c r="L89" s="71">
        <v>15.750999999999999</v>
      </c>
      <c r="M89" s="89">
        <f t="shared" si="11"/>
        <v>0</v>
      </c>
      <c r="N89" s="97">
        <v>0</v>
      </c>
      <c r="O89" s="68">
        <v>0</v>
      </c>
      <c r="P89" s="70">
        <v>0</v>
      </c>
      <c r="Q89" s="71">
        <v>14.039</v>
      </c>
      <c r="R89" s="68">
        <v>0</v>
      </c>
      <c r="S89" s="172">
        <f t="shared" si="9"/>
        <v>1290.96</v>
      </c>
      <c r="T89" s="146">
        <f t="shared" si="10"/>
        <v>54.732999999999947</v>
      </c>
      <c r="U89" s="146">
        <f t="shared" si="12"/>
        <v>1236.2270000000001</v>
      </c>
      <c r="V89" s="144">
        <f t="shared" si="7"/>
        <v>14.11</v>
      </c>
      <c r="W89" s="148">
        <f t="shared" si="13"/>
        <v>17443.162970000001</v>
      </c>
      <c r="X89" s="202">
        <v>1327.7670000000001</v>
      </c>
      <c r="Y89" s="146">
        <v>42.997000000000071</v>
      </c>
      <c r="Z89" s="146">
        <v>1284.77</v>
      </c>
      <c r="AA89" s="149">
        <v>14.039000000000001</v>
      </c>
      <c r="AB89" s="143">
        <v>18036.886030000001</v>
      </c>
      <c r="AC89" s="33"/>
      <c r="AD89" s="27"/>
    </row>
    <row r="90" spans="1:30" s="14" customFormat="1" ht="15.75" customHeight="1">
      <c r="A90" s="6">
        <v>39</v>
      </c>
      <c r="B90" s="309" t="s">
        <v>87</v>
      </c>
      <c r="C90" s="34" t="s">
        <v>10</v>
      </c>
      <c r="D90" s="203">
        <v>1293.3120000000001</v>
      </c>
      <c r="E90" s="203">
        <v>38.442000000000007</v>
      </c>
      <c r="F90" s="206">
        <v>1254.8700000000001</v>
      </c>
      <c r="G90" s="171">
        <v>21.403155487819451</v>
      </c>
      <c r="H90" s="205">
        <v>26858.177726999998</v>
      </c>
      <c r="I90" s="103">
        <v>104.208</v>
      </c>
      <c r="J90" s="101">
        <f t="shared" si="14"/>
        <v>5.8359999999999985</v>
      </c>
      <c r="K90" s="104">
        <v>98.372</v>
      </c>
      <c r="L90" s="102">
        <v>23.631</v>
      </c>
      <c r="M90" s="275">
        <f t="shared" si="11"/>
        <v>2324.6287320000001</v>
      </c>
      <c r="N90" s="103">
        <v>107.652</v>
      </c>
      <c r="O90" s="101">
        <v>5.203000000000003</v>
      </c>
      <c r="P90" s="104">
        <v>102.449</v>
      </c>
      <c r="Q90" s="102">
        <v>21.061</v>
      </c>
      <c r="R90" s="101">
        <v>2157.6783890000002</v>
      </c>
      <c r="S90" s="285">
        <f t="shared" si="9"/>
        <v>1397.5200000000002</v>
      </c>
      <c r="T90" s="207">
        <f t="shared" si="10"/>
        <v>44.27800000000002</v>
      </c>
      <c r="U90" s="207">
        <f t="shared" si="12"/>
        <v>1353.2420000000002</v>
      </c>
      <c r="V90" s="144">
        <f t="shared" si="7"/>
        <v>21.565105471896377</v>
      </c>
      <c r="W90" s="208">
        <f t="shared" si="13"/>
        <v>29182.806458999999</v>
      </c>
      <c r="X90" s="295">
        <v>1388.816</v>
      </c>
      <c r="Y90" s="207">
        <v>15.973000000000184</v>
      </c>
      <c r="Z90" s="207">
        <v>1372.8429999999998</v>
      </c>
      <c r="AA90" s="279">
        <v>21.061</v>
      </c>
      <c r="AB90" s="207">
        <v>28913.446422999998</v>
      </c>
      <c r="AC90" s="33"/>
      <c r="AD90" s="27"/>
    </row>
    <row r="91" spans="1:30" s="14" customFormat="1" ht="15.75" customHeight="1">
      <c r="A91" s="7">
        <v>40</v>
      </c>
      <c r="B91" s="3" t="s">
        <v>88</v>
      </c>
      <c r="C91" s="23" t="s">
        <v>10</v>
      </c>
      <c r="D91" s="142">
        <v>0</v>
      </c>
      <c r="E91" s="142">
        <v>0</v>
      </c>
      <c r="F91" s="391">
        <v>0</v>
      </c>
      <c r="G91" s="144" t="e">
        <v>#DIV/0!</v>
      </c>
      <c r="H91" s="195">
        <v>0</v>
      </c>
      <c r="I91" s="97">
        <v>0</v>
      </c>
      <c r="J91" s="68">
        <f t="shared" si="14"/>
        <v>0</v>
      </c>
      <c r="K91" s="70">
        <v>0</v>
      </c>
      <c r="L91" s="71">
        <v>15.750999999999999</v>
      </c>
      <c r="M91" s="89">
        <f t="shared" si="11"/>
        <v>0</v>
      </c>
      <c r="N91" s="97">
        <v>0</v>
      </c>
      <c r="O91" s="68">
        <v>0</v>
      </c>
      <c r="P91" s="70">
        <v>0</v>
      </c>
      <c r="Q91" s="71">
        <v>14.039</v>
      </c>
      <c r="R91" s="68">
        <v>0</v>
      </c>
      <c r="S91" s="172">
        <f t="shared" si="9"/>
        <v>0</v>
      </c>
      <c r="T91" s="146">
        <f t="shared" si="10"/>
        <v>0</v>
      </c>
      <c r="U91" s="146">
        <f t="shared" si="12"/>
        <v>0</v>
      </c>
      <c r="V91" s="144" t="e">
        <f t="shared" si="7"/>
        <v>#DIV/0!</v>
      </c>
      <c r="W91" s="148">
        <f t="shared" si="13"/>
        <v>0</v>
      </c>
      <c r="X91" s="202">
        <v>0</v>
      </c>
      <c r="Y91" s="146">
        <v>0</v>
      </c>
      <c r="Z91" s="146">
        <v>0</v>
      </c>
      <c r="AA91" s="149" t="e">
        <v>#DIV/0!</v>
      </c>
      <c r="AB91" s="143">
        <v>0</v>
      </c>
      <c r="AC91" s="33"/>
      <c r="AD91" s="27"/>
    </row>
    <row r="92" spans="1:30" s="14" customFormat="1" ht="15.75" customHeight="1">
      <c r="A92" s="7">
        <v>41</v>
      </c>
      <c r="B92" s="3" t="s">
        <v>108</v>
      </c>
      <c r="C92" s="23" t="s">
        <v>10</v>
      </c>
      <c r="D92" s="142">
        <v>1427.902</v>
      </c>
      <c r="E92" s="142">
        <v>85.837999999999965</v>
      </c>
      <c r="F92" s="391">
        <v>1342.0640000000001</v>
      </c>
      <c r="G92" s="144">
        <v>14.70579765421023</v>
      </c>
      <c r="H92" s="195">
        <v>19736.121622999999</v>
      </c>
      <c r="I92" s="97">
        <v>420.50700000000001</v>
      </c>
      <c r="J92" s="68">
        <f t="shared" si="14"/>
        <v>9.5000000000027285E-2</v>
      </c>
      <c r="K92" s="70">
        <v>420.41199999999998</v>
      </c>
      <c r="L92" s="71">
        <v>15.750999999999999</v>
      </c>
      <c r="M92" s="89">
        <f t="shared" si="11"/>
        <v>6621.9094119999991</v>
      </c>
      <c r="N92" s="97">
        <v>402.92</v>
      </c>
      <c r="O92" s="68">
        <v>9.0000000000031832E-2</v>
      </c>
      <c r="P92" s="70">
        <v>402.83</v>
      </c>
      <c r="Q92" s="71">
        <v>14.039</v>
      </c>
      <c r="R92" s="68">
        <v>5655.3303699999997</v>
      </c>
      <c r="S92" s="172">
        <f t="shared" si="9"/>
        <v>1848.4090000000001</v>
      </c>
      <c r="T92" s="146">
        <f t="shared" si="10"/>
        <v>85.932999999999993</v>
      </c>
      <c r="U92" s="146">
        <f t="shared" si="12"/>
        <v>1762.4760000000001</v>
      </c>
      <c r="V92" s="144">
        <f t="shared" si="7"/>
        <v>14.955114869649288</v>
      </c>
      <c r="W92" s="148">
        <f t="shared" si="13"/>
        <v>26358.031035</v>
      </c>
      <c r="X92" s="202">
        <v>1546.9070000000002</v>
      </c>
      <c r="Y92" s="146">
        <v>0.30500000000006366</v>
      </c>
      <c r="Z92" s="146">
        <v>1546.6020000000001</v>
      </c>
      <c r="AA92" s="149">
        <v>14.038999999999998</v>
      </c>
      <c r="AB92" s="143">
        <v>21712.745477999997</v>
      </c>
      <c r="AC92" s="33"/>
      <c r="AD92" s="27"/>
    </row>
    <row r="93" spans="1:30" s="14" customFormat="1" ht="15.75" customHeight="1">
      <c r="A93" s="7">
        <v>42</v>
      </c>
      <c r="B93" s="298" t="s">
        <v>89</v>
      </c>
      <c r="C93" s="23" t="s">
        <v>10</v>
      </c>
      <c r="D93" s="142">
        <v>995.51800000000003</v>
      </c>
      <c r="E93" s="142">
        <v>16.055999999999926</v>
      </c>
      <c r="F93" s="391">
        <v>979.4620000000001</v>
      </c>
      <c r="G93" s="144">
        <v>16.083999999999996</v>
      </c>
      <c r="H93" s="195">
        <v>15753.666807999998</v>
      </c>
      <c r="I93" s="97">
        <v>145.26499999999999</v>
      </c>
      <c r="J93" s="68">
        <f t="shared" si="14"/>
        <v>1.5089999999999861</v>
      </c>
      <c r="K93" s="68">
        <v>143.756</v>
      </c>
      <c r="L93" s="71">
        <v>16.084</v>
      </c>
      <c r="M93" s="89">
        <f t="shared" si="11"/>
        <v>2312.1715039999999</v>
      </c>
      <c r="N93" s="97">
        <v>147.03800000000001</v>
      </c>
      <c r="O93" s="68">
        <v>1.0670000000000073</v>
      </c>
      <c r="P93" s="68">
        <v>145.971</v>
      </c>
      <c r="Q93" s="71">
        <v>16.084</v>
      </c>
      <c r="R93" s="68">
        <v>2347.797564</v>
      </c>
      <c r="S93" s="172">
        <f t="shared" si="9"/>
        <v>1140.7829999999999</v>
      </c>
      <c r="T93" s="146">
        <f t="shared" si="10"/>
        <v>17.564999999999827</v>
      </c>
      <c r="U93" s="146">
        <f t="shared" si="12"/>
        <v>1123.2180000000001</v>
      </c>
      <c r="V93" s="144">
        <f t="shared" si="7"/>
        <v>16.084</v>
      </c>
      <c r="W93" s="148">
        <f t="shared" si="13"/>
        <v>18065.838312</v>
      </c>
      <c r="X93" s="202">
        <v>1121.723</v>
      </c>
      <c r="Y93" s="146">
        <v>14.733999999999924</v>
      </c>
      <c r="Z93" s="146">
        <v>1106.989</v>
      </c>
      <c r="AA93" s="149">
        <v>13.578192346988089</v>
      </c>
      <c r="AB93" s="143">
        <v>15030.909567999999</v>
      </c>
      <c r="AC93" s="33"/>
      <c r="AD93" s="27"/>
    </row>
    <row r="94" spans="1:30" s="14" customFormat="1" ht="15.75" customHeight="1">
      <c r="A94" s="7">
        <v>43</v>
      </c>
      <c r="B94" s="298" t="s">
        <v>90</v>
      </c>
      <c r="C94" s="23" t="s">
        <v>10</v>
      </c>
      <c r="D94" s="142">
        <v>1109.296</v>
      </c>
      <c r="E94" s="142">
        <v>99.185000000000059</v>
      </c>
      <c r="F94" s="391">
        <v>1010.111</v>
      </c>
      <c r="G94" s="144">
        <v>14.408435856059382</v>
      </c>
      <c r="H94" s="195">
        <v>14554.119550999998</v>
      </c>
      <c r="I94" s="97">
        <v>192.6</v>
      </c>
      <c r="J94" s="68">
        <f t="shared" si="14"/>
        <v>18.85899999999998</v>
      </c>
      <c r="K94" s="68">
        <v>173.74100000000001</v>
      </c>
      <c r="L94" s="71">
        <v>15.750999999999999</v>
      </c>
      <c r="M94" s="89">
        <f t="shared" si="11"/>
        <v>2736.5944910000003</v>
      </c>
      <c r="N94" s="97">
        <v>161.65899999999999</v>
      </c>
      <c r="O94" s="68">
        <v>3.0149999999999864</v>
      </c>
      <c r="P94" s="70">
        <v>158.64400000000001</v>
      </c>
      <c r="Q94" s="71">
        <v>14.039</v>
      </c>
      <c r="R94" s="68">
        <v>2227.2031160000001</v>
      </c>
      <c r="S94" s="172">
        <f t="shared" si="9"/>
        <v>1301.896</v>
      </c>
      <c r="T94" s="146">
        <f t="shared" si="10"/>
        <v>118.04399999999987</v>
      </c>
      <c r="U94" s="146">
        <f t="shared" si="12"/>
        <v>1183.8520000000001</v>
      </c>
      <c r="V94" s="144">
        <f t="shared" si="7"/>
        <v>14.60546930021658</v>
      </c>
      <c r="W94" s="148">
        <f t="shared" si="13"/>
        <v>17290.714042</v>
      </c>
      <c r="X94" s="202">
        <v>1191.549</v>
      </c>
      <c r="Y94" s="146">
        <v>34.690999999999804</v>
      </c>
      <c r="Z94" s="146">
        <v>1156.8580000000002</v>
      </c>
      <c r="AA94" s="149">
        <v>12.418257305563861</v>
      </c>
      <c r="AB94" s="143">
        <v>14366.160309999999</v>
      </c>
      <c r="AC94" s="33"/>
      <c r="AD94" s="27"/>
    </row>
    <row r="95" spans="1:30" s="14" customFormat="1" ht="15.75" customHeight="1">
      <c r="A95" s="7">
        <v>44</v>
      </c>
      <c r="B95" s="3" t="s">
        <v>91</v>
      </c>
      <c r="C95" s="23" t="s">
        <v>10</v>
      </c>
      <c r="D95" s="142">
        <v>9093.871000000001</v>
      </c>
      <c r="E95" s="142">
        <v>67.2549999999992</v>
      </c>
      <c r="F95" s="391">
        <v>9026.6160000000018</v>
      </c>
      <c r="G95" s="144">
        <v>21.295570109330001</v>
      </c>
      <c r="H95" s="195">
        <v>192226.93387799998</v>
      </c>
      <c r="I95" s="97">
        <v>257.27999999999997</v>
      </c>
      <c r="J95" s="68">
        <f t="shared" si="14"/>
        <v>3.2659999999999627</v>
      </c>
      <c r="K95" s="70">
        <v>254.01400000000001</v>
      </c>
      <c r="L95" s="71">
        <v>23.631</v>
      </c>
      <c r="M95" s="89">
        <f t="shared" si="11"/>
        <v>6002.6048340000007</v>
      </c>
      <c r="N95" s="97">
        <v>167.52</v>
      </c>
      <c r="O95" s="68">
        <v>8.0060000000000002</v>
      </c>
      <c r="P95" s="70">
        <v>159.51400000000001</v>
      </c>
      <c r="Q95" s="71">
        <v>21.061</v>
      </c>
      <c r="R95" s="68">
        <v>3359.5243540000001</v>
      </c>
      <c r="S95" s="172">
        <f t="shared" si="9"/>
        <v>9351.1510000000017</v>
      </c>
      <c r="T95" s="146">
        <f t="shared" si="10"/>
        <v>70.52100000000064</v>
      </c>
      <c r="U95" s="146">
        <f t="shared" si="12"/>
        <v>9280.630000000001</v>
      </c>
      <c r="V95" s="144">
        <f t="shared" si="7"/>
        <v>21.3594916198577</v>
      </c>
      <c r="W95" s="148">
        <f t="shared" si="13"/>
        <v>198229.53871199998</v>
      </c>
      <c r="X95" s="202">
        <v>6662.1600000000008</v>
      </c>
      <c r="Y95" s="146">
        <v>86.005000000000109</v>
      </c>
      <c r="Z95" s="146">
        <v>6576.1550000000007</v>
      </c>
      <c r="AA95" s="149">
        <v>21.060999999999996</v>
      </c>
      <c r="AB95" s="143">
        <v>138500.400455</v>
      </c>
      <c r="AC95" s="33"/>
      <c r="AD95" s="27"/>
    </row>
    <row r="96" spans="1:30" s="14" customFormat="1" ht="15.75" customHeight="1">
      <c r="A96" s="8">
        <v>45</v>
      </c>
      <c r="B96" s="309" t="s">
        <v>92</v>
      </c>
      <c r="C96" s="34" t="s">
        <v>10</v>
      </c>
      <c r="D96" s="203">
        <v>333.32599999999996</v>
      </c>
      <c r="E96" s="203">
        <v>12.795000000000016</v>
      </c>
      <c r="F96" s="204">
        <v>320.53099999999995</v>
      </c>
      <c r="G96" s="144">
        <v>14.346875023008698</v>
      </c>
      <c r="H96" s="205">
        <v>4598.6181980000001</v>
      </c>
      <c r="I96" s="100">
        <v>48.87</v>
      </c>
      <c r="J96" s="101">
        <f t="shared" si="14"/>
        <v>0.42499999999999716</v>
      </c>
      <c r="K96" s="101">
        <v>48.445</v>
      </c>
      <c r="L96" s="102">
        <v>15.750999999999999</v>
      </c>
      <c r="M96" s="275">
        <f t="shared" si="11"/>
        <v>763.05719499999998</v>
      </c>
      <c r="N96" s="97">
        <v>48.351999999999997</v>
      </c>
      <c r="O96" s="68">
        <v>0.80999999999999517</v>
      </c>
      <c r="P96" s="68">
        <v>47.542000000000002</v>
      </c>
      <c r="Q96" s="71">
        <v>14.039</v>
      </c>
      <c r="R96" s="68">
        <v>667.442138</v>
      </c>
      <c r="S96" s="285">
        <f>D96+I96</f>
        <v>382.19599999999997</v>
      </c>
      <c r="T96" s="207">
        <f t="shared" si="10"/>
        <v>13.220000000000027</v>
      </c>
      <c r="U96" s="207">
        <f>F96+K96</f>
        <v>368.97599999999994</v>
      </c>
      <c r="V96" s="144">
        <f t="shared" si="7"/>
        <v>14.531230738584627</v>
      </c>
      <c r="W96" s="208">
        <f>H96+M96</f>
        <v>5361.6753930000004</v>
      </c>
      <c r="X96" s="295">
        <v>383.67299999999994</v>
      </c>
      <c r="Y96" s="207">
        <v>5.8229999999999222</v>
      </c>
      <c r="Z96" s="207">
        <v>377.85</v>
      </c>
      <c r="AA96" s="279">
        <v>14.039</v>
      </c>
      <c r="AB96" s="207">
        <v>5304.6361500000003</v>
      </c>
      <c r="AC96" s="33"/>
      <c r="AD96" s="27"/>
    </row>
    <row r="97" spans="1:30" s="14" customFormat="1" ht="15.75" customHeight="1">
      <c r="A97" s="8">
        <v>46</v>
      </c>
      <c r="B97" s="309" t="s">
        <v>94</v>
      </c>
      <c r="C97" s="34" t="s">
        <v>10</v>
      </c>
      <c r="D97" s="203">
        <v>722.76</v>
      </c>
      <c r="E97" s="203">
        <v>32.432999999999993</v>
      </c>
      <c r="F97" s="204">
        <v>690.327</v>
      </c>
      <c r="G97" s="144">
        <v>21.414911176877048</v>
      </c>
      <c r="H97" s="205">
        <v>14783.291388000001</v>
      </c>
      <c r="I97" s="100">
        <v>76.927999999999997</v>
      </c>
      <c r="J97" s="101">
        <f t="shared" si="14"/>
        <v>3.8909999999999911</v>
      </c>
      <c r="K97" s="101">
        <v>73.037000000000006</v>
      </c>
      <c r="L97" s="102">
        <v>23.631</v>
      </c>
      <c r="M97" s="275">
        <f t="shared" si="11"/>
        <v>1725.9373470000003</v>
      </c>
      <c r="N97" s="100">
        <v>74.12</v>
      </c>
      <c r="O97" s="101">
        <v>4.4879999999999995</v>
      </c>
      <c r="P97" s="101">
        <v>69.632000000000005</v>
      </c>
      <c r="Q97" s="102">
        <v>21.061</v>
      </c>
      <c r="R97" s="101">
        <v>1466.5195520000002</v>
      </c>
      <c r="S97" s="285">
        <f t="shared" si="9"/>
        <v>799.68799999999999</v>
      </c>
      <c r="T97" s="207">
        <f t="shared" si="10"/>
        <v>36.323999999999955</v>
      </c>
      <c r="U97" s="207">
        <f t="shared" si="12"/>
        <v>763.36400000000003</v>
      </c>
      <c r="V97" s="144">
        <f t="shared" si="7"/>
        <v>21.626941714568673</v>
      </c>
      <c r="W97" s="208">
        <f t="shared" si="13"/>
        <v>16509.228735000001</v>
      </c>
      <c r="X97" s="295">
        <v>775.84799999999996</v>
      </c>
      <c r="Y97" s="207">
        <v>38.128999999999905</v>
      </c>
      <c r="Z97" s="207">
        <v>737.71900000000005</v>
      </c>
      <c r="AA97" s="279">
        <v>21.061</v>
      </c>
      <c r="AB97" s="207">
        <v>15537.099859</v>
      </c>
      <c r="AC97" s="33"/>
      <c r="AD97" s="27"/>
    </row>
    <row r="98" spans="1:30" s="14" customFormat="1" ht="15.75" customHeight="1">
      <c r="A98" s="7">
        <v>47</v>
      </c>
      <c r="B98" s="3" t="s">
        <v>93</v>
      </c>
      <c r="C98" s="23" t="s">
        <v>10</v>
      </c>
      <c r="D98" s="142">
        <v>43.596000000000004</v>
      </c>
      <c r="E98" s="142">
        <v>3.2290000000000063</v>
      </c>
      <c r="F98" s="391">
        <v>40.366999999999997</v>
      </c>
      <c r="G98" s="144">
        <v>14.11</v>
      </c>
      <c r="H98" s="195">
        <v>569.57836999999995</v>
      </c>
      <c r="I98" s="97">
        <v>0</v>
      </c>
      <c r="J98" s="68">
        <f t="shared" si="14"/>
        <v>0</v>
      </c>
      <c r="K98" s="70">
        <v>0</v>
      </c>
      <c r="L98" s="71">
        <v>15.750999999999999</v>
      </c>
      <c r="M98" s="89">
        <f t="shared" si="11"/>
        <v>0</v>
      </c>
      <c r="N98" s="97">
        <v>0</v>
      </c>
      <c r="O98" s="68">
        <v>0</v>
      </c>
      <c r="P98" s="70">
        <v>0</v>
      </c>
      <c r="Q98" s="71">
        <v>14.039</v>
      </c>
      <c r="R98" s="68">
        <v>0</v>
      </c>
      <c r="S98" s="172">
        <f t="shared" si="9"/>
        <v>43.596000000000004</v>
      </c>
      <c r="T98" s="146">
        <f t="shared" si="10"/>
        <v>3.2290000000000063</v>
      </c>
      <c r="U98" s="146">
        <f t="shared" si="12"/>
        <v>40.366999999999997</v>
      </c>
      <c r="V98" s="144">
        <f t="shared" si="7"/>
        <v>14.11</v>
      </c>
      <c r="W98" s="148">
        <f t="shared" si="13"/>
        <v>569.57836999999995</v>
      </c>
      <c r="X98" s="202">
        <v>0</v>
      </c>
      <c r="Y98" s="146">
        <v>0</v>
      </c>
      <c r="Z98" s="146">
        <v>0</v>
      </c>
      <c r="AA98" s="149" t="e">
        <v>#DIV/0!</v>
      </c>
      <c r="AB98" s="143">
        <v>0</v>
      </c>
      <c r="AC98" s="33"/>
      <c r="AD98" s="27"/>
    </row>
    <row r="99" spans="1:30" s="14" customFormat="1" ht="15.75" customHeight="1">
      <c r="A99" s="8">
        <v>48</v>
      </c>
      <c r="B99" s="309" t="s">
        <v>95</v>
      </c>
      <c r="C99" s="34" t="s">
        <v>10</v>
      </c>
      <c r="D99" s="203">
        <v>559.17600000000004</v>
      </c>
      <c r="E99" s="203">
        <v>13.104000000000156</v>
      </c>
      <c r="F99" s="204">
        <v>546.07199999999989</v>
      </c>
      <c r="G99" s="144">
        <v>21.524483518656883</v>
      </c>
      <c r="H99" s="205">
        <v>11753.917763999998</v>
      </c>
      <c r="I99" s="100">
        <v>80.376000000000005</v>
      </c>
      <c r="J99" s="101">
        <f t="shared" si="14"/>
        <v>1.4939999999999998</v>
      </c>
      <c r="K99" s="101">
        <v>78.882000000000005</v>
      </c>
      <c r="L99" s="102">
        <v>23.631</v>
      </c>
      <c r="M99" s="275">
        <f t="shared" si="11"/>
        <v>1864.0605420000002</v>
      </c>
      <c r="N99" s="100">
        <v>84.331999999999994</v>
      </c>
      <c r="O99" s="101">
        <v>1.7759999999999962</v>
      </c>
      <c r="P99" s="101">
        <v>82.555999999999997</v>
      </c>
      <c r="Q99" s="102">
        <v>21.061</v>
      </c>
      <c r="R99" s="101">
        <v>1738.711916</v>
      </c>
      <c r="S99" s="285">
        <f t="shared" si="9"/>
        <v>639.55200000000002</v>
      </c>
      <c r="T99" s="207">
        <f t="shared" si="10"/>
        <v>14.59800000000007</v>
      </c>
      <c r="U99" s="207">
        <f t="shared" si="12"/>
        <v>624.95399999999995</v>
      </c>
      <c r="V99" s="144">
        <f t="shared" si="7"/>
        <v>21.79036906076287</v>
      </c>
      <c r="W99" s="208">
        <f t="shared" si="13"/>
        <v>13617.978305999997</v>
      </c>
      <c r="X99" s="295">
        <v>653.76400000000001</v>
      </c>
      <c r="Y99" s="207">
        <v>16.125999999999976</v>
      </c>
      <c r="Z99" s="207">
        <v>637.63800000000003</v>
      </c>
      <c r="AA99" s="279">
        <v>21.060999999999996</v>
      </c>
      <c r="AB99" s="207">
        <v>13429.293917999999</v>
      </c>
      <c r="AC99" s="33"/>
      <c r="AD99" s="27"/>
    </row>
    <row r="100" spans="1:30" s="14" customFormat="1" ht="15.75" customHeight="1">
      <c r="A100" s="7">
        <v>49</v>
      </c>
      <c r="B100" s="3" t="s">
        <v>237</v>
      </c>
      <c r="C100" s="23" t="s">
        <v>10</v>
      </c>
      <c r="D100" s="142">
        <v>267.29700000000003</v>
      </c>
      <c r="E100" s="142">
        <v>0.29300000000000637</v>
      </c>
      <c r="F100" s="391">
        <v>267.00400000000002</v>
      </c>
      <c r="G100" s="144">
        <v>21.167999999999999</v>
      </c>
      <c r="H100" s="195">
        <v>5651.9406720000006</v>
      </c>
      <c r="I100" s="97">
        <v>0</v>
      </c>
      <c r="J100" s="82">
        <f t="shared" si="14"/>
        <v>0</v>
      </c>
      <c r="K100" s="70">
        <v>0</v>
      </c>
      <c r="L100" s="71">
        <v>23.631</v>
      </c>
      <c r="M100" s="89">
        <f t="shared" si="11"/>
        <v>0</v>
      </c>
      <c r="N100" s="97">
        <v>2.3690000000000002</v>
      </c>
      <c r="O100" s="68">
        <v>0</v>
      </c>
      <c r="P100" s="70">
        <v>2.3690000000000002</v>
      </c>
      <c r="Q100" s="71">
        <v>21.061</v>
      </c>
      <c r="R100" s="68">
        <v>49.893509000000002</v>
      </c>
      <c r="S100" s="172">
        <f t="shared" si="9"/>
        <v>267.29700000000003</v>
      </c>
      <c r="T100" s="146">
        <f t="shared" si="10"/>
        <v>0.29300000000000637</v>
      </c>
      <c r="U100" s="146">
        <f t="shared" si="12"/>
        <v>267.00400000000002</v>
      </c>
      <c r="V100" s="144">
        <f t="shared" si="7"/>
        <v>21.167999999999999</v>
      </c>
      <c r="W100" s="148">
        <f t="shared" si="13"/>
        <v>5651.9406720000006</v>
      </c>
      <c r="X100" s="202">
        <v>361.85500000000002</v>
      </c>
      <c r="Y100" s="146">
        <v>14.245999999999981</v>
      </c>
      <c r="Z100" s="146">
        <v>347.60900000000004</v>
      </c>
      <c r="AA100" s="149">
        <v>21.061</v>
      </c>
      <c r="AB100" s="143">
        <v>7320.9931490000008</v>
      </c>
      <c r="AC100" s="33"/>
      <c r="AD100" s="27"/>
    </row>
    <row r="101" spans="1:30" s="14" customFormat="1" ht="15.75" customHeight="1">
      <c r="A101" s="6">
        <v>50</v>
      </c>
      <c r="B101" s="309" t="s">
        <v>96</v>
      </c>
      <c r="C101" s="34" t="s">
        <v>10</v>
      </c>
      <c r="D101" s="203">
        <v>60.27</v>
      </c>
      <c r="E101" s="203">
        <v>2.2169999999999987</v>
      </c>
      <c r="F101" s="206">
        <v>58.053000000000004</v>
      </c>
      <c r="G101" s="171">
        <v>21.167999999999999</v>
      </c>
      <c r="H101" s="205">
        <v>1228.865904</v>
      </c>
      <c r="I101" s="103">
        <v>0</v>
      </c>
      <c r="J101" s="101">
        <f t="shared" si="14"/>
        <v>0</v>
      </c>
      <c r="K101" s="104">
        <v>0</v>
      </c>
      <c r="L101" s="102">
        <v>23.631</v>
      </c>
      <c r="M101" s="275">
        <f t="shared" si="11"/>
        <v>0</v>
      </c>
      <c r="N101" s="103">
        <v>0</v>
      </c>
      <c r="O101" s="101">
        <v>0</v>
      </c>
      <c r="P101" s="104">
        <v>0</v>
      </c>
      <c r="Q101" s="102">
        <v>21.061</v>
      </c>
      <c r="R101" s="101">
        <v>0</v>
      </c>
      <c r="S101" s="285">
        <f t="shared" si="9"/>
        <v>60.27</v>
      </c>
      <c r="T101" s="207">
        <f t="shared" si="10"/>
        <v>2.2169999999999987</v>
      </c>
      <c r="U101" s="207">
        <f t="shared" si="12"/>
        <v>58.053000000000004</v>
      </c>
      <c r="V101" s="144">
        <f t="shared" si="7"/>
        <v>21.167999999999999</v>
      </c>
      <c r="W101" s="208">
        <f t="shared" si="13"/>
        <v>1228.865904</v>
      </c>
      <c r="X101" s="295">
        <v>128.21</v>
      </c>
      <c r="Y101" s="207">
        <v>11.269000000000005</v>
      </c>
      <c r="Z101" s="207">
        <v>116.941</v>
      </c>
      <c r="AA101" s="279">
        <v>21.060999999999996</v>
      </c>
      <c r="AB101" s="207">
        <v>2462.8944009999996</v>
      </c>
      <c r="AC101" s="33"/>
      <c r="AD101" s="27"/>
    </row>
    <row r="102" spans="1:30" s="14" customFormat="1" ht="15.75" customHeight="1">
      <c r="A102" s="7">
        <v>51</v>
      </c>
      <c r="B102" s="3" t="s">
        <v>97</v>
      </c>
      <c r="C102" s="23" t="s">
        <v>10</v>
      </c>
      <c r="D102" s="142">
        <v>3594.6400000000003</v>
      </c>
      <c r="E102" s="142">
        <v>75.782000000000153</v>
      </c>
      <c r="F102" s="391">
        <v>3518.8580000000002</v>
      </c>
      <c r="G102" s="144">
        <v>21.270994511571651</v>
      </c>
      <c r="H102" s="195">
        <v>74849.609205000001</v>
      </c>
      <c r="I102" s="97">
        <v>31.175999999999998</v>
      </c>
      <c r="J102" s="68">
        <f t="shared" si="14"/>
        <v>1.4539999999999971</v>
      </c>
      <c r="K102" s="70">
        <v>29.722000000000001</v>
      </c>
      <c r="L102" s="71">
        <v>23.631</v>
      </c>
      <c r="M102" s="89">
        <f t="shared" si="11"/>
        <v>702.36058200000002</v>
      </c>
      <c r="N102" s="97">
        <v>19.367999999999999</v>
      </c>
      <c r="O102" s="68">
        <v>1.3219999999999992</v>
      </c>
      <c r="P102" s="70">
        <v>18.045999999999999</v>
      </c>
      <c r="Q102" s="71">
        <v>21.061</v>
      </c>
      <c r="R102" s="68">
        <v>380.06680599999999</v>
      </c>
      <c r="S102" s="172">
        <f t="shared" si="9"/>
        <v>3625.8160000000003</v>
      </c>
      <c r="T102" s="143">
        <f t="shared" si="10"/>
        <v>77.235999999999876</v>
      </c>
      <c r="U102" s="146">
        <f t="shared" si="12"/>
        <v>3548.5800000000004</v>
      </c>
      <c r="V102" s="144">
        <f t="shared" si="7"/>
        <v>21.290761314948512</v>
      </c>
      <c r="W102" s="148">
        <f t="shared" si="13"/>
        <v>75551.969786999995</v>
      </c>
      <c r="X102" s="202">
        <v>3130.194</v>
      </c>
      <c r="Y102" s="146">
        <v>5.7720000000003893</v>
      </c>
      <c r="Z102" s="146">
        <v>3124.4219999999996</v>
      </c>
      <c r="AA102" s="149">
        <v>21.061000000000003</v>
      </c>
      <c r="AB102" s="143">
        <v>65803.451742000005</v>
      </c>
      <c r="AC102" s="33"/>
      <c r="AD102" s="27"/>
    </row>
    <row r="103" spans="1:30" s="14" customFormat="1" ht="15.75" customHeight="1">
      <c r="A103" s="7">
        <v>52</v>
      </c>
      <c r="B103" s="3" t="s">
        <v>98</v>
      </c>
      <c r="C103" s="23" t="s">
        <v>10</v>
      </c>
      <c r="D103" s="142">
        <v>7404.442</v>
      </c>
      <c r="E103" s="142">
        <v>260.43800000000101</v>
      </c>
      <c r="F103" s="391">
        <v>7144.003999999999</v>
      </c>
      <c r="G103" s="144">
        <v>14.219853219567069</v>
      </c>
      <c r="H103" s="195">
        <v>101586.68828</v>
      </c>
      <c r="I103" s="97">
        <v>433.404</v>
      </c>
      <c r="J103" s="68">
        <f t="shared" si="14"/>
        <v>14.062000000000012</v>
      </c>
      <c r="K103" s="70">
        <v>419.34199999999998</v>
      </c>
      <c r="L103" s="71">
        <v>15.750999999999999</v>
      </c>
      <c r="M103" s="89">
        <f t="shared" si="11"/>
        <v>6605.0558419999998</v>
      </c>
      <c r="N103" s="97">
        <v>438.11099999999999</v>
      </c>
      <c r="O103" s="68">
        <v>11.558999999999969</v>
      </c>
      <c r="P103" s="70">
        <v>426.55200000000002</v>
      </c>
      <c r="Q103" s="71">
        <v>14.039</v>
      </c>
      <c r="R103" s="68">
        <v>5988.3635279999999</v>
      </c>
      <c r="S103" s="172">
        <f t="shared" si="9"/>
        <v>7837.8459999999995</v>
      </c>
      <c r="T103" s="146">
        <f t="shared" si="10"/>
        <v>274.50000000000091</v>
      </c>
      <c r="U103" s="146">
        <f t="shared" si="12"/>
        <v>7563.3459999999986</v>
      </c>
      <c r="V103" s="144">
        <f t="shared" si="7"/>
        <v>14.304746090156398</v>
      </c>
      <c r="W103" s="148">
        <f t="shared" si="13"/>
        <v>108191.744122</v>
      </c>
      <c r="X103" s="202">
        <v>6444.9</v>
      </c>
      <c r="Y103" s="146">
        <v>211.19000000000051</v>
      </c>
      <c r="Z103" s="146">
        <v>6233.7099999999991</v>
      </c>
      <c r="AA103" s="149">
        <v>14.039</v>
      </c>
      <c r="AB103" s="143">
        <v>87515.05468999999</v>
      </c>
      <c r="AC103" s="33"/>
      <c r="AD103" s="27"/>
    </row>
    <row r="104" spans="1:30" s="14" customFormat="1" ht="15.75" customHeight="1">
      <c r="A104" s="7">
        <v>53</v>
      </c>
      <c r="B104" s="298" t="s">
        <v>99</v>
      </c>
      <c r="C104" s="23" t="s">
        <v>10</v>
      </c>
      <c r="D104" s="142">
        <v>1904.1220000000001</v>
      </c>
      <c r="E104" s="142">
        <v>27.976000000000113</v>
      </c>
      <c r="F104" s="391">
        <v>1876.146</v>
      </c>
      <c r="G104" s="144">
        <v>21.397907621261883</v>
      </c>
      <c r="H104" s="195">
        <v>40145.598791999997</v>
      </c>
      <c r="I104" s="97">
        <v>69.66</v>
      </c>
      <c r="J104" s="68">
        <f t="shared" si="14"/>
        <v>1.6799999999999926</v>
      </c>
      <c r="K104" s="70">
        <v>67.98</v>
      </c>
      <c r="L104" s="71">
        <v>23.631</v>
      </c>
      <c r="M104" s="89">
        <f t="shared" si="11"/>
        <v>1606.4353800000001</v>
      </c>
      <c r="N104" s="97">
        <v>29.68</v>
      </c>
      <c r="O104" s="68">
        <v>1.1920000000000002</v>
      </c>
      <c r="P104" s="70">
        <v>28.488</v>
      </c>
      <c r="Q104" s="71">
        <v>21.061</v>
      </c>
      <c r="R104" s="68">
        <v>599.98576800000001</v>
      </c>
      <c r="S104" s="172">
        <f t="shared" si="9"/>
        <v>1973.7820000000002</v>
      </c>
      <c r="T104" s="146">
        <f t="shared" si="10"/>
        <v>29.656000000000176</v>
      </c>
      <c r="U104" s="146">
        <f t="shared" si="12"/>
        <v>1944.126</v>
      </c>
      <c r="V104" s="144">
        <f t="shared" si="7"/>
        <v>21.475991870897257</v>
      </c>
      <c r="W104" s="148">
        <f t="shared" si="13"/>
        <v>41752.034172</v>
      </c>
      <c r="X104" s="202">
        <v>1603.66</v>
      </c>
      <c r="Y104" s="146">
        <v>41.176000000000158</v>
      </c>
      <c r="Z104" s="146">
        <v>1562.4839999999999</v>
      </c>
      <c r="AA104" s="149">
        <v>21.061000000000003</v>
      </c>
      <c r="AB104" s="143">
        <v>32907.475524000001</v>
      </c>
      <c r="AC104" s="33"/>
      <c r="AD104" s="27"/>
    </row>
    <row r="105" spans="1:30" s="14" customFormat="1" ht="15.75" customHeight="1">
      <c r="A105" s="7">
        <v>54</v>
      </c>
      <c r="B105" s="298" t="s">
        <v>100</v>
      </c>
      <c r="C105" s="23" t="s">
        <v>10</v>
      </c>
      <c r="D105" s="142">
        <v>2168.4290000000001</v>
      </c>
      <c r="E105" s="142">
        <v>10.157000000000153</v>
      </c>
      <c r="F105" s="391">
        <v>2158.2719999999999</v>
      </c>
      <c r="G105" s="144">
        <v>21.179203069399964</v>
      </c>
      <c r="H105" s="195">
        <v>45710.480966999996</v>
      </c>
      <c r="I105" s="97">
        <v>0</v>
      </c>
      <c r="J105" s="68">
        <f t="shared" si="14"/>
        <v>0</v>
      </c>
      <c r="K105" s="70">
        <v>0</v>
      </c>
      <c r="L105" s="71">
        <v>23.631</v>
      </c>
      <c r="M105" s="89">
        <f t="shared" si="11"/>
        <v>0</v>
      </c>
      <c r="N105" s="97">
        <v>0</v>
      </c>
      <c r="O105" s="68">
        <v>0</v>
      </c>
      <c r="P105" s="70">
        <v>0</v>
      </c>
      <c r="Q105" s="71">
        <v>21.061</v>
      </c>
      <c r="R105" s="68">
        <v>0</v>
      </c>
      <c r="S105" s="172">
        <f t="shared" si="9"/>
        <v>2168.4290000000001</v>
      </c>
      <c r="T105" s="146">
        <f t="shared" si="10"/>
        <v>10.157000000000153</v>
      </c>
      <c r="U105" s="146">
        <f t="shared" si="12"/>
        <v>2158.2719999999999</v>
      </c>
      <c r="V105" s="144">
        <f t="shared" si="7"/>
        <v>21.179203069399964</v>
      </c>
      <c r="W105" s="148">
        <f t="shared" si="13"/>
        <v>45710.480966999996</v>
      </c>
      <c r="X105" s="202">
        <v>1732.0529999999999</v>
      </c>
      <c r="Y105" s="146">
        <v>0.41399999999998727</v>
      </c>
      <c r="Z105" s="146">
        <v>1731.6389999999999</v>
      </c>
      <c r="AA105" s="149">
        <v>21.061</v>
      </c>
      <c r="AB105" s="143">
        <v>36470.048978999999</v>
      </c>
      <c r="AC105" s="33"/>
      <c r="AD105" s="27"/>
    </row>
    <row r="106" spans="1:30" s="14" customFormat="1" ht="15.75" customHeight="1">
      <c r="A106" s="7">
        <v>55</v>
      </c>
      <c r="B106" s="298" t="s">
        <v>101</v>
      </c>
      <c r="C106" s="23" t="s">
        <v>10</v>
      </c>
      <c r="D106" s="142">
        <v>375.41</v>
      </c>
      <c r="E106" s="142">
        <v>6.4999999999997726E-2</v>
      </c>
      <c r="F106" s="391">
        <v>375.34500000000003</v>
      </c>
      <c r="G106" s="144">
        <v>14.109999999999998</v>
      </c>
      <c r="H106" s="195">
        <v>5296.1179499999998</v>
      </c>
      <c r="I106" s="97">
        <v>0</v>
      </c>
      <c r="J106" s="68">
        <f t="shared" si="14"/>
        <v>0</v>
      </c>
      <c r="K106" s="70">
        <v>0</v>
      </c>
      <c r="L106" s="71">
        <v>15.750999999999999</v>
      </c>
      <c r="M106" s="89">
        <f t="shared" si="11"/>
        <v>0</v>
      </c>
      <c r="N106" s="97">
        <v>0</v>
      </c>
      <c r="O106" s="68">
        <v>0</v>
      </c>
      <c r="P106" s="70">
        <v>0</v>
      </c>
      <c r="Q106" s="71">
        <v>14.039</v>
      </c>
      <c r="R106" s="68">
        <v>0</v>
      </c>
      <c r="S106" s="172">
        <f t="shared" si="9"/>
        <v>375.41</v>
      </c>
      <c r="T106" s="146">
        <f t="shared" si="10"/>
        <v>6.4999999999997726E-2</v>
      </c>
      <c r="U106" s="146">
        <f t="shared" si="12"/>
        <v>375.34500000000003</v>
      </c>
      <c r="V106" s="144">
        <f t="shared" si="7"/>
        <v>14.109999999999998</v>
      </c>
      <c r="W106" s="148">
        <f t="shared" si="13"/>
        <v>5296.1179499999998</v>
      </c>
      <c r="X106" s="202">
        <v>0</v>
      </c>
      <c r="Y106" s="146">
        <v>0</v>
      </c>
      <c r="Z106" s="146">
        <v>0</v>
      </c>
      <c r="AA106" s="149" t="e">
        <v>#DIV/0!</v>
      </c>
      <c r="AB106" s="143">
        <v>0</v>
      </c>
      <c r="AC106" s="33"/>
      <c r="AD106" s="27"/>
    </row>
    <row r="107" spans="1:30" s="14" customFormat="1" ht="15.75" customHeight="1">
      <c r="A107" s="7">
        <v>56</v>
      </c>
      <c r="B107" s="298" t="s">
        <v>102</v>
      </c>
      <c r="C107" s="23" t="s">
        <v>10</v>
      </c>
      <c r="D107" s="142">
        <v>1320.1039999999998</v>
      </c>
      <c r="E107" s="142">
        <v>77.181999999999789</v>
      </c>
      <c r="F107" s="391">
        <v>1242.922</v>
      </c>
      <c r="G107" s="144">
        <v>9.600650262848351</v>
      </c>
      <c r="H107" s="195">
        <v>11932.859425999999</v>
      </c>
      <c r="I107" s="97">
        <v>216</v>
      </c>
      <c r="J107" s="68">
        <f t="shared" si="14"/>
        <v>10.625</v>
      </c>
      <c r="K107" s="70">
        <v>205.375</v>
      </c>
      <c r="L107" s="71">
        <v>10.502000000000001</v>
      </c>
      <c r="M107" s="89">
        <f t="shared" si="11"/>
        <v>2156.84825</v>
      </c>
      <c r="N107" s="97">
        <v>208.14</v>
      </c>
      <c r="O107" s="68">
        <v>2.8259999999999934</v>
      </c>
      <c r="P107" s="70">
        <v>205.31399999999999</v>
      </c>
      <c r="Q107" s="71">
        <v>9.3610000000000007</v>
      </c>
      <c r="R107" s="68">
        <v>1921.944354</v>
      </c>
      <c r="S107" s="172">
        <f t="shared" si="9"/>
        <v>1536.1039999999998</v>
      </c>
      <c r="T107" s="146">
        <f t="shared" si="10"/>
        <v>87.806999999999789</v>
      </c>
      <c r="U107" s="146">
        <f t="shared" si="12"/>
        <v>1448.297</v>
      </c>
      <c r="V107" s="144">
        <f t="shared" si="7"/>
        <v>9.7284656917745451</v>
      </c>
      <c r="W107" s="148">
        <f t="shared" si="13"/>
        <v>14089.707675999998</v>
      </c>
      <c r="X107" s="202">
        <v>1467.12</v>
      </c>
      <c r="Y107" s="146">
        <v>35.557999999999765</v>
      </c>
      <c r="Z107" s="146">
        <v>1431.5620000000001</v>
      </c>
      <c r="AA107" s="149">
        <v>9.3609999999999989</v>
      </c>
      <c r="AB107" s="143">
        <v>13400.851881999999</v>
      </c>
      <c r="AC107" s="33"/>
      <c r="AD107" s="27"/>
    </row>
    <row r="108" spans="1:30" s="14" customFormat="1" ht="15.75" customHeight="1">
      <c r="A108" s="8">
        <v>57</v>
      </c>
      <c r="B108" s="310" t="s">
        <v>103</v>
      </c>
      <c r="C108" s="34" t="s">
        <v>10</v>
      </c>
      <c r="D108" s="203">
        <v>475.08</v>
      </c>
      <c r="E108" s="203">
        <v>22.113999999999976</v>
      </c>
      <c r="F108" s="204">
        <v>452.96600000000001</v>
      </c>
      <c r="G108" s="144">
        <v>21.31050584812105</v>
      </c>
      <c r="H108" s="205">
        <v>9652.9345919999996</v>
      </c>
      <c r="I108" s="100">
        <v>0</v>
      </c>
      <c r="J108" s="101">
        <f t="shared" si="14"/>
        <v>0</v>
      </c>
      <c r="K108" s="101">
        <v>0</v>
      </c>
      <c r="L108" s="102">
        <v>23.631</v>
      </c>
      <c r="M108" s="275">
        <f t="shared" si="11"/>
        <v>0</v>
      </c>
      <c r="N108" s="100">
        <v>0</v>
      </c>
      <c r="O108" s="101">
        <v>0</v>
      </c>
      <c r="P108" s="101">
        <v>0</v>
      </c>
      <c r="Q108" s="102">
        <v>21.061</v>
      </c>
      <c r="R108" s="101">
        <v>0</v>
      </c>
      <c r="S108" s="285">
        <f t="shared" si="9"/>
        <v>475.08</v>
      </c>
      <c r="T108" s="207">
        <f t="shared" si="10"/>
        <v>22.113999999999976</v>
      </c>
      <c r="U108" s="207">
        <f t="shared" si="12"/>
        <v>452.96600000000001</v>
      </c>
      <c r="V108" s="144">
        <f t="shared" si="7"/>
        <v>21.31050584812105</v>
      </c>
      <c r="W108" s="208">
        <f t="shared" si="13"/>
        <v>9652.9345919999996</v>
      </c>
      <c r="X108" s="295">
        <v>370.48</v>
      </c>
      <c r="Y108" s="207">
        <v>13.377999999999986</v>
      </c>
      <c r="Z108" s="207">
        <v>357.10200000000003</v>
      </c>
      <c r="AA108" s="279">
        <v>21.060999999999996</v>
      </c>
      <c r="AB108" s="207">
        <v>7520.9252219999998</v>
      </c>
      <c r="AC108" s="33"/>
      <c r="AD108" s="27"/>
    </row>
    <row r="109" spans="1:30" s="14" customFormat="1" ht="15.75" customHeight="1">
      <c r="A109" s="8">
        <v>58</v>
      </c>
      <c r="B109" s="310" t="s">
        <v>104</v>
      </c>
      <c r="C109" s="34" t="s">
        <v>10</v>
      </c>
      <c r="D109" s="203">
        <v>1648.7340000000002</v>
      </c>
      <c r="E109" s="203">
        <v>66.038999999999987</v>
      </c>
      <c r="F109" s="204">
        <v>1582.6950000000002</v>
      </c>
      <c r="G109" s="144">
        <v>14.338403203396735</v>
      </c>
      <c r="H109" s="205">
        <v>22693.319057999997</v>
      </c>
      <c r="I109" s="100">
        <v>180.655</v>
      </c>
      <c r="J109" s="101">
        <f t="shared" si="14"/>
        <v>5.2930000000000064</v>
      </c>
      <c r="K109" s="101">
        <v>175.36199999999999</v>
      </c>
      <c r="L109" s="102">
        <v>15.750999999999999</v>
      </c>
      <c r="M109" s="275">
        <f t="shared" si="11"/>
        <v>2762.1268619999996</v>
      </c>
      <c r="N109" s="97">
        <v>164.71</v>
      </c>
      <c r="O109" s="68">
        <v>4.7280000000000086</v>
      </c>
      <c r="P109" s="70">
        <v>159.982</v>
      </c>
      <c r="Q109" s="71">
        <v>14.039</v>
      </c>
      <c r="R109" s="68">
        <v>2245.987298</v>
      </c>
      <c r="S109" s="172">
        <f t="shared" si="9"/>
        <v>1829.3890000000001</v>
      </c>
      <c r="T109" s="146">
        <f t="shared" si="10"/>
        <v>71.33199999999988</v>
      </c>
      <c r="U109" s="146">
        <f t="shared" si="12"/>
        <v>1758.0570000000002</v>
      </c>
      <c r="V109" s="144">
        <f t="shared" si="7"/>
        <v>14.479306370612553</v>
      </c>
      <c r="W109" s="148">
        <f t="shared" si="13"/>
        <v>25455.445919999998</v>
      </c>
      <c r="X109" s="202">
        <v>1371.422</v>
      </c>
      <c r="Y109" s="146">
        <v>39.401000000000067</v>
      </c>
      <c r="Z109" s="146">
        <v>1332.021</v>
      </c>
      <c r="AA109" s="149">
        <v>14.039</v>
      </c>
      <c r="AB109" s="143">
        <v>18700.242818999999</v>
      </c>
      <c r="AC109" s="33"/>
      <c r="AD109" s="27"/>
    </row>
    <row r="110" spans="1:30" s="14" customFormat="1" ht="15.75" customHeight="1">
      <c r="A110" s="7">
        <v>59</v>
      </c>
      <c r="B110" s="297" t="s">
        <v>106</v>
      </c>
      <c r="C110" s="23" t="s">
        <v>10</v>
      </c>
      <c r="D110" s="142">
        <v>882.11999999999989</v>
      </c>
      <c r="E110" s="142">
        <v>56.767999999999802</v>
      </c>
      <c r="F110" s="391">
        <v>825.35200000000009</v>
      </c>
      <c r="G110" s="144">
        <v>21.503383183175174</v>
      </c>
      <c r="H110" s="195">
        <v>17747.860316999999</v>
      </c>
      <c r="I110" s="97">
        <v>65.88</v>
      </c>
      <c r="J110" s="68">
        <f t="shared" si="14"/>
        <v>0.16400000000000148</v>
      </c>
      <c r="K110" s="70">
        <v>65.715999999999994</v>
      </c>
      <c r="L110" s="71">
        <v>23.631</v>
      </c>
      <c r="M110" s="89">
        <f t="shared" si="11"/>
        <v>1552.9347959999998</v>
      </c>
      <c r="N110" s="97">
        <v>41.56</v>
      </c>
      <c r="O110" s="68">
        <v>3.1370000000000005</v>
      </c>
      <c r="P110" s="70">
        <v>38.423000000000002</v>
      </c>
      <c r="Q110" s="71">
        <v>21.061</v>
      </c>
      <c r="R110" s="68">
        <v>809.22680300000002</v>
      </c>
      <c r="S110" s="172">
        <f t="shared" si="9"/>
        <v>947.99999999999989</v>
      </c>
      <c r="T110" s="146">
        <f t="shared" si="10"/>
        <v>56.931999999999789</v>
      </c>
      <c r="U110" s="146">
        <f t="shared" si="12"/>
        <v>891.0680000000001</v>
      </c>
      <c r="V110" s="144">
        <f t="shared" si="7"/>
        <v>21.660294290671416</v>
      </c>
      <c r="W110" s="148">
        <f t="shared" si="13"/>
        <v>19300.795113</v>
      </c>
      <c r="X110" s="202">
        <v>491.18300000000005</v>
      </c>
      <c r="Y110" s="146">
        <v>21.781000000000063</v>
      </c>
      <c r="Z110" s="146">
        <v>469.40199999999999</v>
      </c>
      <c r="AA110" s="149">
        <v>21.061000000000003</v>
      </c>
      <c r="AB110" s="143">
        <v>9886.075522000001</v>
      </c>
      <c r="AC110" s="33"/>
      <c r="AD110" s="27"/>
    </row>
    <row r="111" spans="1:30" s="14" customFormat="1" ht="15.75" customHeight="1">
      <c r="A111" s="7">
        <v>60</v>
      </c>
      <c r="B111" s="3" t="s">
        <v>215</v>
      </c>
      <c r="C111" s="23" t="s">
        <v>10</v>
      </c>
      <c r="D111" s="142">
        <v>1886.4019999999998</v>
      </c>
      <c r="E111" s="142">
        <v>35.649999999999864</v>
      </c>
      <c r="F111" s="391">
        <v>1850.752</v>
      </c>
      <c r="G111" s="144">
        <v>21.314944091374752</v>
      </c>
      <c r="H111" s="195">
        <v>39448.675407000002</v>
      </c>
      <c r="I111" s="97">
        <v>30.06</v>
      </c>
      <c r="J111" s="68">
        <f t="shared" si="14"/>
        <v>0.9599999999999973</v>
      </c>
      <c r="K111" s="70">
        <v>29.1</v>
      </c>
      <c r="L111" s="71">
        <v>23.631</v>
      </c>
      <c r="M111" s="89">
        <f t="shared" si="11"/>
        <v>687.66210000000001</v>
      </c>
      <c r="N111" s="97">
        <v>20.015999999999998</v>
      </c>
      <c r="O111" s="68">
        <v>1.014999999999997</v>
      </c>
      <c r="P111" s="70">
        <v>19.001000000000001</v>
      </c>
      <c r="Q111" s="71">
        <v>21.061</v>
      </c>
      <c r="R111" s="68">
        <v>400.18006100000002</v>
      </c>
      <c r="S111" s="172">
        <f t="shared" si="9"/>
        <v>1916.4619999999998</v>
      </c>
      <c r="T111" s="146">
        <f t="shared" si="10"/>
        <v>36.6099999999999</v>
      </c>
      <c r="U111" s="146">
        <f t="shared" si="12"/>
        <v>1879.8519999999999</v>
      </c>
      <c r="V111" s="144">
        <f t="shared" ref="V111:V174" si="15">W111/U111</f>
        <v>21.350796502597017</v>
      </c>
      <c r="W111" s="148">
        <f t="shared" si="13"/>
        <v>40136.337507000004</v>
      </c>
      <c r="X111" s="202">
        <v>1773.5219999999999</v>
      </c>
      <c r="Y111" s="146">
        <v>26.185999999999922</v>
      </c>
      <c r="Z111" s="146">
        <v>1747.336</v>
      </c>
      <c r="AA111" s="149">
        <v>21.060999999999996</v>
      </c>
      <c r="AB111" s="143">
        <v>36800.643495999997</v>
      </c>
      <c r="AC111" s="33"/>
      <c r="AD111" s="27"/>
    </row>
    <row r="112" spans="1:30" s="14" customFormat="1" ht="15.75" customHeight="1">
      <c r="A112" s="9">
        <v>61</v>
      </c>
      <c r="B112" s="3" t="s">
        <v>107</v>
      </c>
      <c r="C112" s="23" t="s">
        <v>10</v>
      </c>
      <c r="D112" s="142">
        <v>5855.1799999999994</v>
      </c>
      <c r="E112" s="142">
        <v>14.890999999999622</v>
      </c>
      <c r="F112" s="201">
        <v>5840.2889999999998</v>
      </c>
      <c r="G112" s="171">
        <v>14.44763646319557</v>
      </c>
      <c r="H112" s="195">
        <v>84378.372311999992</v>
      </c>
      <c r="I112" s="99">
        <v>1405.877</v>
      </c>
      <c r="J112" s="68">
        <f t="shared" si="14"/>
        <v>3.1019999999998618</v>
      </c>
      <c r="K112" s="105">
        <v>1402.7750000000001</v>
      </c>
      <c r="L112" s="71">
        <v>15.750999999999999</v>
      </c>
      <c r="M112" s="89">
        <f t="shared" si="11"/>
        <v>22095.109025000002</v>
      </c>
      <c r="N112" s="99">
        <v>823.24199999999996</v>
      </c>
      <c r="O112" s="68">
        <v>2.3779999999999291</v>
      </c>
      <c r="P112" s="105">
        <v>820.86400000000003</v>
      </c>
      <c r="Q112" s="71">
        <v>14.039</v>
      </c>
      <c r="R112" s="68">
        <v>11524.109696</v>
      </c>
      <c r="S112" s="172">
        <f t="shared" si="9"/>
        <v>7261.0569999999989</v>
      </c>
      <c r="T112" s="146">
        <f t="shared" si="10"/>
        <v>17.992999999998574</v>
      </c>
      <c r="U112" s="146">
        <f t="shared" si="12"/>
        <v>7243.0640000000003</v>
      </c>
      <c r="V112" s="144">
        <f t="shared" si="15"/>
        <v>14.70006082191183</v>
      </c>
      <c r="W112" s="148">
        <f t="shared" si="13"/>
        <v>106473.48133699999</v>
      </c>
      <c r="X112" s="202">
        <v>5758.2849999999999</v>
      </c>
      <c r="Y112" s="146">
        <v>15.567000000000917</v>
      </c>
      <c r="Z112" s="146">
        <v>5742.7179999999989</v>
      </c>
      <c r="AA112" s="149">
        <v>14.039000000000001</v>
      </c>
      <c r="AB112" s="143">
        <v>80622.018001999997</v>
      </c>
      <c r="AC112" s="33"/>
      <c r="AD112" s="27"/>
    </row>
    <row r="113" spans="1:30" s="14" customFormat="1" ht="15.75" customHeight="1">
      <c r="A113" s="7">
        <v>62</v>
      </c>
      <c r="B113" s="3" t="s">
        <v>216</v>
      </c>
      <c r="C113" s="23" t="s">
        <v>10</v>
      </c>
      <c r="D113" s="142">
        <v>4244.7300000000005</v>
      </c>
      <c r="E113" s="142">
        <v>205.15500000000111</v>
      </c>
      <c r="F113" s="391">
        <v>4039.5749999999994</v>
      </c>
      <c r="G113" s="144">
        <v>21.36028237351702</v>
      </c>
      <c r="H113" s="195">
        <v>86286.462669</v>
      </c>
      <c r="I113" s="97">
        <v>177.18</v>
      </c>
      <c r="J113" s="68">
        <f t="shared" si="14"/>
        <v>15.350999999999999</v>
      </c>
      <c r="K113" s="70">
        <v>161.82900000000001</v>
      </c>
      <c r="L113" s="71">
        <v>23.631</v>
      </c>
      <c r="M113" s="89">
        <f t="shared" si="11"/>
        <v>3824.1810990000004</v>
      </c>
      <c r="N113" s="97">
        <v>140.65199999999999</v>
      </c>
      <c r="O113" s="68">
        <v>5.8649999999999807</v>
      </c>
      <c r="P113" s="70">
        <v>134.78700000000001</v>
      </c>
      <c r="Q113" s="71">
        <v>21.061</v>
      </c>
      <c r="R113" s="68">
        <v>2838.7490070000003</v>
      </c>
      <c r="S113" s="172">
        <f t="shared" si="9"/>
        <v>4421.9100000000008</v>
      </c>
      <c r="T113" s="146">
        <f t="shared" si="10"/>
        <v>220.50600000000122</v>
      </c>
      <c r="U113" s="146">
        <f t="shared" si="12"/>
        <v>4201.4039999999995</v>
      </c>
      <c r="V113" s="144">
        <f t="shared" si="15"/>
        <v>21.447745507930208</v>
      </c>
      <c r="W113" s="148">
        <f t="shared" si="13"/>
        <v>90110.643767999994</v>
      </c>
      <c r="X113" s="202">
        <v>4172.6039999999994</v>
      </c>
      <c r="Y113" s="146">
        <v>142.61200000000008</v>
      </c>
      <c r="Z113" s="146">
        <v>4029.9919999999993</v>
      </c>
      <c r="AA113" s="149">
        <v>21.061000000000003</v>
      </c>
      <c r="AB113" s="143">
        <v>84875.661512000006</v>
      </c>
      <c r="AC113" s="33"/>
      <c r="AD113" s="27"/>
    </row>
    <row r="114" spans="1:30" s="14" customFormat="1" ht="15.75" customHeight="1">
      <c r="A114" s="7">
        <v>63</v>
      </c>
      <c r="B114" s="3" t="s">
        <v>105</v>
      </c>
      <c r="C114" s="23" t="s">
        <v>10</v>
      </c>
      <c r="D114" s="142">
        <v>1007.814</v>
      </c>
      <c r="E114" s="142">
        <v>44.269999999999982</v>
      </c>
      <c r="F114" s="391">
        <v>963.54399999999998</v>
      </c>
      <c r="G114" s="144">
        <v>16.095907478018649</v>
      </c>
      <c r="H114" s="195">
        <v>15509.115075</v>
      </c>
      <c r="I114" s="97">
        <v>194.76</v>
      </c>
      <c r="J114" s="68">
        <f t="shared" si="14"/>
        <v>14.414999999999992</v>
      </c>
      <c r="K114" s="68">
        <v>180.345</v>
      </c>
      <c r="L114" s="71">
        <v>15.731</v>
      </c>
      <c r="M114" s="89">
        <f t="shared" si="11"/>
        <v>2837.0071950000001</v>
      </c>
      <c r="N114" s="97">
        <v>179.49600000000001</v>
      </c>
      <c r="O114" s="68">
        <v>9.2820000000000107</v>
      </c>
      <c r="P114" s="68">
        <v>170.214</v>
      </c>
      <c r="Q114" s="71">
        <v>16.812999999999999</v>
      </c>
      <c r="R114" s="68">
        <v>2861.8079819999998</v>
      </c>
      <c r="S114" s="172">
        <f t="shared" si="9"/>
        <v>1202.5740000000001</v>
      </c>
      <c r="T114" s="146">
        <f t="shared" si="10"/>
        <v>58.685000000000173</v>
      </c>
      <c r="U114" s="146">
        <f t="shared" si="12"/>
        <v>1143.8889999999999</v>
      </c>
      <c r="V114" s="144">
        <f t="shared" si="15"/>
        <v>16.03837633721454</v>
      </c>
      <c r="W114" s="148">
        <f t="shared" si="13"/>
        <v>18346.12227</v>
      </c>
      <c r="X114" s="202">
        <v>1213.317</v>
      </c>
      <c r="Y114" s="146">
        <v>34.08199999999988</v>
      </c>
      <c r="Z114" s="146">
        <v>1179.2350000000001</v>
      </c>
      <c r="AA114" s="149">
        <v>15.251429221486806</v>
      </c>
      <c r="AB114" s="143">
        <v>17985.019137999996</v>
      </c>
      <c r="AC114" s="33"/>
      <c r="AD114" s="27"/>
    </row>
    <row r="115" spans="1:30" s="14" customFormat="1" ht="15.75" customHeight="1">
      <c r="A115" s="7">
        <v>64</v>
      </c>
      <c r="B115" s="303" t="s">
        <v>217</v>
      </c>
      <c r="C115" s="23" t="s">
        <v>10</v>
      </c>
      <c r="D115" s="142">
        <v>5369.4120000000003</v>
      </c>
      <c r="E115" s="142">
        <v>114.94900000000052</v>
      </c>
      <c r="F115" s="391">
        <v>5254.4629999999997</v>
      </c>
      <c r="G115" s="144">
        <v>21.495344356407116</v>
      </c>
      <c r="H115" s="195">
        <v>112946.491593</v>
      </c>
      <c r="I115" s="97">
        <v>795.096</v>
      </c>
      <c r="J115" s="68">
        <f t="shared" si="14"/>
        <v>17.801000000000045</v>
      </c>
      <c r="K115" s="70">
        <v>777.29499999999996</v>
      </c>
      <c r="L115" s="71">
        <v>23.631</v>
      </c>
      <c r="M115" s="89">
        <f t="shared" si="11"/>
        <v>18368.258145</v>
      </c>
      <c r="N115" s="97">
        <v>833.50800000000004</v>
      </c>
      <c r="O115" s="68">
        <v>24.516000000000076</v>
      </c>
      <c r="P115" s="70">
        <v>808.99199999999996</v>
      </c>
      <c r="Q115" s="71">
        <v>21.061</v>
      </c>
      <c r="R115" s="68">
        <v>17038.180511999999</v>
      </c>
      <c r="S115" s="172">
        <f t="shared" si="9"/>
        <v>6164.5079999999998</v>
      </c>
      <c r="T115" s="146">
        <f t="shared" si="10"/>
        <v>132.75</v>
      </c>
      <c r="U115" s="146">
        <f t="shared" si="12"/>
        <v>6031.7579999999998</v>
      </c>
      <c r="V115" s="144">
        <f t="shared" si="15"/>
        <v>21.770560048662428</v>
      </c>
      <c r="W115" s="148">
        <f t="shared" si="13"/>
        <v>131314.74973799998</v>
      </c>
      <c r="X115" s="202">
        <v>6270.6480000000001</v>
      </c>
      <c r="Y115" s="146">
        <v>140.81400000000031</v>
      </c>
      <c r="Z115" s="146">
        <v>6129.8339999999998</v>
      </c>
      <c r="AA115" s="149">
        <v>21.060999999999996</v>
      </c>
      <c r="AB115" s="143">
        <v>129100.43387399998</v>
      </c>
      <c r="AC115" s="33"/>
      <c r="AD115" s="27"/>
    </row>
    <row r="116" spans="1:30" s="14" customFormat="1" ht="15.75" customHeight="1">
      <c r="A116" s="8">
        <v>65</v>
      </c>
      <c r="B116" s="310" t="s">
        <v>218</v>
      </c>
      <c r="C116" s="34" t="s">
        <v>10</v>
      </c>
      <c r="D116" s="203">
        <v>599.4</v>
      </c>
      <c r="E116" s="203">
        <v>40.488000000000056</v>
      </c>
      <c r="F116" s="204">
        <v>558.91199999999992</v>
      </c>
      <c r="G116" s="144">
        <v>21.406186243988323</v>
      </c>
      <c r="H116" s="205">
        <v>11964.174365999999</v>
      </c>
      <c r="I116" s="100">
        <v>40.176000000000002</v>
      </c>
      <c r="J116" s="101">
        <f t="shared" si="14"/>
        <v>3.2510000000000048</v>
      </c>
      <c r="K116" s="101">
        <v>36.924999999999997</v>
      </c>
      <c r="L116" s="102">
        <v>23.631</v>
      </c>
      <c r="M116" s="275">
        <f t="shared" si="11"/>
        <v>872.57467499999996</v>
      </c>
      <c r="N116" s="100">
        <v>10.811999999999999</v>
      </c>
      <c r="O116" s="101">
        <v>3.4789999999999992</v>
      </c>
      <c r="P116" s="101">
        <v>7.3330000000000002</v>
      </c>
      <c r="Q116" s="102">
        <v>21.061</v>
      </c>
      <c r="R116" s="101">
        <v>154.440313</v>
      </c>
      <c r="S116" s="285">
        <f t="shared" si="9"/>
        <v>639.57600000000002</v>
      </c>
      <c r="T116" s="207">
        <f t="shared" si="10"/>
        <v>43.739000000000146</v>
      </c>
      <c r="U116" s="207">
        <f t="shared" si="12"/>
        <v>595.83699999999988</v>
      </c>
      <c r="V116" s="144">
        <f t="shared" si="15"/>
        <v>21.544061615844605</v>
      </c>
      <c r="W116" s="208">
        <f t="shared" si="13"/>
        <v>12836.749040999999</v>
      </c>
      <c r="X116" s="295">
        <v>292.62099999999998</v>
      </c>
      <c r="Y116" s="207">
        <v>35.947999999999979</v>
      </c>
      <c r="Z116" s="207">
        <v>256.673</v>
      </c>
      <c r="AA116" s="279">
        <v>21.061</v>
      </c>
      <c r="AB116" s="207">
        <v>5405.7900529999997</v>
      </c>
      <c r="AC116" s="33"/>
      <c r="AD116" s="27"/>
    </row>
    <row r="117" spans="1:30" s="14" customFormat="1" ht="15.75" customHeight="1">
      <c r="A117" s="7">
        <v>66</v>
      </c>
      <c r="B117" s="303" t="s">
        <v>109</v>
      </c>
      <c r="C117" s="23" t="s">
        <v>10</v>
      </c>
      <c r="D117" s="142">
        <v>2038.46</v>
      </c>
      <c r="E117" s="142">
        <v>22.211000000000013</v>
      </c>
      <c r="F117" s="391">
        <v>2016.249</v>
      </c>
      <c r="G117" s="144">
        <v>14.359349107178726</v>
      </c>
      <c r="H117" s="195">
        <v>28952.023278000001</v>
      </c>
      <c r="I117" s="97">
        <v>306.2</v>
      </c>
      <c r="J117" s="68">
        <f t="shared" si="14"/>
        <v>2.2239999999999895</v>
      </c>
      <c r="K117" s="70">
        <v>303.976</v>
      </c>
      <c r="L117" s="71">
        <v>15.750999999999999</v>
      </c>
      <c r="M117" s="89">
        <f t="shared" si="11"/>
        <v>4787.9259759999995</v>
      </c>
      <c r="N117" s="97">
        <v>291.52</v>
      </c>
      <c r="O117" s="68">
        <v>2.1970000000000027</v>
      </c>
      <c r="P117" s="70">
        <v>289.32299999999998</v>
      </c>
      <c r="Q117" s="71">
        <v>14.039</v>
      </c>
      <c r="R117" s="68">
        <v>4061.8055969999996</v>
      </c>
      <c r="S117" s="172">
        <f t="shared" ref="S117:S180" si="16">D117+I117</f>
        <v>2344.66</v>
      </c>
      <c r="T117" s="146">
        <f t="shared" ref="T117:T180" si="17">S117-U117</f>
        <v>24.434999999999945</v>
      </c>
      <c r="U117" s="146">
        <f t="shared" si="12"/>
        <v>2320.2249999999999</v>
      </c>
      <c r="V117" s="144">
        <f t="shared" si="15"/>
        <v>14.541671283603961</v>
      </c>
      <c r="W117" s="148">
        <f t="shared" si="13"/>
        <v>33739.949253999999</v>
      </c>
      <c r="X117" s="202">
        <v>2594.2400000000002</v>
      </c>
      <c r="Y117" s="146">
        <v>16.621000000000549</v>
      </c>
      <c r="Z117" s="146">
        <v>2577.6189999999997</v>
      </c>
      <c r="AA117" s="149">
        <v>14.039</v>
      </c>
      <c r="AB117" s="143">
        <v>36187.193140999996</v>
      </c>
      <c r="AC117" s="33"/>
      <c r="AD117" s="27"/>
    </row>
    <row r="118" spans="1:30" s="14" customFormat="1" ht="15.75" customHeight="1">
      <c r="A118" s="7">
        <v>67</v>
      </c>
      <c r="B118" s="303" t="s">
        <v>110</v>
      </c>
      <c r="C118" s="23" t="s">
        <v>10</v>
      </c>
      <c r="D118" s="142">
        <v>2850.3389999999999</v>
      </c>
      <c r="E118" s="142">
        <v>3.0799999999999272</v>
      </c>
      <c r="F118" s="391">
        <v>2847.259</v>
      </c>
      <c r="G118" s="144">
        <v>21.535391328642739</v>
      </c>
      <c r="H118" s="195">
        <v>61316.836778999997</v>
      </c>
      <c r="I118" s="97">
        <v>424.91699999999997</v>
      </c>
      <c r="J118" s="68">
        <f t="shared" si="14"/>
        <v>1.0819999999999936</v>
      </c>
      <c r="K118" s="70">
        <v>423.83499999999998</v>
      </c>
      <c r="L118" s="71">
        <v>23.631</v>
      </c>
      <c r="M118" s="89">
        <f t="shared" ref="M118:M181" si="18">K118*L118</f>
        <v>10015.644885</v>
      </c>
      <c r="N118" s="97">
        <v>422.46</v>
      </c>
      <c r="O118" s="68">
        <v>1.8309999999999604</v>
      </c>
      <c r="P118" s="70">
        <v>420.62900000000002</v>
      </c>
      <c r="Q118" s="71">
        <v>21.061</v>
      </c>
      <c r="R118" s="68">
        <v>8858.8673689999996</v>
      </c>
      <c r="S118" s="172">
        <f t="shared" si="16"/>
        <v>3275.2559999999999</v>
      </c>
      <c r="T118" s="146">
        <f t="shared" si="17"/>
        <v>4.1619999999998072</v>
      </c>
      <c r="U118" s="146">
        <f t="shared" ref="U118:U181" si="19">F118+K118</f>
        <v>3271.0940000000001</v>
      </c>
      <c r="V118" s="144">
        <f t="shared" si="15"/>
        <v>21.806918928040584</v>
      </c>
      <c r="W118" s="148">
        <f t="shared" ref="W118:W181" si="20">H118+M118</f>
        <v>71332.481663999992</v>
      </c>
      <c r="X118" s="202">
        <v>3052.3390000000004</v>
      </c>
      <c r="Y118" s="146">
        <v>4.0650000000005093</v>
      </c>
      <c r="Z118" s="146">
        <v>3048.2739999999999</v>
      </c>
      <c r="AA118" s="149">
        <v>21.061</v>
      </c>
      <c r="AB118" s="143">
        <v>64199.698713999998</v>
      </c>
      <c r="AC118" s="33"/>
      <c r="AD118" s="27"/>
    </row>
    <row r="119" spans="1:30" s="14" customFormat="1" ht="15.75" customHeight="1">
      <c r="A119" s="7">
        <v>68</v>
      </c>
      <c r="B119" s="303" t="s">
        <v>111</v>
      </c>
      <c r="C119" s="23" t="s">
        <v>10</v>
      </c>
      <c r="D119" s="142">
        <v>2271.7200000000003</v>
      </c>
      <c r="E119" s="142">
        <v>50.463999999999942</v>
      </c>
      <c r="F119" s="391">
        <v>2221.2560000000003</v>
      </c>
      <c r="G119" s="144">
        <v>21.362600037096126</v>
      </c>
      <c r="H119" s="195">
        <v>47451.803507999997</v>
      </c>
      <c r="I119" s="97">
        <v>70.128</v>
      </c>
      <c r="J119" s="68">
        <f t="shared" si="14"/>
        <v>0</v>
      </c>
      <c r="K119" s="70">
        <v>70.128</v>
      </c>
      <c r="L119" s="71">
        <v>23.631</v>
      </c>
      <c r="M119" s="89">
        <f t="shared" si="18"/>
        <v>1657.1947680000001</v>
      </c>
      <c r="N119" s="97">
        <v>54.015999999999998</v>
      </c>
      <c r="O119" s="68">
        <v>0</v>
      </c>
      <c r="P119" s="70">
        <v>54.015999999999998</v>
      </c>
      <c r="Q119" s="71">
        <v>21.061</v>
      </c>
      <c r="R119" s="68">
        <v>1137.6309759999999</v>
      </c>
      <c r="S119" s="172">
        <f t="shared" si="16"/>
        <v>2341.8480000000004</v>
      </c>
      <c r="T119" s="146">
        <f t="shared" si="17"/>
        <v>50.463999999999942</v>
      </c>
      <c r="U119" s="146">
        <f t="shared" si="19"/>
        <v>2291.3840000000005</v>
      </c>
      <c r="V119" s="144">
        <f t="shared" si="15"/>
        <v>21.432024608708094</v>
      </c>
      <c r="W119" s="148">
        <f t="shared" si="20"/>
        <v>49108.998275999998</v>
      </c>
      <c r="X119" s="202">
        <v>1776.5160000000003</v>
      </c>
      <c r="Y119" s="146">
        <v>22.878000000000156</v>
      </c>
      <c r="Z119" s="146">
        <v>1753.6380000000001</v>
      </c>
      <c r="AA119" s="149">
        <v>21.060999999999996</v>
      </c>
      <c r="AB119" s="143">
        <v>36933.369917999997</v>
      </c>
      <c r="AC119" s="33"/>
      <c r="AD119" s="27"/>
    </row>
    <row r="120" spans="1:30" s="14" customFormat="1" ht="15.75" customHeight="1">
      <c r="A120" s="7">
        <v>69</v>
      </c>
      <c r="B120" s="303" t="s">
        <v>112</v>
      </c>
      <c r="C120" s="23" t="s">
        <v>10</v>
      </c>
      <c r="D120" s="142">
        <v>1781.723</v>
      </c>
      <c r="E120" s="142">
        <v>16.942000000000007</v>
      </c>
      <c r="F120" s="391">
        <v>1764.7809999999999</v>
      </c>
      <c r="G120" s="144">
        <v>21.260508641015516</v>
      </c>
      <c r="H120" s="195">
        <v>37520.1417</v>
      </c>
      <c r="I120" s="97">
        <v>20.314</v>
      </c>
      <c r="J120" s="68">
        <f t="shared" si="14"/>
        <v>8.6999999999999744E-2</v>
      </c>
      <c r="K120" s="70">
        <v>20.227</v>
      </c>
      <c r="L120" s="71">
        <v>23.631</v>
      </c>
      <c r="M120" s="89">
        <f t="shared" si="18"/>
        <v>477.98423700000001</v>
      </c>
      <c r="N120" s="97">
        <v>33.095999999999997</v>
      </c>
      <c r="O120" s="68">
        <v>8.9999999999932356E-3</v>
      </c>
      <c r="P120" s="70">
        <v>33.087000000000003</v>
      </c>
      <c r="Q120" s="71">
        <v>21.061</v>
      </c>
      <c r="R120" s="68">
        <v>696.84530700000005</v>
      </c>
      <c r="S120" s="172">
        <f t="shared" si="16"/>
        <v>1802.037</v>
      </c>
      <c r="T120" s="146">
        <f t="shared" si="17"/>
        <v>17.028999999999996</v>
      </c>
      <c r="U120" s="146">
        <f t="shared" si="19"/>
        <v>1785.008</v>
      </c>
      <c r="V120" s="144">
        <f t="shared" si="15"/>
        <v>21.287370105344063</v>
      </c>
      <c r="W120" s="148">
        <f t="shared" si="20"/>
        <v>37998.125936999997</v>
      </c>
      <c r="X120" s="202">
        <v>1633.4649999999999</v>
      </c>
      <c r="Y120" s="146">
        <v>48.852000000000089</v>
      </c>
      <c r="Z120" s="146">
        <v>1584.6129999999998</v>
      </c>
      <c r="AA120" s="149">
        <v>21.061000000000003</v>
      </c>
      <c r="AB120" s="143">
        <v>33373.534393000002</v>
      </c>
      <c r="AC120" s="33"/>
      <c r="AD120" s="27"/>
    </row>
    <row r="121" spans="1:30" s="14" customFormat="1" ht="15.75" customHeight="1">
      <c r="A121" s="7">
        <v>70</v>
      </c>
      <c r="B121" s="3" t="s">
        <v>122</v>
      </c>
      <c r="C121" s="23" t="s">
        <v>10</v>
      </c>
      <c r="D121" s="142">
        <v>2289.27</v>
      </c>
      <c r="E121" s="142">
        <v>36.98700000000008</v>
      </c>
      <c r="F121" s="391">
        <v>2252.2829999999999</v>
      </c>
      <c r="G121" s="144">
        <v>14.110000000000001</v>
      </c>
      <c r="H121" s="195">
        <v>31779.71313</v>
      </c>
      <c r="I121" s="97">
        <v>0</v>
      </c>
      <c r="J121" s="68">
        <f t="shared" si="14"/>
        <v>0</v>
      </c>
      <c r="K121" s="70">
        <v>0</v>
      </c>
      <c r="L121" s="71">
        <v>15.750999999999999</v>
      </c>
      <c r="M121" s="89">
        <f t="shared" si="18"/>
        <v>0</v>
      </c>
      <c r="N121" s="97">
        <v>0</v>
      </c>
      <c r="O121" s="68">
        <v>0</v>
      </c>
      <c r="P121" s="70">
        <v>0</v>
      </c>
      <c r="Q121" s="71">
        <v>14.039</v>
      </c>
      <c r="R121" s="68">
        <v>0</v>
      </c>
      <c r="S121" s="172">
        <f t="shared" si="16"/>
        <v>2289.27</v>
      </c>
      <c r="T121" s="146">
        <f t="shared" si="17"/>
        <v>36.98700000000008</v>
      </c>
      <c r="U121" s="146">
        <f t="shared" si="19"/>
        <v>2252.2829999999999</v>
      </c>
      <c r="V121" s="144">
        <f t="shared" si="15"/>
        <v>14.110000000000001</v>
      </c>
      <c r="W121" s="148">
        <f t="shared" si="20"/>
        <v>31779.71313</v>
      </c>
      <c r="X121" s="202">
        <v>2276.0700000000002</v>
      </c>
      <c r="Y121" s="146">
        <v>26.7150000000006</v>
      </c>
      <c r="Z121" s="146">
        <v>2249.3549999999996</v>
      </c>
      <c r="AA121" s="149">
        <v>14.039000000000001</v>
      </c>
      <c r="AB121" s="143">
        <v>31578.694844999998</v>
      </c>
      <c r="AC121" s="33"/>
      <c r="AD121" s="27"/>
    </row>
    <row r="122" spans="1:30" s="14" customFormat="1" ht="15.75" customHeight="1">
      <c r="A122" s="8">
        <v>71</v>
      </c>
      <c r="B122" s="310" t="s">
        <v>116</v>
      </c>
      <c r="C122" s="34" t="s">
        <v>10</v>
      </c>
      <c r="D122" s="203">
        <v>1519.3050000000001</v>
      </c>
      <c r="E122" s="203">
        <v>109.14500000000021</v>
      </c>
      <c r="F122" s="204">
        <v>1410.1599999999999</v>
      </c>
      <c r="G122" s="144">
        <v>22.228367121461396</v>
      </c>
      <c r="H122" s="205">
        <v>31345.554179999999</v>
      </c>
      <c r="I122" s="100">
        <v>235.584</v>
      </c>
      <c r="J122" s="101">
        <f t="shared" si="14"/>
        <v>7.671999999999997</v>
      </c>
      <c r="K122" s="101">
        <v>227.91200000000001</v>
      </c>
      <c r="L122" s="102">
        <v>23.631</v>
      </c>
      <c r="M122" s="275">
        <f t="shared" si="18"/>
        <v>5385.7884720000002</v>
      </c>
      <c r="N122" s="100">
        <v>210.50399999999999</v>
      </c>
      <c r="O122" s="101">
        <v>4.7399999999999807</v>
      </c>
      <c r="P122" s="101">
        <v>205.76400000000001</v>
      </c>
      <c r="Q122" s="102">
        <v>21.061</v>
      </c>
      <c r="R122" s="101">
        <v>4333.5956040000001</v>
      </c>
      <c r="S122" s="285">
        <f t="shared" si="16"/>
        <v>1754.8890000000001</v>
      </c>
      <c r="T122" s="207">
        <f t="shared" si="17"/>
        <v>116.81700000000023</v>
      </c>
      <c r="U122" s="207">
        <f t="shared" si="19"/>
        <v>1638.0719999999999</v>
      </c>
      <c r="V122" s="144">
        <f t="shared" si="15"/>
        <v>22.423521464257984</v>
      </c>
      <c r="W122" s="208">
        <f t="shared" si="20"/>
        <v>36731.342651999999</v>
      </c>
      <c r="X122" s="295">
        <v>2410.7089999999998</v>
      </c>
      <c r="Y122" s="207">
        <v>53.996999999999844</v>
      </c>
      <c r="Z122" s="207">
        <v>2356.712</v>
      </c>
      <c r="AA122" s="279">
        <v>21.061</v>
      </c>
      <c r="AB122" s="207">
        <v>49634.711431999996</v>
      </c>
      <c r="AC122" s="33"/>
      <c r="AD122" s="27"/>
    </row>
    <row r="123" spans="1:30" s="14" customFormat="1" ht="15.75" customHeight="1">
      <c r="A123" s="7">
        <v>72</v>
      </c>
      <c r="B123" s="303" t="s">
        <v>113</v>
      </c>
      <c r="C123" s="23" t="s">
        <v>10</v>
      </c>
      <c r="D123" s="142">
        <v>14654.800999999998</v>
      </c>
      <c r="E123" s="142">
        <v>95.934999999997672</v>
      </c>
      <c r="F123" s="391">
        <v>14558.866</v>
      </c>
      <c r="G123" s="144">
        <v>14.396010706603109</v>
      </c>
      <c r="H123" s="195">
        <v>209589.59081199998</v>
      </c>
      <c r="I123" s="97">
        <v>2591.7429999999999</v>
      </c>
      <c r="J123" s="68">
        <f t="shared" si="14"/>
        <v>21.161000000000058</v>
      </c>
      <c r="K123" s="70">
        <v>2570.5819999999999</v>
      </c>
      <c r="L123" s="71">
        <v>15.750999999999999</v>
      </c>
      <c r="M123" s="89">
        <f t="shared" si="18"/>
        <v>40489.237082</v>
      </c>
      <c r="N123" s="97">
        <v>2479.6379999999999</v>
      </c>
      <c r="O123" s="68">
        <v>46.577999999999975</v>
      </c>
      <c r="P123" s="70">
        <v>2433.06</v>
      </c>
      <c r="Q123" s="71">
        <v>14.039</v>
      </c>
      <c r="R123" s="68">
        <v>34157.729339999998</v>
      </c>
      <c r="S123" s="172">
        <f t="shared" si="16"/>
        <v>17246.543999999998</v>
      </c>
      <c r="T123" s="146">
        <f t="shared" si="17"/>
        <v>117.09599999999773</v>
      </c>
      <c r="U123" s="146">
        <f t="shared" si="19"/>
        <v>17129.448</v>
      </c>
      <c r="V123" s="144">
        <f t="shared" si="15"/>
        <v>14.599351239689684</v>
      </c>
      <c r="W123" s="148">
        <f t="shared" si="20"/>
        <v>250078.82789399999</v>
      </c>
      <c r="X123" s="202">
        <v>16033.576999999997</v>
      </c>
      <c r="Y123" s="146">
        <v>245.70699999999852</v>
      </c>
      <c r="Z123" s="146">
        <v>15787.869999999999</v>
      </c>
      <c r="AA123" s="149">
        <v>14.039000000000001</v>
      </c>
      <c r="AB123" s="143">
        <v>221645.90693</v>
      </c>
      <c r="AC123" s="33"/>
      <c r="AD123" s="27"/>
    </row>
    <row r="124" spans="1:30" s="14" customFormat="1" ht="15.75" customHeight="1">
      <c r="A124" s="7">
        <v>73</v>
      </c>
      <c r="B124" s="303" t="s">
        <v>114</v>
      </c>
      <c r="C124" s="23" t="s">
        <v>10</v>
      </c>
      <c r="D124" s="142">
        <v>1602.9599999999998</v>
      </c>
      <c r="E124" s="142">
        <v>19.759999999999764</v>
      </c>
      <c r="F124" s="391">
        <v>1583.2</v>
      </c>
      <c r="G124" s="144">
        <v>21.413565704901462</v>
      </c>
      <c r="H124" s="195">
        <v>33901.957223999998</v>
      </c>
      <c r="I124" s="97">
        <v>147.1</v>
      </c>
      <c r="J124" s="68">
        <f t="shared" si="14"/>
        <v>3.8400000000000034</v>
      </c>
      <c r="K124" s="70">
        <v>143.26</v>
      </c>
      <c r="L124" s="71">
        <v>23.631</v>
      </c>
      <c r="M124" s="89">
        <f t="shared" si="18"/>
        <v>3385.3770599999998</v>
      </c>
      <c r="N124" s="97">
        <v>36.159999999999997</v>
      </c>
      <c r="O124" s="68">
        <v>2.0999999999999943</v>
      </c>
      <c r="P124" s="70">
        <v>34.06</v>
      </c>
      <c r="Q124" s="71">
        <v>21.061</v>
      </c>
      <c r="R124" s="68">
        <v>717.33766000000003</v>
      </c>
      <c r="S124" s="172">
        <f t="shared" si="16"/>
        <v>1750.0599999999997</v>
      </c>
      <c r="T124" s="146">
        <f t="shared" si="17"/>
        <v>23.599999999999682</v>
      </c>
      <c r="U124" s="146">
        <f t="shared" si="19"/>
        <v>1726.46</v>
      </c>
      <c r="V124" s="144">
        <f t="shared" si="15"/>
        <v>21.597566282450792</v>
      </c>
      <c r="W124" s="148">
        <f t="shared" si="20"/>
        <v>37287.334283999997</v>
      </c>
      <c r="X124" s="202">
        <v>1526.0800000000002</v>
      </c>
      <c r="Y124" s="146">
        <v>17.980000000000246</v>
      </c>
      <c r="Z124" s="146">
        <v>1508.1</v>
      </c>
      <c r="AA124" s="149">
        <v>21.061000000000003</v>
      </c>
      <c r="AB124" s="143">
        <v>31762.094100000002</v>
      </c>
      <c r="AC124" s="33"/>
      <c r="AD124" s="27"/>
    </row>
    <row r="125" spans="1:30" s="14" customFormat="1" ht="15.75" customHeight="1">
      <c r="A125" s="7">
        <v>74</v>
      </c>
      <c r="B125" s="303" t="s">
        <v>117</v>
      </c>
      <c r="C125" s="23" t="s">
        <v>10</v>
      </c>
      <c r="D125" s="142">
        <v>2363.779</v>
      </c>
      <c r="E125" s="142">
        <v>42.421000000000276</v>
      </c>
      <c r="F125" s="391">
        <v>2321.3579999999997</v>
      </c>
      <c r="G125" s="144">
        <v>21.337416807747882</v>
      </c>
      <c r="H125" s="195">
        <v>49531.783206</v>
      </c>
      <c r="I125" s="97">
        <v>148.41</v>
      </c>
      <c r="J125" s="68">
        <f t="shared" si="14"/>
        <v>3.9780000000000086</v>
      </c>
      <c r="K125" s="70">
        <v>144.43199999999999</v>
      </c>
      <c r="L125" s="71">
        <v>23.631</v>
      </c>
      <c r="M125" s="89">
        <f t="shared" si="18"/>
        <v>3413.0725919999995</v>
      </c>
      <c r="N125" s="97">
        <v>151.488</v>
      </c>
      <c r="O125" s="68">
        <v>0.79200000000000159</v>
      </c>
      <c r="P125" s="70">
        <v>150.696</v>
      </c>
      <c r="Q125" s="71">
        <v>21.061</v>
      </c>
      <c r="R125" s="68">
        <v>3173.8084559999998</v>
      </c>
      <c r="S125" s="172">
        <f t="shared" si="16"/>
        <v>2512.1889999999999</v>
      </c>
      <c r="T125" s="146">
        <f t="shared" si="17"/>
        <v>46.399000000000342</v>
      </c>
      <c r="U125" s="146">
        <f t="shared" si="19"/>
        <v>2465.7899999999995</v>
      </c>
      <c r="V125" s="144">
        <f t="shared" si="15"/>
        <v>21.471761909165018</v>
      </c>
      <c r="W125" s="148">
        <f>H125+M125</f>
        <v>52944.855797999997</v>
      </c>
      <c r="X125" s="202">
        <v>1237.769</v>
      </c>
      <c r="Y125" s="146">
        <v>31.919000000000096</v>
      </c>
      <c r="Z125" s="146">
        <v>1205.8499999999999</v>
      </c>
      <c r="AA125" s="149">
        <v>21.061</v>
      </c>
      <c r="AB125" s="143">
        <v>25396.406849999999</v>
      </c>
      <c r="AC125" s="33"/>
      <c r="AD125" s="27"/>
    </row>
    <row r="126" spans="1:30" s="14" customFormat="1" ht="15.75" customHeight="1">
      <c r="A126" s="7">
        <v>75</v>
      </c>
      <c r="B126" s="303" t="s">
        <v>118</v>
      </c>
      <c r="C126" s="23" t="s">
        <v>10</v>
      </c>
      <c r="D126" s="142">
        <v>4063.951</v>
      </c>
      <c r="E126" s="142">
        <v>195.62099999999964</v>
      </c>
      <c r="F126" s="391">
        <v>3868.3300000000004</v>
      </c>
      <c r="G126" s="144">
        <v>21.342834523683344</v>
      </c>
      <c r="H126" s="195">
        <v>82561.127072999996</v>
      </c>
      <c r="I126" s="97">
        <v>162.184</v>
      </c>
      <c r="J126" s="68">
        <f t="shared" si="14"/>
        <v>25.611999999999995</v>
      </c>
      <c r="K126" s="70">
        <v>136.572</v>
      </c>
      <c r="L126" s="71">
        <v>23.631</v>
      </c>
      <c r="M126" s="89">
        <f t="shared" si="18"/>
        <v>3227.3329320000003</v>
      </c>
      <c r="N126" s="97">
        <v>182.39</v>
      </c>
      <c r="O126" s="68">
        <v>28.716999999999985</v>
      </c>
      <c r="P126" s="70">
        <v>153.673</v>
      </c>
      <c r="Q126" s="71">
        <v>21.061</v>
      </c>
      <c r="R126" s="68">
        <v>3236.5070529999998</v>
      </c>
      <c r="S126" s="172">
        <f t="shared" si="16"/>
        <v>4226.1350000000002</v>
      </c>
      <c r="T126" s="146">
        <f t="shared" si="17"/>
        <v>221.23299999999972</v>
      </c>
      <c r="U126" s="146">
        <f t="shared" si="19"/>
        <v>4004.9020000000005</v>
      </c>
      <c r="V126" s="144">
        <f t="shared" si="15"/>
        <v>21.420863732745516</v>
      </c>
      <c r="W126" s="148">
        <f t="shared" si="20"/>
        <v>85788.460005000001</v>
      </c>
      <c r="X126" s="202">
        <v>3514.634</v>
      </c>
      <c r="Y126" s="146">
        <v>169.8090000000002</v>
      </c>
      <c r="Z126" s="146">
        <v>3344.8249999999998</v>
      </c>
      <c r="AA126" s="149">
        <v>21.061</v>
      </c>
      <c r="AB126" s="143">
        <v>70445.359324999998</v>
      </c>
      <c r="AC126" s="33"/>
      <c r="AD126" s="27"/>
    </row>
    <row r="127" spans="1:30" s="14" customFormat="1" ht="15.75" customHeight="1">
      <c r="A127" s="8">
        <v>76</v>
      </c>
      <c r="B127" s="310" t="s">
        <v>219</v>
      </c>
      <c r="C127" s="34" t="s">
        <v>10</v>
      </c>
      <c r="D127" s="203">
        <v>929.80799999999999</v>
      </c>
      <c r="E127" s="203">
        <v>27.865999999999985</v>
      </c>
      <c r="F127" s="204">
        <v>901.94200000000001</v>
      </c>
      <c r="G127" s="144">
        <v>21.307138410230369</v>
      </c>
      <c r="H127" s="205">
        <v>19217.803032</v>
      </c>
      <c r="I127" s="100">
        <v>38.795999999999999</v>
      </c>
      <c r="J127" s="101">
        <f t="shared" si="14"/>
        <v>3.4660000000000011</v>
      </c>
      <c r="K127" s="101">
        <v>35.33</v>
      </c>
      <c r="L127" s="102">
        <v>23.631</v>
      </c>
      <c r="M127" s="275">
        <f t="shared" si="18"/>
        <v>834.88322999999991</v>
      </c>
      <c r="N127" s="100">
        <v>24.468</v>
      </c>
      <c r="O127" s="101">
        <v>3.1939999999999991</v>
      </c>
      <c r="P127" s="101">
        <v>21.274000000000001</v>
      </c>
      <c r="Q127" s="102">
        <v>21.061</v>
      </c>
      <c r="R127" s="101">
        <v>448.051714</v>
      </c>
      <c r="S127" s="285">
        <f t="shared" si="16"/>
        <v>968.60400000000004</v>
      </c>
      <c r="T127" s="207">
        <f t="shared" si="17"/>
        <v>31.331999999999994</v>
      </c>
      <c r="U127" s="207">
        <f t="shared" si="19"/>
        <v>937.27200000000005</v>
      </c>
      <c r="V127" s="144">
        <f t="shared" si="15"/>
        <v>21.394735212403656</v>
      </c>
      <c r="W127" s="208">
        <f t="shared" si="20"/>
        <v>20052.686261999999</v>
      </c>
      <c r="X127" s="295">
        <v>767.59299999999985</v>
      </c>
      <c r="Y127" s="207">
        <v>36.091999999999757</v>
      </c>
      <c r="Z127" s="207">
        <v>731.50100000000009</v>
      </c>
      <c r="AA127" s="279">
        <v>21.060999999999996</v>
      </c>
      <c r="AB127" s="207">
        <v>15406.142560999999</v>
      </c>
      <c r="AC127" s="33"/>
      <c r="AD127" s="27"/>
    </row>
    <row r="128" spans="1:30" s="14" customFormat="1" ht="15.75" customHeight="1">
      <c r="A128" s="7">
        <v>77</v>
      </c>
      <c r="B128" s="303" t="s">
        <v>119</v>
      </c>
      <c r="C128" s="23" t="s">
        <v>10</v>
      </c>
      <c r="D128" s="142">
        <v>2572.2180000000003</v>
      </c>
      <c r="E128" s="142">
        <v>39.607000000000426</v>
      </c>
      <c r="F128" s="391">
        <v>2532.6109999999999</v>
      </c>
      <c r="G128" s="144">
        <v>14.350314159971665</v>
      </c>
      <c r="H128" s="195">
        <v>36343.763494999999</v>
      </c>
      <c r="I128" s="97">
        <v>372.036</v>
      </c>
      <c r="J128" s="82">
        <f t="shared" si="14"/>
        <v>7.3870000000000005</v>
      </c>
      <c r="K128" s="70">
        <v>364.649</v>
      </c>
      <c r="L128" s="71">
        <v>15.750999999999999</v>
      </c>
      <c r="M128" s="89">
        <f t="shared" si="18"/>
        <v>5743.5863989999998</v>
      </c>
      <c r="N128" s="97">
        <v>346.32</v>
      </c>
      <c r="O128" s="68">
        <v>5.1329999999999814</v>
      </c>
      <c r="P128" s="70">
        <v>341.18700000000001</v>
      </c>
      <c r="Q128" s="71">
        <v>14.039</v>
      </c>
      <c r="R128" s="68">
        <v>4789.924293</v>
      </c>
      <c r="S128" s="172">
        <f t="shared" si="16"/>
        <v>2944.2540000000004</v>
      </c>
      <c r="T128" s="146">
        <f t="shared" si="17"/>
        <v>46.994000000000597</v>
      </c>
      <c r="U128" s="146">
        <f t="shared" si="19"/>
        <v>2897.2599999999998</v>
      </c>
      <c r="V128" s="144">
        <f t="shared" si="15"/>
        <v>14.52660441037394</v>
      </c>
      <c r="W128" s="148">
        <f t="shared" si="20"/>
        <v>42087.349893999999</v>
      </c>
      <c r="X128" s="202">
        <v>3155.4659999999999</v>
      </c>
      <c r="Y128" s="146">
        <v>53.460999999999785</v>
      </c>
      <c r="Z128" s="146">
        <v>3102.0050000000001</v>
      </c>
      <c r="AA128" s="149">
        <v>14.038999999999998</v>
      </c>
      <c r="AB128" s="143">
        <v>43549.048194999996</v>
      </c>
      <c r="AC128" s="33"/>
      <c r="AD128" s="27"/>
    </row>
    <row r="129" spans="1:30" s="14" customFormat="1" ht="15.75" customHeight="1">
      <c r="A129" s="7">
        <v>78</v>
      </c>
      <c r="B129" s="303" t="s">
        <v>120</v>
      </c>
      <c r="C129" s="23" t="s">
        <v>10</v>
      </c>
      <c r="D129" s="142">
        <v>3630.1369999999997</v>
      </c>
      <c r="E129" s="142">
        <v>121.17399999999998</v>
      </c>
      <c r="F129" s="391">
        <v>3508.9629999999997</v>
      </c>
      <c r="G129" s="144">
        <v>21.317087825377467</v>
      </c>
      <c r="H129" s="195">
        <v>74800.872446999987</v>
      </c>
      <c r="I129" s="97">
        <v>175.00899999999999</v>
      </c>
      <c r="J129" s="68">
        <f t="shared" si="14"/>
        <v>4.8349999999999795</v>
      </c>
      <c r="K129" s="70">
        <v>170.17400000000001</v>
      </c>
      <c r="L129" s="71">
        <v>23.631</v>
      </c>
      <c r="M129" s="89">
        <f t="shared" si="18"/>
        <v>4021.3817940000004</v>
      </c>
      <c r="N129" s="97">
        <v>134.47800000000001</v>
      </c>
      <c r="O129" s="68">
        <v>6.1310000000000002</v>
      </c>
      <c r="P129" s="70">
        <v>128.34700000000001</v>
      </c>
      <c r="Q129" s="71">
        <v>21.061</v>
      </c>
      <c r="R129" s="68">
        <v>2703.1161670000001</v>
      </c>
      <c r="S129" s="172">
        <f t="shared" si="16"/>
        <v>3805.1459999999997</v>
      </c>
      <c r="T129" s="146">
        <f t="shared" si="17"/>
        <v>126.00900000000001</v>
      </c>
      <c r="U129" s="146">
        <f t="shared" si="19"/>
        <v>3679.1369999999997</v>
      </c>
      <c r="V129" s="144">
        <f t="shared" si="15"/>
        <v>21.424115014200339</v>
      </c>
      <c r="W129" s="148">
        <f t="shared" si="20"/>
        <v>78822.254240999988</v>
      </c>
      <c r="X129" s="202">
        <v>3433.1970000000006</v>
      </c>
      <c r="Y129" s="146">
        <v>146.77199999999993</v>
      </c>
      <c r="Z129" s="146">
        <v>3286.4250000000006</v>
      </c>
      <c r="AA129" s="149">
        <v>21.060999999999993</v>
      </c>
      <c r="AB129" s="143">
        <v>69215.396924999994</v>
      </c>
      <c r="AC129" s="33"/>
      <c r="AD129" s="27"/>
    </row>
    <row r="130" spans="1:30" s="14" customFormat="1" ht="15.75" customHeight="1">
      <c r="A130" s="7">
        <v>79</v>
      </c>
      <c r="B130" s="303" t="s">
        <v>121</v>
      </c>
      <c r="C130" s="23" t="s">
        <v>10</v>
      </c>
      <c r="D130" s="142">
        <v>5296.518</v>
      </c>
      <c r="E130" s="142">
        <v>24.010000000000218</v>
      </c>
      <c r="F130" s="391">
        <v>5272.5079999999998</v>
      </c>
      <c r="G130" s="144">
        <v>21.831949984333832</v>
      </c>
      <c r="H130" s="195">
        <v>115109.13094800001</v>
      </c>
      <c r="I130" s="97">
        <v>507.86399999999998</v>
      </c>
      <c r="J130" s="68">
        <f t="shared" si="14"/>
        <v>0</v>
      </c>
      <c r="K130" s="70">
        <v>507.86399999999998</v>
      </c>
      <c r="L130" s="71">
        <v>23.631</v>
      </c>
      <c r="M130" s="89">
        <f t="shared" si="18"/>
        <v>12001.334183999999</v>
      </c>
      <c r="N130" s="97">
        <v>422.55099999999999</v>
      </c>
      <c r="O130" s="68">
        <v>0</v>
      </c>
      <c r="P130" s="70">
        <v>422.55099999999999</v>
      </c>
      <c r="Q130" s="71">
        <v>21.061</v>
      </c>
      <c r="R130" s="68">
        <v>8899.346610999999</v>
      </c>
      <c r="S130" s="172">
        <f t="shared" si="16"/>
        <v>5804.3819999999996</v>
      </c>
      <c r="T130" s="146">
        <f t="shared" si="17"/>
        <v>24.010000000000218</v>
      </c>
      <c r="U130" s="146">
        <f t="shared" si="19"/>
        <v>5780.3719999999994</v>
      </c>
      <c r="V130" s="144">
        <f t="shared" si="15"/>
        <v>21.990014679332063</v>
      </c>
      <c r="W130" s="148">
        <f t="shared" si="20"/>
        <v>127110.46513200001</v>
      </c>
      <c r="X130" s="202">
        <v>5773.3239999999996</v>
      </c>
      <c r="Y130" s="146">
        <v>0</v>
      </c>
      <c r="Z130" s="146">
        <v>5773.3239999999996</v>
      </c>
      <c r="AA130" s="149">
        <v>21.061</v>
      </c>
      <c r="AB130" s="143">
        <v>121591.97676399999</v>
      </c>
      <c r="AC130" s="33"/>
      <c r="AD130" s="27"/>
    </row>
    <row r="131" spans="1:30" s="14" customFormat="1" ht="15.75" customHeight="1">
      <c r="A131" s="7">
        <v>80</v>
      </c>
      <c r="B131" s="303" t="s">
        <v>160</v>
      </c>
      <c r="C131" s="23" t="s">
        <v>10</v>
      </c>
      <c r="D131" s="142">
        <v>1288.32</v>
      </c>
      <c r="E131" s="142">
        <v>14.554000000000087</v>
      </c>
      <c r="F131" s="391">
        <v>1273.7659999999998</v>
      </c>
      <c r="G131" s="144">
        <v>21.326473085323368</v>
      </c>
      <c r="H131" s="195">
        <v>27164.936316000003</v>
      </c>
      <c r="I131" s="97">
        <v>34.764000000000003</v>
      </c>
      <c r="J131" s="68">
        <f t="shared" si="14"/>
        <v>0.84300000000000352</v>
      </c>
      <c r="K131" s="70">
        <v>33.920999999999999</v>
      </c>
      <c r="L131" s="71">
        <v>23.631</v>
      </c>
      <c r="M131" s="89">
        <f t="shared" si="18"/>
        <v>801.58715099999995</v>
      </c>
      <c r="N131" s="97">
        <v>22.98</v>
      </c>
      <c r="O131" s="68">
        <v>2.9589999999999996</v>
      </c>
      <c r="P131" s="70">
        <v>20.021000000000001</v>
      </c>
      <c r="Q131" s="71">
        <v>21.061</v>
      </c>
      <c r="R131" s="68">
        <v>421.66228100000001</v>
      </c>
      <c r="S131" s="172">
        <f t="shared" si="16"/>
        <v>1323.0839999999998</v>
      </c>
      <c r="T131" s="146">
        <f t="shared" si="17"/>
        <v>15.396999999999935</v>
      </c>
      <c r="U131" s="146">
        <f t="shared" si="19"/>
        <v>1307.6869999999999</v>
      </c>
      <c r="V131" s="144">
        <f t="shared" si="15"/>
        <v>21.386251807198516</v>
      </c>
      <c r="W131" s="148">
        <f t="shared" si="20"/>
        <v>27966.523467000003</v>
      </c>
      <c r="X131" s="202">
        <v>1329.2950000000003</v>
      </c>
      <c r="Y131" s="146">
        <v>16.055000000000518</v>
      </c>
      <c r="Z131" s="146">
        <v>1313.2399999999998</v>
      </c>
      <c r="AA131" s="149">
        <v>21.061000000000003</v>
      </c>
      <c r="AB131" s="143">
        <v>27658.147639999999</v>
      </c>
      <c r="AC131" s="33"/>
      <c r="AD131" s="27"/>
    </row>
    <row r="132" spans="1:30" s="14" customFormat="1" ht="15.75" customHeight="1">
      <c r="A132" s="8">
        <v>81</v>
      </c>
      <c r="B132" s="311" t="s">
        <v>123</v>
      </c>
      <c r="C132" s="34" t="s">
        <v>10</v>
      </c>
      <c r="D132" s="142">
        <v>560.899</v>
      </c>
      <c r="E132" s="142">
        <v>0.47699999999997544</v>
      </c>
      <c r="F132" s="391">
        <v>560.42200000000003</v>
      </c>
      <c r="G132" s="144">
        <v>14.382435129241891</v>
      </c>
      <c r="H132" s="195">
        <v>8060.2330599999996</v>
      </c>
      <c r="I132" s="100">
        <v>0</v>
      </c>
      <c r="J132" s="101">
        <f t="shared" si="14"/>
        <v>0</v>
      </c>
      <c r="K132" s="101">
        <v>0</v>
      </c>
      <c r="L132" s="102">
        <v>15.750999999999999</v>
      </c>
      <c r="M132" s="275">
        <f t="shared" si="18"/>
        <v>0</v>
      </c>
      <c r="N132" s="97">
        <v>0</v>
      </c>
      <c r="O132" s="68">
        <v>0</v>
      </c>
      <c r="P132" s="70">
        <v>0</v>
      </c>
      <c r="Q132" s="71">
        <v>14.039</v>
      </c>
      <c r="R132" s="68">
        <v>0</v>
      </c>
      <c r="S132" s="172">
        <f t="shared" si="16"/>
        <v>560.899</v>
      </c>
      <c r="T132" s="146">
        <f t="shared" si="17"/>
        <v>0.47699999999997544</v>
      </c>
      <c r="U132" s="146">
        <f t="shared" si="19"/>
        <v>560.42200000000003</v>
      </c>
      <c r="V132" s="144">
        <f t="shared" si="15"/>
        <v>14.382435129241891</v>
      </c>
      <c r="W132" s="148">
        <f t="shared" si="20"/>
        <v>8060.2330599999996</v>
      </c>
      <c r="X132" s="202">
        <v>507.33099999999996</v>
      </c>
      <c r="Y132" s="146">
        <v>0.6099999999999568</v>
      </c>
      <c r="Z132" s="146">
        <v>506.721</v>
      </c>
      <c r="AA132" s="149">
        <v>14.039</v>
      </c>
      <c r="AB132" s="143">
        <v>7113.856119</v>
      </c>
      <c r="AC132" s="33"/>
      <c r="AD132" s="27"/>
    </row>
    <row r="133" spans="1:30" s="14" customFormat="1" ht="15.75" customHeight="1">
      <c r="A133" s="7">
        <v>82</v>
      </c>
      <c r="B133" s="303" t="s">
        <v>124</v>
      </c>
      <c r="C133" s="23" t="s">
        <v>10</v>
      </c>
      <c r="D133" s="142">
        <v>1270.6020000000001</v>
      </c>
      <c r="E133" s="142">
        <v>50.506000000000313</v>
      </c>
      <c r="F133" s="391">
        <v>1220.0959999999998</v>
      </c>
      <c r="G133" s="144">
        <v>21.305759689401494</v>
      </c>
      <c r="H133" s="195">
        <v>25995.072174000001</v>
      </c>
      <c r="I133" s="97">
        <v>47.634</v>
      </c>
      <c r="J133" s="68">
        <f t="shared" si="14"/>
        <v>3.8000000000003809E-2</v>
      </c>
      <c r="K133" s="70">
        <v>47.595999999999997</v>
      </c>
      <c r="L133" s="71">
        <v>23.631</v>
      </c>
      <c r="M133" s="89">
        <f t="shared" si="18"/>
        <v>1124.741076</v>
      </c>
      <c r="N133" s="97">
        <v>53.558</v>
      </c>
      <c r="O133" s="68">
        <v>0</v>
      </c>
      <c r="P133" s="70">
        <v>53.558</v>
      </c>
      <c r="Q133" s="71">
        <v>21.061</v>
      </c>
      <c r="R133" s="68">
        <v>1127.985038</v>
      </c>
      <c r="S133" s="172">
        <f t="shared" si="16"/>
        <v>1318.2360000000001</v>
      </c>
      <c r="T133" s="146">
        <f t="shared" si="17"/>
        <v>50.544000000000324</v>
      </c>
      <c r="U133" s="146">
        <f t="shared" si="19"/>
        <v>1267.6919999999998</v>
      </c>
      <c r="V133" s="144">
        <f t="shared" si="15"/>
        <v>21.393061761058682</v>
      </c>
      <c r="W133" s="148">
        <f t="shared" si="20"/>
        <v>27119.813249999999</v>
      </c>
      <c r="X133" s="202">
        <v>1159.8920000000001</v>
      </c>
      <c r="Y133" s="146">
        <v>17.614000000000033</v>
      </c>
      <c r="Z133" s="146">
        <v>1142.278</v>
      </c>
      <c r="AA133" s="149">
        <v>21.060999999999996</v>
      </c>
      <c r="AB133" s="143">
        <v>24057.516957999997</v>
      </c>
      <c r="AC133" s="33"/>
      <c r="AD133" s="27"/>
    </row>
    <row r="134" spans="1:30" s="14" customFormat="1" ht="15.75" customHeight="1">
      <c r="A134" s="7">
        <v>83</v>
      </c>
      <c r="B134" s="3" t="s">
        <v>125</v>
      </c>
      <c r="C134" s="23" t="s">
        <v>10</v>
      </c>
      <c r="D134" s="142">
        <v>1505.6999999999998</v>
      </c>
      <c r="E134" s="142">
        <v>56.31699999999978</v>
      </c>
      <c r="F134" s="391">
        <v>1449.383</v>
      </c>
      <c r="G134" s="144">
        <v>21.516875280032949</v>
      </c>
      <c r="H134" s="195">
        <v>31186.193243999998</v>
      </c>
      <c r="I134" s="97">
        <v>0</v>
      </c>
      <c r="J134" s="68">
        <f t="shared" si="14"/>
        <v>0</v>
      </c>
      <c r="K134" s="70">
        <v>0</v>
      </c>
      <c r="L134" s="71">
        <v>23.631</v>
      </c>
      <c r="M134" s="89">
        <f t="shared" si="18"/>
        <v>0</v>
      </c>
      <c r="N134" s="97">
        <v>0</v>
      </c>
      <c r="O134" s="68">
        <v>0</v>
      </c>
      <c r="P134" s="70">
        <v>0</v>
      </c>
      <c r="Q134" s="71">
        <v>21.061</v>
      </c>
      <c r="R134" s="68">
        <v>0</v>
      </c>
      <c r="S134" s="172">
        <f t="shared" si="16"/>
        <v>1505.6999999999998</v>
      </c>
      <c r="T134" s="146">
        <f t="shared" si="17"/>
        <v>56.31699999999978</v>
      </c>
      <c r="U134" s="146">
        <f t="shared" si="19"/>
        <v>1449.383</v>
      </c>
      <c r="V134" s="144">
        <f t="shared" si="15"/>
        <v>21.516875280032949</v>
      </c>
      <c r="W134" s="148">
        <f t="shared" si="20"/>
        <v>31186.193243999998</v>
      </c>
      <c r="X134" s="202">
        <v>1542.962</v>
      </c>
      <c r="Y134" s="146">
        <v>43.856999999999971</v>
      </c>
      <c r="Z134" s="146">
        <v>1499.105</v>
      </c>
      <c r="AA134" s="149">
        <v>21.061</v>
      </c>
      <c r="AB134" s="143">
        <v>31572.650405</v>
      </c>
      <c r="AC134" s="33"/>
      <c r="AD134" s="27"/>
    </row>
    <row r="135" spans="1:30" s="14" customFormat="1" ht="15.75" customHeight="1">
      <c r="A135" s="7">
        <v>84</v>
      </c>
      <c r="B135" s="297" t="s">
        <v>126</v>
      </c>
      <c r="C135" s="23" t="s">
        <v>10</v>
      </c>
      <c r="D135" s="142">
        <v>2785.9199999999996</v>
      </c>
      <c r="E135" s="142">
        <v>109.0359999999996</v>
      </c>
      <c r="F135" s="391">
        <v>2676.884</v>
      </c>
      <c r="G135" s="144">
        <v>21.58026352430662</v>
      </c>
      <c r="H135" s="195">
        <v>57767.862143999999</v>
      </c>
      <c r="I135" s="97">
        <v>424.10399999999998</v>
      </c>
      <c r="J135" s="68">
        <f t="shared" si="14"/>
        <v>16.671999999999969</v>
      </c>
      <c r="K135" s="70">
        <v>407.43200000000002</v>
      </c>
      <c r="L135" s="71">
        <v>23.631</v>
      </c>
      <c r="M135" s="89">
        <f t="shared" si="18"/>
        <v>9628.025592</v>
      </c>
      <c r="N135" s="97">
        <v>475.608</v>
      </c>
      <c r="O135" s="68">
        <v>24.331999999999994</v>
      </c>
      <c r="P135" s="70">
        <v>451.27600000000001</v>
      </c>
      <c r="Q135" s="71">
        <v>21.061</v>
      </c>
      <c r="R135" s="68">
        <v>9504.3238359999996</v>
      </c>
      <c r="S135" s="172">
        <f t="shared" si="16"/>
        <v>3210.0239999999994</v>
      </c>
      <c r="T135" s="146">
        <f t="shared" si="17"/>
        <v>125.70799999999963</v>
      </c>
      <c r="U135" s="146">
        <f t="shared" si="19"/>
        <v>3084.3159999999998</v>
      </c>
      <c r="V135" s="144">
        <f t="shared" si="15"/>
        <v>21.851161727916338</v>
      </c>
      <c r="W135" s="148">
        <f t="shared" si="20"/>
        <v>67395.887736000004</v>
      </c>
      <c r="X135" s="202">
        <v>3654.2070000000003</v>
      </c>
      <c r="Y135" s="146">
        <v>188.16900000000078</v>
      </c>
      <c r="Z135" s="146">
        <v>3466.0379999999996</v>
      </c>
      <c r="AA135" s="149">
        <v>21.061000000000003</v>
      </c>
      <c r="AB135" s="143">
        <v>72998.226318000001</v>
      </c>
      <c r="AC135" s="33"/>
      <c r="AD135" s="27"/>
    </row>
    <row r="136" spans="1:30" s="14" customFormat="1" ht="15.75" customHeight="1">
      <c r="A136" s="7">
        <v>85</v>
      </c>
      <c r="B136" s="297" t="s">
        <v>127</v>
      </c>
      <c r="C136" s="23" t="s">
        <v>10</v>
      </c>
      <c r="D136" s="142">
        <v>2945.7240000000002</v>
      </c>
      <c r="E136" s="142">
        <v>118.26300000000037</v>
      </c>
      <c r="F136" s="391">
        <v>2827.4609999999998</v>
      </c>
      <c r="G136" s="144">
        <v>21.167999999999999</v>
      </c>
      <c r="H136" s="195">
        <v>59851.694447999995</v>
      </c>
      <c r="I136" s="97">
        <v>0</v>
      </c>
      <c r="J136" s="68">
        <f t="shared" si="14"/>
        <v>0</v>
      </c>
      <c r="K136" s="70">
        <v>0</v>
      </c>
      <c r="L136" s="71">
        <v>23.631</v>
      </c>
      <c r="M136" s="89">
        <f t="shared" si="18"/>
        <v>0</v>
      </c>
      <c r="N136" s="97">
        <v>0</v>
      </c>
      <c r="O136" s="68">
        <v>0</v>
      </c>
      <c r="P136" s="70">
        <v>0</v>
      </c>
      <c r="Q136" s="71">
        <v>21.061</v>
      </c>
      <c r="R136" s="68">
        <v>0</v>
      </c>
      <c r="S136" s="172">
        <f t="shared" si="16"/>
        <v>2945.7240000000002</v>
      </c>
      <c r="T136" s="146">
        <f t="shared" si="17"/>
        <v>118.26300000000037</v>
      </c>
      <c r="U136" s="146">
        <f t="shared" si="19"/>
        <v>2827.4609999999998</v>
      </c>
      <c r="V136" s="144">
        <f t="shared" si="15"/>
        <v>21.167999999999999</v>
      </c>
      <c r="W136" s="148">
        <f t="shared" si="20"/>
        <v>59851.694447999995</v>
      </c>
      <c r="X136" s="202">
        <v>3249.0280000000002</v>
      </c>
      <c r="Y136" s="146">
        <v>71.480000000000473</v>
      </c>
      <c r="Z136" s="146">
        <v>3177.5479999999998</v>
      </c>
      <c r="AA136" s="149">
        <v>21.060999999999996</v>
      </c>
      <c r="AB136" s="143">
        <v>66922.338427999988</v>
      </c>
      <c r="AC136" s="33"/>
      <c r="AD136" s="27"/>
    </row>
    <row r="137" spans="1:30" s="14" customFormat="1" ht="15.75" customHeight="1">
      <c r="A137" s="7">
        <v>86</v>
      </c>
      <c r="B137" s="303" t="s">
        <v>128</v>
      </c>
      <c r="C137" s="23" t="s">
        <v>10</v>
      </c>
      <c r="D137" s="142">
        <v>2568.971</v>
      </c>
      <c r="E137" s="142">
        <v>11.195000000000164</v>
      </c>
      <c r="F137" s="391">
        <v>2557.7759999999998</v>
      </c>
      <c r="G137" s="144">
        <v>21.167999999999996</v>
      </c>
      <c r="H137" s="195">
        <v>54143.002367999987</v>
      </c>
      <c r="I137" s="97">
        <v>0</v>
      </c>
      <c r="J137" s="68">
        <f t="shared" si="14"/>
        <v>0</v>
      </c>
      <c r="K137" s="70">
        <v>0</v>
      </c>
      <c r="L137" s="71">
        <v>23.631</v>
      </c>
      <c r="M137" s="89">
        <f t="shared" si="18"/>
        <v>0</v>
      </c>
      <c r="N137" s="97">
        <v>0</v>
      </c>
      <c r="O137" s="68">
        <v>0</v>
      </c>
      <c r="P137" s="70">
        <v>0</v>
      </c>
      <c r="Q137" s="71">
        <v>21.061</v>
      </c>
      <c r="R137" s="68">
        <v>0</v>
      </c>
      <c r="S137" s="172">
        <f t="shared" si="16"/>
        <v>2568.971</v>
      </c>
      <c r="T137" s="146">
        <f t="shared" si="17"/>
        <v>11.195000000000164</v>
      </c>
      <c r="U137" s="146">
        <f t="shared" si="19"/>
        <v>2557.7759999999998</v>
      </c>
      <c r="V137" s="144">
        <f t="shared" si="15"/>
        <v>21.167999999999996</v>
      </c>
      <c r="W137" s="148">
        <f t="shared" si="20"/>
        <v>54143.002367999987</v>
      </c>
      <c r="X137" s="202">
        <v>2637.9850000000001</v>
      </c>
      <c r="Y137" s="146">
        <v>10.60300000000052</v>
      </c>
      <c r="Z137" s="146">
        <v>2627.3819999999996</v>
      </c>
      <c r="AA137" s="149">
        <v>21.061</v>
      </c>
      <c r="AB137" s="143">
        <v>55335.292301999994</v>
      </c>
      <c r="AC137" s="33"/>
      <c r="AD137" s="27"/>
    </row>
    <row r="138" spans="1:30" s="14" customFormat="1" ht="15.75" customHeight="1">
      <c r="A138" s="7">
        <v>87</v>
      </c>
      <c r="B138" s="303" t="s">
        <v>129</v>
      </c>
      <c r="C138" s="28" t="s">
        <v>10</v>
      </c>
      <c r="D138" s="135">
        <v>1150.0550000000001</v>
      </c>
      <c r="E138" s="135">
        <v>54.853000000000065</v>
      </c>
      <c r="F138" s="389">
        <v>1095.202</v>
      </c>
      <c r="G138" s="144">
        <v>21.496393403226069</v>
      </c>
      <c r="H138" s="145">
        <v>23542.893047999998</v>
      </c>
      <c r="I138" s="97">
        <v>140.66</v>
      </c>
      <c r="J138" s="68">
        <f t="shared" si="14"/>
        <v>6.4890000000000043</v>
      </c>
      <c r="K138" s="68">
        <v>134.17099999999999</v>
      </c>
      <c r="L138" s="71">
        <v>23.631</v>
      </c>
      <c r="M138" s="89">
        <f t="shared" si="18"/>
        <v>3170.5949009999999</v>
      </c>
      <c r="N138" s="100">
        <v>138.89500000000001</v>
      </c>
      <c r="O138" s="101">
        <v>5.4210000000000207</v>
      </c>
      <c r="P138" s="101">
        <v>133.47399999999999</v>
      </c>
      <c r="Q138" s="102">
        <v>21.061</v>
      </c>
      <c r="R138" s="101">
        <v>2811.095914</v>
      </c>
      <c r="S138" s="285">
        <f t="shared" si="16"/>
        <v>1290.7150000000001</v>
      </c>
      <c r="T138" s="207">
        <f t="shared" si="17"/>
        <v>61.342000000000098</v>
      </c>
      <c r="U138" s="207">
        <f t="shared" si="19"/>
        <v>1229.373</v>
      </c>
      <c r="V138" s="144">
        <f t="shared" si="15"/>
        <v>21.729359558897094</v>
      </c>
      <c r="W138" s="208">
        <f t="shared" si="20"/>
        <v>26713.487948999998</v>
      </c>
      <c r="X138" s="295">
        <v>1258.335</v>
      </c>
      <c r="Y138" s="207">
        <v>52.750000000000227</v>
      </c>
      <c r="Z138" s="207">
        <v>1205.5849999999998</v>
      </c>
      <c r="AA138" s="279">
        <v>21.061000000000003</v>
      </c>
      <c r="AB138" s="207">
        <v>25390.825685</v>
      </c>
      <c r="AC138" s="33"/>
      <c r="AD138" s="27"/>
    </row>
    <row r="139" spans="1:30" s="14" customFormat="1" ht="15.75" customHeight="1">
      <c r="A139" s="8">
        <v>88</v>
      </c>
      <c r="B139" s="310" t="s">
        <v>222</v>
      </c>
      <c r="C139" s="34" t="s">
        <v>10</v>
      </c>
      <c r="D139" s="203">
        <v>2497.1039999999998</v>
      </c>
      <c r="E139" s="203">
        <v>139.30600000000004</v>
      </c>
      <c r="F139" s="204">
        <v>2357.7979999999998</v>
      </c>
      <c r="G139" s="144">
        <v>14.23783775285245</v>
      </c>
      <c r="H139" s="205">
        <v>33569.945377999997</v>
      </c>
      <c r="I139" s="100">
        <v>26.628</v>
      </c>
      <c r="J139" s="101">
        <f t="shared" si="14"/>
        <v>1.1819999999999986</v>
      </c>
      <c r="K139" s="101">
        <v>25.446000000000002</v>
      </c>
      <c r="L139" s="102">
        <v>15.750999999999999</v>
      </c>
      <c r="M139" s="275">
        <f t="shared" si="18"/>
        <v>400.79994600000003</v>
      </c>
      <c r="N139" s="97">
        <v>41.374000000000002</v>
      </c>
      <c r="O139" s="68">
        <v>2.9640000000000057</v>
      </c>
      <c r="P139" s="70">
        <v>38.409999999999997</v>
      </c>
      <c r="Q139" s="71">
        <v>14.039</v>
      </c>
      <c r="R139" s="68">
        <v>539.23798999999997</v>
      </c>
      <c r="S139" s="285">
        <f t="shared" si="16"/>
        <v>2523.732</v>
      </c>
      <c r="T139" s="207">
        <f t="shared" si="17"/>
        <v>140.48800000000028</v>
      </c>
      <c r="U139" s="207">
        <f t="shared" si="19"/>
        <v>2383.2439999999997</v>
      </c>
      <c r="V139" s="144">
        <f t="shared" si="15"/>
        <v>14.253993852077253</v>
      </c>
      <c r="W139" s="208">
        <f t="shared" si="20"/>
        <v>33970.745323999996</v>
      </c>
      <c r="X139" s="202">
        <v>2402.7319999999995</v>
      </c>
      <c r="Y139" s="146">
        <v>137.07399999999961</v>
      </c>
      <c r="Z139" s="146">
        <v>2265.6579999999999</v>
      </c>
      <c r="AA139" s="149">
        <v>14.039000000000001</v>
      </c>
      <c r="AB139" s="143">
        <v>31807.572662000002</v>
      </c>
      <c r="AC139" s="33"/>
      <c r="AD139" s="27"/>
    </row>
    <row r="140" spans="1:30" s="14" customFormat="1" ht="15.75" customHeight="1">
      <c r="A140" s="7">
        <v>89</v>
      </c>
      <c r="B140" s="303" t="s">
        <v>130</v>
      </c>
      <c r="C140" s="23" t="s">
        <v>10</v>
      </c>
      <c r="D140" s="142">
        <v>2335.9430000000002</v>
      </c>
      <c r="E140" s="142">
        <v>34.949000000000524</v>
      </c>
      <c r="F140" s="391">
        <v>2300.9939999999997</v>
      </c>
      <c r="G140" s="144">
        <v>21.480620916873317</v>
      </c>
      <c r="H140" s="195">
        <v>49426.779845999998</v>
      </c>
      <c r="I140" s="97">
        <v>309.21300000000002</v>
      </c>
      <c r="J140" s="68">
        <f t="shared" si="14"/>
        <v>4.0990000000000464</v>
      </c>
      <c r="K140" s="70">
        <v>305.11399999999998</v>
      </c>
      <c r="L140" s="71">
        <v>23.631</v>
      </c>
      <c r="M140" s="89">
        <f t="shared" si="18"/>
        <v>7210.1489339999998</v>
      </c>
      <c r="N140" s="97">
        <v>148.65199999999999</v>
      </c>
      <c r="O140" s="68">
        <v>1.4109999999999729</v>
      </c>
      <c r="P140" s="70">
        <v>147.24100000000001</v>
      </c>
      <c r="Q140" s="71">
        <v>21.061</v>
      </c>
      <c r="R140" s="68">
        <v>3101.0427010000003</v>
      </c>
      <c r="S140" s="172">
        <f t="shared" si="16"/>
        <v>2645.1560000000004</v>
      </c>
      <c r="T140" s="146">
        <f t="shared" si="17"/>
        <v>39.048000000000684</v>
      </c>
      <c r="U140" s="146">
        <f t="shared" si="19"/>
        <v>2606.1079999999997</v>
      </c>
      <c r="V140" s="144">
        <f t="shared" si="15"/>
        <v>21.732379770907421</v>
      </c>
      <c r="W140" s="148">
        <f t="shared" si="20"/>
        <v>56636.928779999995</v>
      </c>
      <c r="X140" s="202">
        <v>2230.761</v>
      </c>
      <c r="Y140" s="146">
        <v>28.166000000000167</v>
      </c>
      <c r="Z140" s="146">
        <v>2202.5949999999998</v>
      </c>
      <c r="AA140" s="149">
        <v>21.061</v>
      </c>
      <c r="AB140" s="143">
        <v>46388.853294999994</v>
      </c>
      <c r="AC140" s="33"/>
      <c r="AD140" s="27"/>
    </row>
    <row r="141" spans="1:30" s="14" customFormat="1" ht="15.75" customHeight="1">
      <c r="A141" s="7">
        <v>90</v>
      </c>
      <c r="B141" s="303" t="s">
        <v>131</v>
      </c>
      <c r="C141" s="23" t="s">
        <v>10</v>
      </c>
      <c r="D141" s="142">
        <v>1311.6</v>
      </c>
      <c r="E141" s="142">
        <v>41.824999999999818</v>
      </c>
      <c r="F141" s="391">
        <v>1269.7750000000001</v>
      </c>
      <c r="G141" s="144">
        <v>14.452992294697879</v>
      </c>
      <c r="H141" s="195">
        <v>18352.048290999999</v>
      </c>
      <c r="I141" s="97">
        <v>264.16699999999997</v>
      </c>
      <c r="J141" s="68">
        <f t="shared" si="14"/>
        <v>1.1129999999999995</v>
      </c>
      <c r="K141" s="70">
        <v>263.05399999999997</v>
      </c>
      <c r="L141" s="71">
        <v>15.750999999999999</v>
      </c>
      <c r="M141" s="89">
        <f t="shared" si="18"/>
        <v>4143.3635539999996</v>
      </c>
      <c r="N141" s="97">
        <v>283.68</v>
      </c>
      <c r="O141" s="68">
        <v>8.4650000000000318</v>
      </c>
      <c r="P141" s="70">
        <v>275.21499999999997</v>
      </c>
      <c r="Q141" s="71">
        <v>14.039</v>
      </c>
      <c r="R141" s="68">
        <v>3863.7433849999998</v>
      </c>
      <c r="S141" s="172">
        <f t="shared" si="16"/>
        <v>1575.7669999999998</v>
      </c>
      <c r="T141" s="146">
        <f t="shared" si="17"/>
        <v>42.937999999999647</v>
      </c>
      <c r="U141" s="146">
        <f t="shared" si="19"/>
        <v>1532.8290000000002</v>
      </c>
      <c r="V141" s="144">
        <f t="shared" si="15"/>
        <v>14.675747813356869</v>
      </c>
      <c r="W141" s="148">
        <f t="shared" si="20"/>
        <v>22495.411844999999</v>
      </c>
      <c r="X141" s="202">
        <v>1560.1200000000001</v>
      </c>
      <c r="Y141" s="146">
        <v>41.47400000000016</v>
      </c>
      <c r="Z141" s="146">
        <v>1518.646</v>
      </c>
      <c r="AA141" s="149">
        <v>14.039000000000001</v>
      </c>
      <c r="AB141" s="143">
        <v>21320.271194000001</v>
      </c>
      <c r="AC141" s="33"/>
      <c r="AD141" s="27"/>
    </row>
    <row r="142" spans="1:30" s="14" customFormat="1" ht="15.75" customHeight="1">
      <c r="A142" s="7">
        <v>91</v>
      </c>
      <c r="B142" s="303" t="s">
        <v>132</v>
      </c>
      <c r="C142" s="23" t="s">
        <v>10</v>
      </c>
      <c r="D142" s="142">
        <v>3448.5649999999996</v>
      </c>
      <c r="E142" s="142">
        <v>17.318999999999505</v>
      </c>
      <c r="F142" s="391">
        <v>3431.2460000000001</v>
      </c>
      <c r="G142" s="144">
        <v>21.218926106143368</v>
      </c>
      <c r="H142" s="195">
        <v>72807.355326000004</v>
      </c>
      <c r="I142" s="97">
        <v>45.552</v>
      </c>
      <c r="J142" s="68">
        <f t="shared" si="14"/>
        <v>0.66499999999999915</v>
      </c>
      <c r="K142" s="70">
        <v>44.887</v>
      </c>
      <c r="L142" s="71">
        <v>23.631</v>
      </c>
      <c r="M142" s="89">
        <f t="shared" si="18"/>
        <v>1060.7246970000001</v>
      </c>
      <c r="N142" s="97">
        <v>42.468000000000004</v>
      </c>
      <c r="O142" s="68">
        <v>0.26900000000000546</v>
      </c>
      <c r="P142" s="70">
        <v>42.198999999999998</v>
      </c>
      <c r="Q142" s="71">
        <v>21.061</v>
      </c>
      <c r="R142" s="68">
        <v>888.75313899999992</v>
      </c>
      <c r="S142" s="172">
        <f t="shared" si="16"/>
        <v>3494.1169999999997</v>
      </c>
      <c r="T142" s="146">
        <f t="shared" si="17"/>
        <v>17.983999999999469</v>
      </c>
      <c r="U142" s="146">
        <f t="shared" si="19"/>
        <v>3476.1330000000003</v>
      </c>
      <c r="V142" s="144">
        <f t="shared" si="15"/>
        <v>21.250073004398853</v>
      </c>
      <c r="W142" s="148">
        <f t="shared" si="20"/>
        <v>73868.080023000002</v>
      </c>
      <c r="X142" s="202">
        <v>2971.8989999999994</v>
      </c>
      <c r="Y142" s="146">
        <v>8.614999999999327</v>
      </c>
      <c r="Z142" s="146">
        <v>2963.2840000000001</v>
      </c>
      <c r="AA142" s="149">
        <v>21.060999999999996</v>
      </c>
      <c r="AB142" s="143">
        <v>62409.724323999995</v>
      </c>
      <c r="AC142" s="33"/>
      <c r="AD142" s="27"/>
    </row>
    <row r="143" spans="1:30" s="14" customFormat="1" ht="15.75" customHeight="1">
      <c r="A143" s="7">
        <v>92</v>
      </c>
      <c r="B143" s="303" t="s">
        <v>133</v>
      </c>
      <c r="C143" s="23" t="s">
        <v>10</v>
      </c>
      <c r="D143" s="142">
        <v>542.61800000000005</v>
      </c>
      <c r="E143" s="142">
        <v>31.8780000000001</v>
      </c>
      <c r="F143" s="391">
        <v>510.73999999999995</v>
      </c>
      <c r="G143" s="144">
        <v>14.384607408857738</v>
      </c>
      <c r="H143" s="195">
        <v>7346.7943880000003</v>
      </c>
      <c r="I143" s="97">
        <v>35.024000000000001</v>
      </c>
      <c r="J143" s="68">
        <f t="shared" si="14"/>
        <v>3.0240000000000009</v>
      </c>
      <c r="K143" s="70">
        <v>32</v>
      </c>
      <c r="L143" s="71">
        <v>15.750999999999999</v>
      </c>
      <c r="M143" s="89">
        <f t="shared" si="18"/>
        <v>504.03199999999998</v>
      </c>
      <c r="N143" s="97">
        <v>37.103999999999999</v>
      </c>
      <c r="O143" s="68">
        <v>3.4879999999999995</v>
      </c>
      <c r="P143" s="70">
        <v>33.616</v>
      </c>
      <c r="Q143" s="71">
        <v>14.039</v>
      </c>
      <c r="R143" s="68">
        <v>471.935024</v>
      </c>
      <c r="S143" s="172">
        <f t="shared" si="16"/>
        <v>577.64200000000005</v>
      </c>
      <c r="T143" s="146">
        <f t="shared" si="17"/>
        <v>34.902000000000044</v>
      </c>
      <c r="U143" s="146">
        <f t="shared" si="19"/>
        <v>542.74</v>
      </c>
      <c r="V143" s="144">
        <f t="shared" si="15"/>
        <v>14.465170040903564</v>
      </c>
      <c r="W143" s="148">
        <f t="shared" si="20"/>
        <v>7850.8263880000004</v>
      </c>
      <c r="X143" s="202">
        <v>532.82600000000002</v>
      </c>
      <c r="Y143" s="146">
        <v>7.2580000000000382</v>
      </c>
      <c r="Z143" s="146">
        <v>525.56799999999998</v>
      </c>
      <c r="AA143" s="149">
        <v>14.039000000000001</v>
      </c>
      <c r="AB143" s="143">
        <v>7378.4491520000001</v>
      </c>
      <c r="AC143" s="33"/>
      <c r="AD143" s="27"/>
    </row>
    <row r="144" spans="1:30" s="14" customFormat="1" ht="15.75" customHeight="1">
      <c r="A144" s="7">
        <v>93</v>
      </c>
      <c r="B144" s="303" t="s">
        <v>161</v>
      </c>
      <c r="C144" s="23" t="s">
        <v>10</v>
      </c>
      <c r="D144" s="142">
        <v>4097.5199999999995</v>
      </c>
      <c r="E144" s="142">
        <v>522.51799999999957</v>
      </c>
      <c r="F144" s="391">
        <v>3575.002</v>
      </c>
      <c r="G144" s="144">
        <v>21.545252848529877</v>
      </c>
      <c r="H144" s="195">
        <v>77024.322024000008</v>
      </c>
      <c r="I144" s="97">
        <v>573.67200000000003</v>
      </c>
      <c r="J144" s="68">
        <f t="shared" si="14"/>
        <v>44.512000000000057</v>
      </c>
      <c r="K144" s="70">
        <v>529.16</v>
      </c>
      <c r="L144" s="71">
        <v>23.631</v>
      </c>
      <c r="M144" s="89">
        <f t="shared" si="18"/>
        <v>12504.579959999999</v>
      </c>
      <c r="N144" s="97">
        <v>419.35199999999998</v>
      </c>
      <c r="O144" s="68">
        <v>26.155999999999949</v>
      </c>
      <c r="P144" s="70">
        <v>393.19600000000003</v>
      </c>
      <c r="Q144" s="71">
        <v>21.061</v>
      </c>
      <c r="R144" s="68">
        <v>8281.1009560000002</v>
      </c>
      <c r="S144" s="172">
        <f t="shared" si="16"/>
        <v>4671.1919999999991</v>
      </c>
      <c r="T144" s="146">
        <f t="shared" si="17"/>
        <v>567.02999999999884</v>
      </c>
      <c r="U144" s="146">
        <f t="shared" si="19"/>
        <v>4104.1620000000003</v>
      </c>
      <c r="V144" s="144">
        <f t="shared" si="15"/>
        <v>21.814173510694754</v>
      </c>
      <c r="W144" s="148">
        <f t="shared" si="20"/>
        <v>89528.901984000011</v>
      </c>
      <c r="X144" s="202">
        <v>4651.848</v>
      </c>
      <c r="Y144" s="146">
        <v>341.30599999999959</v>
      </c>
      <c r="Z144" s="146">
        <v>4310.5420000000004</v>
      </c>
      <c r="AA144" s="149">
        <v>21.060999999999996</v>
      </c>
      <c r="AB144" s="143">
        <v>90784.325061999989</v>
      </c>
      <c r="AC144" s="33"/>
      <c r="AD144" s="27"/>
    </row>
    <row r="145" spans="1:30" s="14" customFormat="1" ht="15.75" customHeight="1">
      <c r="A145" s="7">
        <v>94</v>
      </c>
      <c r="B145" s="303" t="s">
        <v>162</v>
      </c>
      <c r="C145" s="23" t="s">
        <v>10</v>
      </c>
      <c r="D145" s="142">
        <v>5006.3850000000002</v>
      </c>
      <c r="E145" s="142">
        <v>64.796000000001186</v>
      </c>
      <c r="F145" s="391">
        <v>4941.588999999999</v>
      </c>
      <c r="G145" s="144">
        <v>21.256645469301478</v>
      </c>
      <c r="H145" s="195">
        <v>105041.605428</v>
      </c>
      <c r="I145" s="97">
        <v>6.7560000000000002</v>
      </c>
      <c r="J145" s="68">
        <f t="shared" ref="J145:J232" si="21">I145-K145</f>
        <v>0.77800000000000047</v>
      </c>
      <c r="K145" s="70">
        <v>5.9779999999999998</v>
      </c>
      <c r="L145" s="71">
        <v>23.631</v>
      </c>
      <c r="M145" s="89">
        <f t="shared" si="18"/>
        <v>141.26611800000001</v>
      </c>
      <c r="N145" s="97">
        <v>12.252000000000001</v>
      </c>
      <c r="O145" s="68">
        <v>1.5280000000000005</v>
      </c>
      <c r="P145" s="70">
        <v>10.724</v>
      </c>
      <c r="Q145" s="71">
        <v>21.061</v>
      </c>
      <c r="R145" s="68">
        <v>225.85816400000002</v>
      </c>
      <c r="S145" s="172">
        <f t="shared" si="16"/>
        <v>5013.1410000000005</v>
      </c>
      <c r="T145" s="146">
        <f t="shared" si="17"/>
        <v>65.574000000001433</v>
      </c>
      <c r="U145" s="146">
        <f t="shared" si="19"/>
        <v>4947.5669999999991</v>
      </c>
      <c r="V145" s="144">
        <f t="shared" si="15"/>
        <v>21.259514332196009</v>
      </c>
      <c r="W145" s="148">
        <f t="shared" si="20"/>
        <v>105182.87154599999</v>
      </c>
      <c r="X145" s="202">
        <v>4546.8960000000015</v>
      </c>
      <c r="Y145" s="146">
        <v>109.96300000000156</v>
      </c>
      <c r="Z145" s="146">
        <v>4436.933</v>
      </c>
      <c r="AA145" s="149">
        <v>21.061</v>
      </c>
      <c r="AB145" s="143">
        <v>93446.245913000006</v>
      </c>
      <c r="AC145" s="33"/>
      <c r="AD145" s="27"/>
    </row>
    <row r="146" spans="1:30" s="14" customFormat="1" ht="15.75" customHeight="1">
      <c r="A146" s="7">
        <v>95</v>
      </c>
      <c r="B146" s="303" t="s">
        <v>134</v>
      </c>
      <c r="C146" s="23" t="s">
        <v>10</v>
      </c>
      <c r="D146" s="142">
        <v>442.9</v>
      </c>
      <c r="E146" s="142">
        <v>4.9029999999999063</v>
      </c>
      <c r="F146" s="391">
        <v>437.99700000000007</v>
      </c>
      <c r="G146" s="144">
        <v>21.364923259748352</v>
      </c>
      <c r="H146" s="195">
        <v>9357.772293</v>
      </c>
      <c r="I146" s="97">
        <v>3.08</v>
      </c>
      <c r="J146" s="68">
        <f t="shared" si="21"/>
        <v>0.53400000000000025</v>
      </c>
      <c r="K146" s="70">
        <v>2.5459999999999998</v>
      </c>
      <c r="L146" s="71">
        <v>23.631</v>
      </c>
      <c r="M146" s="89">
        <f t="shared" si="18"/>
        <v>60.164525999999995</v>
      </c>
      <c r="N146" s="97">
        <v>16.78</v>
      </c>
      <c r="O146" s="68">
        <v>1.9480000000000004</v>
      </c>
      <c r="P146" s="70">
        <v>14.832000000000001</v>
      </c>
      <c r="Q146" s="71">
        <v>21.061</v>
      </c>
      <c r="R146" s="68">
        <v>312.37675200000001</v>
      </c>
      <c r="S146" s="172">
        <f t="shared" si="16"/>
        <v>445.97999999999996</v>
      </c>
      <c r="T146" s="146">
        <f t="shared" si="17"/>
        <v>5.4369999999998981</v>
      </c>
      <c r="U146" s="146">
        <f t="shared" si="19"/>
        <v>440.54300000000006</v>
      </c>
      <c r="V146" s="144">
        <f t="shared" si="15"/>
        <v>21.378019441915995</v>
      </c>
      <c r="W146" s="148">
        <f t="shared" si="20"/>
        <v>9417.9368190000005</v>
      </c>
      <c r="X146" s="202">
        <v>470.91999999999996</v>
      </c>
      <c r="Y146" s="146">
        <v>9.05499999999995</v>
      </c>
      <c r="Z146" s="146">
        <v>461.86500000000001</v>
      </c>
      <c r="AA146" s="149">
        <v>21.061</v>
      </c>
      <c r="AB146" s="143">
        <v>9727.3387650000004</v>
      </c>
      <c r="AC146" s="33"/>
      <c r="AD146" s="27"/>
    </row>
    <row r="147" spans="1:30" s="14" customFormat="1" ht="15.75" customHeight="1">
      <c r="A147" s="7">
        <v>96</v>
      </c>
      <c r="B147" s="303" t="s">
        <v>156</v>
      </c>
      <c r="C147" s="23" t="s">
        <v>10</v>
      </c>
      <c r="D147" s="142">
        <v>6155.0240000000003</v>
      </c>
      <c r="E147" s="142">
        <v>140.04000000000087</v>
      </c>
      <c r="F147" s="391">
        <v>6014.9839999999995</v>
      </c>
      <c r="G147" s="144">
        <v>21.416195716563834</v>
      </c>
      <c r="H147" s="195">
        <v>128818.07457599998</v>
      </c>
      <c r="I147" s="97">
        <v>523.98400000000004</v>
      </c>
      <c r="J147" s="68">
        <f t="shared" si="21"/>
        <v>14.58400000000006</v>
      </c>
      <c r="K147" s="70">
        <v>509.4</v>
      </c>
      <c r="L147" s="71">
        <v>23.631</v>
      </c>
      <c r="M147" s="89">
        <f t="shared" si="18"/>
        <v>12037.6314</v>
      </c>
      <c r="N147" s="97">
        <v>340.17500000000001</v>
      </c>
      <c r="O147" s="68">
        <v>6.6150000000000091</v>
      </c>
      <c r="P147" s="70">
        <v>333.56</v>
      </c>
      <c r="Q147" s="71">
        <v>21.061</v>
      </c>
      <c r="R147" s="68">
        <v>7025.1071600000005</v>
      </c>
      <c r="S147" s="172">
        <f t="shared" si="16"/>
        <v>6679.0080000000007</v>
      </c>
      <c r="T147" s="146">
        <f t="shared" si="17"/>
        <v>154.62400000000162</v>
      </c>
      <c r="U147" s="146">
        <f t="shared" si="19"/>
        <v>6524.3839999999991</v>
      </c>
      <c r="V147" s="144">
        <f t="shared" si="15"/>
        <v>21.589119520862049</v>
      </c>
      <c r="W147" s="148">
        <f t="shared" si="20"/>
        <v>140855.705976</v>
      </c>
      <c r="X147" s="202">
        <v>6163.7440000000006</v>
      </c>
      <c r="Y147" s="146">
        <v>136.97199999999975</v>
      </c>
      <c r="Z147" s="146">
        <v>6026.7720000000008</v>
      </c>
      <c r="AA147" s="149">
        <v>21.060999999999996</v>
      </c>
      <c r="AB147" s="143">
        <v>126929.845092</v>
      </c>
      <c r="AC147" s="33"/>
      <c r="AD147" s="27"/>
    </row>
    <row r="148" spans="1:30" s="14" customFormat="1" ht="15.75" customHeight="1">
      <c r="A148" s="7">
        <v>97</v>
      </c>
      <c r="B148" s="303" t="s">
        <v>157</v>
      </c>
      <c r="C148" s="23" t="s">
        <v>10</v>
      </c>
      <c r="D148" s="142">
        <v>3947.4780000000001</v>
      </c>
      <c r="E148" s="142">
        <v>59.978999999999814</v>
      </c>
      <c r="F148" s="391">
        <v>3887.4990000000003</v>
      </c>
      <c r="G148" s="144">
        <v>21.248778817949535</v>
      </c>
      <c r="H148" s="195">
        <v>82604.606406000006</v>
      </c>
      <c r="I148" s="97">
        <v>87.444000000000003</v>
      </c>
      <c r="J148" s="68">
        <f t="shared" si="21"/>
        <v>5.5720000000000027</v>
      </c>
      <c r="K148" s="70">
        <v>81.872</v>
      </c>
      <c r="L148" s="71">
        <v>23.631</v>
      </c>
      <c r="M148" s="89">
        <f t="shared" si="18"/>
        <v>1934.717232</v>
      </c>
      <c r="N148" s="97">
        <v>96.408000000000001</v>
      </c>
      <c r="O148" s="68">
        <v>6.409000000000006</v>
      </c>
      <c r="P148" s="70">
        <v>89.998999999999995</v>
      </c>
      <c r="Q148" s="71">
        <v>21.061</v>
      </c>
      <c r="R148" s="68">
        <v>1895.4689389999999</v>
      </c>
      <c r="S148" s="172">
        <f t="shared" si="16"/>
        <v>4034.922</v>
      </c>
      <c r="T148" s="146">
        <f t="shared" si="17"/>
        <v>65.550999999999931</v>
      </c>
      <c r="U148" s="146">
        <f t="shared" si="19"/>
        <v>3969.3710000000001</v>
      </c>
      <c r="V148" s="144">
        <f t="shared" si="15"/>
        <v>21.297914364265775</v>
      </c>
      <c r="W148" s="148">
        <f t="shared" si="20"/>
        <v>84539.323638000002</v>
      </c>
      <c r="X148" s="202">
        <v>3970.4339999999997</v>
      </c>
      <c r="Y148" s="146">
        <v>62.967999999999392</v>
      </c>
      <c r="Z148" s="146">
        <v>3907.4660000000003</v>
      </c>
      <c r="AA148" s="149">
        <v>21.061</v>
      </c>
      <c r="AB148" s="143">
        <v>82295.141426000002</v>
      </c>
      <c r="AC148" s="33"/>
      <c r="AD148" s="27"/>
    </row>
    <row r="149" spans="1:30" s="14" customFormat="1" ht="15.75" customHeight="1">
      <c r="A149" s="7">
        <v>98</v>
      </c>
      <c r="B149" s="303" t="s">
        <v>135</v>
      </c>
      <c r="C149" s="23" t="s">
        <v>10</v>
      </c>
      <c r="D149" s="142">
        <v>2729.0699999999997</v>
      </c>
      <c r="E149" s="142">
        <v>71.442999999999302</v>
      </c>
      <c r="F149" s="391">
        <v>2657.6270000000004</v>
      </c>
      <c r="G149" s="144">
        <v>21.354583143909959</v>
      </c>
      <c r="H149" s="195">
        <v>56752.516736999998</v>
      </c>
      <c r="I149" s="97">
        <v>26.297999999999998</v>
      </c>
      <c r="J149" s="68">
        <f t="shared" si="21"/>
        <v>7.6709999999999994</v>
      </c>
      <c r="K149" s="70">
        <v>18.626999999999999</v>
      </c>
      <c r="L149" s="71">
        <v>23.631</v>
      </c>
      <c r="M149" s="89">
        <f t="shared" si="18"/>
        <v>440.17463699999996</v>
      </c>
      <c r="N149" s="97">
        <v>24.696000000000002</v>
      </c>
      <c r="O149" s="68">
        <v>1.953000000000003</v>
      </c>
      <c r="P149" s="70">
        <v>22.742999999999999</v>
      </c>
      <c r="Q149" s="71">
        <v>21.061</v>
      </c>
      <c r="R149" s="68">
        <v>478.99032299999999</v>
      </c>
      <c r="S149" s="172">
        <f t="shared" si="16"/>
        <v>2755.3679999999995</v>
      </c>
      <c r="T149" s="146">
        <f t="shared" si="17"/>
        <v>79.113999999999123</v>
      </c>
      <c r="U149" s="146">
        <f t="shared" si="19"/>
        <v>2676.2540000000004</v>
      </c>
      <c r="V149" s="144">
        <f t="shared" si="15"/>
        <v>21.370427236727153</v>
      </c>
      <c r="W149" s="148">
        <f t="shared" si="20"/>
        <v>57192.691373999995</v>
      </c>
      <c r="X149" s="202">
        <v>2725.3440000000001</v>
      </c>
      <c r="Y149" s="146">
        <v>60.353000000000065</v>
      </c>
      <c r="Z149" s="146">
        <v>2664.991</v>
      </c>
      <c r="AA149" s="149">
        <v>21.061</v>
      </c>
      <c r="AB149" s="143">
        <v>56127.375451</v>
      </c>
      <c r="AC149" s="33"/>
      <c r="AD149" s="27"/>
    </row>
    <row r="150" spans="1:30" s="14" customFormat="1" ht="15.75" customHeight="1">
      <c r="A150" s="8">
        <v>99</v>
      </c>
      <c r="B150" s="310" t="s">
        <v>164</v>
      </c>
      <c r="C150" s="34" t="s">
        <v>10</v>
      </c>
      <c r="D150" s="203">
        <v>276.75</v>
      </c>
      <c r="E150" s="203">
        <v>5.7259999999999991</v>
      </c>
      <c r="F150" s="204">
        <v>271.024</v>
      </c>
      <c r="G150" s="144">
        <v>21.545505386976796</v>
      </c>
      <c r="H150" s="205">
        <v>5839.3490519999996</v>
      </c>
      <c r="I150" s="100">
        <v>41.518000000000001</v>
      </c>
      <c r="J150" s="101">
        <f t="shared" si="21"/>
        <v>1.0470000000000041</v>
      </c>
      <c r="K150" s="101">
        <v>40.470999999999997</v>
      </c>
      <c r="L150" s="102">
        <v>23.631</v>
      </c>
      <c r="M150" s="275">
        <f t="shared" si="18"/>
        <v>956.37020099999995</v>
      </c>
      <c r="N150" s="100">
        <v>42.8</v>
      </c>
      <c r="O150" s="101">
        <v>0.10599999999999454</v>
      </c>
      <c r="P150" s="101">
        <v>42.694000000000003</v>
      </c>
      <c r="Q150" s="102">
        <v>21.061</v>
      </c>
      <c r="R150" s="101">
        <v>899.17833400000006</v>
      </c>
      <c r="S150" s="285">
        <f t="shared" si="16"/>
        <v>318.26800000000003</v>
      </c>
      <c r="T150" s="207">
        <f t="shared" si="17"/>
        <v>6.7730000000000246</v>
      </c>
      <c r="U150" s="207">
        <f t="shared" si="19"/>
        <v>311.495</v>
      </c>
      <c r="V150" s="144">
        <f t="shared" si="15"/>
        <v>21.816463355752095</v>
      </c>
      <c r="W150" s="208">
        <f t="shared" si="20"/>
        <v>6795.7192529999993</v>
      </c>
      <c r="X150" s="295">
        <v>345.25400000000002</v>
      </c>
      <c r="Y150" s="207">
        <v>8.3179999999999836</v>
      </c>
      <c r="Z150" s="207">
        <v>336.93600000000004</v>
      </c>
      <c r="AA150" s="279">
        <v>21.061</v>
      </c>
      <c r="AB150" s="207">
        <v>7096.2090960000005</v>
      </c>
      <c r="AC150" s="33"/>
      <c r="AD150" s="27"/>
    </row>
    <row r="151" spans="1:30" s="14" customFormat="1" ht="15.75" customHeight="1">
      <c r="A151" s="7">
        <v>100</v>
      </c>
      <c r="B151" s="303" t="s">
        <v>163</v>
      </c>
      <c r="C151" s="23" t="s">
        <v>10</v>
      </c>
      <c r="D151" s="142">
        <v>1110.037</v>
      </c>
      <c r="E151" s="142">
        <v>9.4660000000001219</v>
      </c>
      <c r="F151" s="391">
        <v>1100.5709999999999</v>
      </c>
      <c r="G151" s="144">
        <v>14.265620282562416</v>
      </c>
      <c r="H151" s="195">
        <v>15700.32798</v>
      </c>
      <c r="I151" s="97">
        <v>15.611000000000001</v>
      </c>
      <c r="J151" s="68">
        <f t="shared" si="21"/>
        <v>0.31400000000000006</v>
      </c>
      <c r="K151" s="70">
        <v>15.297000000000001</v>
      </c>
      <c r="L151" s="71">
        <v>15.750999999999999</v>
      </c>
      <c r="M151" s="89">
        <f t="shared" si="18"/>
        <v>240.94304700000001</v>
      </c>
      <c r="N151" s="97">
        <v>8.2629999999999999</v>
      </c>
      <c r="O151" s="68">
        <v>0.16000000000000014</v>
      </c>
      <c r="P151" s="70">
        <v>8.1029999999999998</v>
      </c>
      <c r="Q151" s="71">
        <v>14.039</v>
      </c>
      <c r="R151" s="68">
        <v>113.758017</v>
      </c>
      <c r="S151" s="172">
        <f t="shared" si="16"/>
        <v>1125.6480000000001</v>
      </c>
      <c r="T151" s="146">
        <f t="shared" si="17"/>
        <v>9.7800000000002001</v>
      </c>
      <c r="U151" s="146">
        <f t="shared" si="19"/>
        <v>1115.8679999999999</v>
      </c>
      <c r="V151" s="144">
        <f t="shared" si="15"/>
        <v>14.285982774844339</v>
      </c>
      <c r="W151" s="148">
        <f t="shared" si="20"/>
        <v>15941.271027000001</v>
      </c>
      <c r="X151" s="202">
        <v>1255.375</v>
      </c>
      <c r="Y151" s="146">
        <v>6.2049999999996999</v>
      </c>
      <c r="Z151" s="146">
        <v>1249.1700000000003</v>
      </c>
      <c r="AA151" s="149">
        <v>14.038999999999996</v>
      </c>
      <c r="AB151" s="143">
        <v>17537.09763</v>
      </c>
      <c r="AC151" s="33"/>
      <c r="AD151" s="27"/>
    </row>
    <row r="152" spans="1:30" s="14" customFormat="1" ht="15.75" customHeight="1">
      <c r="A152" s="7">
        <v>101</v>
      </c>
      <c r="B152" s="303" t="s">
        <v>224</v>
      </c>
      <c r="C152" s="23" t="s">
        <v>10</v>
      </c>
      <c r="D152" s="142">
        <v>3574.1400000000003</v>
      </c>
      <c r="E152" s="142">
        <v>99.288000000000466</v>
      </c>
      <c r="F152" s="391">
        <v>3474.8519999999999</v>
      </c>
      <c r="G152" s="144">
        <v>21.365859267675287</v>
      </c>
      <c r="H152" s="195">
        <v>74243.198808000001</v>
      </c>
      <c r="I152" s="97">
        <v>492.48</v>
      </c>
      <c r="J152" s="68">
        <f t="shared" si="21"/>
        <v>22.032000000000039</v>
      </c>
      <c r="K152" s="70">
        <v>470.44799999999998</v>
      </c>
      <c r="L152" s="71">
        <v>23.631</v>
      </c>
      <c r="M152" s="89">
        <f t="shared" si="18"/>
        <v>11117.156687999999</v>
      </c>
      <c r="N152" s="97">
        <v>784.14</v>
      </c>
      <c r="O152" s="68">
        <v>23.024000000000001</v>
      </c>
      <c r="P152" s="70">
        <v>761.11599999999999</v>
      </c>
      <c r="Q152" s="71">
        <v>21.061</v>
      </c>
      <c r="R152" s="68">
        <v>16029.864076</v>
      </c>
      <c r="S152" s="172">
        <f t="shared" si="16"/>
        <v>4066.6200000000003</v>
      </c>
      <c r="T152" s="146">
        <f t="shared" si="17"/>
        <v>121.32000000000062</v>
      </c>
      <c r="U152" s="146">
        <f t="shared" si="19"/>
        <v>3945.2999999999997</v>
      </c>
      <c r="V152" s="144">
        <f t="shared" si="15"/>
        <v>21.635960635693106</v>
      </c>
      <c r="W152" s="148">
        <f t="shared" si="20"/>
        <v>85360.355496000004</v>
      </c>
      <c r="X152" s="202">
        <v>1922.6880000000001</v>
      </c>
      <c r="Y152" s="146">
        <v>154.68000000000029</v>
      </c>
      <c r="Z152" s="146">
        <v>1768.0079999999998</v>
      </c>
      <c r="AA152" s="149">
        <v>21.061000000000003</v>
      </c>
      <c r="AB152" s="143">
        <v>37236.016488000001</v>
      </c>
      <c r="AC152" s="33"/>
      <c r="AD152" s="27"/>
    </row>
    <row r="153" spans="1:30" s="14" customFormat="1" ht="15.75" customHeight="1">
      <c r="A153" s="7">
        <v>102</v>
      </c>
      <c r="B153" s="303" t="s">
        <v>223</v>
      </c>
      <c r="C153" s="23" t="s">
        <v>10</v>
      </c>
      <c r="D153" s="142">
        <v>2684.0590000000002</v>
      </c>
      <c r="E153" s="142">
        <v>64.69399999999996</v>
      </c>
      <c r="F153" s="391">
        <v>2619.3650000000002</v>
      </c>
      <c r="G153" s="144">
        <v>14.642599762156095</v>
      </c>
      <c r="H153" s="195">
        <v>38354.313326000003</v>
      </c>
      <c r="I153" s="97">
        <v>742.02499999999998</v>
      </c>
      <c r="J153" s="68">
        <f t="shared" si="21"/>
        <v>19.649999999999977</v>
      </c>
      <c r="K153" s="70">
        <v>722.375</v>
      </c>
      <c r="L153" s="71">
        <v>15.750999999999999</v>
      </c>
      <c r="M153" s="89">
        <f t="shared" si="18"/>
        <v>11378.128624999999</v>
      </c>
      <c r="N153" s="97">
        <v>268.81200000000001</v>
      </c>
      <c r="O153" s="68">
        <v>6.4800000000000182</v>
      </c>
      <c r="P153" s="70">
        <v>262.33199999999999</v>
      </c>
      <c r="Q153" s="71">
        <v>14.039</v>
      </c>
      <c r="R153" s="68">
        <v>3682.878948</v>
      </c>
      <c r="S153" s="172">
        <f t="shared" si="16"/>
        <v>3426.0840000000003</v>
      </c>
      <c r="T153" s="146">
        <f t="shared" si="17"/>
        <v>84.344000000000051</v>
      </c>
      <c r="U153" s="146">
        <f t="shared" si="19"/>
        <v>3341.7400000000002</v>
      </c>
      <c r="V153" s="144">
        <f t="shared" si="15"/>
        <v>14.882199677712807</v>
      </c>
      <c r="W153" s="148">
        <f t="shared" si="20"/>
        <v>49732.441951000001</v>
      </c>
      <c r="X153" s="202">
        <v>2007.806</v>
      </c>
      <c r="Y153" s="146">
        <v>43.760000000000218</v>
      </c>
      <c r="Z153" s="146">
        <v>1964.0459999999998</v>
      </c>
      <c r="AA153" s="149">
        <v>14.039000000000001</v>
      </c>
      <c r="AB153" s="143">
        <v>27573.241794000001</v>
      </c>
      <c r="AC153" s="33"/>
      <c r="AD153" s="27"/>
    </row>
    <row r="154" spans="1:30" s="14" customFormat="1" ht="15.75" customHeight="1">
      <c r="A154" s="8">
        <v>103</v>
      </c>
      <c r="B154" s="310" t="s">
        <v>225</v>
      </c>
      <c r="C154" s="34" t="s">
        <v>10</v>
      </c>
      <c r="D154" s="203">
        <v>1678.7939999999999</v>
      </c>
      <c r="E154" s="203">
        <v>2.2759999999998399</v>
      </c>
      <c r="F154" s="204">
        <v>1676.518</v>
      </c>
      <c r="G154" s="144">
        <v>21.462715023041802</v>
      </c>
      <c r="H154" s="205">
        <v>35982.628064999997</v>
      </c>
      <c r="I154" s="100">
        <v>110.313</v>
      </c>
      <c r="J154" s="101">
        <f t="shared" si="21"/>
        <v>1.5570000000000022</v>
      </c>
      <c r="K154" s="101">
        <v>108.756</v>
      </c>
      <c r="L154" s="102">
        <v>23.631</v>
      </c>
      <c r="M154" s="275">
        <f t="shared" si="18"/>
        <v>2570.0130359999998</v>
      </c>
      <c r="N154" s="100">
        <v>50.844000000000001</v>
      </c>
      <c r="O154" s="101">
        <v>0</v>
      </c>
      <c r="P154" s="101">
        <v>50.844000000000001</v>
      </c>
      <c r="Q154" s="102">
        <v>21.061</v>
      </c>
      <c r="R154" s="101">
        <v>1070.825484</v>
      </c>
      <c r="S154" s="285">
        <f t="shared" si="16"/>
        <v>1789.107</v>
      </c>
      <c r="T154" s="207">
        <f t="shared" si="17"/>
        <v>3.8329999999998563</v>
      </c>
      <c r="U154" s="207">
        <f t="shared" si="19"/>
        <v>1785.2740000000001</v>
      </c>
      <c r="V154" s="144">
        <f t="shared" si="15"/>
        <v>21.594803431294014</v>
      </c>
      <c r="W154" s="208">
        <f t="shared" si="20"/>
        <v>38552.641100999994</v>
      </c>
      <c r="X154" s="295">
        <v>1248.7179999999998</v>
      </c>
      <c r="Y154" s="207">
        <v>1.1639999999995325</v>
      </c>
      <c r="Z154" s="207">
        <v>1247.5540000000003</v>
      </c>
      <c r="AA154" s="279">
        <v>21.060999999999996</v>
      </c>
      <c r="AB154" s="207">
        <v>26274.734794000004</v>
      </c>
      <c r="AC154" s="33"/>
      <c r="AD154" s="27"/>
    </row>
    <row r="155" spans="1:30" s="14" customFormat="1" ht="24.75" customHeight="1">
      <c r="A155" s="7">
        <v>104</v>
      </c>
      <c r="B155" s="313" t="s">
        <v>244</v>
      </c>
      <c r="C155" s="24" t="s">
        <v>10</v>
      </c>
      <c r="D155" s="142">
        <v>2302.7249999999999</v>
      </c>
      <c r="E155" s="142">
        <v>51.436999999999898</v>
      </c>
      <c r="F155" s="391">
        <v>2251.288</v>
      </c>
      <c r="G155" s="300">
        <v>23.631</v>
      </c>
      <c r="H155" s="301">
        <v>53200.186728000001</v>
      </c>
      <c r="I155" s="67">
        <v>0</v>
      </c>
      <c r="J155" s="68">
        <f t="shared" si="21"/>
        <v>0</v>
      </c>
      <c r="K155" s="70">
        <v>0</v>
      </c>
      <c r="L155" s="71">
        <v>23.631</v>
      </c>
      <c r="M155" s="89">
        <f t="shared" si="18"/>
        <v>0</v>
      </c>
      <c r="N155" s="67">
        <v>25.968</v>
      </c>
      <c r="O155" s="68">
        <v>2.9349999999999987</v>
      </c>
      <c r="P155" s="70">
        <v>23.033000000000001</v>
      </c>
      <c r="Q155" s="71">
        <v>21.061</v>
      </c>
      <c r="R155" s="68">
        <v>485.09801300000004</v>
      </c>
      <c r="S155" s="172">
        <f t="shared" si="16"/>
        <v>2302.7249999999999</v>
      </c>
      <c r="T155" s="146">
        <f t="shared" si="17"/>
        <v>51.436999999999898</v>
      </c>
      <c r="U155" s="146">
        <f t="shared" si="19"/>
        <v>2251.288</v>
      </c>
      <c r="V155" s="144">
        <f t="shared" si="15"/>
        <v>23.631</v>
      </c>
      <c r="W155" s="148">
        <f t="shared" si="20"/>
        <v>53200.186728000001</v>
      </c>
      <c r="X155" s="86">
        <v>2301.5329999999999</v>
      </c>
      <c r="Y155" s="146">
        <v>111.85399999999981</v>
      </c>
      <c r="Z155" s="146">
        <v>2189.6790000000001</v>
      </c>
      <c r="AA155" s="149">
        <v>21.061</v>
      </c>
      <c r="AB155" s="143">
        <v>46116.829419000002</v>
      </c>
      <c r="AC155" s="33"/>
      <c r="AD155" s="27"/>
    </row>
    <row r="156" spans="1:30" s="14" customFormat="1" ht="15.75" customHeight="1">
      <c r="A156" s="7">
        <v>105</v>
      </c>
      <c r="B156" s="303" t="s">
        <v>136</v>
      </c>
      <c r="C156" s="23" t="s">
        <v>10</v>
      </c>
      <c r="D156" s="142">
        <v>3890.0519999999997</v>
      </c>
      <c r="E156" s="142">
        <v>57.851999999999862</v>
      </c>
      <c r="F156" s="391">
        <v>3832.2</v>
      </c>
      <c r="G156" s="144">
        <v>21.397987332863629</v>
      </c>
      <c r="H156" s="195">
        <v>82001.367056999996</v>
      </c>
      <c r="I156" s="97">
        <v>255.34800000000001</v>
      </c>
      <c r="J156" s="68">
        <f t="shared" si="21"/>
        <v>5.2230000000000132</v>
      </c>
      <c r="K156" s="70">
        <v>250.125</v>
      </c>
      <c r="L156" s="71">
        <v>23.631</v>
      </c>
      <c r="M156" s="89">
        <f t="shared" si="18"/>
        <v>5910.7038750000002</v>
      </c>
      <c r="N156" s="97">
        <v>16.02</v>
      </c>
      <c r="O156" s="68">
        <v>0.73099999999999987</v>
      </c>
      <c r="P156" s="70">
        <v>15.289</v>
      </c>
      <c r="Q156" s="71">
        <v>21.061</v>
      </c>
      <c r="R156" s="68">
        <v>322.00162899999998</v>
      </c>
      <c r="S156" s="172">
        <f t="shared" si="16"/>
        <v>4145.3999999999996</v>
      </c>
      <c r="T156" s="146">
        <f t="shared" si="17"/>
        <v>63.074999999999818</v>
      </c>
      <c r="U156" s="146">
        <f t="shared" si="19"/>
        <v>4082.3249999999998</v>
      </c>
      <c r="V156" s="144">
        <f t="shared" si="15"/>
        <v>21.534804537120394</v>
      </c>
      <c r="W156" s="148">
        <f t="shared" si="20"/>
        <v>87912.070932000002</v>
      </c>
      <c r="X156" s="202">
        <v>3476.6279999999997</v>
      </c>
      <c r="Y156" s="146">
        <v>55.8149999999996</v>
      </c>
      <c r="Z156" s="146">
        <v>3420.8130000000001</v>
      </c>
      <c r="AA156" s="149">
        <v>21.061</v>
      </c>
      <c r="AB156" s="143">
        <v>72045.742593000003</v>
      </c>
      <c r="AC156" s="33"/>
      <c r="AD156" s="27"/>
    </row>
    <row r="157" spans="1:30" s="14" customFormat="1" ht="15.75" customHeight="1">
      <c r="A157" s="7">
        <v>106</v>
      </c>
      <c r="B157" s="303" t="s">
        <v>137</v>
      </c>
      <c r="C157" s="23" t="s">
        <v>10</v>
      </c>
      <c r="D157" s="142">
        <v>3025.0830000000001</v>
      </c>
      <c r="E157" s="142">
        <v>292.80799999999999</v>
      </c>
      <c r="F157" s="391">
        <v>2732.2750000000001</v>
      </c>
      <c r="G157" s="144">
        <v>21.392756778508751</v>
      </c>
      <c r="H157" s="195">
        <v>58450.894526999997</v>
      </c>
      <c r="I157" s="97">
        <v>2.2480000000000002</v>
      </c>
      <c r="J157" s="68">
        <f t="shared" si="21"/>
        <v>0.27300000000000013</v>
      </c>
      <c r="K157" s="70">
        <v>1.9750000000000001</v>
      </c>
      <c r="L157" s="71">
        <v>23.631</v>
      </c>
      <c r="M157" s="89">
        <f t="shared" si="18"/>
        <v>46.671225</v>
      </c>
      <c r="N157" s="97">
        <v>3.996</v>
      </c>
      <c r="O157" s="68">
        <v>1.5910000000000002</v>
      </c>
      <c r="P157" s="70">
        <v>2.4049999999999998</v>
      </c>
      <c r="Q157" s="71">
        <v>21.061</v>
      </c>
      <c r="R157" s="68">
        <v>50.651704999999993</v>
      </c>
      <c r="S157" s="172">
        <f t="shared" si="16"/>
        <v>3027.3310000000001</v>
      </c>
      <c r="T157" s="146">
        <f t="shared" si="17"/>
        <v>293.08100000000013</v>
      </c>
      <c r="U157" s="146">
        <f t="shared" si="19"/>
        <v>2734.25</v>
      </c>
      <c r="V157" s="144">
        <f t="shared" si="15"/>
        <v>21.394373503520161</v>
      </c>
      <c r="W157" s="148">
        <f t="shared" si="20"/>
        <v>58497.565751999995</v>
      </c>
      <c r="X157" s="202">
        <v>2520.1089999999999</v>
      </c>
      <c r="Y157" s="146">
        <v>35.092999999999392</v>
      </c>
      <c r="Z157" s="146">
        <v>2485.0160000000005</v>
      </c>
      <c r="AA157" s="149">
        <v>21.060999999999996</v>
      </c>
      <c r="AB157" s="143">
        <v>52336.921975999998</v>
      </c>
      <c r="AC157" s="33"/>
      <c r="AD157" s="27"/>
    </row>
    <row r="158" spans="1:30" s="14" customFormat="1" ht="15.75" customHeight="1">
      <c r="A158" s="7">
        <v>107</v>
      </c>
      <c r="B158" s="303" t="s">
        <v>138</v>
      </c>
      <c r="C158" s="23" t="s">
        <v>10</v>
      </c>
      <c r="D158" s="142">
        <v>2846.268</v>
      </c>
      <c r="E158" s="142">
        <v>13.823999999999614</v>
      </c>
      <c r="F158" s="391">
        <v>2832.4440000000004</v>
      </c>
      <c r="G158" s="144">
        <v>21.37834305426691</v>
      </c>
      <c r="H158" s="195">
        <v>60552.959513999995</v>
      </c>
      <c r="I158" s="97">
        <v>94.524000000000001</v>
      </c>
      <c r="J158" s="68">
        <f t="shared" si="21"/>
        <v>4.3179999999999978</v>
      </c>
      <c r="K158" s="70">
        <v>90.206000000000003</v>
      </c>
      <c r="L158" s="71">
        <v>23.631</v>
      </c>
      <c r="M158" s="89">
        <f t="shared" si="18"/>
        <v>2131.6579860000002</v>
      </c>
      <c r="N158" s="97">
        <v>7.7880000000000003</v>
      </c>
      <c r="O158" s="68">
        <v>0.58000000000000007</v>
      </c>
      <c r="P158" s="70">
        <v>7.2080000000000002</v>
      </c>
      <c r="Q158" s="71">
        <v>21.061</v>
      </c>
      <c r="R158" s="68">
        <v>151.80768800000001</v>
      </c>
      <c r="S158" s="172">
        <f t="shared" si="16"/>
        <v>2940.7919999999999</v>
      </c>
      <c r="T158" s="146">
        <f t="shared" si="17"/>
        <v>18.141999999999371</v>
      </c>
      <c r="U158" s="146">
        <f t="shared" si="19"/>
        <v>2922.6500000000005</v>
      </c>
      <c r="V158" s="144">
        <f t="shared" si="15"/>
        <v>21.447870083656948</v>
      </c>
      <c r="W158" s="148">
        <f t="shared" si="20"/>
        <v>62684.617499999993</v>
      </c>
      <c r="X158" s="202">
        <v>2878.7829999999994</v>
      </c>
      <c r="Y158" s="146">
        <v>16.640999999999622</v>
      </c>
      <c r="Z158" s="146">
        <v>2862.1419999999998</v>
      </c>
      <c r="AA158" s="149">
        <v>21.061000000000003</v>
      </c>
      <c r="AB158" s="143">
        <v>60279.572662000006</v>
      </c>
      <c r="AC158" s="33"/>
      <c r="AD158" s="27"/>
    </row>
    <row r="159" spans="1:30" s="14" customFormat="1" ht="15.75" customHeight="1">
      <c r="A159" s="7">
        <v>108</v>
      </c>
      <c r="B159" s="297" t="s">
        <v>158</v>
      </c>
      <c r="C159" s="23" t="s">
        <v>10</v>
      </c>
      <c r="D159" s="142">
        <v>5896.1880000000001</v>
      </c>
      <c r="E159" s="142">
        <v>62.936999999999898</v>
      </c>
      <c r="F159" s="391">
        <v>5833.2510000000002</v>
      </c>
      <c r="G159" s="144">
        <v>21.475809395309749</v>
      </c>
      <c r="H159" s="195">
        <v>125273.786631</v>
      </c>
      <c r="I159" s="97">
        <v>591.69600000000003</v>
      </c>
      <c r="J159" s="68">
        <f t="shared" si="21"/>
        <v>5.3380000000000791</v>
      </c>
      <c r="K159" s="70">
        <v>586.35799999999995</v>
      </c>
      <c r="L159" s="71">
        <v>23.631</v>
      </c>
      <c r="M159" s="89">
        <f t="shared" si="18"/>
        <v>13856.225897999999</v>
      </c>
      <c r="N159" s="97">
        <v>604.29600000000005</v>
      </c>
      <c r="O159" s="68">
        <v>5.9360000000000355</v>
      </c>
      <c r="P159" s="70">
        <v>598.36</v>
      </c>
      <c r="Q159" s="71">
        <v>21.061</v>
      </c>
      <c r="R159" s="68">
        <v>12602.059960000001</v>
      </c>
      <c r="S159" s="172">
        <f t="shared" si="16"/>
        <v>6487.884</v>
      </c>
      <c r="T159" s="146">
        <f t="shared" si="17"/>
        <v>68.274999999999636</v>
      </c>
      <c r="U159" s="146">
        <f t="shared" si="19"/>
        <v>6419.6090000000004</v>
      </c>
      <c r="V159" s="144">
        <f t="shared" si="15"/>
        <v>21.672661454770843</v>
      </c>
      <c r="W159" s="148">
        <f t="shared" si="20"/>
        <v>139130.012529</v>
      </c>
      <c r="X159" s="202">
        <v>6918.5800000000008</v>
      </c>
      <c r="Y159" s="146">
        <v>111.66800000000057</v>
      </c>
      <c r="Z159" s="146">
        <v>6806.9120000000003</v>
      </c>
      <c r="AA159" s="149">
        <v>21.061</v>
      </c>
      <c r="AB159" s="143">
        <v>143360.373632</v>
      </c>
      <c r="AC159" s="33"/>
      <c r="AD159" s="27"/>
    </row>
    <row r="160" spans="1:30" s="14" customFormat="1" ht="15.75" customHeight="1">
      <c r="A160" s="7">
        <v>109</v>
      </c>
      <c r="B160" s="303" t="s">
        <v>139</v>
      </c>
      <c r="C160" s="28" t="s">
        <v>10</v>
      </c>
      <c r="D160" s="203">
        <v>1475.645</v>
      </c>
      <c r="E160" s="203">
        <v>73.733000000000175</v>
      </c>
      <c r="F160" s="204">
        <v>1401.9119999999998</v>
      </c>
      <c r="G160" s="144">
        <v>21.277944188365606</v>
      </c>
      <c r="H160" s="205">
        <v>29829.805292999998</v>
      </c>
      <c r="I160" s="97">
        <v>12.44</v>
      </c>
      <c r="J160" s="68">
        <f t="shared" si="21"/>
        <v>0.42900000000000027</v>
      </c>
      <c r="K160" s="68">
        <v>12.010999999999999</v>
      </c>
      <c r="L160" s="82">
        <v>23.631</v>
      </c>
      <c r="M160" s="89">
        <f t="shared" si="18"/>
        <v>283.83194099999997</v>
      </c>
      <c r="N160" s="100">
        <v>7.4580000000000002</v>
      </c>
      <c r="O160" s="101">
        <v>0.85500000000000043</v>
      </c>
      <c r="P160" s="101">
        <v>6.6029999999999998</v>
      </c>
      <c r="Q160" s="106">
        <v>21.061</v>
      </c>
      <c r="R160" s="101">
        <v>139.06578299999998</v>
      </c>
      <c r="S160" s="285">
        <f t="shared" si="16"/>
        <v>1488.085</v>
      </c>
      <c r="T160" s="207">
        <f t="shared" si="17"/>
        <v>74.162000000000262</v>
      </c>
      <c r="U160" s="207">
        <f t="shared" si="19"/>
        <v>1413.9229999999998</v>
      </c>
      <c r="V160" s="144">
        <f t="shared" si="15"/>
        <v>21.297932938356617</v>
      </c>
      <c r="W160" s="208">
        <f t="shared" si="20"/>
        <v>30113.637233999998</v>
      </c>
      <c r="X160" s="295">
        <v>1555.28</v>
      </c>
      <c r="Y160" s="207">
        <v>62.4849999999999</v>
      </c>
      <c r="Z160" s="207">
        <v>1492.7950000000001</v>
      </c>
      <c r="AA160" s="279">
        <v>21.061</v>
      </c>
      <c r="AB160" s="207">
        <v>31439.755495000001</v>
      </c>
      <c r="AC160" s="33"/>
      <c r="AD160" s="27"/>
    </row>
    <row r="161" spans="1:30" s="14" customFormat="1" ht="15.75" customHeight="1">
      <c r="A161" s="7">
        <v>110</v>
      </c>
      <c r="B161" s="303" t="s">
        <v>140</v>
      </c>
      <c r="C161" s="23" t="s">
        <v>10</v>
      </c>
      <c r="D161" s="142">
        <v>764.16</v>
      </c>
      <c r="E161" s="142">
        <v>27.364000000000033</v>
      </c>
      <c r="F161" s="391">
        <v>736.79599999999994</v>
      </c>
      <c r="G161" s="144">
        <v>14.474097738044183</v>
      </c>
      <c r="H161" s="195">
        <v>10664.457317</v>
      </c>
      <c r="I161" s="97">
        <v>160.80000000000001</v>
      </c>
      <c r="J161" s="68">
        <f t="shared" si="21"/>
        <v>5.3980000000000246</v>
      </c>
      <c r="K161" s="70">
        <v>155.40199999999999</v>
      </c>
      <c r="L161" s="71">
        <v>15.750999999999999</v>
      </c>
      <c r="M161" s="89">
        <f t="shared" si="18"/>
        <v>2447.7369019999996</v>
      </c>
      <c r="N161" s="97">
        <v>158.72</v>
      </c>
      <c r="O161" s="68">
        <v>6.6740000000000066</v>
      </c>
      <c r="P161" s="70">
        <v>152.04599999999999</v>
      </c>
      <c r="Q161" s="71">
        <v>14.039</v>
      </c>
      <c r="R161" s="68">
        <v>2134.5737939999999</v>
      </c>
      <c r="S161" s="172">
        <f t="shared" si="16"/>
        <v>924.96</v>
      </c>
      <c r="T161" s="146">
        <f t="shared" si="17"/>
        <v>32.762000000000171</v>
      </c>
      <c r="U161" s="146">
        <f t="shared" si="19"/>
        <v>892.19799999999987</v>
      </c>
      <c r="V161" s="144">
        <f t="shared" si="15"/>
        <v>14.696507074662803</v>
      </c>
      <c r="W161" s="148">
        <f t="shared" si="20"/>
        <v>13112.194219000001</v>
      </c>
      <c r="X161" s="202">
        <v>940.48</v>
      </c>
      <c r="Y161" s="146">
        <v>34.117999999999938</v>
      </c>
      <c r="Z161" s="146">
        <v>906.36200000000008</v>
      </c>
      <c r="AA161" s="149">
        <v>14.038999999999998</v>
      </c>
      <c r="AB161" s="143">
        <v>12724.416117999999</v>
      </c>
      <c r="AC161" s="33"/>
      <c r="AD161" s="27"/>
    </row>
    <row r="162" spans="1:30" s="14" customFormat="1" ht="15.75" customHeight="1">
      <c r="A162" s="7">
        <v>111</v>
      </c>
      <c r="B162" s="4" t="s">
        <v>141</v>
      </c>
      <c r="C162" s="23" t="s">
        <v>10</v>
      </c>
      <c r="D162" s="142">
        <v>7148.6420000000007</v>
      </c>
      <c r="E162" s="142">
        <v>34.668000000000575</v>
      </c>
      <c r="F162" s="391">
        <v>7113.9740000000002</v>
      </c>
      <c r="G162" s="144">
        <v>21.413174992767757</v>
      </c>
      <c r="H162" s="195">
        <v>152332.77015600001</v>
      </c>
      <c r="I162" s="97">
        <v>330.41199999999998</v>
      </c>
      <c r="J162" s="68">
        <f t="shared" si="21"/>
        <v>1.4819999999999709</v>
      </c>
      <c r="K162" s="70">
        <v>328.93</v>
      </c>
      <c r="L162" s="71">
        <v>23.631</v>
      </c>
      <c r="M162" s="89">
        <f t="shared" si="18"/>
        <v>7772.9448300000004</v>
      </c>
      <c r="N162" s="97">
        <v>271.416</v>
      </c>
      <c r="O162" s="68">
        <v>51.126000000000005</v>
      </c>
      <c r="P162" s="70">
        <v>220.29</v>
      </c>
      <c r="Q162" s="71">
        <v>21.061</v>
      </c>
      <c r="R162" s="68">
        <v>4639.5276899999999</v>
      </c>
      <c r="S162" s="172">
        <f t="shared" si="16"/>
        <v>7479.054000000001</v>
      </c>
      <c r="T162" s="146">
        <f t="shared" si="17"/>
        <v>36.150000000000546</v>
      </c>
      <c r="U162" s="146">
        <f t="shared" si="19"/>
        <v>7442.9040000000005</v>
      </c>
      <c r="V162" s="144">
        <f t="shared" si="15"/>
        <v>21.511189044759949</v>
      </c>
      <c r="W162" s="148">
        <f t="shared" si="20"/>
        <v>160105.71498600001</v>
      </c>
      <c r="X162" s="202">
        <v>6830.2260000000006</v>
      </c>
      <c r="Y162" s="146">
        <v>89.030000000000655</v>
      </c>
      <c r="Z162" s="146">
        <v>6741.1959999999999</v>
      </c>
      <c r="AA162" s="149">
        <v>21.060999999999996</v>
      </c>
      <c r="AB162" s="143">
        <v>141976.32895599998</v>
      </c>
      <c r="AC162" s="33"/>
      <c r="AD162" s="27"/>
    </row>
    <row r="163" spans="1:30" s="14" customFormat="1" ht="15.75" customHeight="1">
      <c r="A163" s="7">
        <v>112</v>
      </c>
      <c r="B163" s="4" t="s">
        <v>142</v>
      </c>
      <c r="C163" s="23" t="s">
        <v>10</v>
      </c>
      <c r="D163" s="142">
        <v>5448.1439999999993</v>
      </c>
      <c r="E163" s="142">
        <v>247.61399999999867</v>
      </c>
      <c r="F163" s="391">
        <v>5200.5300000000007</v>
      </c>
      <c r="G163" s="144">
        <v>21.413679576696989</v>
      </c>
      <c r="H163" s="195">
        <v>111362.483049</v>
      </c>
      <c r="I163" s="97">
        <v>554.20799999999997</v>
      </c>
      <c r="J163" s="68">
        <f t="shared" si="21"/>
        <v>18.682000000000016</v>
      </c>
      <c r="K163" s="70">
        <v>535.52599999999995</v>
      </c>
      <c r="L163" s="71">
        <v>23.631</v>
      </c>
      <c r="M163" s="89">
        <f t="shared" si="18"/>
        <v>12655.014905999999</v>
      </c>
      <c r="N163" s="97">
        <v>440.49599999999998</v>
      </c>
      <c r="O163" s="68">
        <v>11.48599999999999</v>
      </c>
      <c r="P163" s="70">
        <v>429.01</v>
      </c>
      <c r="Q163" s="71">
        <v>21.061</v>
      </c>
      <c r="R163" s="68">
        <v>9035.37961</v>
      </c>
      <c r="S163" s="172">
        <f t="shared" si="16"/>
        <v>6002.351999999999</v>
      </c>
      <c r="T163" s="146">
        <f t="shared" si="17"/>
        <v>266.29599999999846</v>
      </c>
      <c r="U163" s="146">
        <f t="shared" si="19"/>
        <v>5736.0560000000005</v>
      </c>
      <c r="V163" s="144">
        <f t="shared" si="15"/>
        <v>21.620691631148649</v>
      </c>
      <c r="W163" s="148">
        <f t="shared" si="20"/>
        <v>124017.497955</v>
      </c>
      <c r="X163" s="202">
        <v>5651.0879999999997</v>
      </c>
      <c r="Y163" s="146">
        <v>229.74300000000039</v>
      </c>
      <c r="Z163" s="146">
        <v>5421.3449999999993</v>
      </c>
      <c r="AA163" s="149">
        <v>21.061000000000003</v>
      </c>
      <c r="AB163" s="143">
        <v>114178.94704500001</v>
      </c>
      <c r="AC163" s="33"/>
      <c r="AD163" s="27"/>
    </row>
    <row r="164" spans="1:30" s="14" customFormat="1" ht="15.75" customHeight="1">
      <c r="A164" s="7">
        <v>113</v>
      </c>
      <c r="B164" s="3" t="s">
        <v>159</v>
      </c>
      <c r="C164" s="23" t="s">
        <v>10</v>
      </c>
      <c r="D164" s="142">
        <v>2669</v>
      </c>
      <c r="E164" s="142">
        <v>133.81399999999985</v>
      </c>
      <c r="F164" s="391">
        <v>2535.1860000000001</v>
      </c>
      <c r="G164" s="144">
        <v>14.115448885407222</v>
      </c>
      <c r="H164" s="195">
        <v>35785.288397999997</v>
      </c>
      <c r="I164" s="97">
        <v>0</v>
      </c>
      <c r="J164" s="68">
        <f t="shared" si="21"/>
        <v>0</v>
      </c>
      <c r="K164" s="70">
        <v>0</v>
      </c>
      <c r="L164" s="71">
        <v>15.750999999999999</v>
      </c>
      <c r="M164" s="89">
        <f t="shared" si="18"/>
        <v>0</v>
      </c>
      <c r="N164" s="97">
        <v>203.6</v>
      </c>
      <c r="O164" s="68">
        <v>10.117999999999995</v>
      </c>
      <c r="P164" s="70">
        <v>193.482</v>
      </c>
      <c r="Q164" s="71">
        <v>14.039</v>
      </c>
      <c r="R164" s="68">
        <v>2716.2937980000002</v>
      </c>
      <c r="S164" s="172">
        <f t="shared" si="16"/>
        <v>2669</v>
      </c>
      <c r="T164" s="146">
        <f t="shared" si="17"/>
        <v>133.81399999999985</v>
      </c>
      <c r="U164" s="146">
        <f t="shared" si="19"/>
        <v>2535.1860000000001</v>
      </c>
      <c r="V164" s="144">
        <f t="shared" si="15"/>
        <v>14.115448885407222</v>
      </c>
      <c r="W164" s="148">
        <f t="shared" si="20"/>
        <v>35785.288397999997</v>
      </c>
      <c r="X164" s="202">
        <v>1566</v>
      </c>
      <c r="Y164" s="146">
        <v>74.871000000000095</v>
      </c>
      <c r="Z164" s="146">
        <v>1491.1289999999999</v>
      </c>
      <c r="AA164" s="149">
        <v>14.039</v>
      </c>
      <c r="AB164" s="143">
        <v>20933.960030999999</v>
      </c>
      <c r="AC164" s="33"/>
      <c r="AD164" s="27"/>
    </row>
    <row r="165" spans="1:30" s="14" customFormat="1" ht="15.75" customHeight="1">
      <c r="A165" s="8">
        <v>114</v>
      </c>
      <c r="B165" s="312" t="s">
        <v>143</v>
      </c>
      <c r="C165" s="34" t="s">
        <v>10</v>
      </c>
      <c r="D165" s="203">
        <v>13.17</v>
      </c>
      <c r="E165" s="203">
        <v>1.6859999999999999</v>
      </c>
      <c r="F165" s="204">
        <v>11.484</v>
      </c>
      <c r="G165" s="144">
        <v>21.167999999999996</v>
      </c>
      <c r="H165" s="205">
        <v>243.09331199999997</v>
      </c>
      <c r="I165" s="100">
        <v>0</v>
      </c>
      <c r="J165" s="101">
        <f t="shared" si="21"/>
        <v>0</v>
      </c>
      <c r="K165" s="101">
        <v>0</v>
      </c>
      <c r="L165" s="102">
        <v>23.631</v>
      </c>
      <c r="M165" s="275">
        <f t="shared" si="18"/>
        <v>0</v>
      </c>
      <c r="N165" s="100">
        <v>0</v>
      </c>
      <c r="O165" s="101">
        <v>0</v>
      </c>
      <c r="P165" s="101">
        <v>0</v>
      </c>
      <c r="Q165" s="102">
        <v>21.061</v>
      </c>
      <c r="R165" s="101">
        <v>0</v>
      </c>
      <c r="S165" s="285">
        <f t="shared" si="16"/>
        <v>13.17</v>
      </c>
      <c r="T165" s="207">
        <f t="shared" si="17"/>
        <v>1.6859999999999999</v>
      </c>
      <c r="U165" s="207">
        <f t="shared" si="19"/>
        <v>11.484</v>
      </c>
      <c r="V165" s="144">
        <f t="shared" si="15"/>
        <v>21.167999999999996</v>
      </c>
      <c r="W165" s="208">
        <f t="shared" si="20"/>
        <v>243.09331199999997</v>
      </c>
      <c r="X165" s="295">
        <v>16.8</v>
      </c>
      <c r="Y165" s="207">
        <v>2.0720000000000027</v>
      </c>
      <c r="Z165" s="207">
        <v>14.727999999999998</v>
      </c>
      <c r="AA165" s="279">
        <v>21.061</v>
      </c>
      <c r="AB165" s="207">
        <v>310.18640799999997</v>
      </c>
      <c r="AC165" s="33"/>
      <c r="AD165" s="27"/>
    </row>
    <row r="166" spans="1:30" s="14" customFormat="1" ht="15.75" customHeight="1">
      <c r="A166" s="12">
        <v>115</v>
      </c>
      <c r="B166" s="4" t="s">
        <v>144</v>
      </c>
      <c r="C166" s="23" t="s">
        <v>10</v>
      </c>
      <c r="D166" s="142">
        <v>860.00900000000001</v>
      </c>
      <c r="E166" s="142">
        <v>20.055000000000064</v>
      </c>
      <c r="F166" s="391">
        <v>839.95399999999995</v>
      </c>
      <c r="G166" s="144">
        <v>21.522137218228618</v>
      </c>
      <c r="H166" s="195">
        <v>18077.605244999999</v>
      </c>
      <c r="I166" s="97">
        <v>90.822999999999993</v>
      </c>
      <c r="J166" s="68">
        <f t="shared" si="21"/>
        <v>4.4109999999999872</v>
      </c>
      <c r="K166" s="70">
        <v>86.412000000000006</v>
      </c>
      <c r="L166" s="71">
        <v>23.631</v>
      </c>
      <c r="M166" s="89">
        <f t="shared" si="18"/>
        <v>2042.0019720000003</v>
      </c>
      <c r="N166" s="97">
        <v>53.082999999999998</v>
      </c>
      <c r="O166" s="68">
        <v>3.0139999999999958</v>
      </c>
      <c r="P166" s="70">
        <v>50.069000000000003</v>
      </c>
      <c r="Q166" s="71">
        <v>21.061</v>
      </c>
      <c r="R166" s="68">
        <v>1054.503209</v>
      </c>
      <c r="S166" s="172">
        <f t="shared" si="16"/>
        <v>950.83199999999999</v>
      </c>
      <c r="T166" s="146">
        <f t="shared" si="17"/>
        <v>24.466000000000008</v>
      </c>
      <c r="U166" s="146">
        <f t="shared" si="19"/>
        <v>926.36599999999999</v>
      </c>
      <c r="V166" s="144">
        <f t="shared" si="15"/>
        <v>21.718853257783643</v>
      </c>
      <c r="W166" s="148">
        <f t="shared" si="20"/>
        <v>20119.607217000001</v>
      </c>
      <c r="X166" s="202">
        <v>965.274</v>
      </c>
      <c r="Y166" s="146">
        <v>24.704000000000065</v>
      </c>
      <c r="Z166" s="146">
        <v>940.56999999999994</v>
      </c>
      <c r="AA166" s="149">
        <v>21.060999999999996</v>
      </c>
      <c r="AB166" s="143">
        <v>19809.344769999996</v>
      </c>
      <c r="AC166" s="33"/>
      <c r="AD166" s="27"/>
    </row>
    <row r="167" spans="1:30" s="14" customFormat="1" ht="15.75" customHeight="1">
      <c r="A167" s="12">
        <v>116</v>
      </c>
      <c r="B167" s="4" t="s">
        <v>145</v>
      </c>
      <c r="C167" s="23" t="s">
        <v>10</v>
      </c>
      <c r="D167" s="142">
        <v>638.12400000000002</v>
      </c>
      <c r="E167" s="142">
        <v>26.140999999999963</v>
      </c>
      <c r="F167" s="391">
        <v>611.98300000000006</v>
      </c>
      <c r="G167" s="144">
        <v>21.525740564688885</v>
      </c>
      <c r="H167" s="195">
        <v>13173.387288</v>
      </c>
      <c r="I167" s="97">
        <v>67.908000000000001</v>
      </c>
      <c r="J167" s="68">
        <f t="shared" si="21"/>
        <v>2.7120000000000033</v>
      </c>
      <c r="K167" s="70">
        <v>65.195999999999998</v>
      </c>
      <c r="L167" s="71">
        <v>23.631</v>
      </c>
      <c r="M167" s="89">
        <f t="shared" si="18"/>
        <v>1540.6466760000001</v>
      </c>
      <c r="N167" s="97">
        <v>35.090000000000003</v>
      </c>
      <c r="O167" s="68">
        <v>1.9490000000000052</v>
      </c>
      <c r="P167" s="70">
        <v>33.140999999999998</v>
      </c>
      <c r="Q167" s="71">
        <v>21.061</v>
      </c>
      <c r="R167" s="68">
        <v>697.98260099999993</v>
      </c>
      <c r="S167" s="172">
        <f t="shared" si="16"/>
        <v>706.03200000000004</v>
      </c>
      <c r="T167" s="146">
        <f t="shared" si="17"/>
        <v>28.852999999999952</v>
      </c>
      <c r="U167" s="146">
        <f t="shared" si="19"/>
        <v>677.17900000000009</v>
      </c>
      <c r="V167" s="144">
        <f t="shared" si="15"/>
        <v>21.728426256573222</v>
      </c>
      <c r="W167" s="148">
        <f t="shared" si="20"/>
        <v>14714.033964</v>
      </c>
      <c r="X167" s="202">
        <v>732.49900000000002</v>
      </c>
      <c r="Y167" s="146">
        <v>26.833000000000084</v>
      </c>
      <c r="Z167" s="146">
        <v>705.66599999999994</v>
      </c>
      <c r="AA167" s="149">
        <v>21.061000000000003</v>
      </c>
      <c r="AB167" s="143">
        <v>14862.031626</v>
      </c>
      <c r="AC167" s="33"/>
      <c r="AD167" s="27"/>
    </row>
    <row r="168" spans="1:30" s="14" customFormat="1" ht="15.75" customHeight="1">
      <c r="A168" s="12">
        <v>117</v>
      </c>
      <c r="B168" s="4" t="s">
        <v>165</v>
      </c>
      <c r="C168" s="23" t="s">
        <v>10</v>
      </c>
      <c r="D168" s="142">
        <v>1254.2860000000001</v>
      </c>
      <c r="E168" s="142">
        <v>20.214000000000169</v>
      </c>
      <c r="F168" s="391">
        <v>1234.0719999999999</v>
      </c>
      <c r="G168" s="144">
        <v>21.684331636241648</v>
      </c>
      <c r="H168" s="195">
        <v>26760.026511</v>
      </c>
      <c r="I168" s="97">
        <v>227.68799999999999</v>
      </c>
      <c r="J168" s="68">
        <f t="shared" si="21"/>
        <v>6.1490000000000009</v>
      </c>
      <c r="K168" s="70">
        <v>221.53899999999999</v>
      </c>
      <c r="L168" s="71">
        <v>23.631</v>
      </c>
      <c r="M168" s="89">
        <f t="shared" si="18"/>
        <v>5235.1881089999997</v>
      </c>
      <c r="N168" s="97">
        <v>177.941</v>
      </c>
      <c r="O168" s="68">
        <v>5.3930000000000007</v>
      </c>
      <c r="P168" s="70">
        <v>172.548</v>
      </c>
      <c r="Q168" s="71">
        <v>21.061</v>
      </c>
      <c r="R168" s="68">
        <v>3634.0334280000002</v>
      </c>
      <c r="S168" s="172">
        <f t="shared" si="16"/>
        <v>1481.9740000000002</v>
      </c>
      <c r="T168" s="146">
        <f t="shared" si="17"/>
        <v>26.363000000000284</v>
      </c>
      <c r="U168" s="146">
        <f t="shared" si="19"/>
        <v>1455.6109999999999</v>
      </c>
      <c r="V168" s="144">
        <f t="shared" si="15"/>
        <v>21.980607882188306</v>
      </c>
      <c r="W168" s="148">
        <f t="shared" si="20"/>
        <v>31995.214619999999</v>
      </c>
      <c r="X168" s="202">
        <v>1458.8550000000002</v>
      </c>
      <c r="Y168" s="146">
        <v>24.950000000000273</v>
      </c>
      <c r="Z168" s="146">
        <v>1433.905</v>
      </c>
      <c r="AA168" s="149">
        <v>21.061</v>
      </c>
      <c r="AB168" s="143">
        <v>30199.473204999998</v>
      </c>
      <c r="AC168" s="33"/>
      <c r="AD168" s="27"/>
    </row>
    <row r="169" spans="1:30" s="14" customFormat="1" ht="15.75" customHeight="1">
      <c r="A169" s="12">
        <v>118</v>
      </c>
      <c r="B169" s="4" t="s">
        <v>181</v>
      </c>
      <c r="C169" s="23" t="s">
        <v>10</v>
      </c>
      <c r="D169" s="142">
        <v>625.68000000000006</v>
      </c>
      <c r="E169" s="142">
        <v>35.586000000000126</v>
      </c>
      <c r="F169" s="391">
        <v>590.09399999999994</v>
      </c>
      <c r="G169" s="144">
        <v>14.11</v>
      </c>
      <c r="H169" s="195">
        <v>8326.2263399999993</v>
      </c>
      <c r="I169" s="97">
        <v>0</v>
      </c>
      <c r="J169" s="68">
        <f t="shared" si="21"/>
        <v>0</v>
      </c>
      <c r="K169" s="70">
        <v>0</v>
      </c>
      <c r="L169" s="71">
        <v>15.750999999999999</v>
      </c>
      <c r="M169" s="89">
        <f t="shared" si="18"/>
        <v>0</v>
      </c>
      <c r="N169" s="97">
        <v>0</v>
      </c>
      <c r="O169" s="68">
        <v>0</v>
      </c>
      <c r="P169" s="70">
        <v>0</v>
      </c>
      <c r="Q169" s="71">
        <v>14.039</v>
      </c>
      <c r="R169" s="68">
        <v>0</v>
      </c>
      <c r="S169" s="172">
        <f t="shared" si="16"/>
        <v>625.68000000000006</v>
      </c>
      <c r="T169" s="146">
        <f t="shared" si="17"/>
        <v>35.586000000000126</v>
      </c>
      <c r="U169" s="146">
        <f t="shared" si="19"/>
        <v>590.09399999999994</v>
      </c>
      <c r="V169" s="144">
        <f t="shared" si="15"/>
        <v>14.11</v>
      </c>
      <c r="W169" s="148">
        <f t="shared" si="20"/>
        <v>8326.2263399999993</v>
      </c>
      <c r="X169" s="202">
        <v>595.27499999999998</v>
      </c>
      <c r="Y169" s="146">
        <v>37.715999999999894</v>
      </c>
      <c r="Z169" s="146">
        <v>557.55900000000008</v>
      </c>
      <c r="AA169" s="149">
        <v>14.039</v>
      </c>
      <c r="AB169" s="143">
        <v>7827.5708010000008</v>
      </c>
      <c r="AC169" s="33"/>
      <c r="AD169" s="27"/>
    </row>
    <row r="170" spans="1:30" s="14" customFormat="1" ht="15.75" customHeight="1">
      <c r="A170" s="12">
        <v>119</v>
      </c>
      <c r="B170" s="304" t="s">
        <v>146</v>
      </c>
      <c r="C170" s="23" t="s">
        <v>10</v>
      </c>
      <c r="D170" s="142">
        <v>1101.566</v>
      </c>
      <c r="E170" s="142">
        <v>12.375</v>
      </c>
      <c r="F170" s="391">
        <v>1089.191</v>
      </c>
      <c r="G170" s="144">
        <v>21.686496085626853</v>
      </c>
      <c r="H170" s="195">
        <v>23620.736357999998</v>
      </c>
      <c r="I170" s="97">
        <v>202.577</v>
      </c>
      <c r="J170" s="68">
        <f t="shared" si="21"/>
        <v>5.0120000000000005</v>
      </c>
      <c r="K170" s="70">
        <v>197.565</v>
      </c>
      <c r="L170" s="71">
        <v>23.631</v>
      </c>
      <c r="M170" s="89">
        <f t="shared" si="18"/>
        <v>4668.6585150000001</v>
      </c>
      <c r="N170" s="97">
        <v>159.45099999999999</v>
      </c>
      <c r="O170" s="68">
        <v>4.2279999999999802</v>
      </c>
      <c r="P170" s="70">
        <v>155.22300000000001</v>
      </c>
      <c r="Q170" s="71">
        <v>21.061</v>
      </c>
      <c r="R170" s="68">
        <v>3269.1516030000003</v>
      </c>
      <c r="S170" s="172">
        <f t="shared" si="16"/>
        <v>1304.143</v>
      </c>
      <c r="T170" s="146">
        <f t="shared" si="17"/>
        <v>17.386999999999944</v>
      </c>
      <c r="U170" s="146">
        <f t="shared" si="19"/>
        <v>1286.7560000000001</v>
      </c>
      <c r="V170" s="144">
        <f t="shared" si="15"/>
        <v>21.985049903011912</v>
      </c>
      <c r="W170" s="148">
        <f t="shared" si="20"/>
        <v>28289.394872999997</v>
      </c>
      <c r="X170" s="202">
        <v>1327.1690000000001</v>
      </c>
      <c r="Y170" s="146">
        <v>38.709000000000287</v>
      </c>
      <c r="Z170" s="146">
        <v>1288.4599999999998</v>
      </c>
      <c r="AA170" s="149">
        <v>21.061000000000003</v>
      </c>
      <c r="AB170" s="143">
        <v>27136.25606</v>
      </c>
      <c r="AC170" s="33"/>
      <c r="AD170" s="27"/>
    </row>
    <row r="171" spans="1:30" s="14" customFormat="1" ht="15.75" customHeight="1">
      <c r="A171" s="12">
        <v>120</v>
      </c>
      <c r="B171" s="4" t="s">
        <v>182</v>
      </c>
      <c r="C171" s="23" t="s">
        <v>10</v>
      </c>
      <c r="D171" s="142">
        <v>1448.44</v>
      </c>
      <c r="E171" s="142">
        <v>151.47700000000032</v>
      </c>
      <c r="F171" s="391">
        <v>1296.9629999999997</v>
      </c>
      <c r="G171" s="144">
        <v>21.246687213898937</v>
      </c>
      <c r="H171" s="195">
        <v>27556.167189</v>
      </c>
      <c r="I171" s="97">
        <v>23.76</v>
      </c>
      <c r="J171" s="68">
        <f t="shared" si="21"/>
        <v>4.4410000000000025</v>
      </c>
      <c r="K171" s="70">
        <v>19.318999999999999</v>
      </c>
      <c r="L171" s="71">
        <v>23.631</v>
      </c>
      <c r="M171" s="89">
        <f t="shared" si="18"/>
        <v>456.527289</v>
      </c>
      <c r="N171" s="97">
        <v>18.72</v>
      </c>
      <c r="O171" s="68">
        <v>5.9689999999999994</v>
      </c>
      <c r="P171" s="70">
        <v>12.750999999999999</v>
      </c>
      <c r="Q171" s="71">
        <v>21.061</v>
      </c>
      <c r="R171" s="68">
        <v>268.548811</v>
      </c>
      <c r="S171" s="172">
        <f t="shared" si="16"/>
        <v>1472.2</v>
      </c>
      <c r="T171" s="146">
        <f t="shared" si="17"/>
        <v>155.91800000000035</v>
      </c>
      <c r="U171" s="146">
        <f t="shared" si="19"/>
        <v>1316.2819999999997</v>
      </c>
      <c r="V171" s="144">
        <f t="shared" si="15"/>
        <v>21.281681644206945</v>
      </c>
      <c r="W171" s="148">
        <f t="shared" si="20"/>
        <v>28012.694478000001</v>
      </c>
      <c r="X171" s="202">
        <v>1146.848</v>
      </c>
      <c r="Y171" s="146">
        <v>125.18899999999996</v>
      </c>
      <c r="Z171" s="146">
        <v>1021.659</v>
      </c>
      <c r="AA171" s="149">
        <v>21.061000000000003</v>
      </c>
      <c r="AB171" s="143">
        <v>21517.160199000002</v>
      </c>
      <c r="AC171" s="33"/>
      <c r="AD171" s="27"/>
    </row>
    <row r="172" spans="1:30" s="14" customFormat="1" ht="15.75" customHeight="1">
      <c r="A172" s="12">
        <v>121</v>
      </c>
      <c r="B172" s="4" t="s">
        <v>147</v>
      </c>
      <c r="C172" s="23" t="s">
        <v>10</v>
      </c>
      <c r="D172" s="142">
        <v>3254.3880000000004</v>
      </c>
      <c r="E172" s="142">
        <v>4.443000000000211</v>
      </c>
      <c r="F172" s="391">
        <v>3249.9450000000002</v>
      </c>
      <c r="G172" s="144">
        <v>21.363179759349773</v>
      </c>
      <c r="H172" s="195">
        <v>69429.159243000002</v>
      </c>
      <c r="I172" s="97">
        <v>108.57599999999999</v>
      </c>
      <c r="J172" s="68">
        <f t="shared" si="21"/>
        <v>0</v>
      </c>
      <c r="K172" s="70">
        <v>108.57599999999999</v>
      </c>
      <c r="L172" s="71">
        <v>23.631</v>
      </c>
      <c r="M172" s="89">
        <f t="shared" si="18"/>
        <v>2565.7594559999998</v>
      </c>
      <c r="N172" s="97">
        <v>107.538</v>
      </c>
      <c r="O172" s="68">
        <v>0</v>
      </c>
      <c r="P172" s="70">
        <v>107.538</v>
      </c>
      <c r="Q172" s="71">
        <v>21.061</v>
      </c>
      <c r="R172" s="68">
        <v>2264.857818</v>
      </c>
      <c r="S172" s="172">
        <f t="shared" si="16"/>
        <v>3362.9640000000004</v>
      </c>
      <c r="T172" s="146">
        <f t="shared" si="17"/>
        <v>4.443000000000211</v>
      </c>
      <c r="U172" s="146">
        <f t="shared" si="19"/>
        <v>3358.5210000000002</v>
      </c>
      <c r="V172" s="144">
        <f t="shared" si="15"/>
        <v>21.436495022362521</v>
      </c>
      <c r="W172" s="148">
        <f t="shared" si="20"/>
        <v>71994.918699000002</v>
      </c>
      <c r="X172" s="202">
        <v>3187.107</v>
      </c>
      <c r="Y172" s="146">
        <v>31.092000000000098</v>
      </c>
      <c r="Z172" s="146">
        <v>3156.0149999999999</v>
      </c>
      <c r="AA172" s="149">
        <v>21.061</v>
      </c>
      <c r="AB172" s="143">
        <v>66468.831915000002</v>
      </c>
      <c r="AC172" s="33"/>
      <c r="AD172" s="27"/>
    </row>
    <row r="173" spans="1:30" s="14" customFormat="1" ht="15.75" customHeight="1">
      <c r="A173" s="12">
        <v>122</v>
      </c>
      <c r="B173" s="4" t="s">
        <v>148</v>
      </c>
      <c r="C173" s="23" t="s">
        <v>10</v>
      </c>
      <c r="D173" s="142">
        <v>4579.1639999999998</v>
      </c>
      <c r="E173" s="142">
        <v>121.02700000000004</v>
      </c>
      <c r="F173" s="391">
        <v>4458.1369999999997</v>
      </c>
      <c r="G173" s="144">
        <v>21.319912375954353</v>
      </c>
      <c r="H173" s="195">
        <v>95047.090200000006</v>
      </c>
      <c r="I173" s="97">
        <v>127.44</v>
      </c>
      <c r="J173" s="68">
        <f t="shared" si="21"/>
        <v>10.155999999999992</v>
      </c>
      <c r="K173" s="70">
        <v>117.28400000000001</v>
      </c>
      <c r="L173" s="71">
        <v>23.631</v>
      </c>
      <c r="M173" s="89">
        <f t="shared" si="18"/>
        <v>2771.538204</v>
      </c>
      <c r="N173" s="97">
        <v>147.018</v>
      </c>
      <c r="O173" s="68">
        <v>7.8189999999999884</v>
      </c>
      <c r="P173" s="70">
        <v>139.19900000000001</v>
      </c>
      <c r="Q173" s="71">
        <v>21.061</v>
      </c>
      <c r="R173" s="68">
        <v>2931.6701390000003</v>
      </c>
      <c r="S173" s="172">
        <f t="shared" si="16"/>
        <v>4706.6039999999994</v>
      </c>
      <c r="T173" s="146">
        <f t="shared" si="17"/>
        <v>131.18299999999999</v>
      </c>
      <c r="U173" s="146">
        <f t="shared" si="19"/>
        <v>4575.4209999999994</v>
      </c>
      <c r="V173" s="144">
        <f t="shared" si="15"/>
        <v>21.379153613186638</v>
      </c>
      <c r="W173" s="148">
        <f t="shared" si="20"/>
        <v>97818.628404000003</v>
      </c>
      <c r="X173" s="202">
        <v>5058.3</v>
      </c>
      <c r="Y173" s="146">
        <v>175.90499999999975</v>
      </c>
      <c r="Z173" s="146">
        <v>4882.3950000000004</v>
      </c>
      <c r="AA173" s="149">
        <v>21.061</v>
      </c>
      <c r="AB173" s="143">
        <v>102828.12109500001</v>
      </c>
      <c r="AC173" s="33"/>
      <c r="AD173" s="27"/>
    </row>
    <row r="174" spans="1:30" s="14" customFormat="1" ht="15.75" customHeight="1">
      <c r="A174" s="12">
        <v>123</v>
      </c>
      <c r="B174" s="4" t="s">
        <v>149</v>
      </c>
      <c r="C174" s="23" t="s">
        <v>10</v>
      </c>
      <c r="D174" s="142">
        <v>387.98899999999998</v>
      </c>
      <c r="E174" s="142">
        <v>14.579000000000008</v>
      </c>
      <c r="F174" s="391">
        <v>373.40999999999997</v>
      </c>
      <c r="G174" s="144">
        <v>14.350909399855388</v>
      </c>
      <c r="H174" s="195">
        <v>5358.7730789999996</v>
      </c>
      <c r="I174" s="97">
        <v>38.582000000000001</v>
      </c>
      <c r="J174" s="68">
        <f t="shared" si="21"/>
        <v>7.4200000000000017</v>
      </c>
      <c r="K174" s="70">
        <v>31.161999999999999</v>
      </c>
      <c r="L174" s="71">
        <v>15.750999999999999</v>
      </c>
      <c r="M174" s="89">
        <f t="shared" si="18"/>
        <v>490.83266199999997</v>
      </c>
      <c r="N174" s="97">
        <v>35.302</v>
      </c>
      <c r="O174" s="68">
        <v>7.0509999999999984</v>
      </c>
      <c r="P174" s="70">
        <v>28.251000000000001</v>
      </c>
      <c r="Q174" s="71">
        <v>14.039</v>
      </c>
      <c r="R174" s="68">
        <v>396.61578900000001</v>
      </c>
      <c r="S174" s="172">
        <f t="shared" si="16"/>
        <v>426.57099999999997</v>
      </c>
      <c r="T174" s="146">
        <f t="shared" si="17"/>
        <v>21.999000000000024</v>
      </c>
      <c r="U174" s="146">
        <f t="shared" si="19"/>
        <v>404.57199999999995</v>
      </c>
      <c r="V174" s="144">
        <f t="shared" si="15"/>
        <v>14.458750830507302</v>
      </c>
      <c r="W174" s="148">
        <f t="shared" si="20"/>
        <v>5849.6057409999994</v>
      </c>
      <c r="X174" s="202">
        <v>202.77200000000002</v>
      </c>
      <c r="Y174" s="146">
        <v>11.737000000000023</v>
      </c>
      <c r="Z174" s="146">
        <v>191.035</v>
      </c>
      <c r="AA174" s="149">
        <v>14.039</v>
      </c>
      <c r="AB174" s="143">
        <v>2681.9403649999999</v>
      </c>
      <c r="AC174" s="33"/>
      <c r="AD174" s="27"/>
    </row>
    <row r="175" spans="1:30" s="14" customFormat="1" ht="15.75" customHeight="1">
      <c r="A175" s="299">
        <v>124</v>
      </c>
      <c r="B175" s="312" t="s">
        <v>150</v>
      </c>
      <c r="C175" s="34" t="s">
        <v>10</v>
      </c>
      <c r="D175" s="203">
        <v>1187.625</v>
      </c>
      <c r="E175" s="203">
        <v>128.56400000000008</v>
      </c>
      <c r="F175" s="204">
        <v>1059.0609999999999</v>
      </c>
      <c r="G175" s="144">
        <v>21.184812088255537</v>
      </c>
      <c r="H175" s="205">
        <v>22436.008274999997</v>
      </c>
      <c r="I175" s="100">
        <v>0</v>
      </c>
      <c r="J175" s="101">
        <f t="shared" si="21"/>
        <v>0</v>
      </c>
      <c r="K175" s="101">
        <v>0</v>
      </c>
      <c r="L175" s="102">
        <v>23.631</v>
      </c>
      <c r="M175" s="275">
        <f t="shared" si="18"/>
        <v>0</v>
      </c>
      <c r="N175" s="100">
        <v>8.19</v>
      </c>
      <c r="O175" s="101">
        <v>4.2319999999999993</v>
      </c>
      <c r="P175" s="101">
        <v>3.9580000000000002</v>
      </c>
      <c r="Q175" s="102">
        <v>21.061</v>
      </c>
      <c r="R175" s="101">
        <v>83.359437999999997</v>
      </c>
      <c r="S175" s="285">
        <f t="shared" si="16"/>
        <v>1187.625</v>
      </c>
      <c r="T175" s="207">
        <f t="shared" si="17"/>
        <v>128.56400000000008</v>
      </c>
      <c r="U175" s="207">
        <f t="shared" si="19"/>
        <v>1059.0609999999999</v>
      </c>
      <c r="V175" s="144">
        <f t="shared" ref="V175:V232" si="22">W175/U175</f>
        <v>21.184812088255537</v>
      </c>
      <c r="W175" s="208">
        <f t="shared" si="20"/>
        <v>22436.008274999997</v>
      </c>
      <c r="X175" s="202">
        <v>729.01200000000006</v>
      </c>
      <c r="Y175" s="146">
        <v>50.18200000000013</v>
      </c>
      <c r="Z175" s="146">
        <v>678.82999999999993</v>
      </c>
      <c r="AA175" s="149">
        <v>21.061</v>
      </c>
      <c r="AB175" s="143">
        <v>14296.838629999998</v>
      </c>
      <c r="AC175" s="33"/>
      <c r="AD175" s="27"/>
    </row>
    <row r="176" spans="1:30" s="14" customFormat="1" ht="15.75" customHeight="1">
      <c r="A176" s="12">
        <v>125</v>
      </c>
      <c r="B176" s="304" t="s">
        <v>151</v>
      </c>
      <c r="C176" s="23" t="s">
        <v>10</v>
      </c>
      <c r="D176" s="142">
        <v>6146.3600000000006</v>
      </c>
      <c r="E176" s="142">
        <v>34.121000000000095</v>
      </c>
      <c r="F176" s="391">
        <v>6112.2390000000005</v>
      </c>
      <c r="G176" s="144">
        <v>21.273703377763859</v>
      </c>
      <c r="H176" s="195">
        <v>130029.95946</v>
      </c>
      <c r="I176" s="97">
        <v>255.708</v>
      </c>
      <c r="J176" s="68">
        <f t="shared" si="21"/>
        <v>2.7439999999999998</v>
      </c>
      <c r="K176" s="70">
        <v>252.964</v>
      </c>
      <c r="L176" s="71">
        <v>23.631</v>
      </c>
      <c r="M176" s="89">
        <f t="shared" si="18"/>
        <v>5977.7922840000001</v>
      </c>
      <c r="N176" s="97">
        <v>29.364000000000001</v>
      </c>
      <c r="O176" s="68">
        <v>3.8710000000000022</v>
      </c>
      <c r="P176" s="70">
        <v>25.492999999999999</v>
      </c>
      <c r="Q176" s="71">
        <v>21.061</v>
      </c>
      <c r="R176" s="68">
        <v>536.90807299999994</v>
      </c>
      <c r="S176" s="172">
        <f t="shared" si="16"/>
        <v>6402.0680000000002</v>
      </c>
      <c r="T176" s="146">
        <f t="shared" si="17"/>
        <v>36.864999999999782</v>
      </c>
      <c r="U176" s="146">
        <f t="shared" si="19"/>
        <v>6365.2030000000004</v>
      </c>
      <c r="V176" s="144">
        <f t="shared" si="22"/>
        <v>21.367386357355766</v>
      </c>
      <c r="W176" s="148">
        <f t="shared" si="20"/>
        <v>136007.75174400001</v>
      </c>
      <c r="X176" s="202">
        <v>5068.0209999999997</v>
      </c>
      <c r="Y176" s="146">
        <v>100.57999999999902</v>
      </c>
      <c r="Z176" s="146">
        <v>4967.4410000000007</v>
      </c>
      <c r="AA176" s="149">
        <v>21.060999999999996</v>
      </c>
      <c r="AB176" s="143">
        <v>104619.274901</v>
      </c>
      <c r="AC176" s="33"/>
      <c r="AD176" s="27"/>
    </row>
    <row r="177" spans="1:30" s="14" customFormat="1" ht="15.75" customHeight="1">
      <c r="A177" s="12">
        <v>126</v>
      </c>
      <c r="B177" s="4" t="s">
        <v>167</v>
      </c>
      <c r="C177" s="23" t="s">
        <v>10</v>
      </c>
      <c r="D177" s="142">
        <v>1836.9540000000002</v>
      </c>
      <c r="E177" s="142">
        <v>4.4819999999999709</v>
      </c>
      <c r="F177" s="391">
        <v>1832.4720000000002</v>
      </c>
      <c r="G177" s="144">
        <v>21.725201612903223</v>
      </c>
      <c r="H177" s="195">
        <v>39810.823649999998</v>
      </c>
      <c r="I177" s="97">
        <v>636.49800000000005</v>
      </c>
      <c r="J177" s="68">
        <f t="shared" si="21"/>
        <v>6.7620000000000573</v>
      </c>
      <c r="K177" s="70">
        <v>629.73599999999999</v>
      </c>
      <c r="L177" s="71">
        <v>23.631</v>
      </c>
      <c r="M177" s="89">
        <f t="shared" si="18"/>
        <v>14881.291416</v>
      </c>
      <c r="N177" s="97">
        <v>895.2</v>
      </c>
      <c r="O177" s="68">
        <v>26.057999999999993</v>
      </c>
      <c r="P177" s="70">
        <v>869.14200000000005</v>
      </c>
      <c r="Q177" s="71">
        <v>21.061</v>
      </c>
      <c r="R177" s="68">
        <v>18304.999662000002</v>
      </c>
      <c r="S177" s="172">
        <f t="shared" si="16"/>
        <v>2473.4520000000002</v>
      </c>
      <c r="T177" s="146">
        <f t="shared" si="17"/>
        <v>11.244000000000142</v>
      </c>
      <c r="U177" s="146">
        <f t="shared" si="19"/>
        <v>2462.2080000000001</v>
      </c>
      <c r="V177" s="144">
        <f t="shared" si="22"/>
        <v>22.212629910226916</v>
      </c>
      <c r="W177" s="148">
        <f t="shared" si="20"/>
        <v>54692.115065999998</v>
      </c>
      <c r="X177" s="202">
        <v>915.87600000000009</v>
      </c>
      <c r="Y177" s="146">
        <v>26.406000000000063</v>
      </c>
      <c r="Z177" s="146">
        <v>889.47</v>
      </c>
      <c r="AA177" s="149">
        <v>21.061</v>
      </c>
      <c r="AB177" s="143">
        <v>18733.127670000002</v>
      </c>
      <c r="AC177" s="33"/>
      <c r="AD177" s="27"/>
    </row>
    <row r="178" spans="1:30" s="14" customFormat="1" ht="15.75" customHeight="1">
      <c r="A178" s="12">
        <v>127</v>
      </c>
      <c r="B178" s="4" t="s">
        <v>166</v>
      </c>
      <c r="C178" s="23" t="s">
        <v>10</v>
      </c>
      <c r="D178" s="142">
        <v>6515.0930000000008</v>
      </c>
      <c r="E178" s="142">
        <v>108.86500000000069</v>
      </c>
      <c r="F178" s="391">
        <v>6406.2280000000001</v>
      </c>
      <c r="G178" s="144">
        <v>21.237772776429438</v>
      </c>
      <c r="H178" s="195">
        <v>136054.01461800002</v>
      </c>
      <c r="I178" s="97">
        <v>142.80000000000001</v>
      </c>
      <c r="J178" s="68">
        <f t="shared" si="21"/>
        <v>4.4950000000000045</v>
      </c>
      <c r="K178" s="70">
        <v>138.30500000000001</v>
      </c>
      <c r="L178" s="71">
        <v>23.631</v>
      </c>
      <c r="M178" s="89">
        <f t="shared" si="18"/>
        <v>3268.2854550000002</v>
      </c>
      <c r="N178" s="97">
        <v>116.7</v>
      </c>
      <c r="O178" s="68">
        <v>2.0139999999999958</v>
      </c>
      <c r="P178" s="70">
        <v>114.68600000000001</v>
      </c>
      <c r="Q178" s="71">
        <v>21.061</v>
      </c>
      <c r="R178" s="68">
        <v>2415.4018460000002</v>
      </c>
      <c r="S178" s="172">
        <f t="shared" si="16"/>
        <v>6657.8930000000009</v>
      </c>
      <c r="T178" s="146">
        <f t="shared" si="17"/>
        <v>113.36000000000058</v>
      </c>
      <c r="U178" s="146">
        <f t="shared" si="19"/>
        <v>6544.5330000000004</v>
      </c>
      <c r="V178" s="144">
        <f t="shared" si="22"/>
        <v>21.288348622124758</v>
      </c>
      <c r="W178" s="148">
        <f t="shared" si="20"/>
        <v>139322.30007300002</v>
      </c>
      <c r="X178" s="202">
        <v>5468.7889999999989</v>
      </c>
      <c r="Y178" s="146">
        <v>91.346999999999753</v>
      </c>
      <c r="Z178" s="146">
        <v>5377.4419999999991</v>
      </c>
      <c r="AA178" s="149">
        <v>21.061000000000003</v>
      </c>
      <c r="AB178" s="143">
        <v>113254.305962</v>
      </c>
      <c r="AC178" s="33"/>
      <c r="AD178" s="27"/>
    </row>
    <row r="179" spans="1:30" s="14" customFormat="1" ht="15.75" customHeight="1">
      <c r="A179" s="12">
        <v>128</v>
      </c>
      <c r="B179" s="4" t="s">
        <v>168</v>
      </c>
      <c r="C179" s="23" t="s">
        <v>10</v>
      </c>
      <c r="D179" s="142">
        <v>4355.5259999999998</v>
      </c>
      <c r="E179" s="142">
        <v>254.56999999999971</v>
      </c>
      <c r="F179" s="391">
        <v>4100.9560000000001</v>
      </c>
      <c r="G179" s="144">
        <v>21.521698042115055</v>
      </c>
      <c r="H179" s="195">
        <v>88259.536715999988</v>
      </c>
      <c r="I179" s="97">
        <v>355.35599999999999</v>
      </c>
      <c r="J179" s="68">
        <f t="shared" si="21"/>
        <v>21.283999999999992</v>
      </c>
      <c r="K179" s="70">
        <v>334.072</v>
      </c>
      <c r="L179" s="71">
        <v>23.631</v>
      </c>
      <c r="M179" s="89">
        <f t="shared" si="18"/>
        <v>7894.4554319999997</v>
      </c>
      <c r="N179" s="97">
        <v>264.654</v>
      </c>
      <c r="O179" s="68">
        <v>15.75800000000001</v>
      </c>
      <c r="P179" s="70">
        <v>248.89599999999999</v>
      </c>
      <c r="Q179" s="71">
        <v>21.061</v>
      </c>
      <c r="R179" s="68">
        <v>5241.9986559999998</v>
      </c>
      <c r="S179" s="172">
        <f t="shared" si="16"/>
        <v>4710.8819999999996</v>
      </c>
      <c r="T179" s="146">
        <f t="shared" si="17"/>
        <v>275.85399999999936</v>
      </c>
      <c r="U179" s="146">
        <f t="shared" si="19"/>
        <v>4435.0280000000002</v>
      </c>
      <c r="V179" s="144">
        <f t="shared" si="22"/>
        <v>21.680582884256872</v>
      </c>
      <c r="W179" s="148">
        <f t="shared" si="20"/>
        <v>96153.99214799999</v>
      </c>
      <c r="X179" s="202">
        <v>2023.0569999999998</v>
      </c>
      <c r="Y179" s="146">
        <v>40.356999999999744</v>
      </c>
      <c r="Z179" s="146">
        <v>1982.7</v>
      </c>
      <c r="AA179" s="149">
        <v>21.060999999999993</v>
      </c>
      <c r="AB179" s="143">
        <v>41757.64469999999</v>
      </c>
      <c r="AC179" s="33"/>
      <c r="AD179" s="27"/>
    </row>
    <row r="180" spans="1:30" s="14" customFormat="1" ht="15.75" customHeight="1">
      <c r="A180" s="12">
        <v>129</v>
      </c>
      <c r="B180" s="4" t="s">
        <v>153</v>
      </c>
      <c r="C180" s="23" t="s">
        <v>10</v>
      </c>
      <c r="D180" s="142">
        <v>1221.9000000000001</v>
      </c>
      <c r="E180" s="142">
        <v>12.371000000000095</v>
      </c>
      <c r="F180" s="391">
        <v>1209.529</v>
      </c>
      <c r="G180" s="144">
        <v>21.689139570030981</v>
      </c>
      <c r="H180" s="195">
        <v>26233.643295000002</v>
      </c>
      <c r="I180" s="97">
        <v>223.416</v>
      </c>
      <c r="J180" s="68">
        <f t="shared" si="21"/>
        <v>4.75</v>
      </c>
      <c r="K180" s="70">
        <v>218.666</v>
      </c>
      <c r="L180" s="71">
        <v>23.631</v>
      </c>
      <c r="M180" s="89">
        <f t="shared" si="18"/>
        <v>5167.2962459999999</v>
      </c>
      <c r="N180" s="97">
        <v>177.30500000000001</v>
      </c>
      <c r="O180" s="68">
        <v>4.4110000000000014</v>
      </c>
      <c r="P180" s="70">
        <v>172.89400000000001</v>
      </c>
      <c r="Q180" s="71">
        <v>21.061</v>
      </c>
      <c r="R180" s="68">
        <v>3641.320534</v>
      </c>
      <c r="S180" s="172">
        <f t="shared" si="16"/>
        <v>1445.316</v>
      </c>
      <c r="T180" s="146">
        <f t="shared" si="17"/>
        <v>17.121000000000095</v>
      </c>
      <c r="U180" s="146">
        <f t="shared" si="19"/>
        <v>1428.1949999999999</v>
      </c>
      <c r="V180" s="144">
        <f t="shared" si="22"/>
        <v>21.98645110856711</v>
      </c>
      <c r="W180" s="148">
        <f t="shared" si="20"/>
        <v>31400.939541</v>
      </c>
      <c r="X180" s="202">
        <v>1480.521</v>
      </c>
      <c r="Y180" s="146">
        <v>39.253999999999905</v>
      </c>
      <c r="Z180" s="146">
        <v>1441.2670000000001</v>
      </c>
      <c r="AA180" s="149">
        <v>21.061</v>
      </c>
      <c r="AB180" s="143">
        <v>30354.524287</v>
      </c>
      <c r="AC180" s="33"/>
      <c r="AD180" s="27"/>
    </row>
    <row r="181" spans="1:30" s="14" customFormat="1" ht="15.75" customHeight="1">
      <c r="A181" s="12">
        <v>130</v>
      </c>
      <c r="B181" s="4" t="s">
        <v>154</v>
      </c>
      <c r="C181" s="23" t="s">
        <v>10</v>
      </c>
      <c r="D181" s="142">
        <v>18259.871999999999</v>
      </c>
      <c r="E181" s="142">
        <v>244.23800000000119</v>
      </c>
      <c r="F181" s="391">
        <v>18015.633999999998</v>
      </c>
      <c r="G181" s="144">
        <v>14.308627884314259</v>
      </c>
      <c r="H181" s="195">
        <v>257779.00300599998</v>
      </c>
      <c r="I181" s="97">
        <v>1957.482</v>
      </c>
      <c r="J181" s="68">
        <f t="shared" si="21"/>
        <v>4.418999999999869</v>
      </c>
      <c r="K181" s="70">
        <v>1953.0630000000001</v>
      </c>
      <c r="L181" s="71">
        <v>15.750999999999999</v>
      </c>
      <c r="M181" s="89">
        <f t="shared" si="18"/>
        <v>30762.695313</v>
      </c>
      <c r="N181" s="97">
        <v>1415.5440000000001</v>
      </c>
      <c r="O181" s="68">
        <v>10.133000000000038</v>
      </c>
      <c r="P181" s="70">
        <v>1405.4110000000001</v>
      </c>
      <c r="Q181" s="71">
        <v>14.039</v>
      </c>
      <c r="R181" s="68">
        <v>19730.565029000001</v>
      </c>
      <c r="S181" s="172">
        <f t="shared" ref="S181:S232" si="23">D181+I181</f>
        <v>20217.353999999999</v>
      </c>
      <c r="T181" s="146">
        <f t="shared" ref="T181:T232" si="24">S181-U181</f>
        <v>248.65699999999924</v>
      </c>
      <c r="U181" s="146">
        <f t="shared" si="19"/>
        <v>19968.697</v>
      </c>
      <c r="V181" s="144">
        <f t="shared" si="22"/>
        <v>14.449700865259258</v>
      </c>
      <c r="W181" s="148">
        <f t="shared" si="20"/>
        <v>288541.69831899996</v>
      </c>
      <c r="X181" s="202">
        <v>16418.195</v>
      </c>
      <c r="Y181" s="146">
        <v>228.48999999999796</v>
      </c>
      <c r="Z181" s="146">
        <v>16189.705000000002</v>
      </c>
      <c r="AA181" s="149">
        <v>14.038999999999998</v>
      </c>
      <c r="AB181" s="143">
        <v>227287.268495</v>
      </c>
      <c r="AC181" s="35"/>
      <c r="AD181" s="27"/>
    </row>
    <row r="182" spans="1:30" s="14" customFormat="1" ht="15.75" customHeight="1">
      <c r="A182" s="267" t="s">
        <v>22</v>
      </c>
      <c r="B182" s="305" t="s">
        <v>155</v>
      </c>
      <c r="C182" s="23" t="s">
        <v>10</v>
      </c>
      <c r="D182" s="142">
        <v>5784.42</v>
      </c>
      <c r="E182" s="142">
        <v>137.73000000000047</v>
      </c>
      <c r="F182" s="391">
        <v>5646.69</v>
      </c>
      <c r="G182" s="144">
        <v>21.49795630714631</v>
      </c>
      <c r="H182" s="195">
        <v>121392.29489999999</v>
      </c>
      <c r="I182" s="67">
        <v>147.58799999999999</v>
      </c>
      <c r="J182" s="68">
        <f t="shared" si="21"/>
        <v>11.653999999999996</v>
      </c>
      <c r="K182" s="70">
        <v>135.934</v>
      </c>
      <c r="L182" s="71">
        <v>23.631</v>
      </c>
      <c r="M182" s="89">
        <f t="shared" ref="M182:M225" si="25">K182*L182</f>
        <v>3212.2563540000001</v>
      </c>
      <c r="N182" s="67">
        <v>130.99199999999999</v>
      </c>
      <c r="O182" s="68">
        <v>15.447999999999993</v>
      </c>
      <c r="P182" s="70">
        <v>115.544</v>
      </c>
      <c r="Q182" s="71">
        <v>21.061</v>
      </c>
      <c r="R182" s="68">
        <v>2433.4721839999997</v>
      </c>
      <c r="S182" s="172">
        <f t="shared" si="23"/>
        <v>5932.0079999999998</v>
      </c>
      <c r="T182" s="146">
        <f t="shared" si="24"/>
        <v>149.38400000000001</v>
      </c>
      <c r="U182" s="146">
        <f t="shared" ref="U182:U232" si="26">F182+K182</f>
        <v>5782.6239999999998</v>
      </c>
      <c r="V182" s="144">
        <f t="shared" si="22"/>
        <v>21.548098450461243</v>
      </c>
      <c r="W182" s="148">
        <f t="shared" ref="W182:W227" si="27">H182+M182</f>
        <v>124604.55125399999</v>
      </c>
      <c r="X182" s="202">
        <v>5480.6880000000001</v>
      </c>
      <c r="Y182" s="146">
        <v>156.35200000000077</v>
      </c>
      <c r="Z182" s="71">
        <v>5324.3359999999993</v>
      </c>
      <c r="AA182" s="149">
        <v>21.061</v>
      </c>
      <c r="AB182" s="71">
        <v>112135.84049599999</v>
      </c>
      <c r="AC182" s="35"/>
    </row>
    <row r="183" spans="1:30" s="14" customFormat="1" ht="15.75" customHeight="1">
      <c r="A183" s="268" t="s">
        <v>23</v>
      </c>
      <c r="B183" s="312" t="s">
        <v>169</v>
      </c>
      <c r="C183" s="34" t="s">
        <v>10</v>
      </c>
      <c r="D183" s="203">
        <v>306.255</v>
      </c>
      <c r="E183" s="203">
        <v>3.5870000000000459</v>
      </c>
      <c r="F183" s="204">
        <v>302.66799999999995</v>
      </c>
      <c r="G183" s="144">
        <v>21.168000000000003</v>
      </c>
      <c r="H183" s="205">
        <v>6406.8762239999996</v>
      </c>
      <c r="I183" s="100">
        <v>10.256</v>
      </c>
      <c r="J183" s="101">
        <f t="shared" si="21"/>
        <v>0.30700000000000038</v>
      </c>
      <c r="K183" s="101">
        <v>9.9489999999999998</v>
      </c>
      <c r="L183" s="102">
        <v>23.631</v>
      </c>
      <c r="M183" s="275">
        <f t="shared" si="25"/>
        <v>235.10481899999999</v>
      </c>
      <c r="N183" s="100">
        <v>0</v>
      </c>
      <c r="O183" s="101">
        <v>0</v>
      </c>
      <c r="P183" s="101">
        <v>0</v>
      </c>
      <c r="Q183" s="102">
        <v>21.061</v>
      </c>
      <c r="R183" s="101">
        <v>0</v>
      </c>
      <c r="S183" s="285">
        <f t="shared" si="23"/>
        <v>316.51099999999997</v>
      </c>
      <c r="T183" s="207">
        <f t="shared" si="24"/>
        <v>3.8940000000000055</v>
      </c>
      <c r="U183" s="207">
        <f t="shared" si="26"/>
        <v>312.61699999999996</v>
      </c>
      <c r="V183" s="144">
        <f t="shared" si="22"/>
        <v>21.246384691171627</v>
      </c>
      <c r="W183" s="208">
        <f t="shared" si="27"/>
        <v>6641.9810429999998</v>
      </c>
      <c r="X183" s="295">
        <v>330.57499999999999</v>
      </c>
      <c r="Y183" s="207">
        <v>12.436000000000035</v>
      </c>
      <c r="Z183" s="207">
        <v>318.13899999999995</v>
      </c>
      <c r="AA183" s="279">
        <v>21.061000000000007</v>
      </c>
      <c r="AB183" s="207">
        <v>6700.325479000001</v>
      </c>
      <c r="AC183" s="35"/>
    </row>
    <row r="184" spans="1:30" s="14" customFormat="1" ht="15.75" customHeight="1">
      <c r="A184" s="125" t="s">
        <v>24</v>
      </c>
      <c r="B184" s="304" t="s">
        <v>170</v>
      </c>
      <c r="C184" s="23" t="s">
        <v>10</v>
      </c>
      <c r="D184" s="135">
        <v>3211.2040000000002</v>
      </c>
      <c r="E184" s="135">
        <v>92.559999999999945</v>
      </c>
      <c r="F184" s="389">
        <v>3118.6440000000002</v>
      </c>
      <c r="G184" s="144">
        <v>21.666752437597872</v>
      </c>
      <c r="H184" s="145">
        <v>67570.887488999986</v>
      </c>
      <c r="I184" s="97">
        <v>703.74</v>
      </c>
      <c r="J184" s="68">
        <f t="shared" si="21"/>
        <v>13.669999999999959</v>
      </c>
      <c r="K184" s="70">
        <v>690.07</v>
      </c>
      <c r="L184" s="71">
        <v>23.631</v>
      </c>
      <c r="M184" s="89">
        <f t="shared" si="25"/>
        <v>16307.044170000001</v>
      </c>
      <c r="N184" s="97">
        <v>704.904</v>
      </c>
      <c r="O184" s="68">
        <v>0.90200000000004366</v>
      </c>
      <c r="P184" s="70">
        <v>704.00199999999995</v>
      </c>
      <c r="Q184" s="71">
        <v>21.061</v>
      </c>
      <c r="R184" s="68">
        <v>14826.986121999998</v>
      </c>
      <c r="S184" s="172">
        <f t="shared" si="23"/>
        <v>3914.9440000000004</v>
      </c>
      <c r="T184" s="146">
        <f t="shared" si="24"/>
        <v>106.23000000000002</v>
      </c>
      <c r="U184" s="146">
        <f t="shared" si="26"/>
        <v>3808.7140000000004</v>
      </c>
      <c r="V184" s="144">
        <f t="shared" si="22"/>
        <v>22.022638522871496</v>
      </c>
      <c r="W184" s="148">
        <f t="shared" si="27"/>
        <v>83877.931658999994</v>
      </c>
      <c r="X184" s="202">
        <v>4576.6489999999994</v>
      </c>
      <c r="Y184" s="146">
        <v>72.231999999999971</v>
      </c>
      <c r="Z184" s="135">
        <v>4504.4169999999995</v>
      </c>
      <c r="AA184" s="149">
        <v>21.061000000000003</v>
      </c>
      <c r="AB184" s="143">
        <v>94867.526437000008</v>
      </c>
      <c r="AC184" s="35"/>
    </row>
    <row r="185" spans="1:30" s="14" customFormat="1" ht="15.75" customHeight="1">
      <c r="A185" s="125" t="s">
        <v>25</v>
      </c>
      <c r="B185" s="4" t="s">
        <v>152</v>
      </c>
      <c r="C185" s="23" t="s">
        <v>10</v>
      </c>
      <c r="D185" s="142">
        <v>234.566</v>
      </c>
      <c r="E185" s="142">
        <v>2.7059999999999889</v>
      </c>
      <c r="F185" s="391">
        <v>231.86</v>
      </c>
      <c r="G185" s="144">
        <v>21.167999999999996</v>
      </c>
      <c r="H185" s="145">
        <v>4908.0124799999994</v>
      </c>
      <c r="I185" s="97">
        <v>10.98</v>
      </c>
      <c r="J185" s="68">
        <f t="shared" si="21"/>
        <v>8.3000000000000185E-2</v>
      </c>
      <c r="K185" s="70">
        <v>10.897</v>
      </c>
      <c r="L185" s="71">
        <v>23.631</v>
      </c>
      <c r="M185" s="89">
        <f t="shared" si="25"/>
        <v>257.50700699999999</v>
      </c>
      <c r="N185" s="97">
        <v>0</v>
      </c>
      <c r="O185" s="68">
        <v>0</v>
      </c>
      <c r="P185" s="70">
        <v>0</v>
      </c>
      <c r="Q185" s="71">
        <v>21.061</v>
      </c>
      <c r="R185" s="68">
        <v>0</v>
      </c>
      <c r="S185" s="172">
        <f t="shared" si="23"/>
        <v>245.54599999999999</v>
      </c>
      <c r="T185" s="146">
        <f t="shared" si="24"/>
        <v>2.7889999999999873</v>
      </c>
      <c r="U185" s="146">
        <f t="shared" si="26"/>
        <v>242.75700000000001</v>
      </c>
      <c r="V185" s="144">
        <f t="shared" si="22"/>
        <v>21.278560399906077</v>
      </c>
      <c r="W185" s="148">
        <f t="shared" si="27"/>
        <v>5165.5194869999996</v>
      </c>
      <c r="X185" s="202">
        <v>173.49199999999999</v>
      </c>
      <c r="Y185" s="146">
        <v>0.16599999999999682</v>
      </c>
      <c r="Z185" s="135">
        <v>173.32599999999999</v>
      </c>
      <c r="AA185" s="149">
        <v>21.061000000000003</v>
      </c>
      <c r="AB185" s="143">
        <v>3650.4188860000004</v>
      </c>
      <c r="AC185" s="35"/>
    </row>
    <row r="186" spans="1:30" s="21" customFormat="1" ht="15.75" customHeight="1">
      <c r="A186" s="125" t="s">
        <v>26</v>
      </c>
      <c r="B186" s="4" t="s">
        <v>238</v>
      </c>
      <c r="C186" s="28" t="s">
        <v>10</v>
      </c>
      <c r="D186" s="135">
        <v>2614.9850000000006</v>
      </c>
      <c r="E186" s="135">
        <v>15.276000000000295</v>
      </c>
      <c r="F186" s="389">
        <v>2599.7090000000003</v>
      </c>
      <c r="G186" s="144">
        <v>14.123887570108806</v>
      </c>
      <c r="H186" s="145">
        <v>36717.997630999998</v>
      </c>
      <c r="I186" s="97">
        <v>0</v>
      </c>
      <c r="J186" s="68">
        <f t="shared" si="21"/>
        <v>0</v>
      </c>
      <c r="K186" s="70">
        <v>0</v>
      </c>
      <c r="L186" s="71">
        <v>15.750999999999999</v>
      </c>
      <c r="M186" s="89">
        <f t="shared" si="25"/>
        <v>0</v>
      </c>
      <c r="N186" s="97">
        <v>0</v>
      </c>
      <c r="O186" s="68">
        <v>0</v>
      </c>
      <c r="P186" s="70">
        <v>0</v>
      </c>
      <c r="Q186" s="71">
        <v>14.039</v>
      </c>
      <c r="R186" s="68">
        <v>0</v>
      </c>
      <c r="S186" s="172">
        <f t="shared" si="23"/>
        <v>2614.9850000000006</v>
      </c>
      <c r="T186" s="143">
        <f t="shared" si="24"/>
        <v>15.276000000000295</v>
      </c>
      <c r="U186" s="143">
        <f t="shared" si="26"/>
        <v>2599.7090000000003</v>
      </c>
      <c r="V186" s="144">
        <f t="shared" si="22"/>
        <v>14.123887570108806</v>
      </c>
      <c r="W186" s="160">
        <f>H186+M186</f>
        <v>36717.997630999998</v>
      </c>
      <c r="X186" s="202">
        <v>2475.3009999999999</v>
      </c>
      <c r="Y186" s="146">
        <v>7.7519999999999527</v>
      </c>
      <c r="Z186" s="135">
        <v>2467.549</v>
      </c>
      <c r="AA186" s="149">
        <v>14.039</v>
      </c>
      <c r="AB186" s="143">
        <v>34641.920410999999</v>
      </c>
      <c r="AC186" s="36"/>
    </row>
    <row r="187" spans="1:30" s="21" customFormat="1" ht="15.75" customHeight="1">
      <c r="A187" s="125" t="s">
        <v>27</v>
      </c>
      <c r="B187" s="4" t="s">
        <v>173</v>
      </c>
      <c r="C187" s="23" t="s">
        <v>10</v>
      </c>
      <c r="D187" s="135">
        <v>1982.84</v>
      </c>
      <c r="E187" s="135">
        <v>22.46799999999962</v>
      </c>
      <c r="F187" s="389">
        <v>1960.3720000000003</v>
      </c>
      <c r="G187" s="144">
        <v>21.388793690177163</v>
      </c>
      <c r="H187" s="145">
        <v>41929.992263999993</v>
      </c>
      <c r="I187" s="97">
        <v>118.976</v>
      </c>
      <c r="J187" s="68">
        <f t="shared" si="21"/>
        <v>0</v>
      </c>
      <c r="K187" s="68">
        <v>118.976</v>
      </c>
      <c r="L187" s="71">
        <v>23.631</v>
      </c>
      <c r="M187" s="89">
        <f t="shared" si="25"/>
        <v>2811.5218559999998</v>
      </c>
      <c r="N187" s="97">
        <v>144.245</v>
      </c>
      <c r="O187" s="68">
        <v>1.5289999999999964</v>
      </c>
      <c r="P187" s="68">
        <v>142.71600000000001</v>
      </c>
      <c r="Q187" s="71">
        <v>21.061</v>
      </c>
      <c r="R187" s="68">
        <v>3005.7416760000001</v>
      </c>
      <c r="S187" s="172">
        <f t="shared" si="23"/>
        <v>2101.8159999999998</v>
      </c>
      <c r="T187" s="146">
        <f t="shared" si="24"/>
        <v>22.467999999999392</v>
      </c>
      <c r="U187" s="143">
        <f t="shared" si="26"/>
        <v>2079.3480000000004</v>
      </c>
      <c r="V187" s="144">
        <f t="shared" si="22"/>
        <v>21.517088106464133</v>
      </c>
      <c r="W187" s="160">
        <f t="shared" si="27"/>
        <v>44741.514119999993</v>
      </c>
      <c r="X187" s="202">
        <v>2192.9709999999995</v>
      </c>
      <c r="Y187" s="146">
        <v>38.026999999999589</v>
      </c>
      <c r="Z187" s="135">
        <v>2154.944</v>
      </c>
      <c r="AA187" s="149">
        <v>21.061</v>
      </c>
      <c r="AB187" s="143">
        <v>45385.275583999995</v>
      </c>
      <c r="AC187" s="36"/>
      <c r="AD187" s="14"/>
    </row>
    <row r="188" spans="1:30" s="21" customFormat="1" ht="15.75" customHeight="1">
      <c r="A188" s="125" t="s">
        <v>28</v>
      </c>
      <c r="B188" s="4" t="s">
        <v>174</v>
      </c>
      <c r="C188" s="23" t="s">
        <v>10</v>
      </c>
      <c r="D188" s="135">
        <v>2420.2980000000002</v>
      </c>
      <c r="E188" s="135">
        <v>115.93300000000045</v>
      </c>
      <c r="F188" s="389">
        <v>2304.3649999999998</v>
      </c>
      <c r="G188" s="144">
        <v>21.647261932029</v>
      </c>
      <c r="H188" s="145">
        <v>49883.192741999999</v>
      </c>
      <c r="I188" s="97">
        <v>491.89800000000002</v>
      </c>
      <c r="J188" s="68">
        <f t="shared" si="21"/>
        <v>2.8050000000000068</v>
      </c>
      <c r="K188" s="68">
        <v>489.09300000000002</v>
      </c>
      <c r="L188" s="71">
        <v>23.631</v>
      </c>
      <c r="M188" s="89">
        <f t="shared" si="25"/>
        <v>11557.756683000001</v>
      </c>
      <c r="N188" s="97">
        <v>453.00599999999997</v>
      </c>
      <c r="O188" s="68">
        <v>16.32099999999997</v>
      </c>
      <c r="P188" s="68">
        <v>436.685</v>
      </c>
      <c r="Q188" s="71">
        <v>21.061</v>
      </c>
      <c r="R188" s="68">
        <v>9197.0227849999992</v>
      </c>
      <c r="S188" s="172">
        <f t="shared" si="23"/>
        <v>2912.1960000000004</v>
      </c>
      <c r="T188" s="146">
        <f t="shared" si="24"/>
        <v>118.73800000000074</v>
      </c>
      <c r="U188" s="143">
        <f t="shared" si="26"/>
        <v>2793.4579999999996</v>
      </c>
      <c r="V188" s="144">
        <f t="shared" si="22"/>
        <v>21.994585000025062</v>
      </c>
      <c r="W188" s="160">
        <f t="shared" si="27"/>
        <v>61440.949424999999</v>
      </c>
      <c r="X188" s="202">
        <v>3487.3560000000002</v>
      </c>
      <c r="Y188" s="146">
        <v>155.48599999999988</v>
      </c>
      <c r="Z188" s="135">
        <v>3331.8700000000003</v>
      </c>
      <c r="AA188" s="149">
        <v>21.061</v>
      </c>
      <c r="AB188" s="143">
        <v>70172.514070000005</v>
      </c>
      <c r="AC188" s="36"/>
      <c r="AD188" s="14"/>
    </row>
    <row r="189" spans="1:30" s="21" customFormat="1" ht="15.75" customHeight="1">
      <c r="A189" s="125" t="s">
        <v>29</v>
      </c>
      <c r="B189" s="4" t="s">
        <v>171</v>
      </c>
      <c r="C189" s="28" t="s">
        <v>10</v>
      </c>
      <c r="D189" s="135">
        <v>7884.23</v>
      </c>
      <c r="E189" s="135">
        <v>58.661999999999352</v>
      </c>
      <c r="F189" s="389">
        <v>7825.5680000000002</v>
      </c>
      <c r="G189" s="144">
        <v>21.448030484815924</v>
      </c>
      <c r="H189" s="145">
        <v>167843.02102499999</v>
      </c>
      <c r="I189" s="97">
        <v>1336.14</v>
      </c>
      <c r="J189" s="68">
        <f t="shared" si="21"/>
        <v>10.850000000000136</v>
      </c>
      <c r="K189" s="107">
        <v>1325.29</v>
      </c>
      <c r="L189" s="71">
        <v>23.631</v>
      </c>
      <c r="M189" s="89">
        <f t="shared" si="25"/>
        <v>31317.92799</v>
      </c>
      <c r="N189" s="97">
        <v>1393.14</v>
      </c>
      <c r="O189" s="68">
        <v>11.04300000000012</v>
      </c>
      <c r="P189" s="107">
        <v>1382.097</v>
      </c>
      <c r="Q189" s="71">
        <v>21.061</v>
      </c>
      <c r="R189" s="68">
        <v>29108.344916999999</v>
      </c>
      <c r="S189" s="172">
        <f t="shared" si="23"/>
        <v>9220.369999999999</v>
      </c>
      <c r="T189" s="146">
        <f t="shared" si="24"/>
        <v>69.511999999998807</v>
      </c>
      <c r="U189" s="143">
        <f t="shared" si="26"/>
        <v>9150.8580000000002</v>
      </c>
      <c r="V189" s="144">
        <f t="shared" si="22"/>
        <v>21.764183097912785</v>
      </c>
      <c r="W189" s="160">
        <f t="shared" si="27"/>
        <v>199160.94901499999</v>
      </c>
      <c r="X189" s="202">
        <v>10403.691000000001</v>
      </c>
      <c r="Y189" s="146">
        <v>122.9260000000013</v>
      </c>
      <c r="Z189" s="135">
        <v>10280.764999999999</v>
      </c>
      <c r="AA189" s="149">
        <v>21.000281829416394</v>
      </c>
      <c r="AB189" s="143">
        <v>215898.96242200001</v>
      </c>
      <c r="AC189" s="36"/>
      <c r="AD189" s="14"/>
    </row>
    <row r="190" spans="1:30" s="21" customFormat="1" ht="15.75" customHeight="1">
      <c r="A190" s="125" t="s">
        <v>30</v>
      </c>
      <c r="B190" s="4" t="s">
        <v>175</v>
      </c>
      <c r="C190" s="28" t="s">
        <v>10</v>
      </c>
      <c r="D190" s="135">
        <v>10404.791999999998</v>
      </c>
      <c r="E190" s="135">
        <v>72.185999999997875</v>
      </c>
      <c r="F190" s="389">
        <v>10332.606</v>
      </c>
      <c r="G190" s="144">
        <v>21.417984605432551</v>
      </c>
      <c r="H190" s="145">
        <v>221303.596242</v>
      </c>
      <c r="I190" s="97">
        <v>496.95800000000003</v>
      </c>
      <c r="J190" s="68">
        <f t="shared" si="21"/>
        <v>10.073000000000036</v>
      </c>
      <c r="K190" s="68">
        <v>486.88499999999999</v>
      </c>
      <c r="L190" s="71">
        <v>23.631</v>
      </c>
      <c r="M190" s="89">
        <f t="shared" si="25"/>
        <v>11505.579435</v>
      </c>
      <c r="N190" s="97">
        <v>440.71699999999998</v>
      </c>
      <c r="O190" s="68">
        <v>6.4239999999999782</v>
      </c>
      <c r="P190" s="68">
        <v>434.29300000000001</v>
      </c>
      <c r="Q190" s="71">
        <v>21.061</v>
      </c>
      <c r="R190" s="68">
        <v>9146.6448729999993</v>
      </c>
      <c r="S190" s="172">
        <f t="shared" si="23"/>
        <v>10901.749999999998</v>
      </c>
      <c r="T190" s="146">
        <f t="shared" si="24"/>
        <v>82.258999999998196</v>
      </c>
      <c r="U190" s="143">
        <f t="shared" si="26"/>
        <v>10819.491</v>
      </c>
      <c r="V190" s="144">
        <f t="shared" si="22"/>
        <v>21.517571915074377</v>
      </c>
      <c r="W190" s="160">
        <f t="shared" si="27"/>
        <v>232809.17567699999</v>
      </c>
      <c r="X190" s="202">
        <v>10885.023000000001</v>
      </c>
      <c r="Y190" s="146">
        <v>56.817000000000917</v>
      </c>
      <c r="Z190" s="135">
        <v>10828.206</v>
      </c>
      <c r="AA190" s="149">
        <v>21.061000000000003</v>
      </c>
      <c r="AB190" s="143">
        <v>228052.84656600005</v>
      </c>
      <c r="AC190" s="36"/>
      <c r="AD190" s="14"/>
    </row>
    <row r="191" spans="1:30" s="21" customFormat="1" ht="15.75" customHeight="1">
      <c r="A191" s="125" t="s">
        <v>31</v>
      </c>
      <c r="B191" s="304" t="s">
        <v>172</v>
      </c>
      <c r="C191" s="28" t="s">
        <v>10</v>
      </c>
      <c r="D191" s="135">
        <v>4020.8760000000002</v>
      </c>
      <c r="E191" s="135">
        <v>62.393000000000029</v>
      </c>
      <c r="F191" s="389">
        <v>3958.4830000000002</v>
      </c>
      <c r="G191" s="144">
        <v>21.62726234140705</v>
      </c>
      <c r="H191" s="145">
        <v>85611.150315000006</v>
      </c>
      <c r="I191" s="97">
        <v>781.82399999999996</v>
      </c>
      <c r="J191" s="68">
        <f t="shared" si="21"/>
        <v>6.2719999999999345</v>
      </c>
      <c r="K191" s="68">
        <v>775.55200000000002</v>
      </c>
      <c r="L191" s="71">
        <v>23.631</v>
      </c>
      <c r="M191" s="89">
        <f t="shared" si="25"/>
        <v>18327.069312</v>
      </c>
      <c r="N191" s="97">
        <v>776.64</v>
      </c>
      <c r="O191" s="68">
        <v>8.3909999999999627</v>
      </c>
      <c r="P191" s="68">
        <v>768.24900000000002</v>
      </c>
      <c r="Q191" s="71">
        <v>21.061</v>
      </c>
      <c r="R191" s="68">
        <v>16180.092189000001</v>
      </c>
      <c r="S191" s="172">
        <f t="shared" si="23"/>
        <v>4802.7</v>
      </c>
      <c r="T191" s="146">
        <f t="shared" si="24"/>
        <v>68.664999999999964</v>
      </c>
      <c r="U191" s="143">
        <f t="shared" si="26"/>
        <v>4734.0349999999999</v>
      </c>
      <c r="V191" s="144">
        <f t="shared" si="22"/>
        <v>21.955524119910397</v>
      </c>
      <c r="W191" s="160">
        <f t="shared" si="27"/>
        <v>103938.21962700001</v>
      </c>
      <c r="X191" s="202">
        <v>5669.7719999999999</v>
      </c>
      <c r="Y191" s="146">
        <v>104.85699999999997</v>
      </c>
      <c r="Z191" s="135">
        <v>5564.915</v>
      </c>
      <c r="AA191" s="149">
        <v>21.061</v>
      </c>
      <c r="AB191" s="143">
        <v>117202.67481499999</v>
      </c>
      <c r="AC191" s="36"/>
      <c r="AD191" s="14"/>
    </row>
    <row r="192" spans="1:30" s="21" customFormat="1" ht="15.75" customHeight="1">
      <c r="A192" s="125" t="s">
        <v>32</v>
      </c>
      <c r="B192" s="4" t="s">
        <v>176</v>
      </c>
      <c r="C192" s="28" t="s">
        <v>10</v>
      </c>
      <c r="D192" s="135">
        <v>8058.2879999999996</v>
      </c>
      <c r="E192" s="135">
        <v>92.727999999999156</v>
      </c>
      <c r="F192" s="389">
        <v>7965.56</v>
      </c>
      <c r="G192" s="144">
        <v>21.399538808445357</v>
      </c>
      <c r="H192" s="145">
        <v>170459.31035099999</v>
      </c>
      <c r="I192" s="97">
        <v>704.19200000000001</v>
      </c>
      <c r="J192" s="68">
        <f t="shared" si="21"/>
        <v>8.8170000000000073</v>
      </c>
      <c r="K192" s="68">
        <v>695.375</v>
      </c>
      <c r="L192" s="71">
        <v>23.631</v>
      </c>
      <c r="M192" s="89">
        <f t="shared" si="25"/>
        <v>16432.406625</v>
      </c>
      <c r="N192" s="97">
        <v>522.27200000000005</v>
      </c>
      <c r="O192" s="68">
        <v>17.051000000000045</v>
      </c>
      <c r="P192" s="68">
        <v>505.221</v>
      </c>
      <c r="Q192" s="71">
        <v>21.061</v>
      </c>
      <c r="R192" s="68">
        <v>10640.459481</v>
      </c>
      <c r="S192" s="172">
        <f t="shared" si="23"/>
        <v>8762.48</v>
      </c>
      <c r="T192" s="146">
        <f t="shared" si="24"/>
        <v>101.54499999999825</v>
      </c>
      <c r="U192" s="143">
        <f t="shared" si="26"/>
        <v>8660.9350000000013</v>
      </c>
      <c r="V192" s="144">
        <f t="shared" si="22"/>
        <v>21.578699872011505</v>
      </c>
      <c r="W192" s="160">
        <f t="shared" si="27"/>
        <v>186891.716976</v>
      </c>
      <c r="X192" s="202">
        <v>7463.7179999999998</v>
      </c>
      <c r="Y192" s="146">
        <v>101.87499999999909</v>
      </c>
      <c r="Z192" s="135">
        <v>7361.8430000000008</v>
      </c>
      <c r="AA192" s="149">
        <v>21.029568714043481</v>
      </c>
      <c r="AB192" s="143">
        <v>154816.38323050001</v>
      </c>
      <c r="AC192" s="36"/>
      <c r="AD192" s="14"/>
    </row>
    <row r="193" spans="1:30" s="21" customFormat="1" ht="15.75" customHeight="1">
      <c r="A193" s="125" t="s">
        <v>33</v>
      </c>
      <c r="B193" s="4" t="s">
        <v>177</v>
      </c>
      <c r="C193" s="28" t="s">
        <v>10</v>
      </c>
      <c r="D193" s="135">
        <v>0</v>
      </c>
      <c r="E193" s="135">
        <v>0</v>
      </c>
      <c r="F193" s="389">
        <v>0</v>
      </c>
      <c r="G193" s="144" t="e">
        <v>#DIV/0!</v>
      </c>
      <c r="H193" s="145">
        <v>0</v>
      </c>
      <c r="I193" s="108"/>
      <c r="J193" s="68"/>
      <c r="K193" s="68"/>
      <c r="L193" s="71"/>
      <c r="M193" s="89"/>
      <c r="N193" s="97"/>
      <c r="O193" s="68"/>
      <c r="P193" s="68"/>
      <c r="Q193" s="71"/>
      <c r="R193" s="68"/>
      <c r="S193" s="172">
        <f t="shared" si="23"/>
        <v>0</v>
      </c>
      <c r="T193" s="146">
        <f t="shared" si="24"/>
        <v>0</v>
      </c>
      <c r="U193" s="143">
        <f t="shared" si="26"/>
        <v>0</v>
      </c>
      <c r="V193" s="144" t="e">
        <f t="shared" si="22"/>
        <v>#DIV/0!</v>
      </c>
      <c r="W193" s="160">
        <f t="shared" si="27"/>
        <v>0</v>
      </c>
      <c r="X193" s="202">
        <v>550.14</v>
      </c>
      <c r="Y193" s="146">
        <v>31.889999999999986</v>
      </c>
      <c r="Z193" s="135">
        <v>518.25</v>
      </c>
      <c r="AA193" s="149">
        <v>10.174000000000001</v>
      </c>
      <c r="AB193" s="143">
        <v>5272.6755000000003</v>
      </c>
      <c r="AC193" s="36"/>
    </row>
    <row r="194" spans="1:30" s="21" customFormat="1" ht="15.75" customHeight="1">
      <c r="A194" s="125" t="s">
        <v>34</v>
      </c>
      <c r="B194" s="4" t="s">
        <v>187</v>
      </c>
      <c r="C194" s="28" t="s">
        <v>10</v>
      </c>
      <c r="D194" s="135">
        <v>1391.64</v>
      </c>
      <c r="E194" s="135">
        <v>47.507000000000062</v>
      </c>
      <c r="F194" s="389">
        <v>1344.133</v>
      </c>
      <c r="G194" s="144">
        <v>21.315096548481435</v>
      </c>
      <c r="H194" s="145">
        <v>28650.324668999998</v>
      </c>
      <c r="I194" s="97">
        <v>40.799999999999997</v>
      </c>
      <c r="J194" s="68">
        <f t="shared" si="21"/>
        <v>6.8359999999999985</v>
      </c>
      <c r="K194" s="68">
        <v>33.963999999999999</v>
      </c>
      <c r="L194" s="71">
        <v>23.631</v>
      </c>
      <c r="M194" s="89">
        <f t="shared" si="25"/>
        <v>802.60328400000003</v>
      </c>
      <c r="N194" s="97">
        <v>33.119999999999997</v>
      </c>
      <c r="O194" s="68">
        <v>8.019999999999996</v>
      </c>
      <c r="P194" s="68">
        <v>25.1</v>
      </c>
      <c r="Q194" s="71">
        <v>21.061</v>
      </c>
      <c r="R194" s="68">
        <v>528.63110000000006</v>
      </c>
      <c r="S194" s="172">
        <f t="shared" si="23"/>
        <v>1432.44</v>
      </c>
      <c r="T194" s="146">
        <f t="shared" si="24"/>
        <v>54.343000000000075</v>
      </c>
      <c r="U194" s="143">
        <f t="shared" si="26"/>
        <v>1378.097</v>
      </c>
      <c r="V194" s="144">
        <f t="shared" si="22"/>
        <v>21.372173332501266</v>
      </c>
      <c r="W194" s="160">
        <f t="shared" si="27"/>
        <v>29452.927952999999</v>
      </c>
      <c r="X194" s="202">
        <v>1363.2699999999998</v>
      </c>
      <c r="Y194" s="146">
        <v>72.804999999999836</v>
      </c>
      <c r="Z194" s="135">
        <v>1290.4649999999999</v>
      </c>
      <c r="AA194" s="149">
        <v>21.061</v>
      </c>
      <c r="AB194" s="143">
        <v>27178.483365</v>
      </c>
      <c r="AC194" s="36"/>
      <c r="AD194" s="14"/>
    </row>
    <row r="195" spans="1:30" s="21" customFormat="1" ht="15.75" customHeight="1">
      <c r="A195" s="125" t="s">
        <v>35</v>
      </c>
      <c r="B195" s="4" t="s">
        <v>178</v>
      </c>
      <c r="C195" s="28" t="s">
        <v>10</v>
      </c>
      <c r="D195" s="135">
        <v>1492.78</v>
      </c>
      <c r="E195" s="135">
        <v>22.236999999999853</v>
      </c>
      <c r="F195" s="389">
        <v>1470.5430000000001</v>
      </c>
      <c r="G195" s="144">
        <v>9.5923557420626242</v>
      </c>
      <c r="H195" s="145">
        <v>14105.971589999999</v>
      </c>
      <c r="I195" s="97">
        <v>255.35599999999999</v>
      </c>
      <c r="J195" s="68">
        <f t="shared" si="21"/>
        <v>4.6730000000000018</v>
      </c>
      <c r="K195" s="68">
        <v>250.68299999999999</v>
      </c>
      <c r="L195" s="71">
        <v>10.502000000000001</v>
      </c>
      <c r="M195" s="89">
        <f t="shared" si="25"/>
        <v>2632.6728659999999</v>
      </c>
      <c r="N195" s="97">
        <v>218.52</v>
      </c>
      <c r="O195" s="68">
        <v>3.7560000000000002</v>
      </c>
      <c r="P195" s="68">
        <v>214.76400000000001</v>
      </c>
      <c r="Q195" s="71">
        <v>9.3610000000000007</v>
      </c>
      <c r="R195" s="68">
        <v>2010.4058040000002</v>
      </c>
      <c r="S195" s="172">
        <f t="shared" si="23"/>
        <v>1748.136</v>
      </c>
      <c r="T195" s="146">
        <f t="shared" si="24"/>
        <v>26.909999999999854</v>
      </c>
      <c r="U195" s="143">
        <f t="shared" si="26"/>
        <v>1721.2260000000001</v>
      </c>
      <c r="V195" s="144">
        <f t="shared" si="22"/>
        <v>9.7248382583112249</v>
      </c>
      <c r="W195" s="160">
        <f t="shared" si="27"/>
        <v>16738.644455999998</v>
      </c>
      <c r="X195" s="202">
        <v>1582.2739999999999</v>
      </c>
      <c r="Y195" s="146">
        <v>23.288000000000011</v>
      </c>
      <c r="Z195" s="135">
        <v>1558.9859999999999</v>
      </c>
      <c r="AA195" s="149">
        <v>9.2996090189392344</v>
      </c>
      <c r="AB195" s="143">
        <v>14497.960266</v>
      </c>
      <c r="AC195" s="36"/>
      <c r="AD195" s="14"/>
    </row>
    <row r="196" spans="1:30" s="21" customFormat="1" ht="15.75" customHeight="1">
      <c r="A196" s="125" t="s">
        <v>36</v>
      </c>
      <c r="B196" s="4" t="s">
        <v>186</v>
      </c>
      <c r="C196" s="11" t="s">
        <v>10</v>
      </c>
      <c r="D196" s="124">
        <v>1026.2739999999999</v>
      </c>
      <c r="E196" s="124">
        <v>52.954999999999927</v>
      </c>
      <c r="F196" s="210">
        <v>973.31899999999996</v>
      </c>
      <c r="G196" s="211">
        <v>21.283092961300458</v>
      </c>
      <c r="H196" s="212">
        <v>20715.238758</v>
      </c>
      <c r="I196" s="97">
        <v>17.736000000000001</v>
      </c>
      <c r="J196" s="68">
        <f t="shared" si="21"/>
        <v>1.6180000000000021</v>
      </c>
      <c r="K196" s="68">
        <v>16.117999999999999</v>
      </c>
      <c r="L196" s="71">
        <v>23.631</v>
      </c>
      <c r="M196" s="89">
        <f t="shared" si="25"/>
        <v>380.884458</v>
      </c>
      <c r="N196" s="97">
        <v>5.8179999999999996</v>
      </c>
      <c r="O196" s="68">
        <v>0.52699999999999925</v>
      </c>
      <c r="P196" s="68">
        <v>5.2910000000000004</v>
      </c>
      <c r="Q196" s="71">
        <v>21.061</v>
      </c>
      <c r="R196" s="68">
        <v>111.433751</v>
      </c>
      <c r="S196" s="172">
        <f t="shared" si="23"/>
        <v>1044.01</v>
      </c>
      <c r="T196" s="146">
        <f t="shared" si="24"/>
        <v>54.572999999999979</v>
      </c>
      <c r="U196" s="143">
        <f t="shared" si="26"/>
        <v>989.43700000000001</v>
      </c>
      <c r="V196" s="144">
        <f t="shared" si="22"/>
        <v>21.321340536082641</v>
      </c>
      <c r="W196" s="160">
        <f t="shared" si="27"/>
        <v>21096.123216</v>
      </c>
      <c r="X196" s="202">
        <v>991.64400000000001</v>
      </c>
      <c r="Y196" s="146">
        <v>18.65300000000002</v>
      </c>
      <c r="Z196" s="135">
        <v>972.99099999999999</v>
      </c>
      <c r="AA196" s="149">
        <v>21.052264140161626</v>
      </c>
      <c r="AB196" s="143">
        <v>20483.663538000001</v>
      </c>
      <c r="AC196" s="35"/>
      <c r="AD196" s="14"/>
    </row>
    <row r="197" spans="1:30" s="14" customFormat="1" ht="15.75" customHeight="1">
      <c r="A197" s="126" t="s">
        <v>37</v>
      </c>
      <c r="B197" s="4" t="s">
        <v>179</v>
      </c>
      <c r="C197" s="28" t="s">
        <v>10</v>
      </c>
      <c r="D197" s="135">
        <v>1713.88</v>
      </c>
      <c r="E197" s="135">
        <v>17.481999999999971</v>
      </c>
      <c r="F197" s="389">
        <v>1696.3980000000001</v>
      </c>
      <c r="G197" s="144">
        <v>21.844745038605325</v>
      </c>
      <c r="H197" s="145">
        <v>37057.381794000001</v>
      </c>
      <c r="I197" s="97">
        <v>725.6</v>
      </c>
      <c r="J197" s="68">
        <f t="shared" si="21"/>
        <v>8.30600000000004</v>
      </c>
      <c r="K197" s="70">
        <v>717.29399999999998</v>
      </c>
      <c r="L197" s="71">
        <v>23.631</v>
      </c>
      <c r="M197" s="89">
        <f t="shared" si="25"/>
        <v>16950.374513999999</v>
      </c>
      <c r="N197" s="97">
        <v>559.84</v>
      </c>
      <c r="O197" s="68">
        <v>6.5620000000000118</v>
      </c>
      <c r="P197" s="70">
        <v>553.27800000000002</v>
      </c>
      <c r="Q197" s="71">
        <v>21.061</v>
      </c>
      <c r="R197" s="68">
        <v>11652.587958</v>
      </c>
      <c r="S197" s="172">
        <f t="shared" si="23"/>
        <v>2439.48</v>
      </c>
      <c r="T197" s="146">
        <f t="shared" si="24"/>
        <v>25.788000000000011</v>
      </c>
      <c r="U197" s="143">
        <f t="shared" si="26"/>
        <v>2413.692</v>
      </c>
      <c r="V197" s="144">
        <f t="shared" si="22"/>
        <v>22.375579116142404</v>
      </c>
      <c r="W197" s="160">
        <f>H197+M197</f>
        <v>54007.756307999996</v>
      </c>
      <c r="X197" s="202">
        <v>594.34800000000007</v>
      </c>
      <c r="Y197" s="146">
        <v>10.206000000000017</v>
      </c>
      <c r="Z197" s="135">
        <v>584.14200000000005</v>
      </c>
      <c r="AA197" s="149">
        <v>21.051618856373963</v>
      </c>
      <c r="AB197" s="143">
        <v>12297.134742</v>
      </c>
      <c r="AC197" s="35"/>
    </row>
    <row r="198" spans="1:30" s="14" customFormat="1" ht="15.75" customHeight="1">
      <c r="A198" s="124">
        <v>147</v>
      </c>
      <c r="B198" s="1" t="s">
        <v>228</v>
      </c>
      <c r="C198" s="28" t="s">
        <v>10</v>
      </c>
      <c r="D198" s="142">
        <v>6561.3059999999996</v>
      </c>
      <c r="E198" s="142">
        <v>32.453999999999724</v>
      </c>
      <c r="F198" s="391">
        <v>6528.8519999999999</v>
      </c>
      <c r="G198" s="144">
        <v>21.596501546673135</v>
      </c>
      <c r="H198" s="145">
        <v>141000.36231599998</v>
      </c>
      <c r="I198" s="109">
        <v>160.97399999999999</v>
      </c>
      <c r="J198" s="68">
        <f t="shared" si="21"/>
        <v>0</v>
      </c>
      <c r="K198" s="70">
        <v>160.97399999999999</v>
      </c>
      <c r="L198" s="71">
        <v>23.631</v>
      </c>
      <c r="M198" s="89">
        <f t="shared" si="25"/>
        <v>3803.9765939999997</v>
      </c>
      <c r="N198" s="109">
        <v>133.19999999999999</v>
      </c>
      <c r="O198" s="68">
        <v>2.1239999999999952</v>
      </c>
      <c r="P198" s="70">
        <v>131.07599999999999</v>
      </c>
      <c r="Q198" s="71">
        <v>21.061</v>
      </c>
      <c r="R198" s="68">
        <v>2760.5916359999997</v>
      </c>
      <c r="S198" s="172">
        <f t="shared" si="23"/>
        <v>6722.28</v>
      </c>
      <c r="T198" s="146">
        <f t="shared" si="24"/>
        <v>32.453999999999724</v>
      </c>
      <c r="U198" s="146">
        <f t="shared" si="26"/>
        <v>6689.826</v>
      </c>
      <c r="V198" s="144">
        <f t="shared" si="22"/>
        <v>21.645456684523634</v>
      </c>
      <c r="W198" s="160">
        <f t="shared" si="27"/>
        <v>144804.33890999999</v>
      </c>
      <c r="X198" s="202">
        <v>6536.473</v>
      </c>
      <c r="Y198" s="146">
        <v>33.822999999999411</v>
      </c>
      <c r="Z198" s="142">
        <v>6502.6500000000005</v>
      </c>
      <c r="AA198" s="149">
        <v>21.051352986551635</v>
      </c>
      <c r="AB198" s="143">
        <v>136889.580498</v>
      </c>
      <c r="AC198" s="35"/>
    </row>
    <row r="199" spans="1:30" s="14" customFormat="1" ht="15.75" customHeight="1">
      <c r="A199" s="269">
        <v>148</v>
      </c>
      <c r="B199" s="306" t="s">
        <v>183</v>
      </c>
      <c r="C199" s="28" t="s">
        <v>10</v>
      </c>
      <c r="D199" s="142">
        <v>2778.6279999999997</v>
      </c>
      <c r="E199" s="142">
        <v>99.402999999999793</v>
      </c>
      <c r="F199" s="142">
        <v>2679.2249999999999</v>
      </c>
      <c r="G199" s="144">
        <v>21.664336017691681</v>
      </c>
      <c r="H199" s="195">
        <v>58043.630666999998</v>
      </c>
      <c r="I199" s="97">
        <v>347.298</v>
      </c>
      <c r="J199" s="68">
        <f t="shared" si="21"/>
        <v>11.34899999999999</v>
      </c>
      <c r="K199" s="68">
        <v>335.94900000000001</v>
      </c>
      <c r="L199" s="71">
        <v>23.631</v>
      </c>
      <c r="M199" s="89">
        <f t="shared" si="25"/>
        <v>7938.8108190000003</v>
      </c>
      <c r="N199" s="97">
        <v>220.26300000000001</v>
      </c>
      <c r="O199" s="68">
        <v>9.1730000000000018</v>
      </c>
      <c r="P199" s="68">
        <v>211.09</v>
      </c>
      <c r="Q199" s="71">
        <v>21.061</v>
      </c>
      <c r="R199" s="68">
        <v>4445.76649</v>
      </c>
      <c r="S199" s="172">
        <f t="shared" si="23"/>
        <v>3125.9259999999995</v>
      </c>
      <c r="T199" s="146">
        <f t="shared" si="24"/>
        <v>110.7519999999995</v>
      </c>
      <c r="U199" s="146">
        <f t="shared" si="26"/>
        <v>3015.174</v>
      </c>
      <c r="V199" s="144">
        <f t="shared" si="22"/>
        <v>21.883460618193176</v>
      </c>
      <c r="W199" s="148">
        <f>H199+M199</f>
        <v>65982.441485999996</v>
      </c>
      <c r="X199" s="202">
        <v>2023.9649999999999</v>
      </c>
      <c r="Y199" s="146">
        <v>57.601999999999862</v>
      </c>
      <c r="Z199" s="391">
        <v>1966.3630000000001</v>
      </c>
      <c r="AA199" s="149">
        <v>20.940763463816193</v>
      </c>
      <c r="AB199" s="143">
        <v>41177.142467000005</v>
      </c>
      <c r="AC199" s="35"/>
    </row>
    <row r="200" spans="1:30" s="14" customFormat="1" ht="15.75" customHeight="1">
      <c r="A200" s="269">
        <v>149</v>
      </c>
      <c r="B200" s="13" t="s">
        <v>180</v>
      </c>
      <c r="C200" s="28" t="s">
        <v>10</v>
      </c>
      <c r="D200" s="142">
        <v>3282.0389999999998</v>
      </c>
      <c r="E200" s="142">
        <v>108.07999999999993</v>
      </c>
      <c r="F200" s="142">
        <v>3173.9589999999998</v>
      </c>
      <c r="G200" s="144">
        <v>21.626433542777331</v>
      </c>
      <c r="H200" s="195">
        <v>68641.413380999991</v>
      </c>
      <c r="I200" s="97">
        <v>354.40800000000002</v>
      </c>
      <c r="J200" s="68">
        <f t="shared" si="21"/>
        <v>9.4220000000000255</v>
      </c>
      <c r="K200" s="68">
        <v>344.98599999999999</v>
      </c>
      <c r="L200" s="71">
        <v>23.631</v>
      </c>
      <c r="M200" s="89">
        <f t="shared" si="25"/>
        <v>8152.3641660000003</v>
      </c>
      <c r="N200" s="97">
        <v>245.00399999999999</v>
      </c>
      <c r="O200" s="68">
        <v>0.49899999999999523</v>
      </c>
      <c r="P200" s="68">
        <v>244.505</v>
      </c>
      <c r="Q200" s="71">
        <v>21.061</v>
      </c>
      <c r="R200" s="68">
        <v>5149.5198049999999</v>
      </c>
      <c r="S200" s="172">
        <f t="shared" si="23"/>
        <v>3636.4469999999997</v>
      </c>
      <c r="T200" s="146">
        <f t="shared" si="24"/>
        <v>117.50199999999995</v>
      </c>
      <c r="U200" s="146">
        <f t="shared" si="26"/>
        <v>3518.9449999999997</v>
      </c>
      <c r="V200" s="144">
        <f t="shared" si="22"/>
        <v>21.822954762577989</v>
      </c>
      <c r="W200" s="148">
        <f t="shared" si="27"/>
        <v>76793.777546999991</v>
      </c>
      <c r="X200" s="202">
        <v>1849.7740000000001</v>
      </c>
      <c r="Y200" s="146">
        <v>57.542000000000144</v>
      </c>
      <c r="Z200" s="391">
        <v>1792.232</v>
      </c>
      <c r="AA200" s="149">
        <v>21.055278843364029</v>
      </c>
      <c r="AB200" s="143">
        <v>37735.944512000002</v>
      </c>
      <c r="AC200" s="35"/>
    </row>
    <row r="201" spans="1:30" s="14" customFormat="1" ht="15.75" customHeight="1">
      <c r="A201" s="269">
        <v>150</v>
      </c>
      <c r="B201" s="13" t="s">
        <v>184</v>
      </c>
      <c r="C201" s="28" t="s">
        <v>10</v>
      </c>
      <c r="D201" s="142">
        <v>18686.611999999997</v>
      </c>
      <c r="E201" s="142">
        <v>0</v>
      </c>
      <c r="F201" s="142">
        <v>18686.611999999997</v>
      </c>
      <c r="G201" s="213">
        <v>21.210563189731772</v>
      </c>
      <c r="H201" s="195">
        <v>396353.56462799996</v>
      </c>
      <c r="I201" s="97">
        <v>582.79200000000003</v>
      </c>
      <c r="J201" s="68">
        <f t="shared" si="21"/>
        <v>0</v>
      </c>
      <c r="K201" s="68">
        <v>582.79200000000003</v>
      </c>
      <c r="L201" s="71">
        <v>23.631</v>
      </c>
      <c r="M201" s="89">
        <f t="shared" si="25"/>
        <v>13771.957752</v>
      </c>
      <c r="N201" s="97">
        <v>0</v>
      </c>
      <c r="O201" s="68">
        <v>0</v>
      </c>
      <c r="P201" s="68">
        <v>0</v>
      </c>
      <c r="Q201" s="98">
        <v>21.061</v>
      </c>
      <c r="R201" s="68">
        <v>0</v>
      </c>
      <c r="S201" s="172">
        <f t="shared" si="23"/>
        <v>19269.403999999999</v>
      </c>
      <c r="T201" s="146">
        <f t="shared" si="24"/>
        <v>0</v>
      </c>
      <c r="U201" s="146">
        <f t="shared" si="26"/>
        <v>19269.403999999999</v>
      </c>
      <c r="V201" s="144">
        <f t="shared" si="22"/>
        <v>21.283767903771182</v>
      </c>
      <c r="W201" s="148">
        <f t="shared" si="27"/>
        <v>410125.52237999998</v>
      </c>
      <c r="X201" s="202">
        <v>11877.137999999999</v>
      </c>
      <c r="Y201" s="146">
        <v>0</v>
      </c>
      <c r="Z201" s="391">
        <v>11877.137999999999</v>
      </c>
      <c r="AA201" s="149">
        <v>20.286999999999999</v>
      </c>
      <c r="AB201" s="143">
        <v>240951.49860599998</v>
      </c>
      <c r="AC201" s="35"/>
    </row>
    <row r="202" spans="1:30" s="21" customFormat="1" ht="15.75" customHeight="1">
      <c r="A202" s="269">
        <v>151</v>
      </c>
      <c r="B202" s="13" t="s">
        <v>185</v>
      </c>
      <c r="C202" s="28" t="s">
        <v>10</v>
      </c>
      <c r="D202" s="135">
        <v>1080.4859999999999</v>
      </c>
      <c r="E202" s="135">
        <v>69.180999999999926</v>
      </c>
      <c r="F202" s="135">
        <v>1011.3049999999999</v>
      </c>
      <c r="G202" s="213">
        <v>21.35309062449014</v>
      </c>
      <c r="H202" s="145">
        <v>21594.487313999998</v>
      </c>
      <c r="I202" s="97">
        <v>45.521999999999998</v>
      </c>
      <c r="J202" s="68">
        <f t="shared" si="21"/>
        <v>4.3739999999999952</v>
      </c>
      <c r="K202" s="68">
        <v>41.148000000000003</v>
      </c>
      <c r="L202" s="71">
        <v>23.631</v>
      </c>
      <c r="M202" s="89">
        <f t="shared" si="25"/>
        <v>972.3683880000001</v>
      </c>
      <c r="N202" s="97">
        <v>30.995999999999999</v>
      </c>
      <c r="O202" s="68">
        <v>4.732999999999997</v>
      </c>
      <c r="P202" s="68">
        <v>26.263000000000002</v>
      </c>
      <c r="Q202" s="98">
        <v>21.061</v>
      </c>
      <c r="R202" s="68">
        <v>553.12504300000001</v>
      </c>
      <c r="S202" s="172">
        <f t="shared" si="23"/>
        <v>1126.0079999999998</v>
      </c>
      <c r="T202" s="143">
        <f>S202-U202</f>
        <v>73.554999999999836</v>
      </c>
      <c r="U202" s="143">
        <f t="shared" si="26"/>
        <v>1052.453</v>
      </c>
      <c r="V202" s="144">
        <f t="shared" si="22"/>
        <v>21.442150577745512</v>
      </c>
      <c r="W202" s="160">
        <f t="shared" si="27"/>
        <v>22566.855701999997</v>
      </c>
      <c r="X202" s="202">
        <v>831.57499999999993</v>
      </c>
      <c r="Y202" s="143">
        <v>43.173999999999864</v>
      </c>
      <c r="Z202" s="389">
        <v>788.40100000000007</v>
      </c>
      <c r="AA202" s="149">
        <v>21.061</v>
      </c>
      <c r="AB202" s="143">
        <v>16604.513461000002</v>
      </c>
      <c r="AC202" s="36"/>
    </row>
    <row r="203" spans="1:30" s="14" customFormat="1" ht="15.75" customHeight="1">
      <c r="A203" s="269">
        <v>152</v>
      </c>
      <c r="B203" s="13" t="s">
        <v>203</v>
      </c>
      <c r="C203" s="28" t="s">
        <v>10</v>
      </c>
      <c r="D203" s="142">
        <v>2734.89</v>
      </c>
      <c r="E203" s="142">
        <v>46.074999999999818</v>
      </c>
      <c r="F203" s="142">
        <v>2688.8150000000001</v>
      </c>
      <c r="G203" s="213">
        <v>21.295012156284461</v>
      </c>
      <c r="H203" s="145">
        <v>57258.348110999999</v>
      </c>
      <c r="I203" s="97">
        <v>95.796000000000006</v>
      </c>
      <c r="J203" s="68">
        <f t="shared" si="21"/>
        <v>0.63800000000000523</v>
      </c>
      <c r="K203" s="68">
        <v>95.158000000000001</v>
      </c>
      <c r="L203" s="98">
        <v>23.631</v>
      </c>
      <c r="M203" s="89">
        <f t="shared" si="25"/>
        <v>2248.6786980000002</v>
      </c>
      <c r="N203" s="97">
        <v>171.94200000000001</v>
      </c>
      <c r="O203" s="68">
        <v>4.6610000000000014</v>
      </c>
      <c r="P203" s="68">
        <v>167.28100000000001</v>
      </c>
      <c r="Q203" s="98">
        <v>21.061</v>
      </c>
      <c r="R203" s="68">
        <v>3523.105141</v>
      </c>
      <c r="S203" s="172">
        <f t="shared" si="23"/>
        <v>2830.6859999999997</v>
      </c>
      <c r="T203" s="146">
        <f t="shared" ref="T203:T225" si="28">S203-U203</f>
        <v>46.712999999999738</v>
      </c>
      <c r="U203" s="146">
        <f t="shared" si="26"/>
        <v>2783.973</v>
      </c>
      <c r="V203" s="144">
        <f t="shared" si="22"/>
        <v>21.374857733534053</v>
      </c>
      <c r="W203" s="148">
        <f t="shared" si="27"/>
        <v>59507.026809000003</v>
      </c>
      <c r="X203" s="202">
        <v>2707.0640000000003</v>
      </c>
      <c r="Y203" s="146">
        <v>10.018000000000029</v>
      </c>
      <c r="Z203" s="150">
        <v>2697.0460000000003</v>
      </c>
      <c r="AA203" s="149">
        <v>21.061</v>
      </c>
      <c r="AB203" s="143">
        <v>56802.485806000004</v>
      </c>
      <c r="AC203" s="35"/>
    </row>
    <row r="204" spans="1:30" s="14" customFormat="1" ht="15.75" customHeight="1">
      <c r="A204" s="124">
        <v>153</v>
      </c>
      <c r="B204" s="13" t="s">
        <v>188</v>
      </c>
      <c r="C204" s="28" t="s">
        <v>10</v>
      </c>
      <c r="D204" s="142">
        <v>964.35400000000004</v>
      </c>
      <c r="E204" s="142">
        <v>11.846000000000117</v>
      </c>
      <c r="F204" s="142">
        <v>952.50799999999992</v>
      </c>
      <c r="G204" s="213">
        <v>21.269592622844112</v>
      </c>
      <c r="H204" s="145">
        <v>20259.457129999999</v>
      </c>
      <c r="I204" s="97">
        <v>3.2</v>
      </c>
      <c r="J204" s="68">
        <f t="shared" si="21"/>
        <v>0.37800000000000011</v>
      </c>
      <c r="K204" s="111">
        <v>2.8220000000000001</v>
      </c>
      <c r="L204" s="98">
        <v>23.631</v>
      </c>
      <c r="M204" s="89">
        <f t="shared" si="25"/>
        <v>66.686682000000005</v>
      </c>
      <c r="N204" s="97">
        <v>15.5</v>
      </c>
      <c r="O204" s="68">
        <v>0</v>
      </c>
      <c r="P204" s="68">
        <v>15.5</v>
      </c>
      <c r="Q204" s="98">
        <v>21.061</v>
      </c>
      <c r="R204" s="68">
        <v>326.44549999999998</v>
      </c>
      <c r="S204" s="172">
        <f t="shared" si="23"/>
        <v>967.55400000000009</v>
      </c>
      <c r="T204" s="146">
        <f t="shared" si="28"/>
        <v>12.22400000000016</v>
      </c>
      <c r="U204" s="146">
        <f t="shared" si="26"/>
        <v>955.32999999999993</v>
      </c>
      <c r="V204" s="144">
        <f t="shared" si="22"/>
        <v>21.276568109449091</v>
      </c>
      <c r="W204" s="148">
        <f t="shared" si="27"/>
        <v>20326.143811999998</v>
      </c>
      <c r="X204" s="202">
        <v>1340.3539999999998</v>
      </c>
      <c r="Y204" s="146">
        <v>0</v>
      </c>
      <c r="Z204" s="150">
        <v>1340.3539999999998</v>
      </c>
      <c r="AA204" s="149">
        <v>21.061000000000003</v>
      </c>
      <c r="AB204" s="143">
        <v>28229.195594000001</v>
      </c>
      <c r="AC204" s="35"/>
    </row>
    <row r="205" spans="1:30" s="14" customFormat="1" ht="15.75" customHeight="1">
      <c r="A205" s="124">
        <v>154</v>
      </c>
      <c r="B205" s="13" t="s">
        <v>236</v>
      </c>
      <c r="C205" s="28" t="s">
        <v>10</v>
      </c>
      <c r="D205" s="142">
        <v>9748.8339999999989</v>
      </c>
      <c r="E205" s="142">
        <v>57.958999999997104</v>
      </c>
      <c r="F205" s="142">
        <v>9690.8750000000018</v>
      </c>
      <c r="G205" s="213">
        <v>21.312618418770228</v>
      </c>
      <c r="H205" s="145">
        <v>206537.92101899997</v>
      </c>
      <c r="I205" s="97">
        <v>417.84</v>
      </c>
      <c r="J205" s="68">
        <f t="shared" si="21"/>
        <v>53.748999999999967</v>
      </c>
      <c r="K205" s="68">
        <v>364.09100000000001</v>
      </c>
      <c r="L205" s="98">
        <v>23.631</v>
      </c>
      <c r="M205" s="89">
        <f t="shared" si="25"/>
        <v>8603.8344209999996</v>
      </c>
      <c r="N205" s="97">
        <v>408.81599999999997</v>
      </c>
      <c r="O205" s="68">
        <v>85.649000000000001</v>
      </c>
      <c r="P205" s="68">
        <v>323.16699999999997</v>
      </c>
      <c r="Q205" s="98">
        <v>21.061</v>
      </c>
      <c r="R205" s="68">
        <v>6806.220186999999</v>
      </c>
      <c r="S205" s="172">
        <f t="shared" si="23"/>
        <v>10166.673999999999</v>
      </c>
      <c r="T205" s="146">
        <f t="shared" si="28"/>
        <v>111.7079999999969</v>
      </c>
      <c r="U205" s="146">
        <f t="shared" si="26"/>
        <v>10054.966000000002</v>
      </c>
      <c r="V205" s="144">
        <f t="shared" si="22"/>
        <v>21.396567172877553</v>
      </c>
      <c r="W205" s="148">
        <f t="shared" si="27"/>
        <v>215141.75543999998</v>
      </c>
      <c r="X205" s="202">
        <v>6690.5599999999986</v>
      </c>
      <c r="Y205" s="146">
        <v>94.448999999997795</v>
      </c>
      <c r="Z205" s="150">
        <v>6596.1110000000008</v>
      </c>
      <c r="AA205" s="149">
        <v>21.060999999999996</v>
      </c>
      <c r="AB205" s="143">
        <v>138920.69377099999</v>
      </c>
      <c r="AC205" s="35"/>
    </row>
    <row r="206" spans="1:30" s="14" customFormat="1" ht="15.75" customHeight="1">
      <c r="A206" s="124">
        <v>155</v>
      </c>
      <c r="B206" s="13" t="s">
        <v>189</v>
      </c>
      <c r="C206" s="28" t="s">
        <v>10</v>
      </c>
      <c r="D206" s="142">
        <v>1162.4820000000002</v>
      </c>
      <c r="E206" s="142">
        <v>48.765000000000327</v>
      </c>
      <c r="F206" s="142">
        <v>1113.7169999999999</v>
      </c>
      <c r="G206" s="213">
        <v>21.265222549354998</v>
      </c>
      <c r="H206" s="145">
        <v>23683.439861999999</v>
      </c>
      <c r="I206" s="97">
        <v>5.7720000000000002</v>
      </c>
      <c r="J206" s="68">
        <f t="shared" si="21"/>
        <v>0.5129999999999999</v>
      </c>
      <c r="K206" s="68">
        <v>5.2590000000000003</v>
      </c>
      <c r="L206" s="98">
        <v>23.631</v>
      </c>
      <c r="M206" s="89">
        <f t="shared" si="25"/>
        <v>124.275429</v>
      </c>
      <c r="N206" s="97">
        <v>0</v>
      </c>
      <c r="O206" s="68">
        <v>0</v>
      </c>
      <c r="P206" s="68">
        <v>0</v>
      </c>
      <c r="Q206" s="98">
        <v>21.061</v>
      </c>
      <c r="R206" s="68">
        <v>0</v>
      </c>
      <c r="S206" s="172">
        <f t="shared" si="23"/>
        <v>1168.2540000000001</v>
      </c>
      <c r="T206" s="146">
        <f t="shared" si="28"/>
        <v>49.278000000000247</v>
      </c>
      <c r="U206" s="146">
        <f t="shared" si="26"/>
        <v>1118.9759999999999</v>
      </c>
      <c r="V206" s="144">
        <f t="shared" si="22"/>
        <v>21.276341307588368</v>
      </c>
      <c r="W206" s="148">
        <f t="shared" si="27"/>
        <v>23807.715291</v>
      </c>
      <c r="X206" s="202">
        <v>525.35599999999999</v>
      </c>
      <c r="Y206" s="146">
        <v>0.77400000000000091</v>
      </c>
      <c r="Z206" s="150">
        <v>524.58199999999999</v>
      </c>
      <c r="AA206" s="149">
        <v>21.061</v>
      </c>
      <c r="AB206" s="143">
        <v>11048.221502</v>
      </c>
      <c r="AC206" s="35"/>
    </row>
    <row r="207" spans="1:30" s="14" customFormat="1" ht="15.75" customHeight="1">
      <c r="A207" s="124">
        <v>156</v>
      </c>
      <c r="B207" s="13" t="s">
        <v>190</v>
      </c>
      <c r="C207" s="28" t="s">
        <v>10</v>
      </c>
      <c r="D207" s="142">
        <v>682.25299999999993</v>
      </c>
      <c r="E207" s="142">
        <v>31.764999999999873</v>
      </c>
      <c r="F207" s="142">
        <v>650.48800000000006</v>
      </c>
      <c r="G207" s="213">
        <v>14.447724282384915</v>
      </c>
      <c r="H207" s="145">
        <v>9398.0712729999996</v>
      </c>
      <c r="I207" s="97">
        <v>46.726999999999997</v>
      </c>
      <c r="J207" s="68">
        <f t="shared" si="21"/>
        <v>2.4299999999999997</v>
      </c>
      <c r="K207" s="68">
        <v>44.296999999999997</v>
      </c>
      <c r="L207" s="68">
        <v>15.750999999999999</v>
      </c>
      <c r="M207" s="89">
        <f t="shared" si="25"/>
        <v>697.72204699999998</v>
      </c>
      <c r="N207" s="97">
        <v>12.837999999999999</v>
      </c>
      <c r="O207" s="68">
        <v>0.93599999999999994</v>
      </c>
      <c r="P207" s="68">
        <v>11.901999999999999</v>
      </c>
      <c r="Q207" s="98">
        <v>14.039</v>
      </c>
      <c r="R207" s="68">
        <v>167.09217799999999</v>
      </c>
      <c r="S207" s="172">
        <f t="shared" si="23"/>
        <v>728.9799999999999</v>
      </c>
      <c r="T207" s="146">
        <f t="shared" si="28"/>
        <v>34.194999999999823</v>
      </c>
      <c r="U207" s="146">
        <f t="shared" si="26"/>
        <v>694.78500000000008</v>
      </c>
      <c r="V207" s="144">
        <f t="shared" si="22"/>
        <v>14.530816468403891</v>
      </c>
      <c r="W207" s="148">
        <f t="shared" si="27"/>
        <v>10095.793319999999</v>
      </c>
      <c r="X207" s="202">
        <v>470.75900000000007</v>
      </c>
      <c r="Y207" s="146">
        <v>20.533000000000072</v>
      </c>
      <c r="Z207" s="150">
        <v>450.226</v>
      </c>
      <c r="AA207" s="149">
        <v>14.039</v>
      </c>
      <c r="AB207" s="143">
        <v>6320.7228139999997</v>
      </c>
      <c r="AC207" s="35"/>
    </row>
    <row r="208" spans="1:30" s="14" customFormat="1" ht="15.75" customHeight="1">
      <c r="A208" s="124">
        <v>157</v>
      </c>
      <c r="B208" s="13" t="s">
        <v>191</v>
      </c>
      <c r="C208" s="28" t="s">
        <v>10</v>
      </c>
      <c r="D208" s="142">
        <v>298.25799999999998</v>
      </c>
      <c r="E208" s="142">
        <v>14.18199999999996</v>
      </c>
      <c r="F208" s="142">
        <v>284.07600000000002</v>
      </c>
      <c r="G208" s="213">
        <v>14.404324726481645</v>
      </c>
      <c r="H208" s="145">
        <v>4091.922951</v>
      </c>
      <c r="I208" s="97">
        <v>13.78</v>
      </c>
      <c r="J208" s="68">
        <f t="shared" si="21"/>
        <v>0.71699999999999875</v>
      </c>
      <c r="K208" s="68">
        <v>13.063000000000001</v>
      </c>
      <c r="L208" s="68">
        <v>15.750999999999999</v>
      </c>
      <c r="M208" s="89">
        <f t="shared" si="25"/>
        <v>205.755313</v>
      </c>
      <c r="N208" s="97">
        <v>1.7809999999999999</v>
      </c>
      <c r="O208" s="68">
        <v>0.12999999999999989</v>
      </c>
      <c r="P208" s="68">
        <v>1.651</v>
      </c>
      <c r="Q208" s="98">
        <v>14.039</v>
      </c>
      <c r="R208" s="68">
        <v>23.178388999999999</v>
      </c>
      <c r="S208" s="172">
        <f t="shared" si="23"/>
        <v>312.03799999999995</v>
      </c>
      <c r="T208" s="146">
        <f t="shared" si="28"/>
        <v>14.898999999999944</v>
      </c>
      <c r="U208" s="146">
        <f t="shared" si="26"/>
        <v>297.13900000000001</v>
      </c>
      <c r="V208" s="144">
        <f t="shared" si="22"/>
        <v>14.463528059258461</v>
      </c>
      <c r="W208" s="148">
        <f t="shared" si="27"/>
        <v>4297.6782640000001</v>
      </c>
      <c r="X208" s="202">
        <v>142.00300000000001</v>
      </c>
      <c r="Y208" s="146">
        <v>5.9519999999999982</v>
      </c>
      <c r="Z208" s="150">
        <v>136.05100000000002</v>
      </c>
      <c r="AA208" s="149">
        <v>14.038999999999998</v>
      </c>
      <c r="AB208" s="143">
        <v>1910.0199889999999</v>
      </c>
      <c r="AC208" s="35"/>
    </row>
    <row r="209" spans="1:29" s="14" customFormat="1" ht="15.75" customHeight="1">
      <c r="A209" s="124">
        <v>158</v>
      </c>
      <c r="B209" s="13" t="s">
        <v>234</v>
      </c>
      <c r="C209" s="1" t="s">
        <v>10</v>
      </c>
      <c r="D209" s="142">
        <v>4898.9359999999997</v>
      </c>
      <c r="E209" s="142">
        <v>15.313000000000102</v>
      </c>
      <c r="F209" s="142">
        <v>4883.6229999999996</v>
      </c>
      <c r="G209" s="213">
        <v>21.359218265619603</v>
      </c>
      <c r="H209" s="145">
        <v>104310.369584</v>
      </c>
      <c r="I209" s="97">
        <v>366.786</v>
      </c>
      <c r="J209" s="68">
        <f t="shared" si="21"/>
        <v>0.18400000000002592</v>
      </c>
      <c r="K209" s="82">
        <v>366.60199999999998</v>
      </c>
      <c r="L209" s="82">
        <v>23.631</v>
      </c>
      <c r="M209" s="89">
        <f t="shared" si="25"/>
        <v>8663.1718619999992</v>
      </c>
      <c r="N209" s="119">
        <v>317.43599999999998</v>
      </c>
      <c r="O209" s="68">
        <v>0.14199999999999591</v>
      </c>
      <c r="P209" s="95">
        <v>317.29399999999998</v>
      </c>
      <c r="Q209" s="98">
        <v>21.061</v>
      </c>
      <c r="R209" s="95">
        <v>6682.5289339999999</v>
      </c>
      <c r="S209" s="172">
        <f t="shared" si="23"/>
        <v>5265.7219999999998</v>
      </c>
      <c r="T209" s="146">
        <f t="shared" si="28"/>
        <v>15.497000000000298</v>
      </c>
      <c r="U209" s="146">
        <f t="shared" si="26"/>
        <v>5250.2249999999995</v>
      </c>
      <c r="V209" s="144">
        <f t="shared" si="22"/>
        <v>21.51784760576928</v>
      </c>
      <c r="W209" s="148">
        <f t="shared" si="27"/>
        <v>112973.541446</v>
      </c>
      <c r="X209" s="202">
        <v>2516.9059999999999</v>
      </c>
      <c r="Y209" s="146">
        <v>2.7110000000002401</v>
      </c>
      <c r="Z209" s="150">
        <v>2514.1949999999997</v>
      </c>
      <c r="AA209" s="149">
        <v>21.061</v>
      </c>
      <c r="AB209" s="143">
        <v>52951.460894999997</v>
      </c>
      <c r="AC209" s="35"/>
    </row>
    <row r="210" spans="1:29" s="14" customFormat="1" ht="15.75" customHeight="1">
      <c r="A210" s="124">
        <v>159</v>
      </c>
      <c r="B210" s="13" t="s">
        <v>204</v>
      </c>
      <c r="C210" s="1" t="s">
        <v>10</v>
      </c>
      <c r="D210" s="142">
        <v>1228.653</v>
      </c>
      <c r="E210" s="142">
        <v>31.189999999999827</v>
      </c>
      <c r="F210" s="142">
        <v>1197.4630000000002</v>
      </c>
      <c r="G210" s="213">
        <v>21.167999999999996</v>
      </c>
      <c r="H210" s="145">
        <v>25347.896783999997</v>
      </c>
      <c r="I210" s="97">
        <v>5.1609999999999996</v>
      </c>
      <c r="J210" s="68">
        <f t="shared" si="21"/>
        <v>0</v>
      </c>
      <c r="K210" s="68">
        <v>5.1609999999999996</v>
      </c>
      <c r="L210" s="98">
        <v>21.167999999999999</v>
      </c>
      <c r="M210" s="89">
        <f t="shared" si="25"/>
        <v>109.24804799999998</v>
      </c>
      <c r="N210" s="119">
        <v>8.6539999999999999</v>
      </c>
      <c r="O210" s="68">
        <v>0</v>
      </c>
      <c r="P210" s="95">
        <v>8.6539999999999999</v>
      </c>
      <c r="Q210" s="98">
        <v>21.061</v>
      </c>
      <c r="R210" s="95">
        <v>182.26189399999998</v>
      </c>
      <c r="S210" s="172">
        <f t="shared" si="23"/>
        <v>1233.8140000000001</v>
      </c>
      <c r="T210" s="146">
        <f t="shared" si="28"/>
        <v>31.189999999999827</v>
      </c>
      <c r="U210" s="146">
        <f t="shared" si="26"/>
        <v>1202.6240000000003</v>
      </c>
      <c r="V210" s="144">
        <f t="shared" si="22"/>
        <v>21.167999999999996</v>
      </c>
      <c r="W210" s="148">
        <f t="shared" si="27"/>
        <v>25457.144831999998</v>
      </c>
      <c r="X210" s="202">
        <v>391.68799999999999</v>
      </c>
      <c r="Y210" s="146">
        <v>0</v>
      </c>
      <c r="Z210" s="150">
        <v>391.68799999999999</v>
      </c>
      <c r="AA210" s="149">
        <v>21.061000000000003</v>
      </c>
      <c r="AB210" s="143">
        <v>8249.3409680000004</v>
      </c>
      <c r="AC210" s="35"/>
    </row>
    <row r="211" spans="1:29" s="14" customFormat="1" ht="15.75" customHeight="1">
      <c r="A211" s="124">
        <v>160</v>
      </c>
      <c r="B211" s="13" t="s">
        <v>235</v>
      </c>
      <c r="C211" s="1" t="s">
        <v>10</v>
      </c>
      <c r="D211" s="142">
        <v>3807.7999999999997</v>
      </c>
      <c r="E211" s="142">
        <v>116.17599999999948</v>
      </c>
      <c r="F211" s="142">
        <v>3691.6240000000003</v>
      </c>
      <c r="G211" s="213">
        <v>21.16398624778688</v>
      </c>
      <c r="H211" s="145">
        <v>78129.479567999995</v>
      </c>
      <c r="I211" s="97">
        <v>54.984000000000002</v>
      </c>
      <c r="J211" s="68">
        <f t="shared" si="21"/>
        <v>6.6720000000000041</v>
      </c>
      <c r="K211" s="82">
        <v>48.311999999999998</v>
      </c>
      <c r="L211" s="82">
        <v>23.631</v>
      </c>
      <c r="M211" s="89">
        <f t="shared" si="25"/>
        <v>1141.6608719999999</v>
      </c>
      <c r="N211" s="119">
        <v>26.68</v>
      </c>
      <c r="O211" s="68">
        <v>2.8769999999999989</v>
      </c>
      <c r="P211" s="95">
        <v>23.803000000000001</v>
      </c>
      <c r="Q211" s="82">
        <v>21.061</v>
      </c>
      <c r="R211" s="95">
        <v>501.31498300000004</v>
      </c>
      <c r="S211" s="172">
        <f t="shared" si="23"/>
        <v>3862.7839999999997</v>
      </c>
      <c r="T211" s="146">
        <f t="shared" si="28"/>
        <v>122.8479999999995</v>
      </c>
      <c r="U211" s="146">
        <f t="shared" si="26"/>
        <v>3739.9360000000001</v>
      </c>
      <c r="V211" s="144">
        <f t="shared" si="22"/>
        <v>21.195854806071544</v>
      </c>
      <c r="W211" s="148">
        <f t="shared" si="27"/>
        <v>79271.140439999988</v>
      </c>
      <c r="X211" s="202">
        <v>375.68</v>
      </c>
      <c r="Y211" s="146">
        <v>12.665999999999997</v>
      </c>
      <c r="Z211" s="150">
        <v>363.01400000000001</v>
      </c>
      <c r="AA211" s="149">
        <v>21.061</v>
      </c>
      <c r="AB211" s="143">
        <v>7645.4378539999998</v>
      </c>
      <c r="AC211" s="35"/>
    </row>
    <row r="212" spans="1:29" s="14" customFormat="1" ht="15.75" customHeight="1">
      <c r="A212" s="124">
        <v>161</v>
      </c>
      <c r="B212" s="13" t="s">
        <v>192</v>
      </c>
      <c r="C212" s="1" t="s">
        <v>10</v>
      </c>
      <c r="D212" s="142">
        <v>636.20699999999988</v>
      </c>
      <c r="E212" s="142">
        <v>0.27300000000002456</v>
      </c>
      <c r="F212" s="142">
        <v>635.93399999999986</v>
      </c>
      <c r="G212" s="213">
        <v>21.171035950271577</v>
      </c>
      <c r="H212" s="145">
        <v>13463.381576000002</v>
      </c>
      <c r="I212" s="67">
        <v>0</v>
      </c>
      <c r="J212" s="68">
        <f t="shared" si="21"/>
        <v>0</v>
      </c>
      <c r="K212" s="68">
        <v>0</v>
      </c>
      <c r="L212" s="82">
        <v>23.631</v>
      </c>
      <c r="M212" s="89">
        <f t="shared" si="25"/>
        <v>0</v>
      </c>
      <c r="N212" s="119">
        <v>17.535</v>
      </c>
      <c r="O212" s="68">
        <v>0</v>
      </c>
      <c r="P212" s="95">
        <v>17.535</v>
      </c>
      <c r="Q212" s="82"/>
      <c r="R212" s="95">
        <v>0</v>
      </c>
      <c r="S212" s="172">
        <f t="shared" si="23"/>
        <v>636.20699999999988</v>
      </c>
      <c r="T212" s="146">
        <f t="shared" si="28"/>
        <v>0.27300000000002456</v>
      </c>
      <c r="U212" s="146">
        <f t="shared" si="26"/>
        <v>635.93399999999986</v>
      </c>
      <c r="V212" s="144">
        <f t="shared" si="22"/>
        <v>21.171035950271577</v>
      </c>
      <c r="W212" s="148">
        <f t="shared" si="27"/>
        <v>13463.381576000002</v>
      </c>
      <c r="X212" s="202">
        <v>17.535</v>
      </c>
      <c r="Y212" s="146">
        <v>0</v>
      </c>
      <c r="Z212" s="150">
        <v>17.535</v>
      </c>
      <c r="AA212" s="149"/>
      <c r="AB212" s="143">
        <v>0</v>
      </c>
      <c r="AC212" s="35"/>
    </row>
    <row r="213" spans="1:29" s="14" customFormat="1" ht="15.75" customHeight="1">
      <c r="A213" s="124">
        <v>162</v>
      </c>
      <c r="B213" s="13" t="s">
        <v>193</v>
      </c>
      <c r="C213" s="1" t="s">
        <v>10</v>
      </c>
      <c r="D213" s="142">
        <v>196.76000000000002</v>
      </c>
      <c r="E213" s="142">
        <v>4.7439999999999998</v>
      </c>
      <c r="F213" s="142">
        <v>192.01600000000002</v>
      </c>
      <c r="G213" s="213">
        <v>9.4079999999999977</v>
      </c>
      <c r="H213" s="145">
        <v>1806.4865279999999</v>
      </c>
      <c r="I213" s="97">
        <v>0</v>
      </c>
      <c r="J213" s="68">
        <f t="shared" si="21"/>
        <v>0</v>
      </c>
      <c r="K213" s="68">
        <v>0</v>
      </c>
      <c r="L213" s="112">
        <v>10.502000000000001</v>
      </c>
      <c r="M213" s="89">
        <v>0</v>
      </c>
      <c r="N213" s="119"/>
      <c r="O213" s="62"/>
      <c r="P213" s="95"/>
      <c r="Q213" s="82"/>
      <c r="R213" s="95"/>
      <c r="S213" s="172">
        <f t="shared" si="23"/>
        <v>196.76000000000002</v>
      </c>
      <c r="T213" s="146">
        <f t="shared" si="28"/>
        <v>4.7439999999999998</v>
      </c>
      <c r="U213" s="146">
        <f t="shared" si="26"/>
        <v>192.01600000000002</v>
      </c>
      <c r="V213" s="144">
        <f t="shared" si="22"/>
        <v>9.4079999999999977</v>
      </c>
      <c r="W213" s="148">
        <f t="shared" si="27"/>
        <v>1806.4865279999999</v>
      </c>
      <c r="X213" s="202"/>
      <c r="Y213" s="146"/>
      <c r="Z213" s="150"/>
      <c r="AA213" s="149"/>
      <c r="AB213" s="143"/>
      <c r="AC213" s="35"/>
    </row>
    <row r="214" spans="1:29" s="14" customFormat="1" ht="15.75" customHeight="1">
      <c r="A214" s="124">
        <v>163</v>
      </c>
      <c r="B214" s="13" t="s">
        <v>229</v>
      </c>
      <c r="C214" s="1" t="s">
        <v>10</v>
      </c>
      <c r="D214" s="142">
        <v>3468.8709999999996</v>
      </c>
      <c r="E214" s="142">
        <v>125.83799999999974</v>
      </c>
      <c r="F214" s="142">
        <v>3343.0329999999999</v>
      </c>
      <c r="G214" s="213">
        <v>21.3146633380526</v>
      </c>
      <c r="H214" s="145">
        <v>71255.622923000003</v>
      </c>
      <c r="I214" s="97">
        <v>167.988</v>
      </c>
      <c r="J214" s="68">
        <f t="shared" si="21"/>
        <v>3.8400000000000034</v>
      </c>
      <c r="K214" s="68">
        <v>164.148</v>
      </c>
      <c r="L214" s="98">
        <v>23.631</v>
      </c>
      <c r="M214" s="89">
        <f t="shared" si="25"/>
        <v>3878.9813880000002</v>
      </c>
      <c r="N214" s="119"/>
      <c r="O214" s="62"/>
      <c r="P214" s="95"/>
      <c r="Q214" s="82"/>
      <c r="R214" s="95"/>
      <c r="S214" s="172">
        <f t="shared" si="23"/>
        <v>3636.8589999999995</v>
      </c>
      <c r="T214" s="146">
        <f t="shared" si="28"/>
        <v>129.67799999999943</v>
      </c>
      <c r="U214" s="146">
        <f t="shared" si="26"/>
        <v>3507.181</v>
      </c>
      <c r="V214" s="144">
        <f t="shared" si="22"/>
        <v>21.423075772536404</v>
      </c>
      <c r="W214" s="148">
        <f t="shared" si="27"/>
        <v>75134.604311000003</v>
      </c>
      <c r="X214" s="202"/>
      <c r="Y214" s="146"/>
      <c r="Z214" s="150"/>
      <c r="AA214" s="149"/>
      <c r="AB214" s="143"/>
      <c r="AC214" s="35"/>
    </row>
    <row r="215" spans="1:29" s="14" customFormat="1" ht="15.75" customHeight="1">
      <c r="A215" s="124">
        <v>164</v>
      </c>
      <c r="B215" s="13" t="s">
        <v>230</v>
      </c>
      <c r="C215" s="1" t="s">
        <v>10</v>
      </c>
      <c r="D215" s="142">
        <v>2201.9850000000001</v>
      </c>
      <c r="E215" s="142">
        <v>10.596000000000004</v>
      </c>
      <c r="F215" s="142">
        <v>2191.3890000000001</v>
      </c>
      <c r="G215" s="280">
        <v>21.167999999999996</v>
      </c>
      <c r="H215" s="145">
        <v>46387.322351999996</v>
      </c>
      <c r="I215" s="97">
        <v>294.72500000000002</v>
      </c>
      <c r="J215" s="68">
        <f t="shared" si="21"/>
        <v>1.4500000000000455</v>
      </c>
      <c r="K215" s="68">
        <v>293.27499999999998</v>
      </c>
      <c r="L215" s="98">
        <v>21.167999999999999</v>
      </c>
      <c r="M215" s="89">
        <f t="shared" si="25"/>
        <v>6208.0451999999996</v>
      </c>
      <c r="N215" s="119"/>
      <c r="O215" s="62"/>
      <c r="P215" s="95"/>
      <c r="Q215" s="82"/>
      <c r="R215" s="95"/>
      <c r="S215" s="172">
        <f t="shared" si="23"/>
        <v>2496.71</v>
      </c>
      <c r="T215" s="146">
        <f t="shared" si="28"/>
        <v>12.045999999999822</v>
      </c>
      <c r="U215" s="143">
        <f t="shared" si="26"/>
        <v>2484.6640000000002</v>
      </c>
      <c r="V215" s="144">
        <f t="shared" si="22"/>
        <v>21.167999999999996</v>
      </c>
      <c r="W215" s="148">
        <f t="shared" si="27"/>
        <v>52595.367551999996</v>
      </c>
      <c r="X215" s="202"/>
      <c r="Y215" s="146"/>
      <c r="Z215" s="150"/>
      <c r="AA215" s="149"/>
      <c r="AB215" s="143"/>
      <c r="AC215" s="35"/>
    </row>
    <row r="216" spans="1:29" s="14" customFormat="1" ht="15.75" customHeight="1">
      <c r="A216" s="124">
        <v>165</v>
      </c>
      <c r="B216" s="13" t="s">
        <v>194</v>
      </c>
      <c r="C216" s="1" t="s">
        <v>10</v>
      </c>
      <c r="D216" s="142">
        <v>3653.0790000000002</v>
      </c>
      <c r="E216" s="142">
        <v>0.76099999999951251</v>
      </c>
      <c r="F216" s="142">
        <v>3652.3180000000007</v>
      </c>
      <c r="G216" s="213">
        <v>21.189103204594993</v>
      </c>
      <c r="H216" s="145">
        <v>77389.343037999992</v>
      </c>
      <c r="I216" s="97">
        <v>143.38800000000001</v>
      </c>
      <c r="J216" s="68">
        <f t="shared" si="21"/>
        <v>7.0000000000050022E-3</v>
      </c>
      <c r="K216" s="68">
        <v>143.381</v>
      </c>
      <c r="L216" s="112">
        <v>23.631</v>
      </c>
      <c r="M216" s="89">
        <f t="shared" si="25"/>
        <v>3388.2364109999999</v>
      </c>
      <c r="N216" s="119"/>
      <c r="O216" s="62"/>
      <c r="P216" s="95"/>
      <c r="Q216" s="82"/>
      <c r="R216" s="95"/>
      <c r="S216" s="172">
        <f t="shared" si="23"/>
        <v>3796.4670000000001</v>
      </c>
      <c r="T216" s="146">
        <f t="shared" si="28"/>
        <v>0.76799999999957436</v>
      </c>
      <c r="U216" s="143">
        <f t="shared" si="26"/>
        <v>3795.6990000000005</v>
      </c>
      <c r="V216" s="144">
        <f t="shared" si="22"/>
        <v>21.281344871919504</v>
      </c>
      <c r="W216" s="148">
        <f t="shared" si="27"/>
        <v>80777.579448999997</v>
      </c>
      <c r="X216" s="202"/>
      <c r="Y216" s="146"/>
      <c r="Z216" s="150"/>
      <c r="AA216" s="149"/>
      <c r="AB216" s="143"/>
      <c r="AC216" s="35"/>
    </row>
    <row r="217" spans="1:29" s="14" customFormat="1" ht="15.75" customHeight="1">
      <c r="A217" s="124">
        <v>166</v>
      </c>
      <c r="B217" s="315" t="s">
        <v>252</v>
      </c>
      <c r="C217" s="1" t="s">
        <v>10</v>
      </c>
      <c r="D217" s="142">
        <v>700.72799999999995</v>
      </c>
      <c r="E217" s="142">
        <v>22.422999999999888</v>
      </c>
      <c r="F217" s="142">
        <v>678.30500000000006</v>
      </c>
      <c r="G217" s="316">
        <v>23.631</v>
      </c>
      <c r="H217" s="346">
        <f>F217*G217</f>
        <v>16029.025455000001</v>
      </c>
      <c r="I217" s="97">
        <v>28.617999999999999</v>
      </c>
      <c r="J217" s="68">
        <f t="shared" si="21"/>
        <v>5.5999999999997385E-2</v>
      </c>
      <c r="K217" s="68">
        <v>28.562000000000001</v>
      </c>
      <c r="L217" s="348">
        <v>23.631</v>
      </c>
      <c r="M217" s="89">
        <f t="shared" si="25"/>
        <v>674.948622</v>
      </c>
      <c r="N217" s="119"/>
      <c r="O217" s="62"/>
      <c r="P217" s="95"/>
      <c r="Q217" s="82"/>
      <c r="R217" s="95"/>
      <c r="S217" s="172">
        <f t="shared" si="23"/>
        <v>729.346</v>
      </c>
      <c r="T217" s="146">
        <f t="shared" si="28"/>
        <v>22.478999999999928</v>
      </c>
      <c r="U217" s="143">
        <f t="shared" si="26"/>
        <v>706.86700000000008</v>
      </c>
      <c r="V217" s="144">
        <f t="shared" si="22"/>
        <v>23.631</v>
      </c>
      <c r="W217" s="148">
        <f t="shared" si="27"/>
        <v>16703.974077000003</v>
      </c>
      <c r="X217" s="202"/>
      <c r="Y217" s="146"/>
      <c r="Z217" s="150"/>
      <c r="AA217" s="149"/>
      <c r="AB217" s="143"/>
      <c r="AC217" s="35"/>
    </row>
    <row r="218" spans="1:29" s="14" customFormat="1" ht="15.75" customHeight="1">
      <c r="A218" s="124">
        <v>167</v>
      </c>
      <c r="B218" s="127" t="s">
        <v>202</v>
      </c>
      <c r="C218" s="1" t="s">
        <v>10</v>
      </c>
      <c r="D218" s="142">
        <v>10126.082</v>
      </c>
      <c r="E218" s="142">
        <v>0.19900000000234286</v>
      </c>
      <c r="F218" s="142">
        <v>10125.882999999998</v>
      </c>
      <c r="G218" s="280">
        <v>0</v>
      </c>
      <c r="H218" s="145">
        <v>0</v>
      </c>
      <c r="I218" s="97">
        <v>457.64400000000001</v>
      </c>
      <c r="J218" s="68">
        <f t="shared" si="21"/>
        <v>2.0000000000095497E-3</v>
      </c>
      <c r="K218" s="68">
        <v>457.642</v>
      </c>
      <c r="L218" s="112"/>
      <c r="M218" s="89">
        <f t="shared" si="25"/>
        <v>0</v>
      </c>
      <c r="N218" s="119"/>
      <c r="O218" s="62"/>
      <c r="P218" s="95"/>
      <c r="Q218" s="82"/>
      <c r="R218" s="95"/>
      <c r="S218" s="172">
        <f t="shared" si="23"/>
        <v>10583.726000000001</v>
      </c>
      <c r="T218" s="146">
        <f t="shared" si="28"/>
        <v>0.20100000000275031</v>
      </c>
      <c r="U218" s="143">
        <f t="shared" si="26"/>
        <v>10583.524999999998</v>
      </c>
      <c r="V218" s="144">
        <f t="shared" si="22"/>
        <v>0</v>
      </c>
      <c r="W218" s="148">
        <f t="shared" si="27"/>
        <v>0</v>
      </c>
      <c r="X218" s="202"/>
      <c r="Y218" s="146"/>
      <c r="Z218" s="150"/>
      <c r="AA218" s="149"/>
      <c r="AB218" s="143"/>
      <c r="AC218" s="35"/>
    </row>
    <row r="219" spans="1:29" s="14" customFormat="1" ht="15.75" customHeight="1">
      <c r="A219" s="124">
        <v>168</v>
      </c>
      <c r="B219" s="2" t="s">
        <v>208</v>
      </c>
      <c r="C219" s="1" t="s">
        <v>10</v>
      </c>
      <c r="D219" s="142">
        <v>1886.6879999999999</v>
      </c>
      <c r="E219" s="142">
        <v>0.33400000000006003</v>
      </c>
      <c r="F219" s="142">
        <v>1886.3539999999998</v>
      </c>
      <c r="G219" s="280">
        <v>21.168000000000003</v>
      </c>
      <c r="H219" s="145">
        <v>39930.341472</v>
      </c>
      <c r="I219" s="97">
        <v>132.505</v>
      </c>
      <c r="J219" s="68">
        <f t="shared" si="21"/>
        <v>7.9999999999813554E-3</v>
      </c>
      <c r="K219" s="68">
        <v>132.49700000000001</v>
      </c>
      <c r="L219" s="112">
        <v>21.167999999999999</v>
      </c>
      <c r="M219" s="89">
        <f t="shared" si="25"/>
        <v>2804.696496</v>
      </c>
      <c r="N219" s="119"/>
      <c r="O219" s="62"/>
      <c r="P219" s="95"/>
      <c r="Q219" s="82"/>
      <c r="R219" s="95"/>
      <c r="S219" s="172">
        <f t="shared" si="23"/>
        <v>2019.1929999999998</v>
      </c>
      <c r="T219" s="146">
        <f t="shared" si="28"/>
        <v>0.34199999999987085</v>
      </c>
      <c r="U219" s="143">
        <f t="shared" si="26"/>
        <v>2018.8509999999999</v>
      </c>
      <c r="V219" s="144">
        <f t="shared" si="22"/>
        <v>21.167999999999999</v>
      </c>
      <c r="W219" s="148">
        <f>H219+M219</f>
        <v>42735.037967999997</v>
      </c>
      <c r="X219" s="202"/>
      <c r="Y219" s="146"/>
      <c r="Z219" s="150"/>
      <c r="AA219" s="149"/>
      <c r="AB219" s="143"/>
      <c r="AC219" s="35"/>
    </row>
    <row r="220" spans="1:29" s="14" customFormat="1" ht="15.75" customHeight="1">
      <c r="A220" s="124">
        <v>169</v>
      </c>
      <c r="B220" s="2" t="s">
        <v>209</v>
      </c>
      <c r="C220" s="1" t="s">
        <v>10</v>
      </c>
      <c r="D220" s="135">
        <v>1063.578</v>
      </c>
      <c r="E220" s="135">
        <v>0.12899999999990541</v>
      </c>
      <c r="F220" s="135">
        <v>1063.4490000000001</v>
      </c>
      <c r="G220" s="280">
        <v>14.109999999999998</v>
      </c>
      <c r="H220" s="145">
        <v>15005.265389999999</v>
      </c>
      <c r="I220" s="97">
        <v>436.72699999999998</v>
      </c>
      <c r="J220" s="68">
        <f t="shared" si="21"/>
        <v>6.399999999996453E-2</v>
      </c>
      <c r="K220" s="68">
        <v>436.66300000000001</v>
      </c>
      <c r="L220" s="82">
        <v>14.11</v>
      </c>
      <c r="M220" s="89">
        <f t="shared" si="25"/>
        <v>6161.3149299999995</v>
      </c>
      <c r="N220" s="119"/>
      <c r="O220" s="62"/>
      <c r="P220" s="95"/>
      <c r="Q220" s="82"/>
      <c r="R220" s="95"/>
      <c r="S220" s="172">
        <f t="shared" si="23"/>
        <v>1500.3049999999998</v>
      </c>
      <c r="T220" s="146">
        <f t="shared" si="28"/>
        <v>0.19299999999975626</v>
      </c>
      <c r="U220" s="143">
        <f t="shared" si="26"/>
        <v>1500.1120000000001</v>
      </c>
      <c r="V220" s="144">
        <f t="shared" si="22"/>
        <v>14.109999999999998</v>
      </c>
      <c r="W220" s="148">
        <f t="shared" si="27"/>
        <v>21166.580319999997</v>
      </c>
      <c r="X220" s="202"/>
      <c r="Y220" s="146"/>
      <c r="Z220" s="150"/>
      <c r="AA220" s="149"/>
      <c r="AB220" s="143"/>
      <c r="AC220" s="35"/>
    </row>
    <row r="221" spans="1:29" s="14" customFormat="1" ht="15.75" customHeight="1">
      <c r="A221" s="124">
        <v>170</v>
      </c>
      <c r="B221" s="319" t="s">
        <v>245</v>
      </c>
      <c r="C221" s="1" t="s">
        <v>10</v>
      </c>
      <c r="D221" s="142">
        <v>1709.9290000000003</v>
      </c>
      <c r="E221" s="142">
        <v>0.72300000000041109</v>
      </c>
      <c r="F221" s="142">
        <v>1709.2059999999999</v>
      </c>
      <c r="G221" s="316">
        <v>23.631</v>
      </c>
      <c r="H221" s="346">
        <f>F221*G221</f>
        <v>40390.246985999998</v>
      </c>
      <c r="I221" s="97">
        <v>15.173</v>
      </c>
      <c r="J221" s="68">
        <f t="shared" si="21"/>
        <v>2.0000000000006679E-3</v>
      </c>
      <c r="K221" s="68">
        <v>15.170999999999999</v>
      </c>
      <c r="L221" s="348">
        <v>23.631</v>
      </c>
      <c r="M221" s="89">
        <f t="shared" si="25"/>
        <v>358.50590099999999</v>
      </c>
      <c r="N221" s="119"/>
      <c r="O221" s="62"/>
      <c r="P221" s="95"/>
      <c r="Q221" s="82"/>
      <c r="R221" s="95"/>
      <c r="S221" s="172">
        <f t="shared" si="23"/>
        <v>1725.1020000000003</v>
      </c>
      <c r="T221" s="146">
        <f t="shared" si="28"/>
        <v>0.7250000000003638</v>
      </c>
      <c r="U221" s="146">
        <f t="shared" si="26"/>
        <v>1724.377</v>
      </c>
      <c r="V221" s="144">
        <f t="shared" si="22"/>
        <v>23.630999999999997</v>
      </c>
      <c r="W221" s="148">
        <f t="shared" si="27"/>
        <v>40748.752886999995</v>
      </c>
      <c r="X221" s="202"/>
      <c r="Y221" s="146"/>
      <c r="Z221" s="150"/>
      <c r="AA221" s="149"/>
      <c r="AB221" s="143"/>
      <c r="AC221" s="35"/>
    </row>
    <row r="222" spans="1:29" s="14" customFormat="1" ht="15.75" customHeight="1">
      <c r="A222" s="124">
        <v>171</v>
      </c>
      <c r="B222" s="2" t="s">
        <v>211</v>
      </c>
      <c r="C222" s="1" t="s">
        <v>10</v>
      </c>
      <c r="D222" s="142">
        <v>225.31399999999999</v>
      </c>
      <c r="E222" s="142">
        <v>0</v>
      </c>
      <c r="F222" s="142">
        <v>225.31399999999999</v>
      </c>
      <c r="G222" s="213"/>
      <c r="H222" s="145">
        <v>0</v>
      </c>
      <c r="I222" s="97">
        <v>59.33</v>
      </c>
      <c r="J222" s="68">
        <f t="shared" si="21"/>
        <v>0</v>
      </c>
      <c r="K222" s="68">
        <v>59.33</v>
      </c>
      <c r="L222" s="112"/>
      <c r="M222" s="89">
        <f t="shared" si="25"/>
        <v>0</v>
      </c>
      <c r="N222" s="119"/>
      <c r="O222" s="62"/>
      <c r="P222" s="95"/>
      <c r="Q222" s="82"/>
      <c r="R222" s="95"/>
      <c r="S222" s="172">
        <f t="shared" si="23"/>
        <v>284.64400000000001</v>
      </c>
      <c r="T222" s="146">
        <f t="shared" si="28"/>
        <v>0</v>
      </c>
      <c r="U222" s="146">
        <f t="shared" si="26"/>
        <v>284.64400000000001</v>
      </c>
      <c r="V222" s="144"/>
      <c r="W222" s="148">
        <f t="shared" si="27"/>
        <v>0</v>
      </c>
      <c r="X222" s="202"/>
      <c r="Y222" s="146"/>
      <c r="Z222" s="150"/>
      <c r="AA222" s="149"/>
      <c r="AB222" s="143"/>
      <c r="AC222" s="35"/>
    </row>
    <row r="223" spans="1:29" s="14" customFormat="1" ht="15.75" customHeight="1">
      <c r="A223" s="124">
        <v>172</v>
      </c>
      <c r="B223" s="2" t="s">
        <v>212</v>
      </c>
      <c r="C223" s="1" t="s">
        <v>10</v>
      </c>
      <c r="D223" s="142">
        <v>435.81299999999999</v>
      </c>
      <c r="E223" s="142">
        <v>0.2489999999999668</v>
      </c>
      <c r="F223" s="142">
        <v>435.56400000000002</v>
      </c>
      <c r="G223" s="213"/>
      <c r="H223" s="145">
        <v>0</v>
      </c>
      <c r="I223" s="97">
        <v>5.5149999999999997</v>
      </c>
      <c r="J223" s="68">
        <f t="shared" si="21"/>
        <v>0</v>
      </c>
      <c r="K223" s="68">
        <v>5.5149999999999997</v>
      </c>
      <c r="L223" s="112"/>
      <c r="M223" s="89">
        <f t="shared" si="25"/>
        <v>0</v>
      </c>
      <c r="N223" s="119"/>
      <c r="O223" s="62"/>
      <c r="P223" s="95"/>
      <c r="Q223" s="82"/>
      <c r="R223" s="95"/>
      <c r="S223" s="172">
        <f t="shared" si="23"/>
        <v>441.32799999999997</v>
      </c>
      <c r="T223" s="146">
        <f t="shared" si="28"/>
        <v>0.2489999999999668</v>
      </c>
      <c r="U223" s="146">
        <f t="shared" si="26"/>
        <v>441.07900000000001</v>
      </c>
      <c r="V223" s="144"/>
      <c r="W223" s="148">
        <f>H223+M223</f>
        <v>0</v>
      </c>
      <c r="X223" s="202"/>
      <c r="Y223" s="146"/>
      <c r="Z223" s="150"/>
      <c r="AA223" s="149"/>
      <c r="AB223" s="143"/>
      <c r="AC223" s="35"/>
    </row>
    <row r="224" spans="1:29" s="14" customFormat="1" ht="15.75" customHeight="1">
      <c r="A224" s="124">
        <v>173</v>
      </c>
      <c r="B224" s="319" t="s">
        <v>246</v>
      </c>
      <c r="C224" s="1" t="s">
        <v>10</v>
      </c>
      <c r="D224" s="142">
        <v>65.257999999999996</v>
      </c>
      <c r="E224" s="142">
        <v>1.6159999999999926</v>
      </c>
      <c r="F224" s="142">
        <v>63.642000000000003</v>
      </c>
      <c r="G224" s="316">
        <v>15.750999999999999</v>
      </c>
      <c r="H224" s="346">
        <f>F224*G224</f>
        <v>1002.4251420000001</v>
      </c>
      <c r="I224" s="97">
        <v>148.501</v>
      </c>
      <c r="J224" s="68">
        <f t="shared" si="21"/>
        <v>1.382000000000005</v>
      </c>
      <c r="K224" s="68">
        <v>147.119</v>
      </c>
      <c r="L224" s="348">
        <v>15.750999999999999</v>
      </c>
      <c r="M224" s="89">
        <f t="shared" si="25"/>
        <v>2317.271369</v>
      </c>
      <c r="N224" s="119"/>
      <c r="O224" s="62"/>
      <c r="P224" s="95"/>
      <c r="Q224" s="82"/>
      <c r="R224" s="95"/>
      <c r="S224" s="172">
        <f t="shared" si="23"/>
        <v>213.75900000000001</v>
      </c>
      <c r="T224" s="146">
        <f t="shared" si="28"/>
        <v>2.9980000000000189</v>
      </c>
      <c r="U224" s="146">
        <f t="shared" si="26"/>
        <v>210.761</v>
      </c>
      <c r="V224" s="144"/>
      <c r="W224" s="148">
        <f>H224+M224</f>
        <v>3319.6965110000001</v>
      </c>
      <c r="X224" s="202"/>
      <c r="Y224" s="146"/>
      <c r="Z224" s="150"/>
      <c r="AA224" s="149"/>
      <c r="AB224" s="143"/>
      <c r="AC224" s="35"/>
    </row>
    <row r="225" spans="1:34" ht="15.75" customHeight="1">
      <c r="A225" s="124">
        <v>174</v>
      </c>
      <c r="B225" s="2" t="s">
        <v>255</v>
      </c>
      <c r="C225" s="1" t="s">
        <v>10</v>
      </c>
      <c r="D225" s="142"/>
      <c r="E225" s="142"/>
      <c r="F225" s="142"/>
      <c r="G225" s="213"/>
      <c r="H225" s="145"/>
      <c r="I225" s="97">
        <v>484.19799999999998</v>
      </c>
      <c r="J225" s="68">
        <f t="shared" si="21"/>
        <v>6.399999999996453E-2</v>
      </c>
      <c r="K225" s="68">
        <v>484.13400000000001</v>
      </c>
      <c r="L225" s="112"/>
      <c r="M225" s="89">
        <f t="shared" si="25"/>
        <v>0</v>
      </c>
      <c r="N225" s="119"/>
      <c r="O225" s="62"/>
      <c r="P225" s="95"/>
      <c r="Q225" s="82"/>
      <c r="R225" s="95"/>
      <c r="S225" s="172">
        <f t="shared" si="23"/>
        <v>484.19799999999998</v>
      </c>
      <c r="T225" s="146">
        <f t="shared" si="28"/>
        <v>6.399999999996453E-2</v>
      </c>
      <c r="U225" s="146">
        <f t="shared" si="26"/>
        <v>484.13400000000001</v>
      </c>
      <c r="V225" s="144"/>
      <c r="W225" s="148">
        <f>H225+M225</f>
        <v>0</v>
      </c>
      <c r="X225" s="202"/>
      <c r="Y225" s="146"/>
      <c r="Z225" s="150"/>
      <c r="AA225" s="149"/>
      <c r="AB225" s="143"/>
      <c r="AC225" s="35"/>
      <c r="AH225" s="14"/>
    </row>
    <row r="226" spans="1:34" ht="15.75" customHeight="1">
      <c r="A226" s="124">
        <v>174</v>
      </c>
      <c r="B226" s="128" t="s">
        <v>195</v>
      </c>
      <c r="C226" s="28" t="s">
        <v>10</v>
      </c>
      <c r="D226" s="142"/>
      <c r="E226" s="142"/>
      <c r="F226" s="142"/>
      <c r="G226" s="213"/>
      <c r="H226" s="214"/>
      <c r="I226" s="113"/>
      <c r="J226" s="68"/>
      <c r="K226" s="70"/>
      <c r="L226" s="68"/>
      <c r="M226" s="89"/>
      <c r="N226" s="274"/>
      <c r="O226" s="79"/>
      <c r="P226" s="110"/>
      <c r="Q226" s="68"/>
      <c r="R226" s="110"/>
      <c r="S226" s="172"/>
      <c r="T226" s="146"/>
      <c r="U226" s="146"/>
      <c r="V226" s="144"/>
      <c r="W226" s="148">
        <f>H226+M226</f>
        <v>0</v>
      </c>
      <c r="X226" s="202"/>
      <c r="Y226" s="146"/>
      <c r="Z226" s="150"/>
      <c r="AA226" s="149"/>
      <c r="AB226" s="143"/>
      <c r="AC226" s="35"/>
      <c r="AH226" s="14"/>
    </row>
    <row r="227" spans="1:34" ht="15.75" customHeight="1">
      <c r="A227" s="124">
        <v>175</v>
      </c>
      <c r="B227" s="129" t="s">
        <v>196</v>
      </c>
      <c r="C227" s="28" t="s">
        <v>10</v>
      </c>
      <c r="D227" s="142">
        <v>0</v>
      </c>
      <c r="E227" s="142">
        <v>0</v>
      </c>
      <c r="F227" s="142">
        <v>0</v>
      </c>
      <c r="G227" s="213" t="e">
        <v>#DIV/0!</v>
      </c>
      <c r="H227" s="195">
        <v>0</v>
      </c>
      <c r="I227" s="109">
        <v>0</v>
      </c>
      <c r="J227" s="68">
        <f t="shared" si="21"/>
        <v>0</v>
      </c>
      <c r="K227" s="70">
        <v>0</v>
      </c>
      <c r="L227" s="68">
        <f>9.263</f>
        <v>9.2629999999999999</v>
      </c>
      <c r="M227" s="276">
        <f t="shared" ref="M227:M232" si="29">K227*L227</f>
        <v>0</v>
      </c>
      <c r="N227" s="274">
        <v>0</v>
      </c>
      <c r="O227" s="68">
        <v>0</v>
      </c>
      <c r="P227" s="110">
        <v>0</v>
      </c>
      <c r="Q227" s="68">
        <v>9.2629999999999999</v>
      </c>
      <c r="R227" s="110">
        <v>0</v>
      </c>
      <c r="S227" s="172">
        <f t="shared" si="23"/>
        <v>0</v>
      </c>
      <c r="T227" s="146">
        <f t="shared" si="24"/>
        <v>0</v>
      </c>
      <c r="U227" s="146">
        <f t="shared" si="26"/>
        <v>0</v>
      </c>
      <c r="V227" s="144" t="e">
        <f t="shared" si="22"/>
        <v>#DIV/0!</v>
      </c>
      <c r="W227" s="148">
        <f t="shared" si="27"/>
        <v>0</v>
      </c>
      <c r="X227" s="202">
        <v>0</v>
      </c>
      <c r="Y227" s="146">
        <v>0</v>
      </c>
      <c r="Z227" s="146">
        <v>0</v>
      </c>
      <c r="AA227" s="149" t="e">
        <v>#DIV/0!</v>
      </c>
      <c r="AB227" s="143">
        <v>0</v>
      </c>
      <c r="AC227" s="35"/>
      <c r="AH227" s="14"/>
    </row>
    <row r="228" spans="1:34" ht="15.75" customHeight="1">
      <c r="A228" s="124">
        <v>176</v>
      </c>
      <c r="B228" s="307" t="s">
        <v>233</v>
      </c>
      <c r="C228" s="28" t="s">
        <v>10</v>
      </c>
      <c r="D228" s="142">
        <v>2141.9090000000001</v>
      </c>
      <c r="E228" s="142">
        <v>154.30700000000002</v>
      </c>
      <c r="F228" s="142">
        <v>1987.6020000000001</v>
      </c>
      <c r="G228" s="213">
        <v>38.160370990771796</v>
      </c>
      <c r="H228" s="195">
        <v>75847.629702000006</v>
      </c>
      <c r="I228" s="114">
        <v>101.96899999999999</v>
      </c>
      <c r="J228" s="68">
        <f t="shared" si="21"/>
        <v>4.0369999999999919</v>
      </c>
      <c r="K228" s="70">
        <v>97.932000000000002</v>
      </c>
      <c r="L228" s="82">
        <v>42.426000000000002</v>
      </c>
      <c r="M228" s="276">
        <f t="shared" si="29"/>
        <v>4154.8630320000002</v>
      </c>
      <c r="N228" s="119">
        <v>89.995999999999995</v>
      </c>
      <c r="O228" s="68">
        <v>3.1640000000000015</v>
      </c>
      <c r="P228" s="95">
        <v>86.831999999999994</v>
      </c>
      <c r="Q228" s="277">
        <v>37.007199999999997</v>
      </c>
      <c r="R228" s="71">
        <v>3213.4091903999997</v>
      </c>
      <c r="S228" s="172">
        <f t="shared" si="23"/>
        <v>2243.8780000000002</v>
      </c>
      <c r="T228" s="146">
        <f t="shared" si="24"/>
        <v>158.34400000000005</v>
      </c>
      <c r="U228" s="146">
        <f t="shared" si="26"/>
        <v>2085.5340000000001</v>
      </c>
      <c r="V228" s="144">
        <f t="shared" si="22"/>
        <v>38.360675363719793</v>
      </c>
      <c r="W228" s="148">
        <f>H228+M228</f>
        <v>80002.492733999999</v>
      </c>
      <c r="X228" s="202">
        <v>2446.1110000000003</v>
      </c>
      <c r="Y228" s="148">
        <v>183.93700000000035</v>
      </c>
      <c r="Z228" s="142">
        <v>2262.174</v>
      </c>
      <c r="AA228" s="149">
        <v>37.00719999999999</v>
      </c>
      <c r="AB228" s="143">
        <v>83716.725652799985</v>
      </c>
      <c r="AC228" s="36"/>
      <c r="AH228" s="14"/>
    </row>
    <row r="229" spans="1:34" ht="15.75" customHeight="1">
      <c r="A229" s="124">
        <v>177</v>
      </c>
      <c r="B229" s="387" t="s">
        <v>256</v>
      </c>
      <c r="C229" s="28" t="s">
        <v>10</v>
      </c>
      <c r="D229" s="142"/>
      <c r="E229" s="142"/>
      <c r="F229" s="142"/>
      <c r="G229" s="213"/>
      <c r="H229" s="195"/>
      <c r="I229" s="114">
        <v>3.1139999999999999</v>
      </c>
      <c r="J229" s="68">
        <f t="shared" si="21"/>
        <v>0</v>
      </c>
      <c r="K229" s="70">
        <v>3.1139999999999999</v>
      </c>
      <c r="L229" s="82"/>
      <c r="M229" s="276">
        <f t="shared" si="29"/>
        <v>0</v>
      </c>
      <c r="N229" s="119"/>
      <c r="O229" s="68"/>
      <c r="P229" s="95"/>
      <c r="Q229" s="277"/>
      <c r="R229" s="71"/>
      <c r="S229" s="172">
        <f t="shared" si="23"/>
        <v>3.1139999999999999</v>
      </c>
      <c r="T229" s="146">
        <f t="shared" si="24"/>
        <v>0</v>
      </c>
      <c r="U229" s="146">
        <f t="shared" si="26"/>
        <v>3.1139999999999999</v>
      </c>
      <c r="V229" s="144"/>
      <c r="W229" s="148">
        <f>H229+M229</f>
        <v>0</v>
      </c>
      <c r="X229" s="202"/>
      <c r="Y229" s="148"/>
      <c r="Z229" s="142"/>
      <c r="AA229" s="149"/>
      <c r="AB229" s="143"/>
      <c r="AC229" s="36"/>
      <c r="AH229" s="14"/>
    </row>
    <row r="230" spans="1:34" ht="15.75" customHeight="1">
      <c r="A230" s="124">
        <v>178</v>
      </c>
      <c r="B230" s="307" t="s">
        <v>197</v>
      </c>
      <c r="C230" s="28" t="s">
        <v>10</v>
      </c>
      <c r="D230" s="142">
        <v>0</v>
      </c>
      <c r="E230" s="142">
        <v>0</v>
      </c>
      <c r="F230" s="142">
        <v>0</v>
      </c>
      <c r="G230" s="213" t="e">
        <v>#DIV/0!</v>
      </c>
      <c r="H230" s="195">
        <v>0</v>
      </c>
      <c r="I230" s="109">
        <v>0</v>
      </c>
      <c r="J230" s="68">
        <f t="shared" si="21"/>
        <v>0</v>
      </c>
      <c r="K230" s="70">
        <v>0</v>
      </c>
      <c r="L230" s="82">
        <v>42.426000000000002</v>
      </c>
      <c r="M230" s="276">
        <f t="shared" si="29"/>
        <v>0</v>
      </c>
      <c r="N230" s="119">
        <v>0</v>
      </c>
      <c r="O230" s="68">
        <v>0</v>
      </c>
      <c r="P230" s="115">
        <v>0</v>
      </c>
      <c r="Q230" s="68">
        <v>40.338000000000001</v>
      </c>
      <c r="R230" s="96">
        <v>0</v>
      </c>
      <c r="S230" s="172">
        <f t="shared" si="23"/>
        <v>0</v>
      </c>
      <c r="T230" s="146">
        <f t="shared" si="24"/>
        <v>0</v>
      </c>
      <c r="U230" s="146">
        <f t="shared" si="26"/>
        <v>0</v>
      </c>
      <c r="V230" s="144" t="e">
        <f t="shared" si="22"/>
        <v>#DIV/0!</v>
      </c>
      <c r="W230" s="148">
        <f>H230+M230</f>
        <v>0</v>
      </c>
      <c r="X230" s="202">
        <v>0</v>
      </c>
      <c r="Y230" s="148">
        <v>0</v>
      </c>
      <c r="Z230" s="142">
        <v>0</v>
      </c>
      <c r="AA230" s="149" t="e">
        <v>#DIV/0!</v>
      </c>
      <c r="AB230" s="143">
        <v>0</v>
      </c>
      <c r="AC230" s="35"/>
      <c r="AH230" s="14"/>
    </row>
    <row r="231" spans="1:34" ht="15.75" customHeight="1">
      <c r="A231" s="124">
        <v>179</v>
      </c>
      <c r="B231" s="340" t="s">
        <v>231</v>
      </c>
      <c r="C231" s="28" t="s">
        <v>10</v>
      </c>
      <c r="D231" s="142">
        <v>8156.6990000000014</v>
      </c>
      <c r="E231" s="142">
        <v>101.34200000000146</v>
      </c>
      <c r="F231" s="142">
        <v>8055.357</v>
      </c>
      <c r="G231" s="213">
        <v>26.982203621267189</v>
      </c>
      <c r="H231" s="195">
        <v>217351.28281599999</v>
      </c>
      <c r="I231" s="113">
        <v>1041.8800000000001</v>
      </c>
      <c r="J231" s="68">
        <f t="shared" si="21"/>
        <v>0</v>
      </c>
      <c r="K231" s="70">
        <v>1041.8800000000001</v>
      </c>
      <c r="L231" s="344">
        <v>18.5</v>
      </c>
      <c r="M231" s="276">
        <f t="shared" si="29"/>
        <v>19274.780000000002</v>
      </c>
      <c r="N231" s="119">
        <v>846.02499999999998</v>
      </c>
      <c r="O231" s="68">
        <v>9.1979999999999791</v>
      </c>
      <c r="P231" s="95">
        <v>836.827</v>
      </c>
      <c r="Q231" s="68">
        <v>30.120999999999999</v>
      </c>
      <c r="R231" s="95">
        <v>25206.066067</v>
      </c>
      <c r="S231" s="172">
        <f t="shared" si="23"/>
        <v>9198.5790000000015</v>
      </c>
      <c r="T231" s="146">
        <f t="shared" si="24"/>
        <v>101.34200000000055</v>
      </c>
      <c r="U231" s="146">
        <f t="shared" si="26"/>
        <v>9097.237000000001</v>
      </c>
      <c r="V231" s="144">
        <f t="shared" si="22"/>
        <v>26.010761598933826</v>
      </c>
      <c r="W231" s="148">
        <f>H231+M231</f>
        <v>236626.06281599999</v>
      </c>
      <c r="X231" s="202">
        <v>10315.973</v>
      </c>
      <c r="Y231" s="148">
        <v>139.60600000000159</v>
      </c>
      <c r="Z231" s="142">
        <v>10176.366999999998</v>
      </c>
      <c r="AA231" s="149">
        <v>30.121000000000002</v>
      </c>
      <c r="AB231" s="143">
        <v>306522.35040699999</v>
      </c>
      <c r="AC231" s="35"/>
      <c r="AH231" s="14"/>
    </row>
    <row r="232" spans="1:34" ht="15.75" customHeight="1">
      <c r="A232" s="124">
        <v>180</v>
      </c>
      <c r="B232" s="341" t="s">
        <v>232</v>
      </c>
      <c r="C232" s="28" t="s">
        <v>10</v>
      </c>
      <c r="D232" s="142">
        <v>5191.38</v>
      </c>
      <c r="E232" s="142">
        <v>10.914000000000669</v>
      </c>
      <c r="F232" s="142">
        <v>5180.4659999999994</v>
      </c>
      <c r="G232" s="213">
        <v>38.638925565576535</v>
      </c>
      <c r="H232" s="195">
        <v>200167.64016899999</v>
      </c>
      <c r="I232" s="109">
        <v>0</v>
      </c>
      <c r="J232" s="68">
        <f t="shared" si="21"/>
        <v>0</v>
      </c>
      <c r="K232" s="70">
        <v>0</v>
      </c>
      <c r="L232" s="344">
        <v>18.5</v>
      </c>
      <c r="M232" s="276">
        <f t="shared" si="29"/>
        <v>0</v>
      </c>
      <c r="N232" s="119">
        <v>838.5</v>
      </c>
      <c r="O232" s="68">
        <v>2.9189999999999827</v>
      </c>
      <c r="P232" s="68">
        <v>835.58100000000002</v>
      </c>
      <c r="Q232" s="68">
        <v>49.192</v>
      </c>
      <c r="R232" s="95">
        <v>41103.900551999999</v>
      </c>
      <c r="S232" s="172">
        <f t="shared" si="23"/>
        <v>5191.38</v>
      </c>
      <c r="T232" s="146">
        <f t="shared" si="24"/>
        <v>10.914000000000669</v>
      </c>
      <c r="U232" s="146">
        <f t="shared" si="26"/>
        <v>5180.4659999999994</v>
      </c>
      <c r="V232" s="144">
        <f t="shared" si="22"/>
        <v>38.638925565576535</v>
      </c>
      <c r="W232" s="148">
        <f>H232+M232</f>
        <v>200167.64016899999</v>
      </c>
      <c r="X232" s="202">
        <v>6618.3600000000015</v>
      </c>
      <c r="Y232" s="148">
        <v>12.078000000001339</v>
      </c>
      <c r="Z232" s="142">
        <v>6606.2820000000002</v>
      </c>
      <c r="AA232" s="149">
        <v>50.716287525873099</v>
      </c>
      <c r="AB232" s="143">
        <v>335046.097389</v>
      </c>
      <c r="AC232" s="27"/>
      <c r="AH232" s="14"/>
    </row>
    <row r="233" spans="1:34" ht="15.75" customHeight="1">
      <c r="A233" s="10"/>
      <c r="B233" s="26" t="s">
        <v>20</v>
      </c>
      <c r="C233" s="26" t="s">
        <v>10</v>
      </c>
      <c r="D233" s="188">
        <f>D9+D12+D16+D23+D26+D36+D45+D51+D39</f>
        <v>4406715.5600000005</v>
      </c>
      <c r="E233" s="215">
        <f>E9+E12+E16+E23+E26+E36+E45+E51+E39</f>
        <v>213393.07200000083</v>
      </c>
      <c r="F233" s="138">
        <f>F9+F12+F16+F23+F26+F36+F45+F51+F39</f>
        <v>4193322.4879999994</v>
      </c>
      <c r="G233" s="139"/>
      <c r="H233" s="140">
        <f>H9+H12+H16+H26+H36+H45+H51+H39</f>
        <v>73954130.757800639</v>
      </c>
      <c r="I233" s="153">
        <f>I9+I12+I16+I23+I26+I36+I45+I51</f>
        <v>699569.21900000004</v>
      </c>
      <c r="J233" s="153">
        <f>J9+J12+J16+J23+J26+J36+J45+J51</f>
        <v>32878.989999999969</v>
      </c>
      <c r="K233" s="153">
        <f>K9+K12+K16+K23+K26+K36+K45+K51</f>
        <v>666690.22900000005</v>
      </c>
      <c r="L233" s="153"/>
      <c r="M233" s="194">
        <f>M9+M12+M16+M26+M36+M45+M51</f>
        <v>12120293.243251054</v>
      </c>
      <c r="N233" s="116">
        <f>N9+N12+N16+N23+N26+N36+N45+N51+N39</f>
        <v>607212.79400000011</v>
      </c>
      <c r="O233" s="117">
        <f>O9+O12+O16+O23+O26+O36+O45+O51+O39</f>
        <v>29284.521000000001</v>
      </c>
      <c r="P233" s="117">
        <f>P9+P12+P16+P23+P26+P36+P45+P51+P39</f>
        <v>577928.27300000004</v>
      </c>
      <c r="Q233" s="118"/>
      <c r="R233" s="117">
        <f>R9+R12+R16+R26+R36+R45+R51+R39</f>
        <v>9109022.2131927758</v>
      </c>
      <c r="S233" s="153">
        <f>S9+S12+S16+S23+S26+S36+S45+S51+S39</f>
        <v>5106284.7789999992</v>
      </c>
      <c r="T233" s="215">
        <f>T9+T12+T16+T23+T26+T36+T45+T51+T39</f>
        <v>246272.06200000018</v>
      </c>
      <c r="U233" s="141">
        <f>U9+U12+U16+U23+U26+U36+U45+U51+U39</f>
        <v>4860012.7169999992</v>
      </c>
      <c r="V233" s="141"/>
      <c r="W233" s="189">
        <f>W9+W12+W16+W26+W36+W45+W51+W39</f>
        <v>86074424.001051679</v>
      </c>
      <c r="X233" s="190">
        <f>X9+X12+X16+X23+X26+X36+X45+X51+X39</f>
        <v>4932450.7290000003</v>
      </c>
      <c r="Y233" s="141">
        <f>Y9+Y12+Y16+Y23+Y26+Y36+Y45+Y51+Y39</f>
        <v>236281.10800000001</v>
      </c>
      <c r="Z233" s="141">
        <f>Z9+Z12+Z16+Z23+Z26+Z36+Z45+Z51+Z39</f>
        <v>4696169.6210000003</v>
      </c>
      <c r="AA233" s="157"/>
      <c r="AB233" s="141">
        <f>AB9+AB12+AB16+AB23+AB26+AB36+AB45+AB51+AB39</f>
        <v>79824601.597325951</v>
      </c>
      <c r="AC233" s="27"/>
      <c r="AD233" s="14" t="s">
        <v>38</v>
      </c>
      <c r="AH233" s="14"/>
    </row>
    <row r="234" spans="1:34" ht="15.75" customHeight="1">
      <c r="A234" s="10"/>
      <c r="B234" s="59" t="s">
        <v>207</v>
      </c>
      <c r="C234" s="23" t="s">
        <v>10</v>
      </c>
      <c r="D234" s="389">
        <f>D9</f>
        <v>1767624.5779999997</v>
      </c>
      <c r="E234" s="143">
        <f>D234-F234</f>
        <v>138897.38199999998</v>
      </c>
      <c r="F234" s="143">
        <f>F9</f>
        <v>1628727.1959999998</v>
      </c>
      <c r="G234" s="216"/>
      <c r="H234" s="145">
        <f>H9</f>
        <v>18150290.182411999</v>
      </c>
      <c r="I234" s="150">
        <f>I9</f>
        <v>259009.97099999999</v>
      </c>
      <c r="J234" s="150">
        <f>I234-K234</f>
        <v>20581.777000000002</v>
      </c>
      <c r="K234" s="150">
        <f>K9</f>
        <v>238428.19399999999</v>
      </c>
      <c r="L234" s="146">
        <f>M234/K234</f>
        <v>10.424248349664554</v>
      </c>
      <c r="M234" s="195">
        <f>M9</f>
        <v>2485434.7078180001</v>
      </c>
      <c r="N234" s="264">
        <f>N9</f>
        <v>253086.83499999999</v>
      </c>
      <c r="O234" s="60">
        <f>N234-P234</f>
        <v>20612.538</v>
      </c>
      <c r="P234" s="98">
        <f>P9</f>
        <v>232474.29699999999</v>
      </c>
      <c r="Q234" s="120">
        <f>R234/P234</f>
        <v>11.656031140870597</v>
      </c>
      <c r="R234" s="68">
        <f>R9</f>
        <v>2709727.6452839999</v>
      </c>
      <c r="S234" s="391">
        <f>S9</f>
        <v>2026634.5489999996</v>
      </c>
      <c r="T234" s="146">
        <f>T9</f>
        <v>159479.15900000001</v>
      </c>
      <c r="U234" s="146">
        <f>U9</f>
        <v>1867155.3899999997</v>
      </c>
      <c r="V234" s="146"/>
      <c r="W234" s="148">
        <f>W9</f>
        <v>20635724.89023</v>
      </c>
      <c r="X234" s="137">
        <f>X9</f>
        <v>1858441.7389999998</v>
      </c>
      <c r="Y234" s="142">
        <f>X234-Z234</f>
        <v>152572.44899999979</v>
      </c>
      <c r="Z234" s="142">
        <f>Z9</f>
        <v>1705869.29</v>
      </c>
      <c r="AA234" s="144"/>
      <c r="AB234" s="146">
        <f>AB9</f>
        <v>18408329.290451001</v>
      </c>
      <c r="AH234" s="14"/>
    </row>
    <row r="235" spans="1:34" ht="15.75" customHeight="1">
      <c r="A235" s="10"/>
      <c r="B235" s="59" t="s">
        <v>50</v>
      </c>
      <c r="C235" s="23" t="s">
        <v>10</v>
      </c>
      <c r="D235" s="172">
        <f>D12+D16+D23+D26+D231+D232</f>
        <v>1236206.615</v>
      </c>
      <c r="E235" s="143">
        <f>D235-F235</f>
        <v>52566.710999999661</v>
      </c>
      <c r="F235" s="143">
        <f>F12+F16+F23+F26+F231+F232</f>
        <v>1183639.9040000003</v>
      </c>
      <c r="G235" s="216"/>
      <c r="H235" s="145">
        <f>H12+H16+H23+H26+H231+H232</f>
        <v>38751372.224670634</v>
      </c>
      <c r="I235" s="150">
        <f>I12+I16+I23+I26+I231+I232</f>
        <v>247806.698</v>
      </c>
      <c r="J235" s="150">
        <f>I235-K235</f>
        <v>9164.0219999999972</v>
      </c>
      <c r="K235" s="150">
        <f>K12+K16+K23+K26+K231+K232</f>
        <v>238642.67600000001</v>
      </c>
      <c r="L235" s="150">
        <f>M235/K235</f>
        <v>30.715791652495778</v>
      </c>
      <c r="M235" s="195">
        <f>M12+M16+M23+M26+M231+M232</f>
        <v>7330098.7154100547</v>
      </c>
      <c r="N235" s="119">
        <f>N12+N16+N23+N26+N231+N232</f>
        <v>162609.024</v>
      </c>
      <c r="O235" s="60">
        <f>N235-P235</f>
        <v>5335.4079999999958</v>
      </c>
      <c r="P235" s="68">
        <f>P12+P16+P23+P26+P231+P232</f>
        <v>157273.61600000001</v>
      </c>
      <c r="Q235" s="120">
        <f>R235/P235</f>
        <v>29.913151124844163</v>
      </c>
      <c r="R235" s="68">
        <f>R12+R16+R23+R26+R231+R232</f>
        <v>4704549.4433587091</v>
      </c>
      <c r="S235" s="150">
        <f>S12+S16+S23+S26+S231+S232</f>
        <v>1484013.3130000001</v>
      </c>
      <c r="T235" s="146">
        <f>T12+T16+T23+T26+T231+T232</f>
        <v>61730.733000000022</v>
      </c>
      <c r="U235" s="146">
        <f>U12+U16+U23+U26+U231+U232</f>
        <v>1422282.5800000003</v>
      </c>
      <c r="V235" s="146"/>
      <c r="W235" s="148">
        <f>W12+W16+W23+W26+W231+W232</f>
        <v>46081470.940080687</v>
      </c>
      <c r="X235" s="161">
        <f>X12+X16+X23+X26+X231+X232</f>
        <v>1632135.1150000002</v>
      </c>
      <c r="Y235" s="146">
        <f>X235-Z235</f>
        <v>60466.824000000255</v>
      </c>
      <c r="Z235" s="146">
        <f>Z12+Z16+Z23+Z26+Z231+Z232</f>
        <v>1571668.291</v>
      </c>
      <c r="AA235" s="144"/>
      <c r="AB235" s="146">
        <f>AB12+AB16+AB23+AB26+AB231+AB232</f>
        <v>45038479.43160297</v>
      </c>
      <c r="AC235" s="21"/>
      <c r="AH235" s="14"/>
    </row>
    <row r="236" spans="1:34" s="21" customFormat="1" ht="15.75" customHeight="1">
      <c r="A236" s="10"/>
      <c r="B236" s="278" t="s">
        <v>51</v>
      </c>
      <c r="C236" s="28" t="s">
        <v>10</v>
      </c>
      <c r="D236" s="172">
        <f>D36+D45+D51-D228-D230-D231-D232+D39</f>
        <v>1400742.4580000003</v>
      </c>
      <c r="E236" s="143">
        <f>D236-F236</f>
        <v>21774.672000000719</v>
      </c>
      <c r="F236" s="143">
        <f>F36+F45+F51-F228-F230-F231-F232+F39</f>
        <v>1378967.7859999996</v>
      </c>
      <c r="G236" s="216" t="s">
        <v>38</v>
      </c>
      <c r="H236" s="145">
        <f>H36+H45+H51-H228-H230-H231-H232+H39</f>
        <v>16976620.721015994</v>
      </c>
      <c r="I236" s="150">
        <f>I36+I45+I51-I228-I230-I231-I232-I229</f>
        <v>192647.46699999998</v>
      </c>
      <c r="J236" s="150">
        <f>I236-K236</f>
        <v>3129.1539999999513</v>
      </c>
      <c r="K236" s="150">
        <f>K36+K45+K51-K228-K230-K231-K232-K229</f>
        <v>189518.31300000002</v>
      </c>
      <c r="L236" s="150">
        <f>M236/K236</f>
        <v>12.139222434884164</v>
      </c>
      <c r="M236" s="195">
        <f>M36+M45+M51-M228-M230-M231-M232</f>
        <v>2300604.9569909996</v>
      </c>
      <c r="N236" s="119">
        <f>N36+N45+N51-N228-N230-N231-N232+N39</f>
        <v>191426.93900000001</v>
      </c>
      <c r="O236" s="60">
        <f>N236-P236</f>
        <v>3333.4110000000219</v>
      </c>
      <c r="P236" s="68">
        <f>P36+P45+P51-P228-P230-P231-P232+P39</f>
        <v>188093.52799999999</v>
      </c>
      <c r="Q236" s="120">
        <f>R236/P236</f>
        <v>8.9930351849196377</v>
      </c>
      <c r="R236" s="68">
        <f>R36+R45+R51-R228-R230-R231-R232+R39</f>
        <v>1691531.7153596669</v>
      </c>
      <c r="S236" s="150">
        <f>S36+S45+S51-S228-S230-S231-S232-S229+S39</f>
        <v>1593389.9249999996</v>
      </c>
      <c r="T236" s="146">
        <f>T36+T45+T51-T228-T230-T231-T232+T39</f>
        <v>24903.826000000161</v>
      </c>
      <c r="U236" s="146">
        <f>U36+U45+U51-U228-U230-U231-U232-U229+U39</f>
        <v>1568486.0989999995</v>
      </c>
      <c r="V236" s="146"/>
      <c r="W236" s="148">
        <f>W36+W45+W51-W228-W230-W231-W232+W39</f>
        <v>19277225.678006995</v>
      </c>
      <c r="X236" s="167">
        <f>X36+X45+X51-X228-X230-X231-X232+X39</f>
        <v>1439427.7640000002</v>
      </c>
      <c r="Y236" s="135">
        <f>X236-Z236</f>
        <v>23057.898000000045</v>
      </c>
      <c r="Z236" s="146">
        <f>Z36+Z45+Z51-Z228-Z230-Z231-Z232+Z39</f>
        <v>1416369.8660000002</v>
      </c>
      <c r="AA236" s="144" t="s">
        <v>38</v>
      </c>
      <c r="AB236" s="143">
        <f>AB36+AB45+AB51-AB228-AB230-AB231-AB232+AB39</f>
        <v>16294076.149619164</v>
      </c>
      <c r="AC236" s="14"/>
    </row>
    <row r="237" spans="1:34" ht="15.75" customHeight="1">
      <c r="A237" s="10"/>
      <c r="B237" s="59" t="s">
        <v>52</v>
      </c>
      <c r="C237" s="23" t="s">
        <v>10</v>
      </c>
      <c r="D237" s="172">
        <f>D228+D230+D229</f>
        <v>2141.9090000000001</v>
      </c>
      <c r="E237" s="143">
        <f>D237-F237</f>
        <v>154.30700000000002</v>
      </c>
      <c r="F237" s="143">
        <f>F228+F230+F229</f>
        <v>1987.6020000000001</v>
      </c>
      <c r="G237" s="135"/>
      <c r="H237" s="145">
        <f>H228+H230+H229</f>
        <v>75847.629702000006</v>
      </c>
      <c r="I237" s="150">
        <f>I228+I230+I229</f>
        <v>105.083</v>
      </c>
      <c r="J237" s="391">
        <f>I237-K237</f>
        <v>4.0369999999999919</v>
      </c>
      <c r="K237" s="150">
        <f>K228+K230+K229</f>
        <v>101.04600000000001</v>
      </c>
      <c r="L237" s="150">
        <f>M237/K237</f>
        <v>41.118530491063474</v>
      </c>
      <c r="M237" s="195">
        <f>M228+M230+M229</f>
        <v>4154.8630320000002</v>
      </c>
      <c r="N237" s="264">
        <f>N228+N230</f>
        <v>89.995999999999995</v>
      </c>
      <c r="O237" s="60">
        <f>N237-P237</f>
        <v>3.1640000000000015</v>
      </c>
      <c r="P237" s="98">
        <f>P228+P230</f>
        <v>86.831999999999994</v>
      </c>
      <c r="Q237" s="120">
        <f>R237/P237</f>
        <v>37.007199999999997</v>
      </c>
      <c r="R237" s="68">
        <f>R228+R230</f>
        <v>3213.4091903999997</v>
      </c>
      <c r="S237" s="150">
        <f>S228+S230+S229</f>
        <v>2246.9920000000002</v>
      </c>
      <c r="T237" s="146">
        <f>T228+T230</f>
        <v>158.34400000000005</v>
      </c>
      <c r="U237" s="146">
        <f>U228+U230+U229</f>
        <v>2088.6480000000001</v>
      </c>
      <c r="V237" s="146"/>
      <c r="W237" s="146">
        <f>W228+W230+W229</f>
        <v>80002.492733999999</v>
      </c>
      <c r="X237" s="161">
        <f>X228+X230</f>
        <v>2446.1110000000003</v>
      </c>
      <c r="Y237" s="142">
        <f>X237-Z237</f>
        <v>183.93700000000035</v>
      </c>
      <c r="Z237" s="142">
        <f>Z228+Z230</f>
        <v>2262.174</v>
      </c>
      <c r="AA237" s="144"/>
      <c r="AB237" s="146">
        <f>AB228+AB230</f>
        <v>83716.725652799985</v>
      </c>
      <c r="AH237" s="14"/>
    </row>
    <row r="238" spans="1:34" ht="15.75" hidden="1" customHeight="1" outlineLevel="1">
      <c r="A238" s="38"/>
      <c r="B238" s="17"/>
      <c r="C238" s="17"/>
      <c r="D238" s="217">
        <f>D234+D235+D236+D237</f>
        <v>4406715.5600000005</v>
      </c>
      <c r="E238" s="217">
        <f>E234+E235+E236+E237</f>
        <v>213393.07200000036</v>
      </c>
      <c r="F238" s="218">
        <f>F234+F235+F236+F237</f>
        <v>4193322.4879999999</v>
      </c>
      <c r="G238" s="219"/>
      <c r="H238" s="220">
        <f>H234+H235+H236+H237</f>
        <v>73954130.757800624</v>
      </c>
      <c r="I238" s="217">
        <f>I234+I235+I236+I237</f>
        <v>699569.21899999992</v>
      </c>
      <c r="J238" s="217">
        <f>J234+J235+J236+J237</f>
        <v>32878.989999999947</v>
      </c>
      <c r="K238" s="217">
        <f>K234+K235+K236+K237</f>
        <v>666690.22899999993</v>
      </c>
      <c r="L238" s="219"/>
      <c r="M238" s="220">
        <f>M234+M235+M236+M237</f>
        <v>12120293.243251055</v>
      </c>
      <c r="N238" s="281">
        <f>N234+N235+N236+N237</f>
        <v>607212.79399999999</v>
      </c>
      <c r="O238" s="281">
        <f>O234+O235+O236+O237</f>
        <v>29284.521000000019</v>
      </c>
      <c r="P238" s="281">
        <f>P234+P235+P236+P237</f>
        <v>577928.27300000004</v>
      </c>
      <c r="Q238" s="281"/>
      <c r="R238" s="281">
        <f>R234+R235+R236+R237</f>
        <v>9109022.2131927758</v>
      </c>
      <c r="S238" s="222">
        <f>D238+I238</f>
        <v>5106284.7790000001</v>
      </c>
      <c r="T238" s="222">
        <f>E238+J238</f>
        <v>246272.06200000033</v>
      </c>
      <c r="U238" s="221">
        <f>F238+K238</f>
        <v>4860012.7170000002</v>
      </c>
      <c r="V238" s="221"/>
      <c r="W238" s="222">
        <f>W234+W235+W236+W237</f>
        <v>86074424.001051679</v>
      </c>
      <c r="X238" s="222">
        <f>X234+X235+X236+X237</f>
        <v>4932450.7290000003</v>
      </c>
      <c r="Y238" s="222">
        <f>Y234+Y235+Y236+Y237</f>
        <v>236281.10800000009</v>
      </c>
      <c r="Z238" s="222">
        <f>Z234+Z235+Z236+Z237</f>
        <v>4696169.6210000003</v>
      </c>
      <c r="AA238" s="221"/>
      <c r="AB238" s="223">
        <f>AB234+AB235+AB236+AB237</f>
        <v>79824601.597325936</v>
      </c>
      <c r="AC238" s="27"/>
    </row>
    <row r="239" spans="1:34" ht="15.75" hidden="1" customHeight="1" outlineLevel="1">
      <c r="B239" s="40"/>
      <c r="C239" s="17"/>
      <c r="D239" s="224">
        <f>D9+D12+D16+D26+D36+D45+D51+D39+D23</f>
        <v>4406715.5600000005</v>
      </c>
      <c r="E239" s="224">
        <f>D233-F233</f>
        <v>213393.07200000109</v>
      </c>
      <c r="F239" s="225">
        <f>F10+F13+F27+F37+F46+F51+F17+F40</f>
        <v>3662829.5039999993</v>
      </c>
      <c r="G239" s="226"/>
      <c r="H239" s="227"/>
      <c r="I239" s="228"/>
      <c r="J239" s="229">
        <f>I233-K233</f>
        <v>32878.989999999991</v>
      </c>
      <c r="K239" s="230">
        <f>K10+K13+K17+K27+K37+K46+K51+K40</f>
        <v>524948.87600000005</v>
      </c>
      <c r="L239" s="228"/>
      <c r="M239" s="229"/>
      <c r="N239" s="229"/>
      <c r="O239" s="229">
        <f>N233-P233</f>
        <v>29284.521000000066</v>
      </c>
      <c r="P239" s="230">
        <f>P10+P13+P17+P27+P37+P47+P51+P24+P40</f>
        <v>541963.397</v>
      </c>
      <c r="Q239" s="229"/>
      <c r="R239" s="229"/>
      <c r="S239" s="231"/>
      <c r="T239" s="229">
        <f>S233-U233</f>
        <v>246272.06199999992</v>
      </c>
      <c r="U239" s="232">
        <f>U10+U13+U27+U37+U46+U51+U17+U24+U40</f>
        <v>4187778.379999999</v>
      </c>
      <c r="V239" s="228"/>
      <c r="W239" s="232">
        <f>H51+M51</f>
        <v>12316280.723508993</v>
      </c>
      <c r="X239" s="229"/>
      <c r="Y239" s="229">
        <f>X233-Z233</f>
        <v>236281.10800000001</v>
      </c>
      <c r="Z239" s="230">
        <f>Z10+Z13+Z17+Z27+Z37+Z46+Z51+Z40+Z24</f>
        <v>4169677.1720000003</v>
      </c>
      <c r="AA239" s="228"/>
      <c r="AB239" s="229">
        <f>AB9+AB12+AB16+AB26+AB36+AB45+AB51+AB39</f>
        <v>79824601.597325951</v>
      </c>
      <c r="AC239" s="43"/>
    </row>
    <row r="240" spans="1:34" ht="15.75" hidden="1" customHeight="1" outlineLevel="1">
      <c r="B240" s="40"/>
      <c r="C240" s="17"/>
      <c r="D240" s="41"/>
      <c r="E240" s="42"/>
      <c r="F240" s="225">
        <f>F11+F14+F19+F25+F29+F38+F48+F42</f>
        <v>11793.206000000002</v>
      </c>
      <c r="G240" s="342"/>
      <c r="H240" s="343">
        <f>H233-H241</f>
        <v>73954130.757800639</v>
      </c>
      <c r="I240" s="228"/>
      <c r="J240" s="229"/>
      <c r="K240" s="230">
        <f>K11+K14+K19+K25+K29+K38+K48</f>
        <v>1739.61</v>
      </c>
      <c r="L240" s="228"/>
      <c r="M240" s="229"/>
      <c r="N240" s="229"/>
      <c r="O240" s="229"/>
      <c r="P240" s="229">
        <f>P11+P14+P19+P25+P29+P38+P48</f>
        <v>1449.4</v>
      </c>
      <c r="Q240" s="229"/>
      <c r="R240" s="229"/>
      <c r="S240" s="229"/>
      <c r="T240" s="230"/>
      <c r="U240" s="230">
        <f>F239+K239</f>
        <v>4187778.3799999994</v>
      </c>
      <c r="V240" s="228"/>
      <c r="W240" s="230">
        <f>H238+M238</f>
        <v>86074424.001051679</v>
      </c>
      <c r="X240" s="229"/>
      <c r="Y240" s="229"/>
      <c r="Z240" s="229"/>
      <c r="AA240" s="228"/>
      <c r="AB240" s="229"/>
      <c r="AC240" s="43"/>
    </row>
    <row r="241" spans="1:34" s="44" customFormat="1" ht="9.75" customHeight="1" collapsed="1">
      <c r="C241" s="302"/>
      <c r="E241" s="56"/>
      <c r="F241" s="56"/>
      <c r="G241" s="56"/>
      <c r="H241" s="271"/>
      <c r="K241" s="56"/>
      <c r="T241" s="57" t="s">
        <v>42</v>
      </c>
      <c r="U241" s="58">
        <f>U11+U14+U19+U25+U29+U38+U48+U42</f>
        <v>13532.816000000003</v>
      </c>
      <c r="V241" s="57"/>
      <c r="W241" s="58">
        <f>H233+M233</f>
        <v>86074424.001051694</v>
      </c>
      <c r="AB241" s="45"/>
    </row>
    <row r="242" spans="1:34" s="55" customFormat="1" ht="44.25" customHeight="1">
      <c r="A242" s="288"/>
      <c r="B242" s="378" t="s">
        <v>247</v>
      </c>
      <c r="C242" s="321"/>
      <c r="D242" s="321"/>
      <c r="E242" s="321"/>
      <c r="F242" s="321"/>
      <c r="G242" s="321"/>
      <c r="H242" s="372">
        <f>H233-H224-H221-H217</f>
        <v>73896709.060217634</v>
      </c>
      <c r="I242" s="321"/>
      <c r="J242" s="321"/>
      <c r="K242" s="321"/>
      <c r="L242" s="345"/>
      <c r="M242" s="321"/>
      <c r="N242" s="321"/>
      <c r="O242" s="321"/>
      <c r="P242" s="321"/>
      <c r="Q242" s="321"/>
      <c r="R242" s="321"/>
      <c r="S242" s="321"/>
      <c r="T242" s="321"/>
      <c r="U242" s="345"/>
      <c r="V242" s="321"/>
      <c r="W242" s="321"/>
      <c r="X242" s="321"/>
      <c r="Y242" s="322"/>
      <c r="Z242" s="322"/>
      <c r="AA242" s="322"/>
      <c r="AB242" s="323"/>
    </row>
    <row r="243" spans="1:34" s="55" customFormat="1" ht="38.25" customHeight="1">
      <c r="B243" s="320" t="s">
        <v>248</v>
      </c>
      <c r="C243" s="324"/>
      <c r="D243" s="324"/>
      <c r="E243" s="325"/>
      <c r="F243" s="325"/>
      <c r="G243" s="325"/>
      <c r="H243" s="324"/>
      <c r="I243" s="324"/>
      <c r="J243" s="324"/>
      <c r="K243" s="325"/>
      <c r="L243" s="324"/>
      <c r="M243" s="324"/>
      <c r="N243" s="324"/>
      <c r="O243" s="324"/>
      <c r="P243" s="324"/>
      <c r="Q243" s="324"/>
      <c r="R243" s="324"/>
      <c r="S243" s="324"/>
      <c r="T243" s="326"/>
      <c r="U243" s="327"/>
      <c r="V243" s="326"/>
      <c r="W243" s="325"/>
      <c r="X243" s="324"/>
      <c r="Y243" s="324"/>
      <c r="Z243" s="324"/>
      <c r="AA243" s="324"/>
      <c r="AB243" s="328"/>
    </row>
    <row r="244" spans="1:34" s="44" customFormat="1" ht="43.5" customHeight="1">
      <c r="B244" s="320" t="s">
        <v>249</v>
      </c>
      <c r="C244" s="329"/>
      <c r="D244" s="329"/>
      <c r="E244" s="330"/>
      <c r="F244" s="330"/>
      <c r="G244" s="330"/>
      <c r="H244" s="328"/>
      <c r="I244" s="329"/>
      <c r="J244" s="329"/>
      <c r="K244" s="330"/>
      <c r="L244" s="329"/>
      <c r="M244" s="329"/>
      <c r="N244" s="329"/>
      <c r="O244" s="329"/>
      <c r="P244" s="329"/>
      <c r="Q244" s="329"/>
      <c r="R244" s="329"/>
      <c r="S244" s="329"/>
      <c r="T244" s="331"/>
      <c r="U244" s="332"/>
      <c r="V244" s="331"/>
      <c r="W244" s="330"/>
      <c r="X244" s="329"/>
      <c r="Y244" s="329"/>
      <c r="Z244" s="329"/>
      <c r="AA244" s="329"/>
      <c r="AB244" s="333"/>
    </row>
    <row r="245" spans="1:34" s="46" customFormat="1" ht="9.75" customHeight="1">
      <c r="B245" s="334"/>
      <c r="C245" s="334"/>
      <c r="D245" s="334"/>
      <c r="E245" s="334"/>
      <c r="F245" s="334"/>
      <c r="G245" s="334"/>
      <c r="H245" s="335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6"/>
      <c r="U245" s="337"/>
      <c r="V245" s="337"/>
      <c r="W245" s="338"/>
      <c r="X245" s="334"/>
      <c r="Y245" s="334"/>
      <c r="Z245" s="334"/>
      <c r="AA245" s="334"/>
      <c r="AB245" s="339"/>
      <c r="AH245" s="47"/>
    </row>
    <row r="246" spans="1:34" ht="24.75" customHeight="1">
      <c r="A246" s="48"/>
      <c r="B246" s="582" t="s">
        <v>251</v>
      </c>
      <c r="C246" s="582"/>
      <c r="D246" s="582"/>
      <c r="E246" s="582"/>
      <c r="F246" s="582"/>
      <c r="G246" s="582"/>
      <c r="H246" s="582"/>
      <c r="I246" s="582"/>
      <c r="J246" s="582"/>
      <c r="K246" s="582"/>
      <c r="L246" s="582"/>
      <c r="M246" s="582"/>
      <c r="N246" s="582"/>
      <c r="O246" s="582"/>
      <c r="P246" s="582"/>
      <c r="Q246" s="582"/>
      <c r="R246" s="582"/>
      <c r="S246" s="582"/>
      <c r="T246" s="582"/>
      <c r="U246" s="582"/>
      <c r="V246" s="582"/>
      <c r="W246" s="582"/>
      <c r="X246" s="582"/>
      <c r="Y246" s="582"/>
      <c r="Z246" s="582"/>
      <c r="AA246" s="582"/>
      <c r="AB246" s="582"/>
    </row>
    <row r="247" spans="1:34" ht="31.5" customHeight="1">
      <c r="A247" s="48"/>
      <c r="B247" s="393"/>
      <c r="C247" s="393"/>
      <c r="D247" s="578"/>
      <c r="E247" s="578"/>
      <c r="F247" s="393"/>
      <c r="G247" s="578"/>
      <c r="H247" s="578"/>
      <c r="I247" s="393"/>
      <c r="J247" s="393"/>
      <c r="K247" s="393"/>
      <c r="L247" s="393"/>
      <c r="M247" s="393"/>
      <c r="N247" s="393"/>
      <c r="O247" s="393"/>
      <c r="P247" s="393"/>
      <c r="Q247" s="393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H247" s="14"/>
    </row>
    <row r="248" spans="1:34" ht="22.5" customHeight="1">
      <c r="A248" s="48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  <c r="AB248" s="390"/>
      <c r="AH248" s="14"/>
    </row>
    <row r="249" spans="1:34" ht="18" customHeight="1">
      <c r="A249" s="49"/>
      <c r="B249" s="579" t="s">
        <v>250</v>
      </c>
      <c r="C249" s="579"/>
      <c r="D249" s="579"/>
      <c r="E249" s="579"/>
      <c r="F249" s="579"/>
      <c r="G249" s="579"/>
      <c r="H249" s="579"/>
      <c r="I249" s="579"/>
      <c r="J249" s="579"/>
      <c r="K249" s="579"/>
      <c r="L249" s="579"/>
      <c r="M249" s="579"/>
      <c r="N249" s="579"/>
      <c r="O249" s="579"/>
      <c r="P249" s="579"/>
      <c r="Q249" s="579"/>
      <c r="R249" s="579"/>
      <c r="S249" s="579"/>
      <c r="T249" s="579"/>
      <c r="U249" s="579"/>
      <c r="V249" s="579"/>
      <c r="W249" s="579"/>
      <c r="X249" s="579"/>
      <c r="Y249" s="579"/>
      <c r="Z249" s="579"/>
      <c r="AA249" s="579"/>
      <c r="AB249" s="579"/>
      <c r="AH249" s="14"/>
    </row>
    <row r="250" spans="1:34" ht="15.75" customHeight="1">
      <c r="A250" s="49"/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H250" s="14"/>
    </row>
    <row r="251" spans="1:34" ht="15.75" customHeight="1">
      <c r="A251" s="49"/>
      <c r="B251" s="50"/>
      <c r="C251" s="50"/>
      <c r="D251" s="580"/>
      <c r="E251" s="580"/>
      <c r="F251" s="50"/>
      <c r="G251" s="581"/>
      <c r="H251" s="581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18"/>
      <c r="T251" s="39"/>
      <c r="U251" s="270">
        <f>U10+U13+U17+U24+U27+U37+U46+U51</f>
        <v>3781305.6249999991</v>
      </c>
      <c r="V251" s="18"/>
      <c r="W251" s="39"/>
      <c r="X251" s="39"/>
      <c r="Y251" s="39"/>
      <c r="Z251" s="39"/>
      <c r="AA251" s="18"/>
      <c r="AB251" s="39"/>
      <c r="AH251" s="14"/>
    </row>
    <row r="252" spans="1:34" ht="22.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51"/>
      <c r="T252" s="52"/>
      <c r="U252" s="53"/>
      <c r="V252" s="40"/>
      <c r="W252" s="54"/>
      <c r="X252" s="52"/>
      <c r="Y252" s="52"/>
      <c r="Z252" s="52"/>
      <c r="AA252" s="40"/>
      <c r="AB252" s="52"/>
      <c r="AH252" s="14"/>
    </row>
    <row r="253" spans="1:34" ht="12.7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H253" s="14"/>
    </row>
  </sheetData>
  <mergeCells count="27">
    <mergeCell ref="B1:AB1"/>
    <mergeCell ref="B2:AB2"/>
    <mergeCell ref="B3:AB3"/>
    <mergeCell ref="B4:AB4"/>
    <mergeCell ref="A6:A7"/>
    <mergeCell ref="B6:B7"/>
    <mergeCell ref="C6:C7"/>
    <mergeCell ref="D6:H6"/>
    <mergeCell ref="I6:M6"/>
    <mergeCell ref="N6:R6"/>
    <mergeCell ref="B246:AB246"/>
    <mergeCell ref="S6:W6"/>
    <mergeCell ref="X6:AB6"/>
    <mergeCell ref="A10:A11"/>
    <mergeCell ref="A13:A14"/>
    <mergeCell ref="A17:A22"/>
    <mergeCell ref="A24:A25"/>
    <mergeCell ref="A27:A32"/>
    <mergeCell ref="A33:A35"/>
    <mergeCell ref="A37:A38"/>
    <mergeCell ref="A39:A44"/>
    <mergeCell ref="A46:A48"/>
    <mergeCell ref="D247:E247"/>
    <mergeCell ref="G247:H247"/>
    <mergeCell ref="B249:AB249"/>
    <mergeCell ref="D251:E251"/>
    <mergeCell ref="G251:H251"/>
  </mergeCells>
  <pageMargins left="0.24" right="0.2" top="0.35433070866141736" bottom="0.19685039370078741" header="0.27559055118110237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4"/>
  <sheetViews>
    <sheetView topLeftCell="A16" workbookViewId="0">
      <selection activeCell="E26" sqref="E26"/>
    </sheetView>
  </sheetViews>
  <sheetFormatPr defaultRowHeight="15"/>
  <cols>
    <col min="1" max="1" width="5.140625" style="571" customWidth="1"/>
    <col min="2" max="2" width="60" style="492" customWidth="1"/>
    <col min="3" max="3" width="11.42578125" style="472" customWidth="1"/>
    <col min="4" max="4" width="12.5703125" style="479" customWidth="1"/>
    <col min="5" max="5" width="13.140625" style="21" customWidth="1"/>
    <col min="6" max="6" width="12.5703125" style="492" customWidth="1"/>
    <col min="7" max="7" width="9.42578125" style="492" customWidth="1"/>
    <col min="8" max="8" width="15" style="21" customWidth="1"/>
    <col min="9" max="9" width="12.7109375" style="479" customWidth="1"/>
    <col min="10" max="10" width="13" style="479" customWidth="1"/>
    <col min="11" max="11" width="12.85546875" style="479" customWidth="1"/>
    <col min="12" max="12" width="9" style="479" customWidth="1"/>
    <col min="13" max="13" width="14.7109375" style="479" customWidth="1"/>
    <col min="14" max="14" width="8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</row>
    <row r="2" spans="1:19" ht="18">
      <c r="B2" s="610" t="s">
        <v>67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</row>
    <row r="3" spans="1:19" ht="18">
      <c r="B3" s="610" t="s">
        <v>276</v>
      </c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</row>
    <row r="4" spans="1:19" ht="15.75">
      <c r="B4" s="536"/>
      <c r="C4" s="415"/>
      <c r="D4" s="415"/>
      <c r="E4" s="409"/>
      <c r="F4" s="567"/>
      <c r="G4" s="521"/>
      <c r="H4" s="409"/>
      <c r="I4" s="415"/>
      <c r="J4" s="415"/>
      <c r="K4" s="415"/>
      <c r="L4" s="415"/>
      <c r="M4" s="415" t="s">
        <v>49</v>
      </c>
    </row>
    <row r="5" spans="1:19" ht="15" customHeight="1">
      <c r="A5" s="622" t="s">
        <v>365</v>
      </c>
      <c r="B5" s="611" t="s">
        <v>366</v>
      </c>
      <c r="C5" s="623" t="s">
        <v>1</v>
      </c>
      <c r="D5" s="625" t="s">
        <v>394</v>
      </c>
      <c r="E5" s="606"/>
      <c r="F5" s="606"/>
      <c r="G5" s="606"/>
      <c r="H5" s="607"/>
      <c r="I5" s="613" t="s">
        <v>395</v>
      </c>
      <c r="J5" s="614"/>
      <c r="K5" s="614"/>
      <c r="L5" s="614"/>
      <c r="M5" s="615"/>
    </row>
    <row r="6" spans="1:19" ht="90">
      <c r="A6" s="622"/>
      <c r="B6" s="611"/>
      <c r="C6" s="624"/>
      <c r="D6" s="401" t="s">
        <v>346</v>
      </c>
      <c r="E6" s="565" t="s">
        <v>3</v>
      </c>
      <c r="F6" s="564" t="s">
        <v>4</v>
      </c>
      <c r="G6" s="564" t="s">
        <v>5</v>
      </c>
      <c r="H6" s="400" t="s">
        <v>6</v>
      </c>
      <c r="I6" s="417" t="s">
        <v>346</v>
      </c>
      <c r="J6" s="475" t="s">
        <v>3</v>
      </c>
      <c r="K6" s="474" t="s">
        <v>7</v>
      </c>
      <c r="L6" s="474" t="s">
        <v>5</v>
      </c>
      <c r="M6" s="533" t="s">
        <v>8</v>
      </c>
    </row>
    <row r="7" spans="1:19">
      <c r="A7" s="572">
        <v>1</v>
      </c>
      <c r="B7" s="537">
        <v>2</v>
      </c>
      <c r="C7" s="526">
        <v>3</v>
      </c>
      <c r="D7" s="527">
        <v>4</v>
      </c>
      <c r="E7" s="527">
        <v>5</v>
      </c>
      <c r="F7" s="139">
        <v>6</v>
      </c>
      <c r="G7" s="139">
        <v>7</v>
      </c>
      <c r="H7" s="528">
        <v>8</v>
      </c>
      <c r="I7" s="529">
        <v>9</v>
      </c>
      <c r="J7" s="530">
        <v>10</v>
      </c>
      <c r="K7" s="84">
        <v>11</v>
      </c>
      <c r="L7" s="84">
        <v>12</v>
      </c>
      <c r="M7" s="531">
        <v>13</v>
      </c>
      <c r="S7" s="21"/>
    </row>
    <row r="8" spans="1:19" ht="18" customHeight="1">
      <c r="A8" s="573">
        <v>1</v>
      </c>
      <c r="B8" s="538" t="s">
        <v>82</v>
      </c>
      <c r="C8" s="461"/>
      <c r="D8" s="61">
        <v>261923.7</v>
      </c>
      <c r="E8" s="62">
        <v>20744.532000000007</v>
      </c>
      <c r="F8" s="75">
        <v>241179.16800000001</v>
      </c>
      <c r="G8" s="82"/>
      <c r="H8" s="240">
        <v>3143349.4284239998</v>
      </c>
      <c r="I8" s="61">
        <v>155671.166</v>
      </c>
      <c r="J8" s="478">
        <v>15511.85500000001</v>
      </c>
      <c r="K8" s="62">
        <v>140159.31099999999</v>
      </c>
      <c r="L8" s="62"/>
      <c r="M8" s="432">
        <v>1523739.2505099999</v>
      </c>
      <c r="N8" s="25"/>
    </row>
    <row r="9" spans="1:19" ht="18" customHeight="1">
      <c r="A9" s="626"/>
      <c r="B9" s="447" t="s">
        <v>9</v>
      </c>
      <c r="C9" s="406" t="s">
        <v>10</v>
      </c>
      <c r="D9" s="67">
        <v>261923.7</v>
      </c>
      <c r="E9" s="68">
        <v>20744.532000000007</v>
      </c>
      <c r="F9" s="82">
        <v>241179.16800000001</v>
      </c>
      <c r="G9" s="82">
        <v>2.593</v>
      </c>
      <c r="H9" s="242">
        <v>625377.58262400003</v>
      </c>
      <c r="I9" s="67">
        <v>155671.166</v>
      </c>
      <c r="J9" s="473">
        <v>15511.85500000001</v>
      </c>
      <c r="K9" s="68">
        <v>140159.31099999999</v>
      </c>
      <c r="L9" s="68">
        <v>3.41</v>
      </c>
      <c r="M9" s="408">
        <v>477943.25050999998</v>
      </c>
      <c r="N9" s="25"/>
    </row>
    <row r="10" spans="1:19" ht="18" customHeight="1">
      <c r="A10" s="626"/>
      <c r="B10" s="447" t="s">
        <v>11</v>
      </c>
      <c r="C10" s="406" t="s">
        <v>12</v>
      </c>
      <c r="D10" s="548"/>
      <c r="E10" s="69"/>
      <c r="F10" s="82">
        <v>418.315</v>
      </c>
      <c r="G10" s="509">
        <v>6019.32</v>
      </c>
      <c r="H10" s="242">
        <v>2517971.8457999998</v>
      </c>
      <c r="I10" s="72"/>
      <c r="J10" s="68"/>
      <c r="K10" s="69">
        <v>200</v>
      </c>
      <c r="L10" s="379">
        <v>5228.9799999999996</v>
      </c>
      <c r="M10" s="89">
        <v>1045795.9999999999</v>
      </c>
    </row>
    <row r="11" spans="1:19" ht="18" customHeight="1">
      <c r="A11" s="573">
        <v>2</v>
      </c>
      <c r="B11" s="538" t="s">
        <v>401</v>
      </c>
      <c r="C11" s="406"/>
      <c r="D11" s="566">
        <v>0</v>
      </c>
      <c r="E11" s="64">
        <v>0</v>
      </c>
      <c r="F11" s="566">
        <v>0</v>
      </c>
      <c r="G11" s="82"/>
      <c r="H11" s="240">
        <v>175408</v>
      </c>
      <c r="I11" s="75">
        <v>25340.231</v>
      </c>
      <c r="J11" s="62">
        <v>1660.487000000001</v>
      </c>
      <c r="K11" s="75">
        <v>23679.743999999999</v>
      </c>
      <c r="L11" s="62"/>
      <c r="M11" s="240">
        <v>1042409.172224</v>
      </c>
      <c r="N11" s="25"/>
    </row>
    <row r="12" spans="1:19" ht="18" customHeight="1">
      <c r="A12" s="627"/>
      <c r="B12" s="447" t="s">
        <v>39</v>
      </c>
      <c r="C12" s="406" t="s">
        <v>10</v>
      </c>
      <c r="D12" s="85">
        <v>0</v>
      </c>
      <c r="E12" s="69">
        <v>0</v>
      </c>
      <c r="F12" s="272">
        <v>0</v>
      </c>
      <c r="G12" s="82">
        <v>31.164000000000001</v>
      </c>
      <c r="H12" s="242">
        <v>0</v>
      </c>
      <c r="I12" s="67">
        <v>25340.231</v>
      </c>
      <c r="J12" s="68">
        <v>1660.487000000001</v>
      </c>
      <c r="K12" s="68">
        <v>23679.743999999999</v>
      </c>
      <c r="L12" s="68">
        <v>31.670999999999999</v>
      </c>
      <c r="M12" s="89">
        <v>749961.17222399998</v>
      </c>
      <c r="N12" s="25"/>
    </row>
    <row r="13" spans="1:19" ht="18" customHeight="1">
      <c r="A13" s="628"/>
      <c r="B13" s="447" t="s">
        <v>40</v>
      </c>
      <c r="C13" s="406" t="s">
        <v>12</v>
      </c>
      <c r="D13" s="67"/>
      <c r="E13" s="68"/>
      <c r="F13" s="509">
        <v>400</v>
      </c>
      <c r="G13" s="509">
        <v>438.52</v>
      </c>
      <c r="H13" s="242">
        <v>175408</v>
      </c>
      <c r="I13" s="67"/>
      <c r="J13" s="68"/>
      <c r="K13" s="68">
        <v>400</v>
      </c>
      <c r="L13" s="68">
        <v>731.12</v>
      </c>
      <c r="M13" s="89">
        <v>292448</v>
      </c>
    </row>
    <row r="14" spans="1:19" ht="18" customHeight="1">
      <c r="A14" s="573">
        <v>3</v>
      </c>
      <c r="B14" s="538" t="s">
        <v>391</v>
      </c>
      <c r="C14" s="406" t="s">
        <v>10</v>
      </c>
      <c r="D14" s="83">
        <v>0</v>
      </c>
      <c r="E14" s="64">
        <v>0</v>
      </c>
      <c r="F14" s="566">
        <v>0</v>
      </c>
      <c r="G14" s="272"/>
      <c r="H14" s="241">
        <v>219142</v>
      </c>
      <c r="I14" s="61">
        <v>1364.64</v>
      </c>
      <c r="J14" s="62">
        <v>168.06000000000017</v>
      </c>
      <c r="K14" s="62">
        <v>1196.58</v>
      </c>
      <c r="L14" s="68"/>
      <c r="M14" s="240">
        <v>246718.70843598363</v>
      </c>
      <c r="N14" s="25"/>
    </row>
    <row r="15" spans="1:19" ht="18" customHeight="1">
      <c r="A15" s="626"/>
      <c r="B15" s="447" t="s">
        <v>13</v>
      </c>
      <c r="C15" s="406"/>
      <c r="D15" s="85"/>
      <c r="E15" s="547"/>
      <c r="F15" s="272">
        <v>0</v>
      </c>
      <c r="G15" s="272"/>
      <c r="H15" s="242">
        <v>219142</v>
      </c>
      <c r="I15" s="67"/>
      <c r="J15" s="547"/>
      <c r="K15" s="272">
        <v>0</v>
      </c>
      <c r="L15" s="68"/>
      <c r="M15" s="89">
        <v>216224.80000000002</v>
      </c>
      <c r="N15" s="25"/>
    </row>
    <row r="16" spans="1:19" ht="18" customHeight="1">
      <c r="A16" s="626"/>
      <c r="B16" s="447" t="s">
        <v>14</v>
      </c>
      <c r="C16" s="406" t="s">
        <v>10</v>
      </c>
      <c r="D16" s="468"/>
      <c r="E16" s="68"/>
      <c r="F16" s="272">
        <v>0</v>
      </c>
      <c r="G16" s="82">
        <v>25.536000000000001</v>
      </c>
      <c r="H16" s="242">
        <v>0</v>
      </c>
      <c r="I16" s="468"/>
      <c r="J16" s="68"/>
      <c r="K16" s="69">
        <v>0</v>
      </c>
      <c r="L16" s="68">
        <v>26.068000000000001</v>
      </c>
      <c r="M16" s="242">
        <v>0</v>
      </c>
      <c r="N16" s="25"/>
    </row>
    <row r="17" spans="1:15" ht="18" customHeight="1">
      <c r="A17" s="626"/>
      <c r="B17" s="447" t="s">
        <v>15</v>
      </c>
      <c r="C17" s="406" t="s">
        <v>12</v>
      </c>
      <c r="D17" s="67"/>
      <c r="E17" s="68"/>
      <c r="F17" s="509">
        <v>440</v>
      </c>
      <c r="G17" s="82">
        <v>498.05</v>
      </c>
      <c r="H17" s="89">
        <v>219142</v>
      </c>
      <c r="I17" s="67"/>
      <c r="J17" s="68"/>
      <c r="K17" s="68">
        <v>440</v>
      </c>
      <c r="L17" s="68">
        <v>491.42</v>
      </c>
      <c r="M17" s="89">
        <v>216224.80000000002</v>
      </c>
    </row>
    <row r="18" spans="1:15" ht="29.25" customHeight="1">
      <c r="A18" s="626"/>
      <c r="B18" s="383" t="s">
        <v>213</v>
      </c>
      <c r="C18" s="405" t="s">
        <v>10</v>
      </c>
      <c r="D18" s="468"/>
      <c r="E18" s="463"/>
      <c r="F18" s="272">
        <v>0</v>
      </c>
      <c r="G18" s="272"/>
      <c r="H18" s="242">
        <v>0</v>
      </c>
      <c r="I18" s="468"/>
      <c r="J18" s="463"/>
      <c r="K18" s="69">
        <v>1170.4949999999999</v>
      </c>
      <c r="L18" s="272"/>
      <c r="M18" s="242">
        <v>30493.908435983602</v>
      </c>
    </row>
    <row r="19" spans="1:15" ht="18" customHeight="1">
      <c r="A19" s="626"/>
      <c r="B19" s="447" t="s">
        <v>46</v>
      </c>
      <c r="C19" s="406" t="s">
        <v>10</v>
      </c>
      <c r="D19" s="67"/>
      <c r="E19" s="68"/>
      <c r="F19" s="272">
        <v>0</v>
      </c>
      <c r="G19" s="82"/>
      <c r="H19" s="242">
        <v>0</v>
      </c>
      <c r="I19" s="67"/>
      <c r="J19" s="68"/>
      <c r="K19" s="69">
        <v>26.085000000000001</v>
      </c>
      <c r="L19" s="69"/>
      <c r="M19" s="242">
        <v>0</v>
      </c>
    </row>
    <row r="20" spans="1:15" ht="38.25" customHeight="1">
      <c r="A20" s="573">
        <v>4</v>
      </c>
      <c r="B20" s="539" t="s">
        <v>402</v>
      </c>
      <c r="C20" s="406"/>
      <c r="D20" s="188">
        <v>9162.57</v>
      </c>
      <c r="E20" s="138">
        <v>297.94399999999951</v>
      </c>
      <c r="F20" s="550">
        <v>8864.6260000000002</v>
      </c>
      <c r="G20" s="398"/>
      <c r="H20" s="140">
        <v>1282944.8362023998</v>
      </c>
      <c r="I20" s="188">
        <v>15817.72</v>
      </c>
      <c r="J20" s="138">
        <v>505.87299999999959</v>
      </c>
      <c r="K20" s="198">
        <v>15311.847</v>
      </c>
      <c r="L20" s="398"/>
      <c r="M20" s="140">
        <v>1459971.9148695001</v>
      </c>
      <c r="N20" s="250"/>
    </row>
    <row r="21" spans="1:15" ht="18" customHeight="1">
      <c r="A21" s="574"/>
      <c r="B21" s="447" t="s">
        <v>272</v>
      </c>
      <c r="C21" s="406"/>
      <c r="D21" s="397"/>
      <c r="E21" s="300"/>
      <c r="F21" s="398">
        <v>183.304</v>
      </c>
      <c r="G21" s="398"/>
      <c r="H21" s="145">
        <v>1052627.5619999999</v>
      </c>
      <c r="I21" s="397"/>
      <c r="J21" s="300"/>
      <c r="K21" s="143">
        <v>34.716999999999999</v>
      </c>
      <c r="L21" s="143"/>
      <c r="M21" s="145">
        <v>1064469.0420000001</v>
      </c>
      <c r="N21" s="251"/>
    </row>
    <row r="22" spans="1:15" ht="18" customHeight="1">
      <c r="A22" s="574"/>
      <c r="B22" s="447" t="s">
        <v>45</v>
      </c>
      <c r="C22" s="406" t="s">
        <v>10</v>
      </c>
      <c r="D22" s="397"/>
      <c r="E22" s="300"/>
      <c r="F22" s="73">
        <v>0</v>
      </c>
      <c r="G22" s="71">
        <v>16.143999999999998</v>
      </c>
      <c r="H22" s="403">
        <v>0</v>
      </c>
      <c r="I22" s="397"/>
      <c r="J22" s="300"/>
      <c r="K22" s="71">
        <v>0</v>
      </c>
      <c r="L22" s="71">
        <v>17.015000000000001</v>
      </c>
      <c r="M22" s="145">
        <v>0</v>
      </c>
      <c r="N22" s="246"/>
      <c r="O22" s="246"/>
    </row>
    <row r="23" spans="1:15" ht="18" customHeight="1">
      <c r="A23" s="574"/>
      <c r="B23" s="447" t="s">
        <v>15</v>
      </c>
      <c r="C23" s="406" t="s">
        <v>12</v>
      </c>
      <c r="D23" s="72"/>
      <c r="E23" s="300"/>
      <c r="F23" s="74">
        <v>228.6</v>
      </c>
      <c r="G23" s="74">
        <v>4604.67</v>
      </c>
      <c r="H23" s="145">
        <v>1052627.5619999999</v>
      </c>
      <c r="I23" s="72"/>
      <c r="J23" s="300"/>
      <c r="K23" s="71">
        <v>228.6</v>
      </c>
      <c r="L23" s="71">
        <v>4656.47</v>
      </c>
      <c r="M23" s="145">
        <v>1064469.0420000001</v>
      </c>
      <c r="N23" s="512"/>
    </row>
    <row r="24" spans="1:15" ht="18" customHeight="1">
      <c r="A24" s="574"/>
      <c r="B24" s="447" t="s">
        <v>271</v>
      </c>
      <c r="C24" s="406" t="s">
        <v>10</v>
      </c>
      <c r="D24" s="72"/>
      <c r="E24" s="300"/>
      <c r="F24" s="71">
        <v>183.304</v>
      </c>
      <c r="G24" s="71"/>
      <c r="H24" s="403">
        <v>0</v>
      </c>
      <c r="I24" s="72"/>
      <c r="J24" s="300"/>
      <c r="K24" s="71">
        <v>34.716999999999999</v>
      </c>
      <c r="L24" s="71"/>
      <c r="M24" s="145">
        <v>0</v>
      </c>
      <c r="N24" s="434"/>
    </row>
    <row r="25" spans="1:15" ht="30.75" customHeight="1">
      <c r="A25" s="574"/>
      <c r="B25" s="383" t="s">
        <v>367</v>
      </c>
      <c r="C25" s="406" t="s">
        <v>10</v>
      </c>
      <c r="D25" s="485"/>
      <c r="E25" s="300"/>
      <c r="F25" s="73">
        <v>0</v>
      </c>
      <c r="G25" s="71"/>
      <c r="H25" s="403">
        <v>0</v>
      </c>
      <c r="I25" s="72"/>
      <c r="J25" s="300"/>
      <c r="K25" s="71">
        <v>0</v>
      </c>
      <c r="L25" s="71"/>
      <c r="M25" s="145">
        <v>0</v>
      </c>
      <c r="N25" s="434"/>
    </row>
    <row r="26" spans="1:15" ht="18" customHeight="1">
      <c r="A26" s="574"/>
      <c r="B26" s="383" t="s">
        <v>368</v>
      </c>
      <c r="C26" s="406" t="s">
        <v>10</v>
      </c>
      <c r="D26" s="72"/>
      <c r="E26" s="300"/>
      <c r="F26" s="71">
        <v>120954.859</v>
      </c>
      <c r="G26" s="398"/>
      <c r="H26" s="403">
        <v>0</v>
      </c>
      <c r="I26" s="72"/>
      <c r="J26" s="300"/>
      <c r="K26" s="71">
        <v>105290.16</v>
      </c>
      <c r="L26" s="143"/>
      <c r="M26" s="145">
        <v>0</v>
      </c>
      <c r="N26" s="246"/>
    </row>
    <row r="27" spans="1:15" ht="18" customHeight="1">
      <c r="A27" s="575"/>
      <c r="B27" s="447" t="s">
        <v>369</v>
      </c>
      <c r="C27" s="406" t="s">
        <v>10</v>
      </c>
      <c r="D27" s="397"/>
      <c r="E27" s="437"/>
      <c r="F27" s="71">
        <v>8653.6479999999992</v>
      </c>
      <c r="G27" s="398"/>
      <c r="H27" s="145">
        <v>230317.2742024</v>
      </c>
      <c r="I27" s="397"/>
      <c r="J27" s="437"/>
      <c r="K27" s="398">
        <v>14978.049000000001</v>
      </c>
      <c r="L27" s="143"/>
      <c r="M27" s="145">
        <v>395502.87286950002</v>
      </c>
      <c r="N27" s="420"/>
    </row>
    <row r="28" spans="1:15" ht="18" customHeight="1">
      <c r="A28" s="629"/>
      <c r="B28" s="447" t="s">
        <v>370</v>
      </c>
      <c r="C28" s="406" t="s">
        <v>10</v>
      </c>
      <c r="D28" s="493"/>
      <c r="E28" s="449"/>
      <c r="F28" s="71">
        <v>210.97800000000001</v>
      </c>
      <c r="G28" s="398"/>
      <c r="H28" s="403">
        <v>0</v>
      </c>
      <c r="I28" s="172"/>
      <c r="J28" s="449"/>
      <c r="K28" s="398">
        <v>333.798</v>
      </c>
      <c r="L28" s="143"/>
      <c r="M28" s="403">
        <v>0</v>
      </c>
    </row>
    <row r="29" spans="1:15" ht="18" customHeight="1">
      <c r="A29" s="630"/>
      <c r="B29" s="447" t="s">
        <v>403</v>
      </c>
      <c r="C29" s="406" t="s">
        <v>10</v>
      </c>
      <c r="D29" s="172"/>
      <c r="E29" s="143"/>
      <c r="F29" s="71">
        <v>24184.192999999999</v>
      </c>
      <c r="G29" s="398"/>
      <c r="H29" s="403">
        <v>0</v>
      </c>
      <c r="I29" s="172"/>
      <c r="J29" s="143"/>
      <c r="K29" s="244">
        <v>34754.972000000002</v>
      </c>
      <c r="L29" s="369"/>
      <c r="M29" s="403">
        <v>0</v>
      </c>
    </row>
    <row r="30" spans="1:15" ht="18" customHeight="1">
      <c r="A30" s="573">
        <v>5</v>
      </c>
      <c r="B30" s="538" t="s">
        <v>392</v>
      </c>
      <c r="C30" s="461"/>
      <c r="D30" s="61">
        <v>73215.22</v>
      </c>
      <c r="E30" s="62">
        <v>1096.275999999998</v>
      </c>
      <c r="F30" s="88">
        <v>72118.944000000003</v>
      </c>
      <c r="G30" s="71"/>
      <c r="H30" s="240">
        <v>651052.47268800007</v>
      </c>
      <c r="I30" s="61">
        <v>109356.58</v>
      </c>
      <c r="J30" s="62">
        <v>1959.1929999999993</v>
      </c>
      <c r="K30" s="88">
        <v>107397.387</v>
      </c>
      <c r="L30" s="71"/>
      <c r="M30" s="240">
        <v>866352.894264</v>
      </c>
      <c r="N30" s="253"/>
    </row>
    <row r="31" spans="1:15" ht="18" customHeight="1">
      <c r="A31" s="627">
        <v>5</v>
      </c>
      <c r="B31" s="447" t="s">
        <v>14</v>
      </c>
      <c r="C31" s="406" t="s">
        <v>10</v>
      </c>
      <c r="D31" s="67">
        <v>73215.22</v>
      </c>
      <c r="E31" s="68">
        <v>1096.275999999998</v>
      </c>
      <c r="F31" s="71">
        <v>72118.944000000003</v>
      </c>
      <c r="G31" s="71">
        <v>4.1020000000000003</v>
      </c>
      <c r="H31" s="89">
        <v>295831.90828800004</v>
      </c>
      <c r="I31" s="67">
        <v>109356.58</v>
      </c>
      <c r="J31" s="68">
        <v>1959.1929999999993</v>
      </c>
      <c r="K31" s="71">
        <v>107397.387</v>
      </c>
      <c r="L31" s="71">
        <v>4.4720000000000004</v>
      </c>
      <c r="M31" s="89">
        <v>480281.11466400005</v>
      </c>
      <c r="N31" s="253"/>
    </row>
    <row r="32" spans="1:15" ht="18" customHeight="1">
      <c r="A32" s="631"/>
      <c r="B32" s="447" t="s">
        <v>15</v>
      </c>
      <c r="C32" s="406" t="s">
        <v>12</v>
      </c>
      <c r="D32" s="67"/>
      <c r="E32" s="68"/>
      <c r="F32" s="71">
        <v>372.06</v>
      </c>
      <c r="G32" s="74">
        <v>954.74</v>
      </c>
      <c r="H32" s="89">
        <v>355220.56440000003</v>
      </c>
      <c r="I32" s="67"/>
      <c r="J32" s="68"/>
      <c r="K32" s="71">
        <v>372.06</v>
      </c>
      <c r="L32" s="71">
        <v>1037.6600000000001</v>
      </c>
      <c r="M32" s="89">
        <v>386071.77960000001</v>
      </c>
      <c r="N32" s="25"/>
    </row>
    <row r="33" spans="1:19" ht="18" customHeight="1">
      <c r="A33" s="573">
        <v>6</v>
      </c>
      <c r="B33" s="539" t="s">
        <v>393</v>
      </c>
      <c r="C33" s="462"/>
      <c r="D33" s="61">
        <v>44545.879000000001</v>
      </c>
      <c r="E33" s="62">
        <v>397.62299999999959</v>
      </c>
      <c r="F33" s="88">
        <v>44148.256000000001</v>
      </c>
      <c r="G33" s="82"/>
      <c r="H33" s="432">
        <v>675415.72771200002</v>
      </c>
      <c r="I33" s="61">
        <v>83136.001999999993</v>
      </c>
      <c r="J33" s="62">
        <v>641.76900000000023</v>
      </c>
      <c r="K33" s="88">
        <v>82494.232999999993</v>
      </c>
      <c r="L33" s="68"/>
      <c r="M33" s="432">
        <v>1134157.852308</v>
      </c>
      <c r="N33" s="25"/>
    </row>
    <row r="34" spans="1:19" ht="18" customHeight="1">
      <c r="A34" s="574"/>
      <c r="B34" s="447" t="s">
        <v>14</v>
      </c>
      <c r="C34" s="406" t="s">
        <v>10</v>
      </c>
      <c r="D34" s="67">
        <v>44545.879000000001</v>
      </c>
      <c r="E34" s="68">
        <v>397.62299999999959</v>
      </c>
      <c r="F34" s="82">
        <v>44148.256000000001</v>
      </c>
      <c r="G34" s="71">
        <v>7.327</v>
      </c>
      <c r="H34" s="89">
        <v>323474.27171200002</v>
      </c>
      <c r="I34" s="67">
        <v>83136.001999999993</v>
      </c>
      <c r="J34" s="68">
        <v>641.76900000000023</v>
      </c>
      <c r="K34" s="68">
        <v>82494.232999999993</v>
      </c>
      <c r="L34" s="71">
        <v>6.8760000000000003</v>
      </c>
      <c r="M34" s="89">
        <v>567230.34610800003</v>
      </c>
      <c r="N34" s="25"/>
    </row>
    <row r="35" spans="1:19" ht="18" customHeight="1">
      <c r="A35" s="576"/>
      <c r="B35" s="540" t="s">
        <v>15</v>
      </c>
      <c r="C35" s="498" t="s">
        <v>12</v>
      </c>
      <c r="D35" s="503"/>
      <c r="E35" s="504"/>
      <c r="F35" s="505">
        <v>104.8</v>
      </c>
      <c r="G35" s="505">
        <v>3358.22</v>
      </c>
      <c r="H35" s="506">
        <v>351941.45599999995</v>
      </c>
      <c r="I35" s="352"/>
      <c r="J35" s="77"/>
      <c r="K35" s="71">
        <v>221.54</v>
      </c>
      <c r="L35" s="71">
        <v>2559.0300000000002</v>
      </c>
      <c r="M35" s="89">
        <v>566927.50620000006</v>
      </c>
    </row>
    <row r="36" spans="1:19" ht="18" customHeight="1">
      <c r="A36" s="573">
        <v>7</v>
      </c>
      <c r="B36" s="538" t="s">
        <v>19</v>
      </c>
      <c r="C36" s="406"/>
      <c r="D36" s="93">
        <v>186554.25600000008</v>
      </c>
      <c r="E36" s="62">
        <v>3104.9279000000388</v>
      </c>
      <c r="F36" s="75">
        <v>183449.32810000004</v>
      </c>
      <c r="G36" s="82"/>
      <c r="H36" s="240">
        <v>4156867.0477896011</v>
      </c>
      <c r="I36" s="93">
        <v>185448.26300000006</v>
      </c>
      <c r="J36" s="62">
        <v>3472.8130000001111</v>
      </c>
      <c r="K36" s="62">
        <v>181975.44999999995</v>
      </c>
      <c r="L36" s="62"/>
      <c r="M36" s="240">
        <v>4029057.1509520002</v>
      </c>
      <c r="N36" s="513"/>
      <c r="S36" s="21"/>
    </row>
    <row r="37" spans="1:19" ht="18" customHeight="1">
      <c r="A37" s="12">
        <v>1</v>
      </c>
      <c r="B37" s="399" t="s">
        <v>408</v>
      </c>
      <c r="C37" s="406" t="s">
        <v>10</v>
      </c>
      <c r="D37" s="67">
        <v>14180.395</v>
      </c>
      <c r="E37" s="68">
        <v>195.09200000000055</v>
      </c>
      <c r="F37" s="82">
        <v>13985.303</v>
      </c>
      <c r="G37" s="82">
        <v>24.276</v>
      </c>
      <c r="H37" s="89">
        <v>339507.21562799998</v>
      </c>
      <c r="I37" s="67">
        <v>14409.921</v>
      </c>
      <c r="J37" s="68">
        <v>199.82500000000073</v>
      </c>
      <c r="K37" s="68">
        <v>14210.096</v>
      </c>
      <c r="L37" s="68">
        <v>23.864000000000001</v>
      </c>
      <c r="M37" s="89">
        <v>339109.73094400001</v>
      </c>
      <c r="N37" s="396"/>
      <c r="S37" s="21"/>
    </row>
    <row r="38" spans="1:19" ht="18" customHeight="1">
      <c r="A38" s="12">
        <v>2</v>
      </c>
      <c r="B38" s="455" t="s">
        <v>54</v>
      </c>
      <c r="C38" s="406" t="s">
        <v>10</v>
      </c>
      <c r="D38" s="67">
        <v>2167.9630000000002</v>
      </c>
      <c r="E38" s="68">
        <v>22.591000000000349</v>
      </c>
      <c r="F38" s="82">
        <v>2145.3719999999998</v>
      </c>
      <c r="G38" s="71">
        <v>16.181000000000001</v>
      </c>
      <c r="H38" s="242">
        <v>34714.264331999999</v>
      </c>
      <c r="I38" s="67">
        <v>1158.2760000000001</v>
      </c>
      <c r="J38" s="68">
        <v>11.977000000000089</v>
      </c>
      <c r="K38" s="68">
        <v>1146.299</v>
      </c>
      <c r="L38" s="71">
        <v>15.906000000000001</v>
      </c>
      <c r="M38" s="89">
        <v>18233.031894</v>
      </c>
      <c r="N38" s="396"/>
      <c r="O38" s="25"/>
      <c r="S38" s="21"/>
    </row>
    <row r="39" spans="1:19" ht="18" customHeight="1">
      <c r="A39" s="12">
        <v>3</v>
      </c>
      <c r="B39" s="455" t="s">
        <v>374</v>
      </c>
      <c r="C39" s="406" t="s">
        <v>10</v>
      </c>
      <c r="D39" s="67">
        <v>391.15199999999999</v>
      </c>
      <c r="E39" s="68">
        <v>21.476999999999975</v>
      </c>
      <c r="F39" s="82">
        <v>369.67500000000001</v>
      </c>
      <c r="G39" s="71">
        <v>24.276</v>
      </c>
      <c r="H39" s="89">
        <v>8974.2303000000011</v>
      </c>
      <c r="I39" s="67">
        <v>342.899</v>
      </c>
      <c r="J39" s="68">
        <v>19.427999999999997</v>
      </c>
      <c r="K39" s="68">
        <v>323.471</v>
      </c>
      <c r="L39" s="71">
        <v>23.864000000000001</v>
      </c>
      <c r="M39" s="89">
        <v>7719.311944</v>
      </c>
      <c r="N39" s="396"/>
      <c r="O39" s="25"/>
      <c r="S39" s="21"/>
    </row>
    <row r="40" spans="1:19" ht="18" customHeight="1">
      <c r="A40" s="12">
        <v>4</v>
      </c>
      <c r="B40" s="455" t="s">
        <v>409</v>
      </c>
      <c r="C40" s="406" t="s">
        <v>10</v>
      </c>
      <c r="D40" s="67">
        <v>66.709999999999994</v>
      </c>
      <c r="E40" s="68">
        <v>14.906999999999996</v>
      </c>
      <c r="F40" s="112">
        <v>51.802999999999997</v>
      </c>
      <c r="G40" s="71">
        <v>16.181000000000001</v>
      </c>
      <c r="H40" s="89">
        <v>838.22434299999998</v>
      </c>
      <c r="I40" s="67">
        <v>97.072000000000003</v>
      </c>
      <c r="J40" s="68">
        <v>16.391000000000005</v>
      </c>
      <c r="K40" s="98">
        <v>80.680999999999997</v>
      </c>
      <c r="L40" s="71">
        <v>15.906000000000001</v>
      </c>
      <c r="M40" s="89">
        <v>1283.3119859999999</v>
      </c>
      <c r="N40" s="396"/>
      <c r="O40" s="25"/>
      <c r="S40" s="21"/>
    </row>
    <row r="41" spans="1:19" ht="18" customHeight="1">
      <c r="A41" s="12">
        <v>5</v>
      </c>
      <c r="B41" s="455" t="s">
        <v>311</v>
      </c>
      <c r="C41" s="406" t="s">
        <v>10</v>
      </c>
      <c r="D41" s="67">
        <v>384.23399999999998</v>
      </c>
      <c r="E41" s="68">
        <v>4.1889999999999645</v>
      </c>
      <c r="F41" s="82">
        <v>380.04500000000002</v>
      </c>
      <c r="G41" s="71">
        <v>16.181000000000001</v>
      </c>
      <c r="H41" s="89">
        <v>6149.5081450000007</v>
      </c>
      <c r="I41" s="67">
        <v>403.34500000000003</v>
      </c>
      <c r="J41" s="68">
        <v>4.0160000000000196</v>
      </c>
      <c r="K41" s="68">
        <v>399.32900000000001</v>
      </c>
      <c r="L41" s="71">
        <v>15.906000000000001</v>
      </c>
      <c r="M41" s="89">
        <v>6351.7270740000004</v>
      </c>
      <c r="N41" s="396"/>
      <c r="O41" s="25"/>
      <c r="S41" s="21"/>
    </row>
    <row r="42" spans="1:19" ht="18" customHeight="1">
      <c r="A42" s="12">
        <v>6</v>
      </c>
      <c r="B42" s="455" t="s">
        <v>312</v>
      </c>
      <c r="C42" s="406" t="s">
        <v>10</v>
      </c>
      <c r="D42" s="67">
        <v>1401.673</v>
      </c>
      <c r="E42" s="68">
        <v>48.1099999999999</v>
      </c>
      <c r="F42" s="82">
        <v>1353.5630000000001</v>
      </c>
      <c r="G42" s="71">
        <v>16.181000000000001</v>
      </c>
      <c r="H42" s="89">
        <v>21902.002903000004</v>
      </c>
      <c r="I42" s="67">
        <v>1666.9490000000001</v>
      </c>
      <c r="J42" s="68">
        <v>53.859000000000151</v>
      </c>
      <c r="K42" s="68">
        <v>1613.09</v>
      </c>
      <c r="L42" s="71">
        <v>15.906000000000001</v>
      </c>
      <c r="M42" s="89">
        <v>25657.809539999998</v>
      </c>
      <c r="N42" s="254"/>
      <c r="O42" s="25"/>
      <c r="S42" s="21"/>
    </row>
    <row r="43" spans="1:19" ht="18" customHeight="1">
      <c r="A43" s="12">
        <v>7</v>
      </c>
      <c r="B43" s="447" t="s">
        <v>344</v>
      </c>
      <c r="C43" s="406" t="s">
        <v>10</v>
      </c>
      <c r="D43" s="67">
        <v>352.55700000000002</v>
      </c>
      <c r="E43" s="68">
        <v>10.973000000000013</v>
      </c>
      <c r="F43" s="82">
        <v>341.584</v>
      </c>
      <c r="G43" s="71">
        <v>18.036000000000001</v>
      </c>
      <c r="H43" s="89">
        <v>6160.8090240000001</v>
      </c>
      <c r="I43" s="67">
        <v>260.75400000000002</v>
      </c>
      <c r="J43" s="68">
        <v>6.882000000000005</v>
      </c>
      <c r="K43" s="68">
        <v>253.87200000000001</v>
      </c>
      <c r="L43" s="71">
        <v>18.036000000000001</v>
      </c>
      <c r="M43" s="89">
        <v>4578.8353920000009</v>
      </c>
      <c r="N43" s="396"/>
      <c r="O43" s="25"/>
      <c r="S43" s="21"/>
    </row>
    <row r="44" spans="1:19" ht="18" customHeight="1">
      <c r="A44" s="12">
        <v>8</v>
      </c>
      <c r="B44" s="447" t="s">
        <v>345</v>
      </c>
      <c r="C44" s="406" t="s">
        <v>10</v>
      </c>
      <c r="D44" s="67">
        <v>774.63199999999995</v>
      </c>
      <c r="E44" s="68">
        <v>1.0999999999999091</v>
      </c>
      <c r="F44" s="82">
        <v>773.53200000000004</v>
      </c>
      <c r="G44" s="71">
        <v>24.276</v>
      </c>
      <c r="H44" s="89">
        <v>18778.262832</v>
      </c>
      <c r="I44" s="67">
        <v>698.96299999999997</v>
      </c>
      <c r="J44" s="68">
        <v>0.78099999999994907</v>
      </c>
      <c r="K44" s="68">
        <v>698.18200000000002</v>
      </c>
      <c r="L44" s="71">
        <v>23.864000000000001</v>
      </c>
      <c r="M44" s="89">
        <v>16661.415248000001</v>
      </c>
      <c r="N44" s="396"/>
      <c r="O44" s="25"/>
      <c r="S44" s="21"/>
    </row>
    <row r="45" spans="1:19" ht="18" customHeight="1">
      <c r="A45" s="12">
        <v>9</v>
      </c>
      <c r="B45" s="447" t="s">
        <v>313</v>
      </c>
      <c r="C45" s="406" t="s">
        <v>10</v>
      </c>
      <c r="D45" s="67">
        <v>10408.43</v>
      </c>
      <c r="E45" s="68">
        <v>60.657999999999447</v>
      </c>
      <c r="F45" s="82">
        <v>10347.772000000001</v>
      </c>
      <c r="G45" s="71">
        <v>16.181000000000001</v>
      </c>
      <c r="H45" s="89">
        <v>167437.29873200002</v>
      </c>
      <c r="I45" s="67">
        <v>9971.3269999999993</v>
      </c>
      <c r="J45" s="68">
        <v>81.271999999999025</v>
      </c>
      <c r="K45" s="68">
        <v>9890.0550000000003</v>
      </c>
      <c r="L45" s="71">
        <v>15.906000000000001</v>
      </c>
      <c r="M45" s="89">
        <v>157311.21483000001</v>
      </c>
      <c r="N45" s="396"/>
      <c r="O45" s="25"/>
      <c r="S45" s="21"/>
    </row>
    <row r="46" spans="1:19" ht="18" customHeight="1">
      <c r="A46" s="12">
        <v>10</v>
      </c>
      <c r="B46" s="447" t="s">
        <v>314</v>
      </c>
      <c r="C46" s="406" t="s">
        <v>10</v>
      </c>
      <c r="D46" s="67">
        <v>161.15299999999999</v>
      </c>
      <c r="E46" s="68">
        <v>1.3169999999999789</v>
      </c>
      <c r="F46" s="82">
        <v>159.83600000000001</v>
      </c>
      <c r="G46" s="71">
        <v>19.527000000000001</v>
      </c>
      <c r="H46" s="89">
        <v>3121.1175720000006</v>
      </c>
      <c r="I46" s="67">
        <v>252.18</v>
      </c>
      <c r="J46" s="68">
        <v>9.4070000000000107</v>
      </c>
      <c r="K46" s="68">
        <v>242.773</v>
      </c>
      <c r="L46" s="71">
        <v>19.527000000000001</v>
      </c>
      <c r="M46" s="89">
        <v>4740.6283709999998</v>
      </c>
      <c r="N46" s="396"/>
      <c r="O46" s="25"/>
      <c r="S46" s="21"/>
    </row>
    <row r="47" spans="1:19" ht="18" customHeight="1">
      <c r="A47" s="12">
        <v>11</v>
      </c>
      <c r="B47" s="455" t="s">
        <v>315</v>
      </c>
      <c r="C47" s="406" t="s">
        <v>10</v>
      </c>
      <c r="D47" s="67">
        <v>41.545000000000002</v>
      </c>
      <c r="E47" s="68">
        <v>1.6000000000000014</v>
      </c>
      <c r="F47" s="82">
        <v>39.945</v>
      </c>
      <c r="G47" s="71">
        <v>24.276</v>
      </c>
      <c r="H47" s="89">
        <v>969.70482000000004</v>
      </c>
      <c r="I47" s="85">
        <v>61.710999999999999</v>
      </c>
      <c r="J47" s="69">
        <v>0.95400000000000063</v>
      </c>
      <c r="K47" s="69">
        <v>60.756999999999998</v>
      </c>
      <c r="L47" s="71">
        <v>23.864000000000001</v>
      </c>
      <c r="M47" s="242">
        <v>1449.9050480000001</v>
      </c>
      <c r="N47" s="396"/>
      <c r="O47" s="25"/>
      <c r="S47" s="21"/>
    </row>
    <row r="48" spans="1:19" ht="18" customHeight="1">
      <c r="A48" s="12">
        <v>12</v>
      </c>
      <c r="B48" s="447" t="s">
        <v>317</v>
      </c>
      <c r="C48" s="406" t="s">
        <v>10</v>
      </c>
      <c r="D48" s="67">
        <v>950.56100000000004</v>
      </c>
      <c r="E48" s="68">
        <v>16.79200000000003</v>
      </c>
      <c r="F48" s="82">
        <v>933.76900000000001</v>
      </c>
      <c r="G48" s="71">
        <v>13.521000000000001</v>
      </c>
      <c r="H48" s="242">
        <v>12625.490649000001</v>
      </c>
      <c r="I48" s="67">
        <v>936.52800000000002</v>
      </c>
      <c r="J48" s="68">
        <v>16.76400000000001</v>
      </c>
      <c r="K48" s="68">
        <v>919.76400000000001</v>
      </c>
      <c r="L48" s="71">
        <v>13.521000000000001</v>
      </c>
      <c r="M48" s="89">
        <v>12436.129044000001</v>
      </c>
      <c r="N48" s="396"/>
      <c r="O48" s="25"/>
      <c r="S48" s="21"/>
    </row>
    <row r="49" spans="1:19" ht="18" customHeight="1">
      <c r="A49" s="12">
        <v>13</v>
      </c>
      <c r="B49" s="454" t="s">
        <v>364</v>
      </c>
      <c r="C49" s="406" t="s">
        <v>10</v>
      </c>
      <c r="D49" s="67">
        <v>302.87299999999999</v>
      </c>
      <c r="E49" s="68">
        <v>24.516999999999996</v>
      </c>
      <c r="F49" s="82">
        <v>278.35599999999999</v>
      </c>
      <c r="G49" s="71">
        <v>24.276</v>
      </c>
      <c r="H49" s="89">
        <v>6757.3702560000002</v>
      </c>
      <c r="I49" s="67">
        <v>272.06299999999999</v>
      </c>
      <c r="J49" s="68">
        <v>22.73399999999998</v>
      </c>
      <c r="K49" s="68">
        <v>249.32900000000001</v>
      </c>
      <c r="L49" s="71">
        <v>23.864000000000001</v>
      </c>
      <c r="M49" s="89">
        <v>5949.9872560000003</v>
      </c>
      <c r="N49" s="396"/>
      <c r="O49" s="25"/>
      <c r="S49" s="21"/>
    </row>
    <row r="50" spans="1:19" ht="18" customHeight="1">
      <c r="A50" s="12">
        <v>14</v>
      </c>
      <c r="B50" s="454" t="s">
        <v>318</v>
      </c>
      <c r="C50" s="406" t="s">
        <v>10</v>
      </c>
      <c r="D50" s="67">
        <v>483.02300000000002</v>
      </c>
      <c r="E50" s="68">
        <v>1.1860000000000355</v>
      </c>
      <c r="F50" s="82">
        <v>481.83699999999999</v>
      </c>
      <c r="G50" s="71">
        <v>16.181000000000001</v>
      </c>
      <c r="H50" s="89">
        <v>7796.6044970000003</v>
      </c>
      <c r="I50" s="67">
        <v>619.34199999999998</v>
      </c>
      <c r="J50" s="68">
        <v>1.1219999999999573</v>
      </c>
      <c r="K50" s="68">
        <v>618.22</v>
      </c>
      <c r="L50" s="71">
        <v>15.906000000000001</v>
      </c>
      <c r="M50" s="89">
        <v>9833.4073200000003</v>
      </c>
      <c r="N50" s="396"/>
      <c r="O50" s="25"/>
      <c r="S50" s="21"/>
    </row>
    <row r="51" spans="1:19" ht="18" customHeight="1">
      <c r="A51" s="12">
        <v>15</v>
      </c>
      <c r="B51" s="454" t="s">
        <v>74</v>
      </c>
      <c r="C51" s="406" t="s">
        <v>10</v>
      </c>
      <c r="D51" s="465">
        <v>0</v>
      </c>
      <c r="E51" s="272">
        <v>0</v>
      </c>
      <c r="F51" s="272">
        <v>0</v>
      </c>
      <c r="G51" s="73"/>
      <c r="H51" s="242">
        <v>0</v>
      </c>
      <c r="I51" s="465">
        <v>0</v>
      </c>
      <c r="J51" s="272">
        <v>0</v>
      </c>
      <c r="K51" s="272">
        <v>0</v>
      </c>
      <c r="L51" s="71"/>
      <c r="M51" s="242">
        <v>0</v>
      </c>
      <c r="N51" s="396"/>
      <c r="O51" s="25"/>
      <c r="S51" s="21"/>
    </row>
    <row r="52" spans="1:19" ht="18" customHeight="1">
      <c r="A52" s="12">
        <v>16</v>
      </c>
      <c r="B52" s="455" t="s">
        <v>75</v>
      </c>
      <c r="C52" s="406" t="s">
        <v>10</v>
      </c>
      <c r="D52" s="465">
        <v>0</v>
      </c>
      <c r="E52" s="272">
        <v>0</v>
      </c>
      <c r="F52" s="272">
        <v>0</v>
      </c>
      <c r="G52" s="73"/>
      <c r="H52" s="242">
        <v>0</v>
      </c>
      <c r="I52" s="465">
        <v>0</v>
      </c>
      <c r="J52" s="69">
        <v>0</v>
      </c>
      <c r="K52" s="272">
        <v>0</v>
      </c>
      <c r="L52" s="71"/>
      <c r="M52" s="242">
        <v>0</v>
      </c>
      <c r="N52" s="396"/>
      <c r="O52" s="25"/>
      <c r="S52" s="21"/>
    </row>
    <row r="53" spans="1:19" ht="18" customHeight="1">
      <c r="A53" s="12">
        <v>17</v>
      </c>
      <c r="B53" s="514" t="s">
        <v>319</v>
      </c>
      <c r="C53" s="406" t="s">
        <v>10</v>
      </c>
      <c r="D53" s="469">
        <v>474.42899999999997</v>
      </c>
      <c r="E53" s="82">
        <v>0</v>
      </c>
      <c r="F53" s="568">
        <v>474.42899999999997</v>
      </c>
      <c r="G53" s="71">
        <v>24.276</v>
      </c>
      <c r="H53" s="89">
        <v>11517.238404</v>
      </c>
      <c r="I53" s="469">
        <v>487.495</v>
      </c>
      <c r="J53" s="68">
        <v>1</v>
      </c>
      <c r="K53" s="419">
        <v>486.495</v>
      </c>
      <c r="L53" s="71">
        <v>23.864000000000001</v>
      </c>
      <c r="M53" s="89">
        <v>11609.716680000001</v>
      </c>
      <c r="N53" s="396"/>
      <c r="O53" s="25"/>
      <c r="S53" s="21"/>
    </row>
    <row r="54" spans="1:19" ht="18" customHeight="1">
      <c r="A54" s="12">
        <v>18</v>
      </c>
      <c r="B54" s="455" t="s">
        <v>386</v>
      </c>
      <c r="C54" s="406" t="s">
        <v>10</v>
      </c>
      <c r="D54" s="67">
        <v>65.83</v>
      </c>
      <c r="E54" s="68">
        <v>1.9089999999999989</v>
      </c>
      <c r="F54" s="82">
        <v>63.920999999999999</v>
      </c>
      <c r="G54" s="71">
        <v>16.181000000000001</v>
      </c>
      <c r="H54" s="89">
        <v>1034.305701</v>
      </c>
      <c r="I54" s="67">
        <v>62.898000000000003</v>
      </c>
      <c r="J54" s="68">
        <v>3.0150000000000006</v>
      </c>
      <c r="K54" s="68">
        <v>59.883000000000003</v>
      </c>
      <c r="L54" s="71">
        <v>15.906000000000001</v>
      </c>
      <c r="M54" s="89">
        <v>952.49899800000003</v>
      </c>
      <c r="N54" s="396"/>
      <c r="O54" s="25"/>
      <c r="S54" s="21"/>
    </row>
    <row r="55" spans="1:19" ht="18" customHeight="1">
      <c r="A55" s="12">
        <v>19</v>
      </c>
      <c r="B55" s="455" t="s">
        <v>320</v>
      </c>
      <c r="C55" s="406" t="s">
        <v>10</v>
      </c>
      <c r="D55" s="67">
        <v>1377.925</v>
      </c>
      <c r="E55" s="68">
        <v>117.94000000000005</v>
      </c>
      <c r="F55" s="82">
        <v>1259.9849999999999</v>
      </c>
      <c r="G55" s="71">
        <v>10.788</v>
      </c>
      <c r="H55" s="89">
        <v>13592.71818</v>
      </c>
      <c r="I55" s="67">
        <v>1359</v>
      </c>
      <c r="J55" s="68">
        <v>127.87799999999993</v>
      </c>
      <c r="K55" s="68">
        <v>1231.1220000000001</v>
      </c>
      <c r="L55" s="71">
        <v>10.605</v>
      </c>
      <c r="M55" s="89">
        <v>13056.048810000002</v>
      </c>
      <c r="N55" s="396"/>
      <c r="O55" s="25"/>
      <c r="S55" s="21"/>
    </row>
    <row r="56" spans="1:19" ht="18" customHeight="1">
      <c r="A56" s="12">
        <v>20</v>
      </c>
      <c r="B56" s="455" t="s">
        <v>321</v>
      </c>
      <c r="C56" s="406" t="s">
        <v>10</v>
      </c>
      <c r="D56" s="67">
        <v>234.79</v>
      </c>
      <c r="E56" s="68">
        <v>3.5219999999999914</v>
      </c>
      <c r="F56" s="82">
        <v>231.268</v>
      </c>
      <c r="G56" s="71">
        <v>24.276</v>
      </c>
      <c r="H56" s="89">
        <v>5614.2619679999998</v>
      </c>
      <c r="I56" s="67">
        <v>211.958</v>
      </c>
      <c r="J56" s="68">
        <v>2.9619999999999891</v>
      </c>
      <c r="K56" s="68">
        <v>208.99600000000001</v>
      </c>
      <c r="L56" s="71">
        <v>23.864000000000001</v>
      </c>
      <c r="M56" s="89">
        <v>4987.480544</v>
      </c>
      <c r="N56" s="396"/>
      <c r="O56" s="25"/>
      <c r="S56" s="21"/>
    </row>
    <row r="57" spans="1:19" ht="18" customHeight="1">
      <c r="A57" s="12">
        <v>21</v>
      </c>
      <c r="B57" s="455" t="s">
        <v>351</v>
      </c>
      <c r="C57" s="406" t="s">
        <v>10</v>
      </c>
      <c r="D57" s="67">
        <v>137.99700000000001</v>
      </c>
      <c r="E57" s="68">
        <v>9.4710000000000036</v>
      </c>
      <c r="F57" s="82">
        <v>128.52600000000001</v>
      </c>
      <c r="G57" s="71">
        <v>18.114999999999998</v>
      </c>
      <c r="H57" s="89">
        <v>2328.2484899999999</v>
      </c>
      <c r="I57" s="67">
        <v>150.56</v>
      </c>
      <c r="J57" s="68">
        <v>8.2779999999999916</v>
      </c>
      <c r="K57" s="98">
        <v>142.28200000000001</v>
      </c>
      <c r="L57" s="71">
        <v>18.114999999999998</v>
      </c>
      <c r="M57" s="89">
        <v>2577.4384300000002</v>
      </c>
      <c r="N57" s="396"/>
      <c r="O57" s="25"/>
      <c r="S57" s="21"/>
    </row>
    <row r="58" spans="1:19" ht="18" customHeight="1">
      <c r="A58" s="12">
        <v>22</v>
      </c>
      <c r="B58" s="455" t="s">
        <v>352</v>
      </c>
      <c r="C58" s="406" t="s">
        <v>10</v>
      </c>
      <c r="D58" s="67">
        <v>371.60599999999999</v>
      </c>
      <c r="E58" s="68">
        <v>11.319000000000017</v>
      </c>
      <c r="F58" s="112">
        <v>360.28699999999998</v>
      </c>
      <c r="G58" s="71">
        <v>24.276</v>
      </c>
      <c r="H58" s="89">
        <v>8746.3272120000001</v>
      </c>
      <c r="I58" s="67">
        <v>385.83600000000001</v>
      </c>
      <c r="J58" s="68">
        <v>10.511000000000024</v>
      </c>
      <c r="K58" s="98">
        <v>375.32499999999999</v>
      </c>
      <c r="L58" s="71">
        <v>23.864000000000001</v>
      </c>
      <c r="M58" s="89">
        <v>8956.7558000000008</v>
      </c>
      <c r="N58" s="396"/>
      <c r="O58" s="25"/>
      <c r="S58" s="21"/>
    </row>
    <row r="59" spans="1:19" ht="18" customHeight="1">
      <c r="A59" s="12">
        <v>23</v>
      </c>
      <c r="B59" s="455" t="s">
        <v>322</v>
      </c>
      <c r="C59" s="406" t="s">
        <v>10</v>
      </c>
      <c r="D59" s="67">
        <v>599.245</v>
      </c>
      <c r="E59" s="68">
        <v>19.418000000000006</v>
      </c>
      <c r="F59" s="82">
        <v>579.827</v>
      </c>
      <c r="G59" s="71">
        <v>16.181000000000001</v>
      </c>
      <c r="H59" s="89">
        <v>9382.180687</v>
      </c>
      <c r="I59" s="67">
        <v>670.05600000000004</v>
      </c>
      <c r="J59" s="68">
        <v>23.240000000000009</v>
      </c>
      <c r="K59" s="68">
        <v>646.81600000000003</v>
      </c>
      <c r="L59" s="71">
        <v>15.906000000000001</v>
      </c>
      <c r="M59" s="89">
        <v>10288.255296000001</v>
      </c>
      <c r="N59" s="396"/>
      <c r="O59" s="25"/>
      <c r="S59" s="21"/>
    </row>
    <row r="60" spans="1:19" ht="18" customHeight="1">
      <c r="A60" s="12">
        <v>24</v>
      </c>
      <c r="B60" s="455" t="s">
        <v>323</v>
      </c>
      <c r="C60" s="406" t="s">
        <v>10</v>
      </c>
      <c r="D60" s="85">
        <v>0</v>
      </c>
      <c r="E60" s="69">
        <v>0</v>
      </c>
      <c r="F60" s="272">
        <v>0</v>
      </c>
      <c r="G60" s="71">
        <v>23.631</v>
      </c>
      <c r="H60" s="242">
        <v>0</v>
      </c>
      <c r="I60" s="85">
        <v>0</v>
      </c>
      <c r="J60" s="69">
        <v>0</v>
      </c>
      <c r="K60" s="69">
        <v>0</v>
      </c>
      <c r="L60" s="71">
        <v>23.631</v>
      </c>
      <c r="M60" s="242">
        <v>0</v>
      </c>
      <c r="N60" s="396"/>
      <c r="O60" s="25"/>
      <c r="S60" s="21"/>
    </row>
    <row r="61" spans="1:19" ht="18" customHeight="1">
      <c r="A61" s="12">
        <v>25</v>
      </c>
      <c r="B61" s="455" t="s">
        <v>69</v>
      </c>
      <c r="C61" s="406" t="s">
        <v>10</v>
      </c>
      <c r="D61" s="85">
        <v>0</v>
      </c>
      <c r="E61" s="69">
        <v>0</v>
      </c>
      <c r="F61" s="272">
        <v>0</v>
      </c>
      <c r="G61" s="71">
        <v>16.255000000000003</v>
      </c>
      <c r="H61" s="242">
        <v>0</v>
      </c>
      <c r="I61" s="85">
        <v>0</v>
      </c>
      <c r="J61" s="69">
        <v>0</v>
      </c>
      <c r="K61" s="69">
        <v>0</v>
      </c>
      <c r="L61" s="71">
        <v>16.255000000000003</v>
      </c>
      <c r="M61" s="242">
        <v>0</v>
      </c>
      <c r="N61" s="396"/>
      <c r="O61" s="25"/>
      <c r="S61" s="21"/>
    </row>
    <row r="62" spans="1:19" ht="18" customHeight="1">
      <c r="A62" s="12">
        <v>26</v>
      </c>
      <c r="B62" s="455" t="s">
        <v>70</v>
      </c>
      <c r="C62" s="406" t="s">
        <v>10</v>
      </c>
      <c r="D62" s="67">
        <v>475.298</v>
      </c>
      <c r="E62" s="68">
        <v>4.8120000000000118</v>
      </c>
      <c r="F62" s="82">
        <v>470.48599999999999</v>
      </c>
      <c r="G62" s="71">
        <v>23.292000000000002</v>
      </c>
      <c r="H62" s="89">
        <v>10958.559912000001</v>
      </c>
      <c r="I62" s="67">
        <v>463.36399999999998</v>
      </c>
      <c r="J62" s="68">
        <v>4.69399999999996</v>
      </c>
      <c r="K62" s="68">
        <v>458.67</v>
      </c>
      <c r="L62" s="71">
        <v>23.292000000000002</v>
      </c>
      <c r="M62" s="89">
        <v>10683.341640000001</v>
      </c>
      <c r="N62" s="396"/>
      <c r="O62" s="25"/>
      <c r="S62" s="21"/>
    </row>
    <row r="63" spans="1:19" ht="18" customHeight="1">
      <c r="A63" s="12">
        <v>27</v>
      </c>
      <c r="B63" s="455" t="s">
        <v>71</v>
      </c>
      <c r="C63" s="406" t="s">
        <v>10</v>
      </c>
      <c r="D63" s="67">
        <v>709.36900000000003</v>
      </c>
      <c r="E63" s="68">
        <v>20.360000000000014</v>
      </c>
      <c r="F63" s="82">
        <v>689.00900000000001</v>
      </c>
      <c r="G63" s="71">
        <v>24.276</v>
      </c>
      <c r="H63" s="89">
        <v>16726.382484000002</v>
      </c>
      <c r="I63" s="67">
        <v>670.82399999999996</v>
      </c>
      <c r="J63" s="68">
        <v>45.4849999999999</v>
      </c>
      <c r="K63" s="68">
        <v>625.33900000000006</v>
      </c>
      <c r="L63" s="71">
        <v>23.864000000000001</v>
      </c>
      <c r="M63" s="89">
        <v>14923.089896000001</v>
      </c>
      <c r="N63" s="396"/>
      <c r="O63" s="25"/>
      <c r="S63" s="21"/>
    </row>
    <row r="64" spans="1:19" ht="18" customHeight="1">
      <c r="A64" s="12">
        <v>28</v>
      </c>
      <c r="B64" s="455" t="s">
        <v>310</v>
      </c>
      <c r="C64" s="406" t="s">
        <v>10</v>
      </c>
      <c r="D64" s="469">
        <v>66.144000000000005</v>
      </c>
      <c r="E64" s="68">
        <v>1.902000000000001</v>
      </c>
      <c r="F64" s="568">
        <v>64.242000000000004</v>
      </c>
      <c r="G64" s="71">
        <v>24.276</v>
      </c>
      <c r="H64" s="89">
        <v>1559.5387920000001</v>
      </c>
      <c r="I64" s="469">
        <v>16.248000000000001</v>
      </c>
      <c r="J64" s="68">
        <v>0</v>
      </c>
      <c r="K64" s="419">
        <v>16.248000000000001</v>
      </c>
      <c r="L64" s="71">
        <v>23.864000000000001</v>
      </c>
      <c r="M64" s="89">
        <v>387.74227200000001</v>
      </c>
      <c r="N64" s="396"/>
      <c r="O64" s="25"/>
      <c r="S64" s="21"/>
    </row>
    <row r="65" spans="1:19" ht="18" customHeight="1">
      <c r="A65" s="12">
        <v>29</v>
      </c>
      <c r="B65" s="455" t="s">
        <v>72</v>
      </c>
      <c r="C65" s="406" t="s">
        <v>10</v>
      </c>
      <c r="D65" s="85">
        <v>0</v>
      </c>
      <c r="E65" s="69">
        <v>0</v>
      </c>
      <c r="F65" s="272">
        <v>0</v>
      </c>
      <c r="G65" s="71">
        <v>17.187000000000001</v>
      </c>
      <c r="H65" s="242">
        <v>0</v>
      </c>
      <c r="I65" s="85">
        <v>0</v>
      </c>
      <c r="J65" s="69">
        <v>0</v>
      </c>
      <c r="K65" s="69">
        <v>0</v>
      </c>
      <c r="L65" s="71">
        <v>17.187000000000001</v>
      </c>
      <c r="M65" s="242">
        <v>0</v>
      </c>
      <c r="N65" s="396"/>
      <c r="O65" s="25"/>
      <c r="S65" s="21"/>
    </row>
    <row r="66" spans="1:19" ht="18" customHeight="1">
      <c r="A66" s="12">
        <v>30</v>
      </c>
      <c r="B66" s="455" t="s">
        <v>73</v>
      </c>
      <c r="C66" s="406" t="s">
        <v>10</v>
      </c>
      <c r="D66" s="67">
        <v>643.01700000000005</v>
      </c>
      <c r="E66" s="68">
        <v>18.114000000000033</v>
      </c>
      <c r="F66" s="82">
        <v>624.90300000000002</v>
      </c>
      <c r="G66" s="71">
        <v>14.548999999999999</v>
      </c>
      <c r="H66" s="89">
        <v>9091.7137469999998</v>
      </c>
      <c r="I66" s="67">
        <v>369.21</v>
      </c>
      <c r="J66" s="68">
        <v>15.956999999999994</v>
      </c>
      <c r="K66" s="68">
        <v>353.25299999999999</v>
      </c>
      <c r="L66" s="71">
        <v>15.646000000000001</v>
      </c>
      <c r="M66" s="89">
        <v>5526.9964380000001</v>
      </c>
      <c r="N66" s="396"/>
      <c r="O66" s="25"/>
      <c r="S66" s="21"/>
    </row>
    <row r="67" spans="1:19" ht="18" customHeight="1">
      <c r="A67" s="12">
        <v>31</v>
      </c>
      <c r="B67" s="455" t="s">
        <v>76</v>
      </c>
      <c r="C67" s="406" t="s">
        <v>10</v>
      </c>
      <c r="D67" s="67">
        <v>6003.7359999999999</v>
      </c>
      <c r="E67" s="68">
        <v>45.037000000000262</v>
      </c>
      <c r="F67" s="82">
        <v>5958.6989999999996</v>
      </c>
      <c r="G67" s="71">
        <v>24.276</v>
      </c>
      <c r="H67" s="89">
        <v>144653.37692399998</v>
      </c>
      <c r="I67" s="67">
        <v>6009.085</v>
      </c>
      <c r="J67" s="68">
        <v>42.894000000000233</v>
      </c>
      <c r="K67" s="68">
        <v>5966.1909999999998</v>
      </c>
      <c r="L67" s="71">
        <v>23.864000000000001</v>
      </c>
      <c r="M67" s="89">
        <v>142377.18202400001</v>
      </c>
      <c r="N67" s="396"/>
      <c r="O67" s="25"/>
      <c r="S67" s="21"/>
    </row>
    <row r="68" spans="1:19" ht="18" customHeight="1">
      <c r="A68" s="12">
        <v>32</v>
      </c>
      <c r="B68" s="455" t="s">
        <v>77</v>
      </c>
      <c r="C68" s="406" t="s">
        <v>10</v>
      </c>
      <c r="D68" s="85">
        <v>0</v>
      </c>
      <c r="E68" s="69">
        <v>0</v>
      </c>
      <c r="F68" s="272">
        <v>0</v>
      </c>
      <c r="G68" s="71">
        <v>15.906000000000001</v>
      </c>
      <c r="H68" s="242">
        <v>0</v>
      </c>
      <c r="I68" s="85">
        <v>0</v>
      </c>
      <c r="J68" s="69">
        <v>0</v>
      </c>
      <c r="K68" s="69">
        <v>0</v>
      </c>
      <c r="L68" s="71">
        <v>15.906000000000001</v>
      </c>
      <c r="M68" s="242">
        <v>0</v>
      </c>
      <c r="N68" s="396"/>
      <c r="O68" s="25"/>
      <c r="S68" s="21"/>
    </row>
    <row r="69" spans="1:19" ht="18" customHeight="1">
      <c r="A69" s="12">
        <v>33</v>
      </c>
      <c r="B69" s="455" t="s">
        <v>316</v>
      </c>
      <c r="C69" s="406" t="s">
        <v>10</v>
      </c>
      <c r="D69" s="67">
        <v>945.33500000000004</v>
      </c>
      <c r="E69" s="68">
        <v>1.4930000000000518</v>
      </c>
      <c r="F69" s="82">
        <v>943.84199999999998</v>
      </c>
      <c r="G69" s="71">
        <v>22.696000000000002</v>
      </c>
      <c r="H69" s="89">
        <v>21421.438032000002</v>
      </c>
      <c r="I69" s="67">
        <v>779.60799999999995</v>
      </c>
      <c r="J69" s="68">
        <v>0</v>
      </c>
      <c r="K69" s="68">
        <v>779.60799999999995</v>
      </c>
      <c r="L69" s="71">
        <v>22.696000000000002</v>
      </c>
      <c r="M69" s="89">
        <v>17693.983167999999</v>
      </c>
      <c r="N69" s="396"/>
      <c r="O69" s="25"/>
      <c r="S69" s="21"/>
    </row>
    <row r="70" spans="1:19" ht="18" customHeight="1">
      <c r="A70" s="12">
        <v>34</v>
      </c>
      <c r="B70" s="455" t="s">
        <v>260</v>
      </c>
      <c r="C70" s="406" t="s">
        <v>10</v>
      </c>
      <c r="D70" s="67">
        <v>176.74600000000001</v>
      </c>
      <c r="E70" s="68">
        <v>1.5270000000000152</v>
      </c>
      <c r="F70" s="82">
        <v>175.21899999999999</v>
      </c>
      <c r="G70" s="111">
        <v>16.181000000000001</v>
      </c>
      <c r="H70" s="89">
        <v>2835.2186390000002</v>
      </c>
      <c r="I70" s="67">
        <v>180.52</v>
      </c>
      <c r="J70" s="68">
        <v>1.4730000000000132</v>
      </c>
      <c r="K70" s="68">
        <v>179.047</v>
      </c>
      <c r="L70" s="111">
        <v>15.906000000000001</v>
      </c>
      <c r="M70" s="89">
        <v>2847.9215819999999</v>
      </c>
      <c r="N70" s="396"/>
      <c r="O70" s="25"/>
      <c r="S70" s="21"/>
    </row>
    <row r="71" spans="1:19" ht="18" customHeight="1">
      <c r="A71" s="12">
        <v>35</v>
      </c>
      <c r="B71" s="455" t="s">
        <v>382</v>
      </c>
      <c r="C71" s="406" t="s">
        <v>10</v>
      </c>
      <c r="D71" s="67">
        <v>225.185</v>
      </c>
      <c r="E71" s="82">
        <v>6.4850000000000136</v>
      </c>
      <c r="F71" s="82">
        <v>218.7</v>
      </c>
      <c r="G71" s="71">
        <v>13.212</v>
      </c>
      <c r="H71" s="89">
        <v>2889.4643999999998</v>
      </c>
      <c r="I71" s="67">
        <v>258.92200000000003</v>
      </c>
      <c r="J71" s="82">
        <v>4.424000000000035</v>
      </c>
      <c r="K71" s="68">
        <v>254.49799999999999</v>
      </c>
      <c r="L71" s="71">
        <v>13.212</v>
      </c>
      <c r="M71" s="89">
        <v>3362.4275759999996</v>
      </c>
      <c r="N71" s="396"/>
      <c r="O71" s="25"/>
      <c r="S71" s="21"/>
    </row>
    <row r="72" spans="1:19" ht="18" customHeight="1">
      <c r="A72" s="12">
        <v>36</v>
      </c>
      <c r="B72" s="455" t="s">
        <v>261</v>
      </c>
      <c r="C72" s="406" t="s">
        <v>10</v>
      </c>
      <c r="D72" s="67">
        <v>503.17099999999999</v>
      </c>
      <c r="E72" s="68">
        <v>9.8559999999999945</v>
      </c>
      <c r="F72" s="82">
        <v>493.315</v>
      </c>
      <c r="G72" s="71">
        <v>24.276</v>
      </c>
      <c r="H72" s="89">
        <v>11975.71494</v>
      </c>
      <c r="I72" s="67">
        <v>511.73899999999998</v>
      </c>
      <c r="J72" s="68">
        <v>14.710999999999956</v>
      </c>
      <c r="K72" s="68">
        <v>497.02800000000002</v>
      </c>
      <c r="L72" s="71">
        <v>23.864000000000001</v>
      </c>
      <c r="M72" s="89">
        <v>11861.076192</v>
      </c>
      <c r="N72" s="396"/>
      <c r="O72" s="25"/>
      <c r="S72" s="21"/>
    </row>
    <row r="73" spans="1:19" ht="18" customHeight="1">
      <c r="A73" s="12">
        <v>37</v>
      </c>
      <c r="B73" s="455" t="s">
        <v>324</v>
      </c>
      <c r="C73" s="406" t="s">
        <v>10</v>
      </c>
      <c r="D73" s="67">
        <v>115.714</v>
      </c>
      <c r="E73" s="68">
        <v>2.3299999999999983</v>
      </c>
      <c r="F73" s="82">
        <v>113.384</v>
      </c>
      <c r="G73" s="71">
        <v>24.276</v>
      </c>
      <c r="H73" s="89">
        <v>2752.5099839999998</v>
      </c>
      <c r="I73" s="67">
        <v>76.721000000000004</v>
      </c>
      <c r="J73" s="68">
        <v>2.159000000000006</v>
      </c>
      <c r="K73" s="68">
        <v>74.561999999999998</v>
      </c>
      <c r="L73" s="71">
        <v>23.864000000000001</v>
      </c>
      <c r="M73" s="89">
        <v>1779.3475679999999</v>
      </c>
      <c r="N73" s="396"/>
      <c r="O73" s="25"/>
      <c r="S73" s="21"/>
    </row>
    <row r="74" spans="1:19" ht="18" customHeight="1">
      <c r="A74" s="12">
        <v>38</v>
      </c>
      <c r="B74" s="455" t="s">
        <v>325</v>
      </c>
      <c r="C74" s="406" t="s">
        <v>10</v>
      </c>
      <c r="D74" s="67">
        <v>615.78499999999997</v>
      </c>
      <c r="E74" s="68">
        <v>68.113999999999919</v>
      </c>
      <c r="F74" s="82">
        <v>547.67100000000005</v>
      </c>
      <c r="G74" s="71">
        <v>24.276</v>
      </c>
      <c r="H74" s="89">
        <v>13295.261196000001</v>
      </c>
      <c r="I74" s="67">
        <v>595.64800000000002</v>
      </c>
      <c r="J74" s="68">
        <v>70.36099999999999</v>
      </c>
      <c r="K74" s="68">
        <v>525.28700000000003</v>
      </c>
      <c r="L74" s="71">
        <v>23.864000000000001</v>
      </c>
      <c r="M74" s="89">
        <v>12535.448968000001</v>
      </c>
      <c r="N74" s="396"/>
      <c r="O74" s="25"/>
      <c r="S74" s="21"/>
    </row>
    <row r="75" spans="1:19" ht="18" customHeight="1">
      <c r="A75" s="12">
        <v>39</v>
      </c>
      <c r="B75" s="455" t="s">
        <v>326</v>
      </c>
      <c r="C75" s="406" t="s">
        <v>10</v>
      </c>
      <c r="D75" s="67">
        <v>353.12799999999999</v>
      </c>
      <c r="E75" s="68">
        <v>8.4139999999999873</v>
      </c>
      <c r="F75" s="82">
        <v>344.714</v>
      </c>
      <c r="G75" s="71">
        <v>24.276</v>
      </c>
      <c r="H75" s="89">
        <v>8368.2770639999999</v>
      </c>
      <c r="I75" s="469">
        <v>370.101</v>
      </c>
      <c r="J75" s="68">
        <v>8.5049999999999955</v>
      </c>
      <c r="K75" s="419">
        <v>361.596</v>
      </c>
      <c r="L75" s="71">
        <v>23.864000000000001</v>
      </c>
      <c r="M75" s="89">
        <v>8629.1269439999996</v>
      </c>
      <c r="N75" s="396"/>
      <c r="O75" s="25"/>
      <c r="S75" s="21"/>
    </row>
    <row r="76" spans="1:19" ht="18" customHeight="1">
      <c r="A76" s="12">
        <v>40</v>
      </c>
      <c r="B76" s="455" t="s">
        <v>327</v>
      </c>
      <c r="C76" s="406" t="s">
        <v>10</v>
      </c>
      <c r="D76" s="85">
        <v>0</v>
      </c>
      <c r="E76" s="69">
        <v>0</v>
      </c>
      <c r="F76" s="272">
        <v>0</v>
      </c>
      <c r="G76" s="71">
        <v>15.832000000000001</v>
      </c>
      <c r="H76" s="242">
        <v>0</v>
      </c>
      <c r="I76" s="85">
        <v>0</v>
      </c>
      <c r="J76" s="69">
        <v>0</v>
      </c>
      <c r="K76" s="69">
        <v>0</v>
      </c>
      <c r="L76" s="71">
        <v>15.832000000000001</v>
      </c>
      <c r="M76" s="242">
        <v>0</v>
      </c>
      <c r="N76" s="396"/>
      <c r="O76" s="25"/>
      <c r="S76" s="21"/>
    </row>
    <row r="77" spans="1:19" ht="18" customHeight="1">
      <c r="A77" s="12">
        <v>41</v>
      </c>
      <c r="B77" s="455" t="s">
        <v>328</v>
      </c>
      <c r="C77" s="406" t="s">
        <v>10</v>
      </c>
      <c r="D77" s="67">
        <v>298.88600000000002</v>
      </c>
      <c r="E77" s="68">
        <v>0</v>
      </c>
      <c r="F77" s="82">
        <v>298.88600000000002</v>
      </c>
      <c r="G77" s="71">
        <v>16.181000000000001</v>
      </c>
      <c r="H77" s="89">
        <v>4836.2743660000006</v>
      </c>
      <c r="I77" s="67">
        <v>268.55200000000002</v>
      </c>
      <c r="J77" s="68">
        <v>0</v>
      </c>
      <c r="K77" s="68">
        <v>268.55200000000002</v>
      </c>
      <c r="L77" s="71">
        <v>15.906000000000001</v>
      </c>
      <c r="M77" s="89">
        <v>4271.5881120000004</v>
      </c>
      <c r="N77" s="396"/>
      <c r="O77" s="25"/>
      <c r="S77" s="21"/>
    </row>
    <row r="78" spans="1:19" ht="18" customHeight="1">
      <c r="A78" s="12">
        <v>42</v>
      </c>
      <c r="B78" s="455" t="s">
        <v>329</v>
      </c>
      <c r="C78" s="406" t="s">
        <v>10</v>
      </c>
      <c r="D78" s="67">
        <v>177.696</v>
      </c>
      <c r="E78" s="68">
        <v>7.4019999999999868</v>
      </c>
      <c r="F78" s="82">
        <v>170.29400000000001</v>
      </c>
      <c r="G78" s="71">
        <v>19.895</v>
      </c>
      <c r="H78" s="242">
        <v>3387.9991300000002</v>
      </c>
      <c r="I78" s="67">
        <v>169.68799999999999</v>
      </c>
      <c r="J78" s="68">
        <v>7.5679999999999836</v>
      </c>
      <c r="K78" s="68">
        <v>162.12</v>
      </c>
      <c r="L78" s="71">
        <v>19.895</v>
      </c>
      <c r="M78" s="89">
        <v>3225.3773999999999</v>
      </c>
      <c r="N78" s="396"/>
      <c r="O78" s="25"/>
      <c r="S78" s="21"/>
    </row>
    <row r="79" spans="1:19" ht="18" customHeight="1">
      <c r="A79" s="12">
        <v>43</v>
      </c>
      <c r="B79" s="455" t="s">
        <v>342</v>
      </c>
      <c r="C79" s="406" t="s">
        <v>10</v>
      </c>
      <c r="D79" s="67">
        <v>170.566</v>
      </c>
      <c r="E79" s="68">
        <v>5.2800000000000011</v>
      </c>
      <c r="F79" s="82">
        <v>165.286</v>
      </c>
      <c r="G79" s="71">
        <v>16.181000000000001</v>
      </c>
      <c r="H79" s="89">
        <v>2674.4927660000003</v>
      </c>
      <c r="I79" s="67">
        <v>172.95699999999999</v>
      </c>
      <c r="J79" s="68">
        <v>4.9189999999999827</v>
      </c>
      <c r="K79" s="68">
        <v>168.03800000000001</v>
      </c>
      <c r="L79" s="71">
        <v>15.906000000000001</v>
      </c>
      <c r="M79" s="89">
        <v>2672.8124280000002</v>
      </c>
      <c r="N79" s="396"/>
      <c r="O79" s="25"/>
      <c r="S79" s="21"/>
    </row>
    <row r="80" spans="1:19" ht="18" customHeight="1">
      <c r="A80" s="12">
        <v>44</v>
      </c>
      <c r="B80" s="455" t="s">
        <v>330</v>
      </c>
      <c r="C80" s="406" t="s">
        <v>10</v>
      </c>
      <c r="D80" s="67">
        <v>2134.826</v>
      </c>
      <c r="E80" s="68">
        <v>31.90099999999984</v>
      </c>
      <c r="F80" s="82">
        <v>2102.9250000000002</v>
      </c>
      <c r="G80" s="71">
        <v>24.276</v>
      </c>
      <c r="H80" s="89">
        <v>51050.607300000003</v>
      </c>
      <c r="I80" s="67">
        <v>1635.41</v>
      </c>
      <c r="J80" s="68">
        <v>26.773000000000138</v>
      </c>
      <c r="K80" s="68">
        <v>1608.6369999999999</v>
      </c>
      <c r="L80" s="71">
        <v>23.864000000000001</v>
      </c>
      <c r="M80" s="89">
        <v>38388.513368</v>
      </c>
      <c r="N80" s="396"/>
      <c r="O80" s="25"/>
      <c r="S80" s="21"/>
    </row>
    <row r="81" spans="1:19" ht="18" customHeight="1">
      <c r="A81" s="12">
        <v>45</v>
      </c>
      <c r="B81" s="455" t="s">
        <v>331</v>
      </c>
      <c r="C81" s="406" t="s">
        <v>10</v>
      </c>
      <c r="D81" s="67">
        <v>47.618000000000002</v>
      </c>
      <c r="E81" s="68">
        <v>0.87600000000000477</v>
      </c>
      <c r="F81" s="82">
        <v>46.741999999999997</v>
      </c>
      <c r="G81" s="71">
        <v>16.181000000000001</v>
      </c>
      <c r="H81" s="89">
        <v>756.33230200000003</v>
      </c>
      <c r="I81" s="67">
        <v>44.524000000000001</v>
      </c>
      <c r="J81" s="68">
        <v>0.81499999999999773</v>
      </c>
      <c r="K81" s="68">
        <v>43.709000000000003</v>
      </c>
      <c r="L81" s="71">
        <v>15.906000000000001</v>
      </c>
      <c r="M81" s="89">
        <v>695.23535400000003</v>
      </c>
      <c r="N81" s="396"/>
      <c r="O81" s="25"/>
      <c r="S81" s="21"/>
    </row>
    <row r="82" spans="1:19" ht="18" customHeight="1">
      <c r="A82" s="12">
        <v>46</v>
      </c>
      <c r="B82" s="455" t="s">
        <v>94</v>
      </c>
      <c r="C82" s="406" t="s">
        <v>10</v>
      </c>
      <c r="D82" s="67">
        <v>102.84399999999999</v>
      </c>
      <c r="E82" s="68">
        <v>3.2119999999999891</v>
      </c>
      <c r="F82" s="82">
        <v>99.632000000000005</v>
      </c>
      <c r="G82" s="71">
        <v>24.276</v>
      </c>
      <c r="H82" s="89">
        <v>2418.666432</v>
      </c>
      <c r="I82" s="67">
        <v>103.41200000000001</v>
      </c>
      <c r="J82" s="68">
        <v>3.5940000000000083</v>
      </c>
      <c r="K82" s="68">
        <v>99.817999999999998</v>
      </c>
      <c r="L82" s="71">
        <v>23.864000000000001</v>
      </c>
      <c r="M82" s="89">
        <v>2382.056752</v>
      </c>
      <c r="N82" s="396"/>
      <c r="O82" s="25"/>
      <c r="S82" s="21"/>
    </row>
    <row r="83" spans="1:19" ht="18" customHeight="1">
      <c r="A83" s="12">
        <v>47</v>
      </c>
      <c r="B83" s="455" t="s">
        <v>93</v>
      </c>
      <c r="C83" s="406" t="s">
        <v>10</v>
      </c>
      <c r="D83" s="85">
        <v>0</v>
      </c>
      <c r="E83" s="69">
        <v>0</v>
      </c>
      <c r="F83" s="272">
        <v>0</v>
      </c>
      <c r="G83" s="71">
        <v>15.906000000000001</v>
      </c>
      <c r="H83" s="242">
        <v>0</v>
      </c>
      <c r="I83" s="85">
        <v>0</v>
      </c>
      <c r="J83" s="69">
        <v>0</v>
      </c>
      <c r="K83" s="69">
        <v>0</v>
      </c>
      <c r="L83" s="71">
        <v>15.906000000000001</v>
      </c>
      <c r="M83" s="242">
        <v>0</v>
      </c>
      <c r="N83" s="396"/>
      <c r="O83" s="25"/>
      <c r="S83" s="21"/>
    </row>
    <row r="84" spans="1:19" ht="18" customHeight="1">
      <c r="A84" s="12">
        <v>48</v>
      </c>
      <c r="B84" s="455" t="s">
        <v>95</v>
      </c>
      <c r="C84" s="406" t="s">
        <v>10</v>
      </c>
      <c r="D84" s="67">
        <v>74.677999999999997</v>
      </c>
      <c r="E84" s="68">
        <v>1.4119999999999919</v>
      </c>
      <c r="F84" s="82">
        <v>73.266000000000005</v>
      </c>
      <c r="G84" s="71">
        <v>24.276</v>
      </c>
      <c r="H84" s="89">
        <v>1778.6054160000001</v>
      </c>
      <c r="I84" s="67">
        <v>74.637</v>
      </c>
      <c r="J84" s="68">
        <v>1.9150000000000063</v>
      </c>
      <c r="K84" s="68">
        <v>72.721999999999994</v>
      </c>
      <c r="L84" s="71">
        <v>23.864000000000001</v>
      </c>
      <c r="M84" s="89">
        <v>1735.4378079999999</v>
      </c>
      <c r="N84" s="396"/>
      <c r="O84" s="25"/>
      <c r="S84" s="21"/>
    </row>
    <row r="85" spans="1:19" ht="18" customHeight="1">
      <c r="A85" s="12">
        <v>49</v>
      </c>
      <c r="B85" s="455" t="s">
        <v>237</v>
      </c>
      <c r="C85" s="406" t="s">
        <v>10</v>
      </c>
      <c r="D85" s="67">
        <v>1379.2139999999999</v>
      </c>
      <c r="E85" s="272">
        <v>0</v>
      </c>
      <c r="F85" s="82">
        <v>1379.2139999999999</v>
      </c>
      <c r="G85" s="71">
        <v>24.276</v>
      </c>
      <c r="H85" s="89">
        <v>33481.799063999999</v>
      </c>
      <c r="I85" s="67">
        <v>1805.088</v>
      </c>
      <c r="J85" s="82">
        <v>0</v>
      </c>
      <c r="K85" s="68">
        <v>1805.088</v>
      </c>
      <c r="L85" s="71">
        <v>23.864000000000001</v>
      </c>
      <c r="M85" s="89">
        <v>43076.620031999999</v>
      </c>
      <c r="N85" s="396"/>
      <c r="O85" s="25"/>
      <c r="S85" s="21"/>
    </row>
    <row r="86" spans="1:19" ht="18" customHeight="1">
      <c r="A86" s="12">
        <v>50</v>
      </c>
      <c r="B86" s="455" t="s">
        <v>290</v>
      </c>
      <c r="C86" s="406" t="s">
        <v>10</v>
      </c>
      <c r="D86" s="469">
        <v>18.16</v>
      </c>
      <c r="E86" s="68">
        <v>1.6209999999999987</v>
      </c>
      <c r="F86" s="568">
        <v>16.539000000000001</v>
      </c>
      <c r="G86" s="71">
        <v>24.276</v>
      </c>
      <c r="H86" s="242">
        <v>401.50076400000006</v>
      </c>
      <c r="I86" s="469">
        <v>18.343</v>
      </c>
      <c r="J86" s="68">
        <v>1.1759999999999984</v>
      </c>
      <c r="K86" s="419">
        <v>17.167000000000002</v>
      </c>
      <c r="L86" s="71">
        <v>23.864000000000001</v>
      </c>
      <c r="M86" s="89">
        <v>409.67328800000007</v>
      </c>
      <c r="N86" s="396"/>
      <c r="O86" s="25"/>
      <c r="S86" s="21"/>
    </row>
    <row r="87" spans="1:19" s="472" customFormat="1" ht="18" customHeight="1">
      <c r="A87" s="12">
        <v>51</v>
      </c>
      <c r="B87" s="455" t="s">
        <v>291</v>
      </c>
      <c r="C87" s="407" t="s">
        <v>10</v>
      </c>
      <c r="D87" s="67">
        <v>1473.5119999999999</v>
      </c>
      <c r="E87" s="68">
        <v>0.80600000000004002</v>
      </c>
      <c r="F87" s="82">
        <v>1472.7059999999999</v>
      </c>
      <c r="G87" s="71">
        <v>24.276</v>
      </c>
      <c r="H87" s="242">
        <v>35751.410855999995</v>
      </c>
      <c r="I87" s="67">
        <v>1273.5899999999999</v>
      </c>
      <c r="J87" s="68">
        <v>0.65399999999999636</v>
      </c>
      <c r="K87" s="68">
        <v>1272.9359999999999</v>
      </c>
      <c r="L87" s="71">
        <v>23.864000000000001</v>
      </c>
      <c r="M87" s="89">
        <v>30377.344703999999</v>
      </c>
      <c r="N87" s="515"/>
      <c r="O87" s="516"/>
    </row>
    <row r="88" spans="1:19" ht="18" customHeight="1">
      <c r="A88" s="12">
        <v>52</v>
      </c>
      <c r="B88" s="455" t="s">
        <v>292</v>
      </c>
      <c r="C88" s="406" t="s">
        <v>10</v>
      </c>
      <c r="D88" s="67">
        <v>1399.329</v>
      </c>
      <c r="E88" s="68">
        <v>46.610999999999876</v>
      </c>
      <c r="F88" s="82">
        <v>1352.7180000000001</v>
      </c>
      <c r="G88" s="71">
        <v>16.181000000000001</v>
      </c>
      <c r="H88" s="89">
        <v>21888.329958000002</v>
      </c>
      <c r="I88" s="67">
        <v>1348.787</v>
      </c>
      <c r="J88" s="68">
        <v>31.182999999999993</v>
      </c>
      <c r="K88" s="68">
        <v>1317.604</v>
      </c>
      <c r="L88" s="71">
        <v>15.906000000000001</v>
      </c>
      <c r="M88" s="89">
        <v>20957.809224000001</v>
      </c>
      <c r="N88" s="396"/>
      <c r="O88" s="25"/>
      <c r="S88" s="21"/>
    </row>
    <row r="89" spans="1:19" ht="18" customHeight="1">
      <c r="A89" s="12">
        <v>53</v>
      </c>
      <c r="B89" s="455" t="s">
        <v>384</v>
      </c>
      <c r="C89" s="406" t="s">
        <v>10</v>
      </c>
      <c r="D89" s="85">
        <v>0</v>
      </c>
      <c r="E89" s="69">
        <v>0</v>
      </c>
      <c r="F89" s="272">
        <v>0</v>
      </c>
      <c r="G89" s="71">
        <v>24.276</v>
      </c>
      <c r="H89" s="242">
        <v>0</v>
      </c>
      <c r="I89" s="85">
        <v>0</v>
      </c>
      <c r="J89" s="69">
        <v>0</v>
      </c>
      <c r="K89" s="69">
        <v>0</v>
      </c>
      <c r="L89" s="71">
        <v>23.864000000000001</v>
      </c>
      <c r="M89" s="242">
        <v>0</v>
      </c>
      <c r="N89" s="396"/>
      <c r="O89" s="25"/>
      <c r="S89" s="21"/>
    </row>
    <row r="90" spans="1:19" ht="18" customHeight="1">
      <c r="A90" s="12">
        <v>54</v>
      </c>
      <c r="B90" s="455" t="s">
        <v>332</v>
      </c>
      <c r="C90" s="406" t="s">
        <v>10</v>
      </c>
      <c r="D90" s="467">
        <v>386.22800000000001</v>
      </c>
      <c r="E90" s="68">
        <v>0</v>
      </c>
      <c r="F90" s="82">
        <v>386.22800000000001</v>
      </c>
      <c r="G90" s="71">
        <v>24.276</v>
      </c>
      <c r="H90" s="89">
        <v>9376.070928000001</v>
      </c>
      <c r="I90" s="467">
        <v>453.214</v>
      </c>
      <c r="J90" s="68">
        <v>0</v>
      </c>
      <c r="K90" s="68">
        <v>453.214</v>
      </c>
      <c r="L90" s="71">
        <v>23.864000000000001</v>
      </c>
      <c r="M90" s="89">
        <v>10815.498896000001</v>
      </c>
      <c r="N90" s="396"/>
      <c r="O90" s="25"/>
      <c r="S90" s="21"/>
    </row>
    <row r="91" spans="1:19" ht="18" customHeight="1">
      <c r="A91" s="12">
        <v>55</v>
      </c>
      <c r="B91" s="455" t="s">
        <v>410</v>
      </c>
      <c r="C91" s="406" t="s">
        <v>10</v>
      </c>
      <c r="D91" s="67">
        <v>55.765999999999998</v>
      </c>
      <c r="E91" s="68">
        <v>0</v>
      </c>
      <c r="F91" s="82">
        <v>55.765999999999998</v>
      </c>
      <c r="G91" s="71">
        <v>16.181000000000001</v>
      </c>
      <c r="H91" s="89">
        <v>902.34964600000001</v>
      </c>
      <c r="I91" s="85">
        <v>82.701999999999998</v>
      </c>
      <c r="J91" s="69">
        <v>0</v>
      </c>
      <c r="K91" s="69">
        <v>82.701999999999998</v>
      </c>
      <c r="L91" s="71">
        <v>15.906000000000001</v>
      </c>
      <c r="M91" s="242">
        <v>1315.4580120000001</v>
      </c>
      <c r="N91" s="396"/>
      <c r="O91" s="25"/>
      <c r="S91" s="21"/>
    </row>
    <row r="92" spans="1:19" ht="18" customHeight="1">
      <c r="A92" s="12">
        <v>56</v>
      </c>
      <c r="B92" s="455" t="s">
        <v>336</v>
      </c>
      <c r="C92" s="406" t="s">
        <v>10</v>
      </c>
      <c r="D92" s="67">
        <v>229.327</v>
      </c>
      <c r="E92" s="68">
        <v>6.1970000000000027</v>
      </c>
      <c r="F92" s="82">
        <v>223.13</v>
      </c>
      <c r="G92" s="71">
        <v>10.788</v>
      </c>
      <c r="H92" s="89">
        <v>2407.12644</v>
      </c>
      <c r="I92" s="67">
        <v>211.86199999999999</v>
      </c>
      <c r="J92" s="68">
        <v>5.7299999999999898</v>
      </c>
      <c r="K92" s="68">
        <v>206.13200000000001</v>
      </c>
      <c r="L92" s="71">
        <v>10.605</v>
      </c>
      <c r="M92" s="89">
        <v>2186.0298600000001</v>
      </c>
      <c r="N92" s="396"/>
      <c r="O92" s="25"/>
      <c r="S92" s="21"/>
    </row>
    <row r="93" spans="1:19" s="472" customFormat="1" ht="18" customHeight="1">
      <c r="A93" s="12">
        <v>57</v>
      </c>
      <c r="B93" s="454" t="s">
        <v>337</v>
      </c>
      <c r="C93" s="406" t="s">
        <v>10</v>
      </c>
      <c r="D93" s="67">
        <v>142.047</v>
      </c>
      <c r="E93" s="68">
        <v>2.23599999999999</v>
      </c>
      <c r="F93" s="82">
        <v>139.81100000000001</v>
      </c>
      <c r="G93" s="71">
        <v>24.276</v>
      </c>
      <c r="H93" s="89">
        <v>3394.0518360000001</v>
      </c>
      <c r="I93" s="85">
        <v>170.608</v>
      </c>
      <c r="J93" s="69">
        <v>2.38900000000001</v>
      </c>
      <c r="K93" s="69">
        <v>168.21899999999999</v>
      </c>
      <c r="L93" s="71">
        <v>23.864000000000001</v>
      </c>
      <c r="M93" s="242">
        <v>4014.3782160000001</v>
      </c>
      <c r="N93" s="515"/>
      <c r="O93" s="516"/>
    </row>
    <row r="94" spans="1:19" s="472" customFormat="1" ht="18" customHeight="1">
      <c r="A94" s="12">
        <v>58</v>
      </c>
      <c r="B94" s="454" t="s">
        <v>104</v>
      </c>
      <c r="C94" s="406" t="s">
        <v>10</v>
      </c>
      <c r="D94" s="67">
        <v>267.39699999999999</v>
      </c>
      <c r="E94" s="68">
        <v>2.5299999999999727</v>
      </c>
      <c r="F94" s="82">
        <v>264.86700000000002</v>
      </c>
      <c r="G94" s="71">
        <v>16.181000000000001</v>
      </c>
      <c r="H94" s="89">
        <v>4285.8129270000009</v>
      </c>
      <c r="I94" s="67">
        <v>206.27199999999999</v>
      </c>
      <c r="J94" s="68">
        <v>1.7920000000000016</v>
      </c>
      <c r="K94" s="68">
        <v>204.48</v>
      </c>
      <c r="L94" s="71">
        <v>15.906000000000001</v>
      </c>
      <c r="M94" s="89">
        <v>3252.4588800000001</v>
      </c>
      <c r="N94" s="515"/>
      <c r="O94" s="516"/>
    </row>
    <row r="95" spans="1:19" ht="18" customHeight="1">
      <c r="A95" s="12">
        <v>59</v>
      </c>
      <c r="B95" s="454" t="s">
        <v>333</v>
      </c>
      <c r="C95" s="406" t="s">
        <v>10</v>
      </c>
      <c r="D95" s="67">
        <v>284.56799999999998</v>
      </c>
      <c r="E95" s="68">
        <v>4.3659999999999854</v>
      </c>
      <c r="F95" s="82">
        <v>280.202</v>
      </c>
      <c r="G95" s="71">
        <v>24.276</v>
      </c>
      <c r="H95" s="89">
        <v>6802.1837519999999</v>
      </c>
      <c r="I95" s="67">
        <v>257.73500000000001</v>
      </c>
      <c r="J95" s="68">
        <v>5.0190000000000055</v>
      </c>
      <c r="K95" s="68">
        <v>252.71600000000001</v>
      </c>
      <c r="L95" s="71">
        <v>23.864000000000001</v>
      </c>
      <c r="M95" s="89">
        <v>6030.8146240000005</v>
      </c>
      <c r="N95" s="396"/>
      <c r="O95" s="25"/>
      <c r="S95" s="21"/>
    </row>
    <row r="96" spans="1:19" ht="18" customHeight="1">
      <c r="A96" s="12">
        <v>60</v>
      </c>
      <c r="B96" s="455" t="s">
        <v>215</v>
      </c>
      <c r="C96" s="406" t="s">
        <v>10</v>
      </c>
      <c r="D96" s="67">
        <v>693.024</v>
      </c>
      <c r="E96" s="68">
        <v>20.160999999999945</v>
      </c>
      <c r="F96" s="82">
        <v>672.86300000000006</v>
      </c>
      <c r="G96" s="71">
        <v>24.276</v>
      </c>
      <c r="H96" s="89">
        <v>16334.422188</v>
      </c>
      <c r="I96" s="67">
        <v>734.25300000000004</v>
      </c>
      <c r="J96" s="68">
        <v>21.764999999999986</v>
      </c>
      <c r="K96" s="68">
        <v>712.48800000000006</v>
      </c>
      <c r="L96" s="71">
        <v>23.864000000000001</v>
      </c>
      <c r="M96" s="89">
        <v>17002.813632000001</v>
      </c>
      <c r="N96" s="396"/>
      <c r="O96" s="25"/>
      <c r="S96" s="21"/>
    </row>
    <row r="97" spans="1:19" ht="18" customHeight="1">
      <c r="A97" s="12">
        <v>61</v>
      </c>
      <c r="B97" s="455" t="s">
        <v>343</v>
      </c>
      <c r="C97" s="406" t="s">
        <v>10</v>
      </c>
      <c r="D97" s="469">
        <v>2479.7370000000001</v>
      </c>
      <c r="E97" s="68">
        <v>30.976999999999862</v>
      </c>
      <c r="F97" s="568">
        <v>2448.7600000000002</v>
      </c>
      <c r="G97" s="71">
        <v>16.181000000000001</v>
      </c>
      <c r="H97" s="89">
        <v>39623.385560000002</v>
      </c>
      <c r="I97" s="469">
        <v>2277.2080000000001</v>
      </c>
      <c r="J97" s="68">
        <v>27.050999999999931</v>
      </c>
      <c r="K97" s="419">
        <v>2250.1570000000002</v>
      </c>
      <c r="L97" s="71">
        <v>15.906000000000001</v>
      </c>
      <c r="M97" s="89">
        <v>35790.997242000005</v>
      </c>
      <c r="N97" s="396"/>
      <c r="O97" s="25"/>
      <c r="S97" s="21"/>
    </row>
    <row r="98" spans="1:19" ht="18" customHeight="1">
      <c r="A98" s="12">
        <v>62</v>
      </c>
      <c r="B98" s="455" t="s">
        <v>216</v>
      </c>
      <c r="C98" s="406" t="s">
        <v>10</v>
      </c>
      <c r="D98" s="67">
        <v>781.37599999999998</v>
      </c>
      <c r="E98" s="68">
        <v>16.823999999999955</v>
      </c>
      <c r="F98" s="82">
        <v>764.55200000000002</v>
      </c>
      <c r="G98" s="71">
        <v>24.276</v>
      </c>
      <c r="H98" s="89">
        <v>18560.264352000002</v>
      </c>
      <c r="I98" s="67">
        <v>1143.317</v>
      </c>
      <c r="J98" s="68">
        <v>20.055000000000064</v>
      </c>
      <c r="K98" s="68">
        <v>1123.2619999999999</v>
      </c>
      <c r="L98" s="71">
        <v>23.864000000000001</v>
      </c>
      <c r="M98" s="89">
        <v>26805.524367999999</v>
      </c>
      <c r="N98" s="396"/>
      <c r="O98" s="25"/>
      <c r="S98" s="21"/>
    </row>
    <row r="99" spans="1:19" ht="18" customHeight="1">
      <c r="A99" s="12">
        <v>63</v>
      </c>
      <c r="B99" s="455" t="s">
        <v>334</v>
      </c>
      <c r="C99" s="406" t="s">
        <v>10</v>
      </c>
      <c r="D99" s="67">
        <v>208.06800000000001</v>
      </c>
      <c r="E99" s="68">
        <v>5.5290000000000248</v>
      </c>
      <c r="F99" s="82">
        <v>202.53899999999999</v>
      </c>
      <c r="G99" s="71">
        <v>15.731</v>
      </c>
      <c r="H99" s="89">
        <v>3186.1410089999999</v>
      </c>
      <c r="I99" s="67">
        <v>172.56299999999999</v>
      </c>
      <c r="J99" s="68">
        <v>5.0559999999999832</v>
      </c>
      <c r="K99" s="68">
        <v>167.50700000000001</v>
      </c>
      <c r="L99" s="71">
        <v>15.731</v>
      </c>
      <c r="M99" s="89">
        <v>2635.0526170000003</v>
      </c>
      <c r="N99" s="396"/>
      <c r="O99" s="25"/>
      <c r="S99" s="21"/>
    </row>
    <row r="100" spans="1:19" ht="18" customHeight="1">
      <c r="A100" s="12">
        <v>64</v>
      </c>
      <c r="B100" s="454" t="s">
        <v>217</v>
      </c>
      <c r="C100" s="406" t="s">
        <v>10</v>
      </c>
      <c r="D100" s="67">
        <v>856.48900000000003</v>
      </c>
      <c r="E100" s="68">
        <v>10.724000000000046</v>
      </c>
      <c r="F100" s="82">
        <v>845.76499999999999</v>
      </c>
      <c r="G100" s="71">
        <v>24.276</v>
      </c>
      <c r="H100" s="89">
        <v>20531.791140000001</v>
      </c>
      <c r="I100" s="67">
        <v>698.67700000000002</v>
      </c>
      <c r="J100" s="68">
        <v>9.4610000000000127</v>
      </c>
      <c r="K100" s="68">
        <v>689.21600000000001</v>
      </c>
      <c r="L100" s="71">
        <v>23.864000000000001</v>
      </c>
      <c r="M100" s="89">
        <v>16447.450624000001</v>
      </c>
      <c r="N100" s="396"/>
      <c r="O100" s="25"/>
      <c r="S100" s="21"/>
    </row>
    <row r="101" spans="1:19" ht="18" customHeight="1">
      <c r="A101" s="12">
        <v>65</v>
      </c>
      <c r="B101" s="454" t="s">
        <v>262</v>
      </c>
      <c r="C101" s="406" t="s">
        <v>10</v>
      </c>
      <c r="D101" s="67">
        <v>184.51</v>
      </c>
      <c r="E101" s="68">
        <v>3.875</v>
      </c>
      <c r="F101" s="82">
        <v>180.63499999999999</v>
      </c>
      <c r="G101" s="71">
        <v>24.276</v>
      </c>
      <c r="H101" s="89">
        <v>4385.0952600000001</v>
      </c>
      <c r="I101" s="67">
        <v>155.274</v>
      </c>
      <c r="J101" s="68">
        <v>2.9970000000000141</v>
      </c>
      <c r="K101" s="68">
        <v>152.27699999999999</v>
      </c>
      <c r="L101" s="71">
        <v>23.864000000000001</v>
      </c>
      <c r="M101" s="89">
        <v>3633.9383279999997</v>
      </c>
      <c r="N101" s="396"/>
      <c r="O101" s="25"/>
      <c r="S101" s="21"/>
    </row>
    <row r="102" spans="1:19" s="492" customFormat="1" ht="18" customHeight="1">
      <c r="A102" s="12">
        <v>66</v>
      </c>
      <c r="B102" s="454" t="s">
        <v>356</v>
      </c>
      <c r="C102" s="407" t="s">
        <v>10</v>
      </c>
      <c r="D102" s="467">
        <v>382.327</v>
      </c>
      <c r="E102" s="82">
        <v>17.798000000000002</v>
      </c>
      <c r="F102" s="82">
        <v>364.529</v>
      </c>
      <c r="G102" s="71">
        <v>16.181000000000001</v>
      </c>
      <c r="H102" s="408">
        <v>5898.443749</v>
      </c>
      <c r="I102" s="67">
        <v>324.226</v>
      </c>
      <c r="J102" s="68">
        <v>4.5529999999999973</v>
      </c>
      <c r="K102" s="68">
        <v>319.673</v>
      </c>
      <c r="L102" s="71">
        <v>15.906000000000001</v>
      </c>
      <c r="M102" s="89">
        <v>5084.7187380000005</v>
      </c>
      <c r="N102" s="490"/>
      <c r="O102" s="491"/>
    </row>
    <row r="103" spans="1:19" ht="18" customHeight="1">
      <c r="A103" s="12">
        <v>67</v>
      </c>
      <c r="B103" s="454" t="s">
        <v>335</v>
      </c>
      <c r="C103" s="406" t="s">
        <v>10</v>
      </c>
      <c r="D103" s="67">
        <v>393.21100000000001</v>
      </c>
      <c r="E103" s="82">
        <v>3.9720000000000368</v>
      </c>
      <c r="F103" s="82">
        <v>389.23899999999998</v>
      </c>
      <c r="G103" s="71">
        <v>24.276</v>
      </c>
      <c r="H103" s="89">
        <v>9449.1659639999998</v>
      </c>
      <c r="I103" s="67">
        <v>429.25799999999998</v>
      </c>
      <c r="J103" s="68">
        <v>3.3689999999999714</v>
      </c>
      <c r="K103" s="68">
        <v>425.88900000000001</v>
      </c>
      <c r="L103" s="71">
        <v>23.864000000000001</v>
      </c>
      <c r="M103" s="89">
        <v>10163.415096000001</v>
      </c>
      <c r="N103" s="396"/>
      <c r="O103" s="25"/>
      <c r="S103" s="21"/>
    </row>
    <row r="104" spans="1:19" ht="18" customHeight="1">
      <c r="A104" s="12">
        <v>68</v>
      </c>
      <c r="B104" s="454" t="s">
        <v>111</v>
      </c>
      <c r="C104" s="406" t="s">
        <v>10</v>
      </c>
      <c r="D104" s="67">
        <v>816.39200000000005</v>
      </c>
      <c r="E104" s="68">
        <v>33.193000000000097</v>
      </c>
      <c r="F104" s="82">
        <v>783.19899999999996</v>
      </c>
      <c r="G104" s="71">
        <v>24.276</v>
      </c>
      <c r="H104" s="89">
        <v>19012.938923999998</v>
      </c>
      <c r="I104" s="67">
        <v>817.43600000000004</v>
      </c>
      <c r="J104" s="69">
        <v>34.022000000000048</v>
      </c>
      <c r="K104" s="68">
        <v>783.41399999999999</v>
      </c>
      <c r="L104" s="71">
        <v>23.864000000000001</v>
      </c>
      <c r="M104" s="89">
        <v>18695.391695999999</v>
      </c>
      <c r="N104" s="396"/>
      <c r="O104" s="25"/>
      <c r="S104" s="21"/>
    </row>
    <row r="105" spans="1:19" ht="18" customHeight="1">
      <c r="A105" s="12">
        <v>69</v>
      </c>
      <c r="B105" s="454" t="s">
        <v>112</v>
      </c>
      <c r="C105" s="406" t="s">
        <v>10</v>
      </c>
      <c r="D105" s="67">
        <v>640.18200000000002</v>
      </c>
      <c r="E105" s="68">
        <v>8.8490000000000464</v>
      </c>
      <c r="F105" s="82">
        <v>631.33299999999997</v>
      </c>
      <c r="G105" s="71">
        <v>24.276</v>
      </c>
      <c r="H105" s="89">
        <v>15326.239908</v>
      </c>
      <c r="I105" s="67">
        <v>477.34800000000001</v>
      </c>
      <c r="J105" s="68">
        <v>6.5040000000000191</v>
      </c>
      <c r="K105" s="68">
        <v>470.84399999999999</v>
      </c>
      <c r="L105" s="71">
        <v>23.864000000000001</v>
      </c>
      <c r="M105" s="89">
        <v>11236.221216</v>
      </c>
      <c r="N105" s="396"/>
      <c r="O105" s="25"/>
      <c r="S105" s="21"/>
    </row>
    <row r="106" spans="1:19" ht="18" customHeight="1">
      <c r="A106" s="12">
        <v>70</v>
      </c>
      <c r="B106" s="455" t="s">
        <v>263</v>
      </c>
      <c r="C106" s="406" t="s">
        <v>10</v>
      </c>
      <c r="D106" s="67">
        <v>495.77</v>
      </c>
      <c r="E106" s="68">
        <v>0</v>
      </c>
      <c r="F106" s="82">
        <v>495.77</v>
      </c>
      <c r="G106" s="71">
        <v>16.181000000000001</v>
      </c>
      <c r="H106" s="89">
        <v>8022.0543699999998</v>
      </c>
      <c r="I106" s="67">
        <v>515.30200000000002</v>
      </c>
      <c r="J106" s="68">
        <v>0</v>
      </c>
      <c r="K106" s="68">
        <v>515.30200000000002</v>
      </c>
      <c r="L106" s="71">
        <v>15.906000000000001</v>
      </c>
      <c r="M106" s="89">
        <v>8196.3936119999998</v>
      </c>
      <c r="N106" s="396"/>
      <c r="O106" s="25"/>
      <c r="S106" s="21"/>
    </row>
    <row r="107" spans="1:19" ht="18" customHeight="1">
      <c r="A107" s="12">
        <v>71</v>
      </c>
      <c r="B107" s="454" t="s">
        <v>116</v>
      </c>
      <c r="C107" s="406" t="s">
        <v>10</v>
      </c>
      <c r="D107" s="67">
        <v>605.476</v>
      </c>
      <c r="E107" s="68">
        <v>24.091999999999985</v>
      </c>
      <c r="F107" s="82">
        <v>581.38400000000001</v>
      </c>
      <c r="G107" s="71">
        <v>24.276</v>
      </c>
      <c r="H107" s="89">
        <v>14113.677984</v>
      </c>
      <c r="I107" s="85">
        <v>560.60799999999995</v>
      </c>
      <c r="J107" s="69">
        <v>23.069999999999936</v>
      </c>
      <c r="K107" s="69">
        <v>537.53800000000001</v>
      </c>
      <c r="L107" s="71">
        <v>23.864000000000001</v>
      </c>
      <c r="M107" s="242">
        <v>12827.806832</v>
      </c>
      <c r="N107" s="396"/>
      <c r="O107" s="25"/>
      <c r="S107" s="21"/>
    </row>
    <row r="108" spans="1:19" ht="18" customHeight="1">
      <c r="A108" s="12">
        <v>72</v>
      </c>
      <c r="B108" s="454" t="s">
        <v>385</v>
      </c>
      <c r="C108" s="407" t="s">
        <v>10</v>
      </c>
      <c r="D108" s="467">
        <v>2986.8719999999998</v>
      </c>
      <c r="E108" s="68">
        <v>29.625999999999749</v>
      </c>
      <c r="F108" s="82">
        <v>2957.2460000000001</v>
      </c>
      <c r="G108" s="71">
        <v>16.181000000000001</v>
      </c>
      <c r="H108" s="408">
        <v>47851.197526000004</v>
      </c>
      <c r="I108" s="67">
        <v>3443.1469999999999</v>
      </c>
      <c r="J108" s="68">
        <v>37.764000000000124</v>
      </c>
      <c r="K108" s="68">
        <v>3405.3829999999998</v>
      </c>
      <c r="L108" s="71">
        <v>23.864000000000001</v>
      </c>
      <c r="M108" s="89">
        <v>81266.059911999997</v>
      </c>
      <c r="N108" s="396"/>
      <c r="O108" s="25"/>
      <c r="S108" s="21"/>
    </row>
    <row r="109" spans="1:19" ht="18" customHeight="1">
      <c r="A109" s="12">
        <v>73</v>
      </c>
      <c r="B109" s="454" t="s">
        <v>338</v>
      </c>
      <c r="C109" s="406" t="s">
        <v>10</v>
      </c>
      <c r="D109" s="67">
        <v>199.197</v>
      </c>
      <c r="E109" s="68">
        <v>3.210000000000008</v>
      </c>
      <c r="F109" s="82">
        <v>195.98699999999999</v>
      </c>
      <c r="G109" s="71">
        <v>24.276</v>
      </c>
      <c r="H109" s="242">
        <v>4757.7804120000001</v>
      </c>
      <c r="I109" s="67">
        <v>186.47200000000001</v>
      </c>
      <c r="J109" s="68">
        <v>3.7860000000000014</v>
      </c>
      <c r="K109" s="68">
        <v>182.68600000000001</v>
      </c>
      <c r="L109" s="71">
        <v>23.864000000000001</v>
      </c>
      <c r="M109" s="89">
        <v>4359.6187040000004</v>
      </c>
      <c r="N109" s="396"/>
      <c r="O109" s="25"/>
      <c r="S109" s="21"/>
    </row>
    <row r="110" spans="1:19" ht="18" customHeight="1">
      <c r="A110" s="12">
        <v>74</v>
      </c>
      <c r="B110" s="454" t="s">
        <v>339</v>
      </c>
      <c r="C110" s="406" t="s">
        <v>10</v>
      </c>
      <c r="D110" s="67">
        <v>381.01600000000002</v>
      </c>
      <c r="E110" s="68">
        <v>11.696000000000026</v>
      </c>
      <c r="F110" s="82">
        <v>369.32</v>
      </c>
      <c r="G110" s="71">
        <v>24.276</v>
      </c>
      <c r="H110" s="89">
        <v>8965.6123200000002</v>
      </c>
      <c r="I110" s="67">
        <v>233.87200000000001</v>
      </c>
      <c r="J110" s="68">
        <v>6.679000000000002</v>
      </c>
      <c r="K110" s="68">
        <v>227.19300000000001</v>
      </c>
      <c r="L110" s="71">
        <v>23.864000000000001</v>
      </c>
      <c r="M110" s="89">
        <v>5421.7337520000001</v>
      </c>
      <c r="N110" s="396"/>
      <c r="O110" s="25"/>
      <c r="S110" s="21"/>
    </row>
    <row r="111" spans="1:19" ht="18" customHeight="1">
      <c r="A111" s="12">
        <v>75</v>
      </c>
      <c r="B111" s="454" t="s">
        <v>340</v>
      </c>
      <c r="C111" s="407" t="s">
        <v>10</v>
      </c>
      <c r="D111" s="467">
        <v>878.45500000000004</v>
      </c>
      <c r="E111" s="82">
        <v>0</v>
      </c>
      <c r="F111" s="82">
        <v>878.45500000000004</v>
      </c>
      <c r="G111" s="71">
        <v>24.276</v>
      </c>
      <c r="H111" s="89">
        <v>21325.373579999999</v>
      </c>
      <c r="I111" s="467">
        <v>958.154</v>
      </c>
      <c r="J111" s="82">
        <v>35.692000000000007</v>
      </c>
      <c r="K111" s="82">
        <v>922.46199999999999</v>
      </c>
      <c r="L111" s="71">
        <v>23.864000000000001</v>
      </c>
      <c r="M111" s="89">
        <v>22013.633168</v>
      </c>
      <c r="N111" s="396"/>
      <c r="O111" s="25"/>
      <c r="S111" s="21"/>
    </row>
    <row r="112" spans="1:19" ht="18" customHeight="1">
      <c r="A112" s="12">
        <v>76</v>
      </c>
      <c r="B112" s="454" t="s">
        <v>219</v>
      </c>
      <c r="C112" s="406" t="s">
        <v>10</v>
      </c>
      <c r="D112" s="67">
        <v>234.54900000000001</v>
      </c>
      <c r="E112" s="68">
        <v>3.8810000000000002</v>
      </c>
      <c r="F112" s="82">
        <v>230.66800000000001</v>
      </c>
      <c r="G112" s="71">
        <v>24.276</v>
      </c>
      <c r="H112" s="89">
        <v>5599.6963679999999</v>
      </c>
      <c r="I112" s="67">
        <v>273.64499999999998</v>
      </c>
      <c r="J112" s="68">
        <v>3.8559999999999945</v>
      </c>
      <c r="K112" s="68">
        <v>269.78899999999999</v>
      </c>
      <c r="L112" s="71">
        <v>23.864000000000001</v>
      </c>
      <c r="M112" s="89">
        <v>6438.2446959999997</v>
      </c>
      <c r="N112" s="396"/>
      <c r="O112" s="25"/>
      <c r="S112" s="21"/>
    </row>
    <row r="113" spans="1:19" s="492" customFormat="1" ht="18" customHeight="1">
      <c r="A113" s="12">
        <v>77</v>
      </c>
      <c r="B113" s="454" t="s">
        <v>353</v>
      </c>
      <c r="C113" s="407" t="s">
        <v>10</v>
      </c>
      <c r="D113" s="467">
        <v>443.45699999999999</v>
      </c>
      <c r="E113" s="82">
        <v>38.838999999999999</v>
      </c>
      <c r="F113" s="82">
        <v>404.61799999999999</v>
      </c>
      <c r="G113" s="71">
        <v>16.181000000000001</v>
      </c>
      <c r="H113" s="408">
        <v>6547.1238579999999</v>
      </c>
      <c r="I113" s="67">
        <v>419.18</v>
      </c>
      <c r="J113" s="82">
        <v>29.870999999999981</v>
      </c>
      <c r="K113" s="68">
        <v>389.30900000000003</v>
      </c>
      <c r="L113" s="71">
        <v>15.906000000000001</v>
      </c>
      <c r="M113" s="89">
        <v>6192.348954000001</v>
      </c>
      <c r="N113" s="490"/>
      <c r="O113" s="491"/>
    </row>
    <row r="114" spans="1:19" ht="18" customHeight="1">
      <c r="A114" s="12">
        <v>78</v>
      </c>
      <c r="B114" s="454" t="s">
        <v>120</v>
      </c>
      <c r="C114" s="406" t="s">
        <v>10</v>
      </c>
      <c r="D114" s="67">
        <v>1295.558</v>
      </c>
      <c r="E114" s="68">
        <v>0</v>
      </c>
      <c r="F114" s="82">
        <v>1295.558</v>
      </c>
      <c r="G114" s="71">
        <v>24.276</v>
      </c>
      <c r="H114" s="89">
        <v>31450.966007999999</v>
      </c>
      <c r="I114" s="67">
        <v>1355.319</v>
      </c>
      <c r="J114" s="68">
        <v>21.754999999999882</v>
      </c>
      <c r="K114" s="68">
        <v>1333.5640000000001</v>
      </c>
      <c r="L114" s="71">
        <v>23.864000000000001</v>
      </c>
      <c r="M114" s="89">
        <v>31824.171296000004</v>
      </c>
      <c r="N114" s="396"/>
      <c r="O114" s="25"/>
      <c r="S114" s="21"/>
    </row>
    <row r="115" spans="1:19" ht="18" customHeight="1">
      <c r="A115" s="12">
        <v>79</v>
      </c>
      <c r="B115" s="454" t="s">
        <v>121</v>
      </c>
      <c r="C115" s="406" t="s">
        <v>10</v>
      </c>
      <c r="D115" s="67">
        <v>1377.481</v>
      </c>
      <c r="E115" s="68">
        <v>3.9429999999999836</v>
      </c>
      <c r="F115" s="82">
        <v>1373.538</v>
      </c>
      <c r="G115" s="71">
        <v>24.276</v>
      </c>
      <c r="H115" s="89">
        <v>33344.008487999999</v>
      </c>
      <c r="I115" s="67">
        <v>1483.2909999999999</v>
      </c>
      <c r="J115" s="68">
        <v>4.6269999999999527</v>
      </c>
      <c r="K115" s="68">
        <v>1478.664</v>
      </c>
      <c r="L115" s="71">
        <v>23.864000000000001</v>
      </c>
      <c r="M115" s="89">
        <v>35286.837696000002</v>
      </c>
      <c r="N115" s="396"/>
      <c r="O115" s="25"/>
      <c r="S115" s="21"/>
    </row>
    <row r="116" spans="1:19" ht="18" customHeight="1">
      <c r="A116" s="12">
        <v>80</v>
      </c>
      <c r="B116" s="454" t="s">
        <v>160</v>
      </c>
      <c r="C116" s="406" t="s">
        <v>10</v>
      </c>
      <c r="D116" s="67">
        <v>395.10199999999998</v>
      </c>
      <c r="E116" s="68">
        <v>3.8859999999999673</v>
      </c>
      <c r="F116" s="82">
        <v>391.21600000000001</v>
      </c>
      <c r="G116" s="71">
        <v>24.276</v>
      </c>
      <c r="H116" s="89">
        <v>9497.1596160000008</v>
      </c>
      <c r="I116" s="67">
        <v>367.72500000000002</v>
      </c>
      <c r="J116" s="68">
        <v>3.4220000000000255</v>
      </c>
      <c r="K116" s="68">
        <v>364.303</v>
      </c>
      <c r="L116" s="71">
        <v>23.864000000000001</v>
      </c>
      <c r="M116" s="89">
        <v>8693.7267919999995</v>
      </c>
      <c r="N116" s="396"/>
      <c r="O116" s="25"/>
      <c r="S116" s="21"/>
    </row>
    <row r="117" spans="1:19" ht="18" customHeight="1">
      <c r="A117" s="12">
        <v>81</v>
      </c>
      <c r="B117" s="458" t="s">
        <v>123</v>
      </c>
      <c r="C117" s="406" t="s">
        <v>10</v>
      </c>
      <c r="D117" s="67">
        <v>128.10400000000001</v>
      </c>
      <c r="E117" s="68">
        <v>1.8540000000000134</v>
      </c>
      <c r="F117" s="82">
        <v>126.25</v>
      </c>
      <c r="G117" s="71">
        <v>16.181000000000001</v>
      </c>
      <c r="H117" s="89">
        <v>2042.8512500000002</v>
      </c>
      <c r="I117" s="67">
        <v>126.864</v>
      </c>
      <c r="J117" s="68">
        <v>3.3029999999999973</v>
      </c>
      <c r="K117" s="68">
        <v>123.56100000000001</v>
      </c>
      <c r="L117" s="71">
        <v>15.906000000000001</v>
      </c>
      <c r="M117" s="89">
        <v>1965.3612660000001</v>
      </c>
      <c r="N117" s="396"/>
      <c r="O117" s="25"/>
      <c r="S117" s="21"/>
    </row>
    <row r="118" spans="1:19" ht="18" customHeight="1">
      <c r="A118" s="12">
        <v>82</v>
      </c>
      <c r="B118" s="454" t="s">
        <v>124</v>
      </c>
      <c r="C118" s="406" t="s">
        <v>10</v>
      </c>
      <c r="D118" s="67">
        <v>586.93799999999999</v>
      </c>
      <c r="E118" s="68">
        <v>29.462999999999965</v>
      </c>
      <c r="F118" s="82">
        <v>557.47500000000002</v>
      </c>
      <c r="G118" s="71">
        <v>24.276</v>
      </c>
      <c r="H118" s="89">
        <v>13533.2631</v>
      </c>
      <c r="I118" s="67">
        <v>366.96499999999997</v>
      </c>
      <c r="J118" s="68">
        <v>0</v>
      </c>
      <c r="K118" s="68">
        <v>366.96499999999997</v>
      </c>
      <c r="L118" s="71">
        <v>23.864000000000001</v>
      </c>
      <c r="M118" s="89">
        <v>8757.2527599999994</v>
      </c>
      <c r="N118" s="396"/>
      <c r="O118" s="25"/>
      <c r="S118" s="21"/>
    </row>
    <row r="119" spans="1:19" ht="18" customHeight="1">
      <c r="A119" s="12">
        <v>83</v>
      </c>
      <c r="B119" s="455" t="s">
        <v>125</v>
      </c>
      <c r="C119" s="406" t="s">
        <v>10</v>
      </c>
      <c r="D119" s="67">
        <v>479.03699999999998</v>
      </c>
      <c r="E119" s="68">
        <v>0</v>
      </c>
      <c r="F119" s="82">
        <v>479.03699999999998</v>
      </c>
      <c r="G119" s="71">
        <v>24.276</v>
      </c>
      <c r="H119" s="89">
        <v>11629.102212</v>
      </c>
      <c r="I119" s="67">
        <v>532.32799999999997</v>
      </c>
      <c r="J119" s="68">
        <v>22.259999999999991</v>
      </c>
      <c r="K119" s="68">
        <v>510.06799999999998</v>
      </c>
      <c r="L119" s="71">
        <v>23.864000000000001</v>
      </c>
      <c r="M119" s="89">
        <v>12172.262752000001</v>
      </c>
      <c r="N119" s="396"/>
      <c r="O119" s="25"/>
      <c r="S119" s="21"/>
    </row>
    <row r="120" spans="1:19" ht="18" customHeight="1">
      <c r="A120" s="12">
        <v>84</v>
      </c>
      <c r="B120" s="454" t="s">
        <v>126</v>
      </c>
      <c r="C120" s="406" t="s">
        <v>10</v>
      </c>
      <c r="D120" s="67">
        <v>1195.5930000000001</v>
      </c>
      <c r="E120" s="68">
        <v>45.163999999999987</v>
      </c>
      <c r="F120" s="82">
        <v>1150.4290000000001</v>
      </c>
      <c r="G120" s="71">
        <v>24.276</v>
      </c>
      <c r="H120" s="89">
        <v>27927.814404000001</v>
      </c>
      <c r="I120" s="85">
        <v>1229.807</v>
      </c>
      <c r="J120" s="69">
        <v>47.625</v>
      </c>
      <c r="K120" s="69">
        <v>1182.182</v>
      </c>
      <c r="L120" s="71">
        <v>23.864000000000001</v>
      </c>
      <c r="M120" s="242">
        <v>28211.591248000001</v>
      </c>
      <c r="N120" s="396"/>
      <c r="O120" s="25"/>
      <c r="S120" s="21"/>
    </row>
    <row r="121" spans="1:19" ht="18" customHeight="1">
      <c r="A121" s="12">
        <v>85</v>
      </c>
      <c r="B121" s="454" t="s">
        <v>127</v>
      </c>
      <c r="C121" s="406" t="s">
        <v>10</v>
      </c>
      <c r="D121" s="67">
        <v>1954.703</v>
      </c>
      <c r="E121" s="68">
        <v>14.451999999999998</v>
      </c>
      <c r="F121" s="82">
        <v>1940.251</v>
      </c>
      <c r="G121" s="71">
        <v>24.276</v>
      </c>
      <c r="H121" s="89">
        <v>47101.533276000002</v>
      </c>
      <c r="I121" s="85">
        <v>1968.1130000000001</v>
      </c>
      <c r="J121" s="69">
        <v>36.641000000000076</v>
      </c>
      <c r="K121" s="69">
        <v>1931.472</v>
      </c>
      <c r="L121" s="71">
        <v>23.864000000000001</v>
      </c>
      <c r="M121" s="242">
        <v>46092.647808000002</v>
      </c>
      <c r="N121" s="396"/>
      <c r="O121" s="25"/>
      <c r="S121" s="21"/>
    </row>
    <row r="122" spans="1:19" ht="18" customHeight="1">
      <c r="A122" s="12">
        <v>86</v>
      </c>
      <c r="B122" s="454" t="s">
        <v>128</v>
      </c>
      <c r="C122" s="406" t="s">
        <v>10</v>
      </c>
      <c r="D122" s="67">
        <v>698.59900000000005</v>
      </c>
      <c r="E122" s="68">
        <v>25.831999999999994</v>
      </c>
      <c r="F122" s="82">
        <v>672.76700000000005</v>
      </c>
      <c r="G122" s="71">
        <v>24.276</v>
      </c>
      <c r="H122" s="89">
        <v>16332.091692000002</v>
      </c>
      <c r="I122" s="67">
        <v>451.19200000000001</v>
      </c>
      <c r="J122" s="68">
        <v>15.567999999999984</v>
      </c>
      <c r="K122" s="68">
        <v>435.62400000000002</v>
      </c>
      <c r="L122" s="71">
        <v>23.864000000000001</v>
      </c>
      <c r="M122" s="89">
        <v>10395.731136</v>
      </c>
      <c r="N122" s="396"/>
      <c r="O122" s="25"/>
      <c r="S122" s="21"/>
    </row>
    <row r="123" spans="1:19" ht="18" customHeight="1">
      <c r="A123" s="12">
        <v>87</v>
      </c>
      <c r="B123" s="454" t="s">
        <v>129</v>
      </c>
      <c r="C123" s="406" t="s">
        <v>10</v>
      </c>
      <c r="D123" s="67">
        <v>189.92699999999999</v>
      </c>
      <c r="E123" s="68">
        <v>8.8069999999999879</v>
      </c>
      <c r="F123" s="82">
        <v>181.12</v>
      </c>
      <c r="G123" s="71">
        <v>24.276</v>
      </c>
      <c r="H123" s="89">
        <v>4396.8691200000003</v>
      </c>
      <c r="I123" s="67">
        <v>186.66499999999999</v>
      </c>
      <c r="J123" s="68">
        <v>8.6620000000000061</v>
      </c>
      <c r="K123" s="68">
        <v>178.00299999999999</v>
      </c>
      <c r="L123" s="71">
        <v>23.864000000000001</v>
      </c>
      <c r="M123" s="89">
        <v>4247.8635919999997</v>
      </c>
      <c r="N123" s="396"/>
      <c r="O123" s="25"/>
      <c r="S123" s="21"/>
    </row>
    <row r="124" spans="1:19" ht="18" customHeight="1">
      <c r="A124" s="12">
        <v>88</v>
      </c>
      <c r="B124" s="454" t="s">
        <v>302</v>
      </c>
      <c r="C124" s="406" t="s">
        <v>10</v>
      </c>
      <c r="D124" s="67">
        <v>478.28899999999999</v>
      </c>
      <c r="E124" s="68">
        <v>18.714999999999975</v>
      </c>
      <c r="F124" s="82">
        <v>459.57400000000001</v>
      </c>
      <c r="G124" s="71">
        <v>16.181000000000001</v>
      </c>
      <c r="H124" s="89">
        <v>7436.3668940000007</v>
      </c>
      <c r="I124" s="67">
        <v>577.26700000000005</v>
      </c>
      <c r="J124" s="68">
        <v>20.838000000000079</v>
      </c>
      <c r="K124" s="68">
        <v>556.42899999999997</v>
      </c>
      <c r="L124" s="71">
        <v>15.906000000000001</v>
      </c>
      <c r="M124" s="89">
        <v>8850.5596740000001</v>
      </c>
      <c r="N124" s="396"/>
      <c r="O124" s="25"/>
      <c r="S124" s="21"/>
    </row>
    <row r="125" spans="1:19" ht="18" customHeight="1">
      <c r="A125" s="12">
        <v>89</v>
      </c>
      <c r="B125" s="454" t="s">
        <v>130</v>
      </c>
      <c r="C125" s="406" t="s">
        <v>10</v>
      </c>
      <c r="D125" s="67">
        <v>412.97399999999999</v>
      </c>
      <c r="E125" s="68">
        <v>6.4590000000000032</v>
      </c>
      <c r="F125" s="82">
        <v>406.51499999999999</v>
      </c>
      <c r="G125" s="71">
        <v>24.276</v>
      </c>
      <c r="H125" s="89">
        <v>9868.5581399999992</v>
      </c>
      <c r="I125" s="67">
        <v>437.03199999999998</v>
      </c>
      <c r="J125" s="68">
        <v>7.4459999999999695</v>
      </c>
      <c r="K125" s="68">
        <v>429.58600000000001</v>
      </c>
      <c r="L125" s="71">
        <v>23.864000000000001</v>
      </c>
      <c r="M125" s="89">
        <v>10251.640304</v>
      </c>
      <c r="N125" s="396"/>
      <c r="O125" s="25"/>
      <c r="S125" s="21"/>
    </row>
    <row r="126" spans="1:19" ht="18" customHeight="1">
      <c r="A126" s="12">
        <v>90</v>
      </c>
      <c r="B126" s="454" t="s">
        <v>294</v>
      </c>
      <c r="C126" s="406" t="s">
        <v>10</v>
      </c>
      <c r="D126" s="67">
        <v>270.47399999999999</v>
      </c>
      <c r="E126" s="68">
        <v>4.700999999999965</v>
      </c>
      <c r="F126" s="82">
        <v>265.77300000000002</v>
      </c>
      <c r="G126" s="71">
        <v>16.181000000000001</v>
      </c>
      <c r="H126" s="89">
        <v>4300.4729130000005</v>
      </c>
      <c r="I126" s="67">
        <v>273.50400000000002</v>
      </c>
      <c r="J126" s="68">
        <v>4.4500000000000455</v>
      </c>
      <c r="K126" s="68">
        <v>269.05399999999997</v>
      </c>
      <c r="L126" s="71">
        <v>15.906000000000001</v>
      </c>
      <c r="M126" s="89">
        <v>4279.5729240000001</v>
      </c>
      <c r="N126" s="396"/>
      <c r="O126" s="25"/>
      <c r="S126" s="21"/>
    </row>
    <row r="127" spans="1:19" ht="18" customHeight="1">
      <c r="A127" s="12">
        <v>91</v>
      </c>
      <c r="B127" s="454" t="s">
        <v>293</v>
      </c>
      <c r="C127" s="406" t="s">
        <v>10</v>
      </c>
      <c r="D127" s="67">
        <v>1047.414</v>
      </c>
      <c r="E127" s="68">
        <v>15.907999999999902</v>
      </c>
      <c r="F127" s="82">
        <v>1031.5060000000001</v>
      </c>
      <c r="G127" s="71">
        <v>24.276</v>
      </c>
      <c r="H127" s="89">
        <v>25040.839656</v>
      </c>
      <c r="I127" s="67">
        <v>1130.606</v>
      </c>
      <c r="J127" s="68">
        <v>12.695999999999913</v>
      </c>
      <c r="K127" s="68">
        <v>1117.9100000000001</v>
      </c>
      <c r="L127" s="71">
        <v>23.864000000000001</v>
      </c>
      <c r="M127" s="89">
        <v>26677.804240000001</v>
      </c>
      <c r="N127" s="396"/>
      <c r="O127" s="25"/>
      <c r="S127" s="21"/>
    </row>
    <row r="128" spans="1:19" s="492" customFormat="1" ht="18" customHeight="1">
      <c r="A128" s="12">
        <v>92</v>
      </c>
      <c r="B128" s="454" t="s">
        <v>133</v>
      </c>
      <c r="C128" s="407" t="s">
        <v>10</v>
      </c>
      <c r="D128" s="467">
        <v>310.23700000000002</v>
      </c>
      <c r="E128" s="82">
        <v>6.9920000000000186</v>
      </c>
      <c r="F128" s="82">
        <v>303.245</v>
      </c>
      <c r="G128" s="71">
        <v>24.276</v>
      </c>
      <c r="H128" s="408">
        <v>7361.5756199999996</v>
      </c>
      <c r="I128" s="467">
        <v>326.99400000000003</v>
      </c>
      <c r="J128" s="68">
        <v>7.1780000000000541</v>
      </c>
      <c r="K128" s="68">
        <v>319.81599999999997</v>
      </c>
      <c r="L128" s="71">
        <v>23.864000000000001</v>
      </c>
      <c r="M128" s="89">
        <v>7632.0890239999999</v>
      </c>
      <c r="N128" s="490"/>
      <c r="O128" s="491"/>
    </row>
    <row r="129" spans="1:19" ht="18" customHeight="1">
      <c r="A129" s="12">
        <v>93</v>
      </c>
      <c r="B129" s="454" t="s">
        <v>161</v>
      </c>
      <c r="C129" s="406" t="s">
        <v>10</v>
      </c>
      <c r="D129" s="67">
        <v>807.83900000000006</v>
      </c>
      <c r="E129" s="68">
        <v>11.009000000000015</v>
      </c>
      <c r="F129" s="82">
        <v>796.83</v>
      </c>
      <c r="G129" s="71">
        <v>24.276</v>
      </c>
      <c r="H129" s="89">
        <v>19343.845079999999</v>
      </c>
      <c r="I129" s="67">
        <v>808.07500000000005</v>
      </c>
      <c r="J129" s="68">
        <v>10.307999999999993</v>
      </c>
      <c r="K129" s="68">
        <v>797.76700000000005</v>
      </c>
      <c r="L129" s="71">
        <v>23.864000000000001</v>
      </c>
      <c r="M129" s="89">
        <v>19037.911688</v>
      </c>
      <c r="N129" s="396"/>
      <c r="O129" s="25"/>
      <c r="S129" s="21"/>
    </row>
    <row r="130" spans="1:19" ht="18" customHeight="1">
      <c r="A130" s="12">
        <v>94</v>
      </c>
      <c r="B130" s="454" t="s">
        <v>162</v>
      </c>
      <c r="C130" s="406" t="s">
        <v>10</v>
      </c>
      <c r="D130" s="67">
        <v>1638.0550000000001</v>
      </c>
      <c r="E130" s="68">
        <v>14.935000000000173</v>
      </c>
      <c r="F130" s="82">
        <v>1623.12</v>
      </c>
      <c r="G130" s="71">
        <v>24.276</v>
      </c>
      <c r="H130" s="242">
        <v>39402.861119999994</v>
      </c>
      <c r="I130" s="67">
        <v>1905.5419999999999</v>
      </c>
      <c r="J130" s="68">
        <v>28.980000000000018</v>
      </c>
      <c r="K130" s="68">
        <v>1876.5619999999999</v>
      </c>
      <c r="L130" s="71">
        <v>23.864000000000001</v>
      </c>
      <c r="M130" s="89">
        <v>44782.275567999997</v>
      </c>
      <c r="N130" s="396"/>
      <c r="O130" s="25"/>
      <c r="S130" s="21"/>
    </row>
    <row r="131" spans="1:19" ht="18" customHeight="1">
      <c r="A131" s="12">
        <v>95</v>
      </c>
      <c r="B131" s="454" t="s">
        <v>134</v>
      </c>
      <c r="C131" s="406" t="s">
        <v>10</v>
      </c>
      <c r="D131" s="465">
        <v>0</v>
      </c>
      <c r="E131" s="69">
        <v>0</v>
      </c>
      <c r="F131" s="272">
        <v>0</v>
      </c>
      <c r="G131" s="71"/>
      <c r="H131" s="242">
        <v>0</v>
      </c>
      <c r="I131" s="465">
        <v>0</v>
      </c>
      <c r="J131" s="69">
        <v>0</v>
      </c>
      <c r="K131" s="69">
        <v>0</v>
      </c>
      <c r="L131" s="73"/>
      <c r="M131" s="242">
        <v>0</v>
      </c>
      <c r="N131" s="396"/>
      <c r="O131" s="25"/>
      <c r="S131" s="21"/>
    </row>
    <row r="132" spans="1:19" ht="18" customHeight="1">
      <c r="A132" s="12">
        <v>96</v>
      </c>
      <c r="B132" s="454" t="s">
        <v>156</v>
      </c>
      <c r="C132" s="406" t="s">
        <v>10</v>
      </c>
      <c r="D132" s="67">
        <v>1328.979</v>
      </c>
      <c r="E132" s="68">
        <v>35.516000000000076</v>
      </c>
      <c r="F132" s="82">
        <v>1293.463</v>
      </c>
      <c r="G132" s="71">
        <v>24.276</v>
      </c>
      <c r="H132" s="89">
        <v>31400.107787999998</v>
      </c>
      <c r="I132" s="67">
        <v>1344.355</v>
      </c>
      <c r="J132" s="68">
        <v>34.948000000000093</v>
      </c>
      <c r="K132" s="68">
        <v>1309.4069999999999</v>
      </c>
      <c r="L132" s="71">
        <v>23.864000000000001</v>
      </c>
      <c r="M132" s="89">
        <v>31247.688647999999</v>
      </c>
      <c r="N132" s="396"/>
      <c r="O132" s="25"/>
      <c r="S132" s="21"/>
    </row>
    <row r="133" spans="1:19" ht="18" customHeight="1">
      <c r="A133" s="12">
        <v>97</v>
      </c>
      <c r="B133" s="454" t="s">
        <v>157</v>
      </c>
      <c r="C133" s="406" t="s">
        <v>10</v>
      </c>
      <c r="D133" s="67">
        <v>1431.1420000000001</v>
      </c>
      <c r="E133" s="68">
        <v>11.073000000000093</v>
      </c>
      <c r="F133" s="82">
        <v>1420.069</v>
      </c>
      <c r="G133" s="71">
        <v>24.276</v>
      </c>
      <c r="H133" s="89">
        <v>34473.595044000002</v>
      </c>
      <c r="I133" s="67">
        <v>1503.1389999999999</v>
      </c>
      <c r="J133" s="68">
        <v>23.115999999999985</v>
      </c>
      <c r="K133" s="68">
        <v>1480.0229999999999</v>
      </c>
      <c r="L133" s="71">
        <v>23.864000000000001</v>
      </c>
      <c r="M133" s="89">
        <v>35319.268872000001</v>
      </c>
      <c r="N133" s="396"/>
      <c r="O133" s="25"/>
      <c r="S133" s="21"/>
    </row>
    <row r="134" spans="1:19" ht="18" customHeight="1">
      <c r="A134" s="12">
        <v>98</v>
      </c>
      <c r="B134" s="454" t="s">
        <v>135</v>
      </c>
      <c r="C134" s="406" t="s">
        <v>10</v>
      </c>
      <c r="D134" s="67">
        <v>896.68200000000002</v>
      </c>
      <c r="E134" s="68">
        <v>19.752000000000066</v>
      </c>
      <c r="F134" s="82">
        <v>876.93</v>
      </c>
      <c r="G134" s="71">
        <v>24.276</v>
      </c>
      <c r="H134" s="89">
        <v>21288.35268</v>
      </c>
      <c r="I134" s="67">
        <v>901.66200000000003</v>
      </c>
      <c r="J134" s="68">
        <v>16.644999999999982</v>
      </c>
      <c r="K134" s="68">
        <v>885.01700000000005</v>
      </c>
      <c r="L134" s="71">
        <v>23.864000000000001</v>
      </c>
      <c r="M134" s="89">
        <v>21120.045688000002</v>
      </c>
      <c r="N134" s="396"/>
      <c r="O134" s="25"/>
      <c r="S134" s="21"/>
    </row>
    <row r="135" spans="1:19" ht="18" customHeight="1">
      <c r="A135" s="12">
        <v>99</v>
      </c>
      <c r="B135" s="454" t="s">
        <v>266</v>
      </c>
      <c r="C135" s="406" t="s">
        <v>10</v>
      </c>
      <c r="D135" s="67">
        <v>42.311</v>
      </c>
      <c r="E135" s="68">
        <v>1.3950000000000031</v>
      </c>
      <c r="F135" s="82">
        <v>40.915999999999997</v>
      </c>
      <c r="G135" s="71">
        <v>24.276</v>
      </c>
      <c r="H135" s="89">
        <v>993.27681599999994</v>
      </c>
      <c r="I135" s="67">
        <v>35.927</v>
      </c>
      <c r="J135" s="68">
        <v>1.2049999999999983</v>
      </c>
      <c r="K135" s="68">
        <v>34.722000000000001</v>
      </c>
      <c r="L135" s="71">
        <v>23.864000000000001</v>
      </c>
      <c r="M135" s="89">
        <v>828.60580800000002</v>
      </c>
      <c r="N135" s="396"/>
      <c r="O135" s="25"/>
      <c r="S135" s="21"/>
    </row>
    <row r="136" spans="1:19" s="492" customFormat="1" ht="18" customHeight="1">
      <c r="A136" s="12">
        <v>100</v>
      </c>
      <c r="B136" s="454" t="s">
        <v>350</v>
      </c>
      <c r="C136" s="407" t="s">
        <v>10</v>
      </c>
      <c r="D136" s="467">
        <v>306.65899999999999</v>
      </c>
      <c r="E136" s="82">
        <v>7.5559999999999832</v>
      </c>
      <c r="F136" s="82">
        <v>299.10300000000001</v>
      </c>
      <c r="G136" s="71">
        <v>24.276</v>
      </c>
      <c r="H136" s="408">
        <v>7261.0244279999997</v>
      </c>
      <c r="I136" s="467">
        <v>421.42500000000001</v>
      </c>
      <c r="J136" s="68">
        <v>15.834000000000003</v>
      </c>
      <c r="K136" s="68">
        <v>405.59100000000001</v>
      </c>
      <c r="L136" s="71">
        <v>23.864000000000001</v>
      </c>
      <c r="M136" s="89">
        <v>9679.0236240000013</v>
      </c>
      <c r="N136" s="490"/>
      <c r="O136" s="491"/>
    </row>
    <row r="137" spans="1:19" ht="18" customHeight="1">
      <c r="A137" s="12">
        <v>101</v>
      </c>
      <c r="B137" s="454" t="s">
        <v>268</v>
      </c>
      <c r="C137" s="406" t="s">
        <v>10</v>
      </c>
      <c r="D137" s="67">
        <v>754.10400000000004</v>
      </c>
      <c r="E137" s="68">
        <v>21.405000000000086</v>
      </c>
      <c r="F137" s="82">
        <v>732.69899999999996</v>
      </c>
      <c r="G137" s="71">
        <v>24.276</v>
      </c>
      <c r="H137" s="89">
        <v>17787.000924</v>
      </c>
      <c r="I137" s="67">
        <v>612.76800000000003</v>
      </c>
      <c r="J137" s="68">
        <v>14.995999999999981</v>
      </c>
      <c r="K137" s="68">
        <v>597.77200000000005</v>
      </c>
      <c r="L137" s="71">
        <v>23.864000000000001</v>
      </c>
      <c r="M137" s="89">
        <v>14265.231008000002</v>
      </c>
      <c r="N137" s="396"/>
      <c r="O137" s="25"/>
      <c r="S137" s="21"/>
    </row>
    <row r="138" spans="1:19" ht="18" customHeight="1">
      <c r="A138" s="12">
        <v>102</v>
      </c>
      <c r="B138" s="454" t="s">
        <v>267</v>
      </c>
      <c r="C138" s="406" t="s">
        <v>10</v>
      </c>
      <c r="D138" s="67">
        <v>668.71500000000003</v>
      </c>
      <c r="E138" s="68">
        <v>13.925000000000068</v>
      </c>
      <c r="F138" s="82">
        <v>654.79</v>
      </c>
      <c r="G138" s="71">
        <v>16.181000000000001</v>
      </c>
      <c r="H138" s="89">
        <v>10595.156989999999</v>
      </c>
      <c r="I138" s="67">
        <v>550.36300000000006</v>
      </c>
      <c r="J138" s="68">
        <v>12.608000000000061</v>
      </c>
      <c r="K138" s="68">
        <v>537.755</v>
      </c>
      <c r="L138" s="71">
        <v>15.906000000000001</v>
      </c>
      <c r="M138" s="89">
        <v>8553.5310300000001</v>
      </c>
      <c r="N138" s="396"/>
      <c r="O138" s="25"/>
      <c r="S138" s="21"/>
    </row>
    <row r="139" spans="1:19" ht="18" customHeight="1">
      <c r="A139" s="12">
        <v>103</v>
      </c>
      <c r="B139" s="454" t="s">
        <v>269</v>
      </c>
      <c r="C139" s="406" t="s">
        <v>10</v>
      </c>
      <c r="D139" s="67">
        <v>716.12599999999998</v>
      </c>
      <c r="E139" s="68">
        <v>26.442000000000007</v>
      </c>
      <c r="F139" s="82">
        <v>689.68399999999997</v>
      </c>
      <c r="G139" s="71">
        <v>24.276</v>
      </c>
      <c r="H139" s="89">
        <v>16742.768784</v>
      </c>
      <c r="I139" s="67">
        <v>650.27300000000002</v>
      </c>
      <c r="J139" s="68">
        <v>21.262000000000057</v>
      </c>
      <c r="K139" s="68">
        <v>629.01099999999997</v>
      </c>
      <c r="L139" s="71">
        <v>23.864000000000001</v>
      </c>
      <c r="M139" s="89">
        <v>15010.718504</v>
      </c>
      <c r="N139" s="396"/>
      <c r="O139" s="25"/>
      <c r="S139" s="21"/>
    </row>
    <row r="140" spans="1:19" ht="18" customHeight="1">
      <c r="A140" s="12">
        <v>104</v>
      </c>
      <c r="B140" s="459" t="s">
        <v>273</v>
      </c>
      <c r="C140" s="563" t="s">
        <v>10</v>
      </c>
      <c r="D140" s="67">
        <v>1314.509</v>
      </c>
      <c r="E140" s="68">
        <v>64.716000000000122</v>
      </c>
      <c r="F140" s="82">
        <v>1249.7929999999999</v>
      </c>
      <c r="G140" s="71">
        <v>24.276</v>
      </c>
      <c r="H140" s="89">
        <v>30339.974867999998</v>
      </c>
      <c r="I140" s="67">
        <v>1361.4390000000001</v>
      </c>
      <c r="J140" s="68">
        <v>59.393000000000029</v>
      </c>
      <c r="K140" s="68">
        <v>1302.046</v>
      </c>
      <c r="L140" s="71">
        <v>23.864000000000001</v>
      </c>
      <c r="M140" s="89">
        <v>31072.025744000002</v>
      </c>
      <c r="N140" s="396"/>
      <c r="O140" s="25"/>
      <c r="S140" s="21"/>
    </row>
    <row r="141" spans="1:19" ht="18" customHeight="1">
      <c r="A141" s="12">
        <v>105</v>
      </c>
      <c r="B141" s="454" t="s">
        <v>136</v>
      </c>
      <c r="C141" s="406" t="s">
        <v>10</v>
      </c>
      <c r="D141" s="67">
        <v>501.93</v>
      </c>
      <c r="E141" s="68">
        <v>12.197000000000003</v>
      </c>
      <c r="F141" s="82">
        <v>489.733</v>
      </c>
      <c r="G141" s="71">
        <v>24.276</v>
      </c>
      <c r="H141" s="89">
        <v>11888.758308</v>
      </c>
      <c r="I141" s="67">
        <v>410.15600000000001</v>
      </c>
      <c r="J141" s="68">
        <v>9.2560000000000286</v>
      </c>
      <c r="K141" s="68">
        <v>400.9</v>
      </c>
      <c r="L141" s="71">
        <v>23.864000000000001</v>
      </c>
      <c r="M141" s="89">
        <v>9567.0776000000005</v>
      </c>
      <c r="N141" s="396"/>
      <c r="O141" s="25"/>
      <c r="S141" s="21"/>
    </row>
    <row r="142" spans="1:19" ht="18" customHeight="1">
      <c r="A142" s="12">
        <v>106</v>
      </c>
      <c r="B142" s="454" t="s">
        <v>137</v>
      </c>
      <c r="C142" s="406" t="s">
        <v>10</v>
      </c>
      <c r="D142" s="67">
        <v>178.6</v>
      </c>
      <c r="E142" s="68">
        <v>16.98599999999999</v>
      </c>
      <c r="F142" s="82">
        <v>161.614</v>
      </c>
      <c r="G142" s="71">
        <v>24.276</v>
      </c>
      <c r="H142" s="89">
        <v>3923.3414640000001</v>
      </c>
      <c r="I142" s="67">
        <v>258.48</v>
      </c>
      <c r="J142" s="68">
        <v>23.76600000000002</v>
      </c>
      <c r="K142" s="68">
        <v>234.714</v>
      </c>
      <c r="L142" s="71">
        <v>23.864000000000001</v>
      </c>
      <c r="M142" s="89">
        <v>5601.2148960000004</v>
      </c>
      <c r="N142" s="396"/>
      <c r="O142" s="25"/>
      <c r="S142" s="21"/>
    </row>
    <row r="143" spans="1:19" ht="18" customHeight="1">
      <c r="A143" s="12">
        <v>107</v>
      </c>
      <c r="B143" s="454" t="s">
        <v>404</v>
      </c>
      <c r="C143" s="406" t="s">
        <v>10</v>
      </c>
      <c r="D143" s="67">
        <v>992.51800000000003</v>
      </c>
      <c r="E143" s="68">
        <v>27.013000000000034</v>
      </c>
      <c r="F143" s="82">
        <v>965.505</v>
      </c>
      <c r="G143" s="71">
        <v>24.276</v>
      </c>
      <c r="H143" s="89">
        <v>23438.59938</v>
      </c>
      <c r="I143" s="67">
        <v>1005.471</v>
      </c>
      <c r="J143" s="68">
        <v>41.643000000000029</v>
      </c>
      <c r="K143" s="68">
        <v>963.82799999999997</v>
      </c>
      <c r="L143" s="71">
        <v>23.864000000000001</v>
      </c>
      <c r="M143" s="89">
        <v>23000.791391999999</v>
      </c>
      <c r="N143" s="396"/>
      <c r="O143" s="25"/>
      <c r="S143" s="21"/>
    </row>
    <row r="144" spans="1:19" ht="18" customHeight="1">
      <c r="A144" s="12">
        <v>108</v>
      </c>
      <c r="B144" s="454" t="s">
        <v>270</v>
      </c>
      <c r="C144" s="406" t="s">
        <v>10</v>
      </c>
      <c r="D144" s="67">
        <v>1508.0820000000001</v>
      </c>
      <c r="E144" s="68">
        <v>16.285000000000082</v>
      </c>
      <c r="F144" s="82">
        <v>1491.797</v>
      </c>
      <c r="G144" s="71">
        <v>24.276</v>
      </c>
      <c r="H144" s="89">
        <v>36214.863971999999</v>
      </c>
      <c r="I144" s="67">
        <v>1477.07</v>
      </c>
      <c r="J144" s="68">
        <v>17.489000000000033</v>
      </c>
      <c r="K144" s="68">
        <v>1459.5809999999999</v>
      </c>
      <c r="L144" s="71">
        <v>23.864000000000001</v>
      </c>
      <c r="M144" s="89">
        <v>34831.440984000001</v>
      </c>
      <c r="N144" s="396"/>
      <c r="O144" s="25"/>
      <c r="S144" s="21"/>
    </row>
    <row r="145" spans="1:19" ht="18" customHeight="1">
      <c r="A145" s="12">
        <v>109</v>
      </c>
      <c r="B145" s="454" t="s">
        <v>139</v>
      </c>
      <c r="C145" s="406" t="s">
        <v>10</v>
      </c>
      <c r="D145" s="67">
        <v>445.18400000000003</v>
      </c>
      <c r="E145" s="68">
        <v>7.4120000000000346</v>
      </c>
      <c r="F145" s="82">
        <v>437.77199999999999</v>
      </c>
      <c r="G145" s="82">
        <v>24.276</v>
      </c>
      <c r="H145" s="89">
        <v>10627.353072</v>
      </c>
      <c r="I145" s="67">
        <v>310.21699999999998</v>
      </c>
      <c r="J145" s="68">
        <v>6.8829999999999814</v>
      </c>
      <c r="K145" s="68">
        <v>303.334</v>
      </c>
      <c r="L145" s="82">
        <v>23.864000000000001</v>
      </c>
      <c r="M145" s="89">
        <v>7238.7625760000001</v>
      </c>
      <c r="N145" s="396"/>
      <c r="O145" s="25"/>
      <c r="S145" s="21"/>
    </row>
    <row r="146" spans="1:19" ht="18" customHeight="1">
      <c r="A146" s="12">
        <v>110</v>
      </c>
      <c r="B146" s="454" t="s">
        <v>274</v>
      </c>
      <c r="C146" s="406" t="s">
        <v>10</v>
      </c>
      <c r="D146" s="67">
        <v>33.86</v>
      </c>
      <c r="E146" s="68">
        <v>0.20799999999999841</v>
      </c>
      <c r="F146" s="82">
        <v>33.652000000000001</v>
      </c>
      <c r="G146" s="71">
        <v>16.181000000000001</v>
      </c>
      <c r="H146" s="89">
        <v>544.52301199999999</v>
      </c>
      <c r="I146" s="67">
        <v>4.0049999999999999</v>
      </c>
      <c r="J146" s="68">
        <v>0.10899999999999999</v>
      </c>
      <c r="K146" s="68">
        <v>3.8959999999999999</v>
      </c>
      <c r="L146" s="71">
        <v>15.906000000000001</v>
      </c>
      <c r="M146" s="89">
        <v>61.969776000000003</v>
      </c>
      <c r="N146" s="396"/>
      <c r="O146" s="25"/>
      <c r="S146" s="21"/>
    </row>
    <row r="147" spans="1:19" ht="18" customHeight="1">
      <c r="A147" s="12">
        <v>111</v>
      </c>
      <c r="B147" s="453" t="s">
        <v>141</v>
      </c>
      <c r="C147" s="406" t="s">
        <v>10</v>
      </c>
      <c r="D147" s="67">
        <v>1098.27</v>
      </c>
      <c r="E147" s="68">
        <v>-9.9999999974897946E-5</v>
      </c>
      <c r="F147" s="82">
        <v>1098.2701</v>
      </c>
      <c r="G147" s="71">
        <v>24.276</v>
      </c>
      <c r="H147" s="89">
        <v>26661.604947599997</v>
      </c>
      <c r="I147" s="67">
        <v>1673.38</v>
      </c>
      <c r="J147" s="68">
        <v>1.1400000000001</v>
      </c>
      <c r="K147" s="68">
        <v>1672.24</v>
      </c>
      <c r="L147" s="71">
        <v>23.864000000000001</v>
      </c>
      <c r="M147" s="89">
        <v>39906.335360000005</v>
      </c>
      <c r="N147" s="396"/>
      <c r="O147" s="25"/>
      <c r="S147" s="21"/>
    </row>
    <row r="148" spans="1:19" ht="18" customHeight="1">
      <c r="A148" s="12">
        <v>112</v>
      </c>
      <c r="B148" s="453" t="s">
        <v>142</v>
      </c>
      <c r="C148" s="406" t="s">
        <v>10</v>
      </c>
      <c r="D148" s="67">
        <v>838.95</v>
      </c>
      <c r="E148" s="68">
        <v>7.0320000000000391</v>
      </c>
      <c r="F148" s="82">
        <v>831.91800000000001</v>
      </c>
      <c r="G148" s="71">
        <v>24.276</v>
      </c>
      <c r="H148" s="89">
        <v>20195.641368000001</v>
      </c>
      <c r="I148" s="67">
        <v>973.69600000000003</v>
      </c>
      <c r="J148" s="68">
        <v>15.518000000000029</v>
      </c>
      <c r="K148" s="68">
        <v>958.178</v>
      </c>
      <c r="L148" s="71">
        <v>23.864000000000001</v>
      </c>
      <c r="M148" s="89">
        <v>22865.959792000001</v>
      </c>
      <c r="N148" s="396"/>
      <c r="O148" s="25"/>
      <c r="S148" s="21"/>
    </row>
    <row r="149" spans="1:19" ht="18" customHeight="1">
      <c r="A149" s="12">
        <v>113</v>
      </c>
      <c r="B149" s="455" t="s">
        <v>159</v>
      </c>
      <c r="C149" s="406" t="s">
        <v>10</v>
      </c>
      <c r="D149" s="67">
        <v>662.1</v>
      </c>
      <c r="E149" s="68">
        <v>36.975000000000023</v>
      </c>
      <c r="F149" s="82">
        <v>625.125</v>
      </c>
      <c r="G149" s="71">
        <v>16.181000000000001</v>
      </c>
      <c r="H149" s="89">
        <v>10115.147625000001</v>
      </c>
      <c r="I149" s="85">
        <v>572.93100000000004</v>
      </c>
      <c r="J149" s="69">
        <v>29.793000000000006</v>
      </c>
      <c r="K149" s="69">
        <v>543.13800000000003</v>
      </c>
      <c r="L149" s="71">
        <v>15.906000000000001</v>
      </c>
      <c r="M149" s="242">
        <v>8639.1530280000006</v>
      </c>
      <c r="N149" s="396"/>
      <c r="O149" s="25"/>
      <c r="S149" s="21"/>
    </row>
    <row r="150" spans="1:19" ht="18" customHeight="1">
      <c r="A150" s="12">
        <v>114</v>
      </c>
      <c r="B150" s="453" t="s">
        <v>143</v>
      </c>
      <c r="C150" s="406" t="s">
        <v>10</v>
      </c>
      <c r="D150" s="67">
        <v>2.0369999999999999</v>
      </c>
      <c r="E150" s="68">
        <v>0.32299999999999995</v>
      </c>
      <c r="F150" s="82">
        <v>1.714</v>
      </c>
      <c r="G150" s="71">
        <v>24.276</v>
      </c>
      <c r="H150" s="89">
        <v>41.609063999999996</v>
      </c>
      <c r="I150" s="67">
        <v>2.2509999999999999</v>
      </c>
      <c r="J150" s="68">
        <v>0.29599999999999982</v>
      </c>
      <c r="K150" s="68">
        <v>1.9550000000000001</v>
      </c>
      <c r="L150" s="71">
        <v>23.864000000000001</v>
      </c>
      <c r="M150" s="89">
        <v>46.654120000000006</v>
      </c>
      <c r="N150" s="396"/>
      <c r="O150" s="25"/>
      <c r="S150" s="21"/>
    </row>
    <row r="151" spans="1:19" ht="18" customHeight="1">
      <c r="A151" s="12">
        <v>115</v>
      </c>
      <c r="B151" s="453" t="s">
        <v>144</v>
      </c>
      <c r="C151" s="406" t="s">
        <v>10</v>
      </c>
      <c r="D151" s="67">
        <v>218.209</v>
      </c>
      <c r="E151" s="68">
        <v>2.3799999999999955</v>
      </c>
      <c r="F151" s="82">
        <v>215.82900000000001</v>
      </c>
      <c r="G151" s="71">
        <v>24.276</v>
      </c>
      <c r="H151" s="89">
        <v>5239.4648040000002</v>
      </c>
      <c r="I151" s="67">
        <v>228.13</v>
      </c>
      <c r="J151" s="68">
        <v>2.4470000000000027</v>
      </c>
      <c r="K151" s="68">
        <v>225.68299999999999</v>
      </c>
      <c r="L151" s="71">
        <v>23.864000000000001</v>
      </c>
      <c r="M151" s="89">
        <v>5385.6991120000002</v>
      </c>
      <c r="N151" s="396"/>
      <c r="O151" s="25"/>
      <c r="S151" s="21"/>
    </row>
    <row r="152" spans="1:19" ht="18" customHeight="1">
      <c r="A152" s="12">
        <v>116</v>
      </c>
      <c r="B152" s="453" t="s">
        <v>145</v>
      </c>
      <c r="C152" s="407" t="s">
        <v>10</v>
      </c>
      <c r="D152" s="467">
        <v>153.922</v>
      </c>
      <c r="E152" s="82">
        <v>9.7769999999999868</v>
      </c>
      <c r="F152" s="82">
        <v>144.14500000000001</v>
      </c>
      <c r="G152" s="71">
        <v>24.276</v>
      </c>
      <c r="H152" s="89">
        <v>3499.2640200000001</v>
      </c>
      <c r="I152" s="67">
        <v>165.31899999999999</v>
      </c>
      <c r="J152" s="68">
        <v>81.895999999999987</v>
      </c>
      <c r="K152" s="68">
        <v>83.423000000000002</v>
      </c>
      <c r="L152" s="71">
        <v>23.864000000000001</v>
      </c>
      <c r="M152" s="89">
        <v>1990.8064720000002</v>
      </c>
      <c r="N152" s="396"/>
      <c r="O152" s="25"/>
      <c r="S152" s="21"/>
    </row>
    <row r="153" spans="1:19" ht="18" customHeight="1">
      <c r="A153" s="12">
        <v>117</v>
      </c>
      <c r="B153" s="453" t="s">
        <v>165</v>
      </c>
      <c r="C153" s="406" t="s">
        <v>10</v>
      </c>
      <c r="D153" s="67">
        <v>254.887</v>
      </c>
      <c r="E153" s="68">
        <v>6.4159999999999968</v>
      </c>
      <c r="F153" s="82">
        <v>248.471</v>
      </c>
      <c r="G153" s="71">
        <v>24.276</v>
      </c>
      <c r="H153" s="89">
        <v>6031.8819960000001</v>
      </c>
      <c r="I153" s="67">
        <v>260.00900000000001</v>
      </c>
      <c r="J153" s="68">
        <v>6.1330000000000098</v>
      </c>
      <c r="K153" s="68">
        <v>253.876</v>
      </c>
      <c r="L153" s="71">
        <v>23.864000000000001</v>
      </c>
      <c r="M153" s="89">
        <v>6058.4968640000006</v>
      </c>
      <c r="N153" s="396"/>
      <c r="O153" s="25"/>
      <c r="S153" s="21"/>
    </row>
    <row r="154" spans="1:19" ht="18" customHeight="1">
      <c r="A154" s="12">
        <v>118</v>
      </c>
      <c r="B154" s="453" t="s">
        <v>181</v>
      </c>
      <c r="C154" s="406" t="s">
        <v>10</v>
      </c>
      <c r="D154" s="67">
        <v>48.429000000000002</v>
      </c>
      <c r="E154" s="68">
        <v>3.1499999999999986</v>
      </c>
      <c r="F154" s="82">
        <v>45.279000000000003</v>
      </c>
      <c r="G154" s="71">
        <v>16.181000000000001</v>
      </c>
      <c r="H154" s="89">
        <v>732.6594990000001</v>
      </c>
      <c r="I154" s="67">
        <v>64.435000000000002</v>
      </c>
      <c r="J154" s="68">
        <v>3.7010000000000005</v>
      </c>
      <c r="K154" s="68">
        <v>60.734000000000002</v>
      </c>
      <c r="L154" s="71">
        <v>15.906000000000001</v>
      </c>
      <c r="M154" s="89">
        <v>966.03500400000007</v>
      </c>
      <c r="N154" s="396"/>
      <c r="O154" s="25"/>
      <c r="S154" s="21"/>
    </row>
    <row r="155" spans="1:19" ht="18" customHeight="1">
      <c r="A155" s="12">
        <v>119</v>
      </c>
      <c r="B155" s="453" t="s">
        <v>146</v>
      </c>
      <c r="C155" s="406" t="s">
        <v>10</v>
      </c>
      <c r="D155" s="67">
        <v>229.869</v>
      </c>
      <c r="E155" s="68">
        <v>5.2680000000000007</v>
      </c>
      <c r="F155" s="82">
        <v>224.601</v>
      </c>
      <c r="G155" s="71">
        <v>24.276</v>
      </c>
      <c r="H155" s="89">
        <v>5452.4138759999996</v>
      </c>
      <c r="I155" s="67">
        <v>234.47800000000001</v>
      </c>
      <c r="J155" s="68">
        <v>5.546999999999997</v>
      </c>
      <c r="K155" s="68">
        <v>228.93100000000001</v>
      </c>
      <c r="L155" s="71">
        <v>23.864000000000001</v>
      </c>
      <c r="M155" s="89">
        <v>5463.2093840000007</v>
      </c>
      <c r="N155" s="396"/>
      <c r="O155" s="25"/>
      <c r="S155" s="21"/>
    </row>
    <row r="156" spans="1:19" ht="18" customHeight="1">
      <c r="A156" s="12">
        <v>120</v>
      </c>
      <c r="B156" s="453" t="s">
        <v>182</v>
      </c>
      <c r="C156" s="406" t="s">
        <v>10</v>
      </c>
      <c r="D156" s="67">
        <v>373.08499999999998</v>
      </c>
      <c r="E156" s="68">
        <v>61.026999999999987</v>
      </c>
      <c r="F156" s="82">
        <v>312.05799999999999</v>
      </c>
      <c r="G156" s="71">
        <v>24.276</v>
      </c>
      <c r="H156" s="89">
        <v>7575.5200079999995</v>
      </c>
      <c r="I156" s="67">
        <v>490.58499999999998</v>
      </c>
      <c r="J156" s="68">
        <v>83.296999999999969</v>
      </c>
      <c r="K156" s="68">
        <v>407.28800000000001</v>
      </c>
      <c r="L156" s="71">
        <v>23.864000000000001</v>
      </c>
      <c r="M156" s="89">
        <v>9719.5208320000002</v>
      </c>
      <c r="N156" s="396"/>
      <c r="O156" s="25"/>
      <c r="S156" s="21"/>
    </row>
    <row r="157" spans="1:19" ht="18" customHeight="1">
      <c r="A157" s="12">
        <v>121</v>
      </c>
      <c r="B157" s="453" t="s">
        <v>147</v>
      </c>
      <c r="C157" s="406" t="s">
        <v>10</v>
      </c>
      <c r="D157" s="67">
        <v>858.4</v>
      </c>
      <c r="E157" s="68">
        <v>9.7730000000000246</v>
      </c>
      <c r="F157" s="82">
        <v>848.62699999999995</v>
      </c>
      <c r="G157" s="71">
        <v>24.276</v>
      </c>
      <c r="H157" s="89">
        <v>20601.269052</v>
      </c>
      <c r="I157" s="67">
        <v>935.84900000000005</v>
      </c>
      <c r="J157" s="68">
        <v>15.591000000000008</v>
      </c>
      <c r="K157" s="68">
        <v>920.25800000000004</v>
      </c>
      <c r="L157" s="71">
        <v>23.864000000000001</v>
      </c>
      <c r="M157" s="89">
        <v>21961.036912000003</v>
      </c>
      <c r="N157" s="396"/>
      <c r="O157" s="25"/>
      <c r="S157" s="21"/>
    </row>
    <row r="158" spans="1:19" ht="18" customHeight="1">
      <c r="A158" s="12">
        <v>122</v>
      </c>
      <c r="B158" s="453" t="s">
        <v>148</v>
      </c>
      <c r="C158" s="406" t="s">
        <v>10</v>
      </c>
      <c r="D158" s="67">
        <v>2149.66</v>
      </c>
      <c r="E158" s="68">
        <v>43.205999999999676</v>
      </c>
      <c r="F158" s="82">
        <v>2106.4540000000002</v>
      </c>
      <c r="G158" s="71">
        <v>24.276</v>
      </c>
      <c r="H158" s="89">
        <v>51136.277304000003</v>
      </c>
      <c r="I158" s="67">
        <v>1691.136</v>
      </c>
      <c r="J158" s="68">
        <v>68.886999999999944</v>
      </c>
      <c r="K158" s="68">
        <v>1622.249</v>
      </c>
      <c r="L158" s="71">
        <v>23.864000000000001</v>
      </c>
      <c r="M158" s="89">
        <v>38713.350136000001</v>
      </c>
      <c r="N158" s="396"/>
      <c r="O158" s="25"/>
      <c r="S158" s="21"/>
    </row>
    <row r="159" spans="1:19" ht="18" customHeight="1">
      <c r="A159" s="12">
        <v>123</v>
      </c>
      <c r="B159" s="453" t="s">
        <v>149</v>
      </c>
      <c r="C159" s="406" t="s">
        <v>10</v>
      </c>
      <c r="D159" s="67">
        <v>140.75299999999999</v>
      </c>
      <c r="E159" s="68">
        <v>1.5489999999999782</v>
      </c>
      <c r="F159" s="82">
        <v>139.20400000000001</v>
      </c>
      <c r="G159" s="71">
        <v>16.181000000000001</v>
      </c>
      <c r="H159" s="89">
        <v>2252.4599240000002</v>
      </c>
      <c r="I159" s="67">
        <v>98.953999999999994</v>
      </c>
      <c r="J159" s="68">
        <v>1.0579999999999927</v>
      </c>
      <c r="K159" s="68">
        <v>97.896000000000001</v>
      </c>
      <c r="L159" s="71">
        <v>15.906000000000001</v>
      </c>
      <c r="M159" s="89">
        <v>1557.1337760000001</v>
      </c>
      <c r="N159" s="396"/>
      <c r="O159" s="25"/>
      <c r="S159" s="21"/>
    </row>
    <row r="160" spans="1:19" ht="18" customHeight="1">
      <c r="A160" s="12">
        <v>124</v>
      </c>
      <c r="B160" s="453" t="s">
        <v>283</v>
      </c>
      <c r="C160" s="406" t="s">
        <v>10</v>
      </c>
      <c r="D160" s="67">
        <v>445.64800000000002</v>
      </c>
      <c r="E160" s="68">
        <v>3.9550000000000409</v>
      </c>
      <c r="F160" s="82">
        <v>441.69299999999998</v>
      </c>
      <c r="G160" s="71">
        <v>24.276</v>
      </c>
      <c r="H160" s="89">
        <v>10722.539267999999</v>
      </c>
      <c r="I160" s="67">
        <v>445.06400000000002</v>
      </c>
      <c r="J160" s="68">
        <v>19.475000000000023</v>
      </c>
      <c r="K160" s="68">
        <v>425.589</v>
      </c>
      <c r="L160" s="71">
        <v>23.864000000000001</v>
      </c>
      <c r="M160" s="89">
        <v>10156.255896000001</v>
      </c>
      <c r="N160" s="396"/>
      <c r="O160" s="25"/>
      <c r="S160" s="21"/>
    </row>
    <row r="161" spans="1:19" ht="18" customHeight="1">
      <c r="A161" s="12">
        <v>125</v>
      </c>
      <c r="B161" s="453" t="s">
        <v>151</v>
      </c>
      <c r="C161" s="406" t="s">
        <v>10</v>
      </c>
      <c r="D161" s="67">
        <v>3222.154</v>
      </c>
      <c r="E161" s="68">
        <v>78.510000000000218</v>
      </c>
      <c r="F161" s="82">
        <v>3143.6439999999998</v>
      </c>
      <c r="G161" s="71">
        <v>24.276</v>
      </c>
      <c r="H161" s="89">
        <v>76315.101744</v>
      </c>
      <c r="I161" s="67">
        <v>2853.8760000000002</v>
      </c>
      <c r="J161" s="68">
        <v>71.084000000000287</v>
      </c>
      <c r="K161" s="68">
        <v>2782.7919999999999</v>
      </c>
      <c r="L161" s="71">
        <v>23.864000000000001</v>
      </c>
      <c r="M161" s="89">
        <v>66408.548288000005</v>
      </c>
      <c r="N161" s="396"/>
      <c r="O161" s="25"/>
      <c r="S161" s="21"/>
    </row>
    <row r="162" spans="1:19" ht="18" customHeight="1">
      <c r="A162" s="12">
        <v>126</v>
      </c>
      <c r="B162" s="453" t="s">
        <v>282</v>
      </c>
      <c r="C162" s="406" t="s">
        <v>10</v>
      </c>
      <c r="D162" s="467">
        <v>152.47399999999999</v>
      </c>
      <c r="E162" s="68">
        <v>1.7169999999999845</v>
      </c>
      <c r="F162" s="82">
        <v>150.75700000000001</v>
      </c>
      <c r="G162" s="71">
        <v>24.276</v>
      </c>
      <c r="H162" s="89">
        <v>3659.7769320000002</v>
      </c>
      <c r="I162" s="467">
        <v>104.998</v>
      </c>
      <c r="J162" s="68">
        <v>1.1080000000000041</v>
      </c>
      <c r="K162" s="68">
        <v>103.89</v>
      </c>
      <c r="L162" s="71">
        <v>23.864000000000001</v>
      </c>
      <c r="M162" s="89">
        <v>2479.2309599999999</v>
      </c>
      <c r="N162" s="396"/>
      <c r="O162" s="25"/>
      <c r="S162" s="21"/>
    </row>
    <row r="163" spans="1:19" ht="18" customHeight="1">
      <c r="A163" s="12">
        <v>127</v>
      </c>
      <c r="B163" s="453" t="s">
        <v>411</v>
      </c>
      <c r="C163" s="406" t="s">
        <v>10</v>
      </c>
      <c r="D163" s="67">
        <v>1681.8920000000001</v>
      </c>
      <c r="E163" s="68">
        <v>27.368000000000166</v>
      </c>
      <c r="F163" s="82">
        <v>1654.5239999999999</v>
      </c>
      <c r="G163" s="71">
        <v>24.276</v>
      </c>
      <c r="H163" s="89">
        <v>40165.224623999995</v>
      </c>
      <c r="I163" s="67">
        <v>2058.511</v>
      </c>
      <c r="J163" s="68">
        <v>31.273999999999887</v>
      </c>
      <c r="K163" s="68">
        <v>2027.2370000000001</v>
      </c>
      <c r="L163" s="71">
        <v>23.864000000000001</v>
      </c>
      <c r="M163" s="89">
        <v>48377.983768000006</v>
      </c>
      <c r="N163" s="396"/>
      <c r="O163" s="25"/>
      <c r="S163" s="21"/>
    </row>
    <row r="164" spans="1:19" ht="18" customHeight="1">
      <c r="A164" s="12">
        <v>128</v>
      </c>
      <c r="B164" s="453" t="s">
        <v>168</v>
      </c>
      <c r="C164" s="406" t="s">
        <v>10</v>
      </c>
      <c r="D164" s="67">
        <v>1363.922</v>
      </c>
      <c r="E164" s="68">
        <v>28.294000000000096</v>
      </c>
      <c r="F164" s="82">
        <v>1335.6279999999999</v>
      </c>
      <c r="G164" s="71">
        <v>24.276</v>
      </c>
      <c r="H164" s="89">
        <v>32423.705327999996</v>
      </c>
      <c r="I164" s="67">
        <v>1084.4939999999999</v>
      </c>
      <c r="J164" s="68">
        <v>17.511999999999944</v>
      </c>
      <c r="K164" s="68">
        <v>1066.982</v>
      </c>
      <c r="L164" s="71">
        <v>23.864000000000001</v>
      </c>
      <c r="M164" s="89">
        <v>25462.458448000001</v>
      </c>
      <c r="N164" s="396"/>
      <c r="O164" s="25"/>
      <c r="S164" s="21"/>
    </row>
    <row r="165" spans="1:19" ht="18" customHeight="1">
      <c r="A165" s="12">
        <v>129</v>
      </c>
      <c r="B165" s="453" t="s">
        <v>153</v>
      </c>
      <c r="C165" s="406" t="s">
        <v>10</v>
      </c>
      <c r="D165" s="67">
        <v>246.04300000000001</v>
      </c>
      <c r="E165" s="68">
        <v>5.4749999999999943</v>
      </c>
      <c r="F165" s="82">
        <v>240.56800000000001</v>
      </c>
      <c r="G165" s="71">
        <v>24.276</v>
      </c>
      <c r="H165" s="89">
        <v>5840.0287680000001</v>
      </c>
      <c r="I165" s="67">
        <v>254.27799999999999</v>
      </c>
      <c r="J165" s="68">
        <v>5.4259999999999877</v>
      </c>
      <c r="K165" s="68">
        <v>248.852</v>
      </c>
      <c r="L165" s="71">
        <v>23.864000000000001</v>
      </c>
      <c r="M165" s="89">
        <v>5938.6041279999999</v>
      </c>
      <c r="N165" s="396"/>
      <c r="O165" s="25"/>
      <c r="S165" s="21"/>
    </row>
    <row r="166" spans="1:19" ht="18" customHeight="1">
      <c r="A166" s="12">
        <v>130</v>
      </c>
      <c r="B166" s="453" t="s">
        <v>154</v>
      </c>
      <c r="C166" s="406" t="s">
        <v>10</v>
      </c>
      <c r="D166" s="67">
        <v>1999.1</v>
      </c>
      <c r="E166" s="68">
        <v>14.94399999999996</v>
      </c>
      <c r="F166" s="82">
        <v>1984.1559999999999</v>
      </c>
      <c r="G166" s="71">
        <v>16.181000000000001</v>
      </c>
      <c r="H166" s="89">
        <v>32105.628236</v>
      </c>
      <c r="I166" s="67">
        <v>2496.5279999999998</v>
      </c>
      <c r="J166" s="68">
        <v>0</v>
      </c>
      <c r="K166" s="68">
        <v>2496.5279999999998</v>
      </c>
      <c r="L166" s="71">
        <v>15.906000000000001</v>
      </c>
      <c r="M166" s="89">
        <v>39709.774367999999</v>
      </c>
      <c r="N166" s="36"/>
      <c r="O166" s="25"/>
      <c r="S166" s="21"/>
    </row>
    <row r="167" spans="1:19" ht="18" customHeight="1">
      <c r="A167" s="12" t="s">
        <v>22</v>
      </c>
      <c r="B167" s="460" t="s">
        <v>155</v>
      </c>
      <c r="C167" s="406" t="s">
        <v>10</v>
      </c>
      <c r="D167" s="67">
        <v>1145.9659999999999</v>
      </c>
      <c r="E167" s="68">
        <v>33.589999999999918</v>
      </c>
      <c r="F167" s="82">
        <v>1112.376</v>
      </c>
      <c r="G167" s="71">
        <v>24.276</v>
      </c>
      <c r="H167" s="89">
        <v>27004.039775999998</v>
      </c>
      <c r="I167" s="67">
        <v>1161.0429999999999</v>
      </c>
      <c r="J167" s="68">
        <v>30.951999999999998</v>
      </c>
      <c r="K167" s="68">
        <v>1130.0909999999999</v>
      </c>
      <c r="L167" s="71">
        <v>23.864000000000001</v>
      </c>
      <c r="M167" s="89">
        <v>26968.491623999998</v>
      </c>
      <c r="N167" s="36"/>
      <c r="S167" s="21"/>
    </row>
    <row r="168" spans="1:19" ht="18" customHeight="1">
      <c r="A168" s="12" t="s">
        <v>23</v>
      </c>
      <c r="B168" s="453" t="s">
        <v>169</v>
      </c>
      <c r="C168" s="406" t="s">
        <v>10</v>
      </c>
      <c r="D168" s="67">
        <v>66.852999999999994</v>
      </c>
      <c r="E168" s="68">
        <v>1.2519999999999953</v>
      </c>
      <c r="F168" s="82">
        <v>65.600999999999999</v>
      </c>
      <c r="G168" s="71">
        <v>24.276</v>
      </c>
      <c r="H168" s="89">
        <v>1592.5298760000001</v>
      </c>
      <c r="I168" s="67">
        <v>56.44</v>
      </c>
      <c r="J168" s="68">
        <v>1.0670000000000002</v>
      </c>
      <c r="K168" s="68">
        <v>55.372999999999998</v>
      </c>
      <c r="L168" s="71">
        <v>23.864000000000001</v>
      </c>
      <c r="M168" s="89">
        <v>1321.421272</v>
      </c>
      <c r="N168" s="36"/>
      <c r="S168" s="21"/>
    </row>
    <row r="169" spans="1:19" ht="18" customHeight="1">
      <c r="A169" s="12" t="s">
        <v>24</v>
      </c>
      <c r="B169" s="453" t="s">
        <v>170</v>
      </c>
      <c r="C169" s="406" t="s">
        <v>10</v>
      </c>
      <c r="D169" s="67">
        <v>729.46100000000001</v>
      </c>
      <c r="E169" s="68">
        <v>6.1069999999999709</v>
      </c>
      <c r="F169" s="82">
        <v>723.35400000000004</v>
      </c>
      <c r="G169" s="71">
        <v>24.276</v>
      </c>
      <c r="H169" s="89">
        <v>17560.141704000001</v>
      </c>
      <c r="I169" s="67">
        <v>773.78499999999997</v>
      </c>
      <c r="J169" s="68">
        <v>7.7169999999999845</v>
      </c>
      <c r="K169" s="68">
        <v>766.06799999999998</v>
      </c>
      <c r="L169" s="71">
        <v>23.864000000000001</v>
      </c>
      <c r="M169" s="89">
        <v>18281.446752</v>
      </c>
      <c r="N169" s="36"/>
      <c r="S169" s="21"/>
    </row>
    <row r="170" spans="1:19" ht="18" customHeight="1">
      <c r="A170" s="12" t="s">
        <v>25</v>
      </c>
      <c r="B170" s="453" t="s">
        <v>284</v>
      </c>
      <c r="C170" s="406" t="s">
        <v>10</v>
      </c>
      <c r="D170" s="67">
        <v>41.628</v>
      </c>
      <c r="E170" s="68">
        <v>2.1240000000000023</v>
      </c>
      <c r="F170" s="82">
        <v>39.503999999999998</v>
      </c>
      <c r="G170" s="71">
        <v>24.276</v>
      </c>
      <c r="H170" s="89">
        <v>958.99910399999999</v>
      </c>
      <c r="I170" s="67">
        <v>36.658999999999999</v>
      </c>
      <c r="J170" s="68">
        <v>1.5459999999999994</v>
      </c>
      <c r="K170" s="68">
        <v>35.113</v>
      </c>
      <c r="L170" s="71">
        <v>23.864000000000001</v>
      </c>
      <c r="M170" s="89">
        <v>837.93663200000003</v>
      </c>
      <c r="N170" s="36"/>
      <c r="S170" s="21"/>
    </row>
    <row r="171" spans="1:19" ht="18" customHeight="1">
      <c r="A171" s="12" t="s">
        <v>26</v>
      </c>
      <c r="B171" s="453" t="s">
        <v>238</v>
      </c>
      <c r="C171" s="407" t="s">
        <v>10</v>
      </c>
      <c r="D171" s="465">
        <v>0</v>
      </c>
      <c r="E171" s="272">
        <v>0</v>
      </c>
      <c r="F171" s="272">
        <v>0</v>
      </c>
      <c r="G171" s="71">
        <v>15.832000000000001</v>
      </c>
      <c r="H171" s="486">
        <v>0</v>
      </c>
      <c r="I171" s="465">
        <v>0</v>
      </c>
      <c r="J171" s="272">
        <v>0</v>
      </c>
      <c r="K171" s="272">
        <v>0</v>
      </c>
      <c r="L171" s="71">
        <v>15.832000000000001</v>
      </c>
      <c r="M171" s="486">
        <v>0</v>
      </c>
      <c r="N171" s="36"/>
      <c r="S171" s="21"/>
    </row>
    <row r="172" spans="1:19" ht="18" customHeight="1">
      <c r="A172" s="12" t="s">
        <v>27</v>
      </c>
      <c r="B172" s="453" t="s">
        <v>173</v>
      </c>
      <c r="C172" s="406" t="s">
        <v>10</v>
      </c>
      <c r="D172" s="67">
        <v>377.72</v>
      </c>
      <c r="E172" s="68">
        <v>2.6290000000000191</v>
      </c>
      <c r="F172" s="82">
        <v>375.09100000000001</v>
      </c>
      <c r="G172" s="71">
        <v>24.276</v>
      </c>
      <c r="H172" s="89">
        <v>9105.709116</v>
      </c>
      <c r="I172" s="67">
        <v>338.88299999999998</v>
      </c>
      <c r="J172" s="68">
        <v>1.5949999999999704</v>
      </c>
      <c r="K172" s="68">
        <v>337.28800000000001</v>
      </c>
      <c r="L172" s="71">
        <v>23.864000000000001</v>
      </c>
      <c r="M172" s="89">
        <v>8049.0408320000006</v>
      </c>
      <c r="N172" s="36"/>
      <c r="S172" s="21"/>
    </row>
    <row r="173" spans="1:19" ht="18" customHeight="1">
      <c r="A173" s="12" t="s">
        <v>28</v>
      </c>
      <c r="B173" s="453" t="s">
        <v>174</v>
      </c>
      <c r="C173" s="406" t="s">
        <v>10</v>
      </c>
      <c r="D173" s="67">
        <v>650.13499999999999</v>
      </c>
      <c r="E173" s="68">
        <v>34.830000000000041</v>
      </c>
      <c r="F173" s="82">
        <v>615.30499999999995</v>
      </c>
      <c r="G173" s="71">
        <v>24.276</v>
      </c>
      <c r="H173" s="89">
        <v>14937.144179999999</v>
      </c>
      <c r="I173" s="67">
        <v>582.30799999999999</v>
      </c>
      <c r="J173" s="68">
        <v>28.182000000000016</v>
      </c>
      <c r="K173" s="68">
        <v>554.12599999999998</v>
      </c>
      <c r="L173" s="71">
        <v>23.864000000000001</v>
      </c>
      <c r="M173" s="89">
        <v>13223.662864</v>
      </c>
      <c r="N173" s="36"/>
      <c r="S173" s="21"/>
    </row>
    <row r="174" spans="1:19" ht="18" customHeight="1">
      <c r="A174" s="12" t="s">
        <v>29</v>
      </c>
      <c r="B174" s="453" t="s">
        <v>171</v>
      </c>
      <c r="C174" s="406" t="s">
        <v>10</v>
      </c>
      <c r="D174" s="67">
        <v>1387.6859999999999</v>
      </c>
      <c r="E174" s="68">
        <v>14.495999999999867</v>
      </c>
      <c r="F174" s="82">
        <v>1373.19</v>
      </c>
      <c r="G174" s="71">
        <v>24.276</v>
      </c>
      <c r="H174" s="89">
        <v>33335.560440000001</v>
      </c>
      <c r="I174" s="67">
        <v>1045.9829999999999</v>
      </c>
      <c r="J174" s="68">
        <v>47.583999999999946</v>
      </c>
      <c r="K174" s="68">
        <v>998.399</v>
      </c>
      <c r="L174" s="71">
        <v>23.864000000000001</v>
      </c>
      <c r="M174" s="89">
        <v>23825.793736</v>
      </c>
      <c r="N174" s="36"/>
      <c r="S174" s="21"/>
    </row>
    <row r="175" spans="1:19" ht="18" customHeight="1">
      <c r="A175" s="12" t="s">
        <v>30</v>
      </c>
      <c r="B175" s="453" t="s">
        <v>175</v>
      </c>
      <c r="C175" s="406" t="s">
        <v>10</v>
      </c>
      <c r="D175" s="67">
        <v>4036.2069999999999</v>
      </c>
      <c r="E175" s="68">
        <v>30.556999999999789</v>
      </c>
      <c r="F175" s="82">
        <v>4005.65</v>
      </c>
      <c r="G175" s="71">
        <v>24.276</v>
      </c>
      <c r="H175" s="89">
        <v>97241.159400000004</v>
      </c>
      <c r="I175" s="67">
        <v>4245.4920000000002</v>
      </c>
      <c r="J175" s="68">
        <v>36.498999999999796</v>
      </c>
      <c r="K175" s="68">
        <v>4208.9930000000004</v>
      </c>
      <c r="L175" s="71">
        <v>23.864000000000001</v>
      </c>
      <c r="M175" s="89">
        <v>100443.40895200001</v>
      </c>
      <c r="N175" s="36"/>
      <c r="S175" s="21"/>
    </row>
    <row r="176" spans="1:19" ht="18" customHeight="1">
      <c r="A176" s="12" t="s">
        <v>31</v>
      </c>
      <c r="B176" s="453" t="s">
        <v>172</v>
      </c>
      <c r="C176" s="406" t="s">
        <v>10</v>
      </c>
      <c r="D176" s="67">
        <v>854.11900000000003</v>
      </c>
      <c r="E176" s="68">
        <v>10.423999999999978</v>
      </c>
      <c r="F176" s="82">
        <v>843.69500000000005</v>
      </c>
      <c r="G176" s="71">
        <v>24.276</v>
      </c>
      <c r="H176" s="89">
        <v>20481.539820000002</v>
      </c>
      <c r="I176" s="67">
        <v>917.86800000000005</v>
      </c>
      <c r="J176" s="68">
        <v>28.648000000000025</v>
      </c>
      <c r="K176" s="68">
        <v>889.22</v>
      </c>
      <c r="L176" s="71">
        <v>23.864000000000001</v>
      </c>
      <c r="M176" s="89">
        <v>21220.346080000003</v>
      </c>
      <c r="N176" s="36"/>
      <c r="S176" s="21"/>
    </row>
    <row r="177" spans="1:19" ht="18" customHeight="1">
      <c r="A177" s="12" t="s">
        <v>32</v>
      </c>
      <c r="B177" s="453" t="s">
        <v>176</v>
      </c>
      <c r="C177" s="406" t="s">
        <v>10</v>
      </c>
      <c r="D177" s="67">
        <v>2028.982</v>
      </c>
      <c r="E177" s="68">
        <v>36.204999999999927</v>
      </c>
      <c r="F177" s="82">
        <v>1992.777</v>
      </c>
      <c r="G177" s="71">
        <v>24.276</v>
      </c>
      <c r="H177" s="89">
        <v>48376.654452000002</v>
      </c>
      <c r="I177" s="67">
        <v>1946.037</v>
      </c>
      <c r="J177" s="68">
        <v>26.988000000000056</v>
      </c>
      <c r="K177" s="68">
        <v>1919.049</v>
      </c>
      <c r="L177" s="71">
        <v>23.864000000000001</v>
      </c>
      <c r="M177" s="89">
        <v>45796.185336000002</v>
      </c>
      <c r="N177" s="36"/>
      <c r="S177" s="21"/>
    </row>
    <row r="178" spans="1:19" ht="18" customHeight="1">
      <c r="A178" s="12" t="s">
        <v>33</v>
      </c>
      <c r="B178" s="453" t="s">
        <v>177</v>
      </c>
      <c r="C178" s="406" t="s">
        <v>10</v>
      </c>
      <c r="D178" s="487">
        <v>0</v>
      </c>
      <c r="E178" s="69">
        <v>0</v>
      </c>
      <c r="F178" s="272">
        <v>0</v>
      </c>
      <c r="G178" s="73"/>
      <c r="H178" s="242">
        <v>0</v>
      </c>
      <c r="I178" s="487">
        <v>0</v>
      </c>
      <c r="J178" s="69">
        <v>0</v>
      </c>
      <c r="K178" s="69">
        <v>0</v>
      </c>
      <c r="L178" s="71"/>
      <c r="M178" s="242">
        <v>0</v>
      </c>
      <c r="N178" s="36"/>
      <c r="S178" s="21"/>
    </row>
    <row r="179" spans="1:19" ht="18" customHeight="1">
      <c r="A179" s="12" t="s">
        <v>34</v>
      </c>
      <c r="B179" s="453" t="s">
        <v>187</v>
      </c>
      <c r="C179" s="406" t="s">
        <v>10</v>
      </c>
      <c r="D179" s="467">
        <v>560.28099999999995</v>
      </c>
      <c r="E179" s="82">
        <v>17.074999999999932</v>
      </c>
      <c r="F179" s="82">
        <v>543.20600000000002</v>
      </c>
      <c r="G179" s="71">
        <v>24.276</v>
      </c>
      <c r="H179" s="89">
        <v>13186.868856000001</v>
      </c>
      <c r="I179" s="467">
        <v>561.11</v>
      </c>
      <c r="J179" s="82">
        <v>21.615000000000009</v>
      </c>
      <c r="K179" s="82">
        <v>539.495</v>
      </c>
      <c r="L179" s="71">
        <v>23.864000000000001</v>
      </c>
      <c r="M179" s="89">
        <v>12874.508680000001</v>
      </c>
      <c r="N179" s="36"/>
      <c r="S179" s="21"/>
    </row>
    <row r="180" spans="1:19" ht="18" customHeight="1">
      <c r="A180" s="12" t="s">
        <v>35</v>
      </c>
      <c r="B180" s="453" t="s">
        <v>178</v>
      </c>
      <c r="C180" s="406" t="s">
        <v>10</v>
      </c>
      <c r="D180" s="467">
        <v>192.52600000000001</v>
      </c>
      <c r="E180" s="82">
        <v>3.1779999999999973</v>
      </c>
      <c r="F180" s="82">
        <v>189.34800000000001</v>
      </c>
      <c r="G180" s="71">
        <v>10.788</v>
      </c>
      <c r="H180" s="89">
        <v>2042.6862240000003</v>
      </c>
      <c r="I180" s="467">
        <v>153.80699999999999</v>
      </c>
      <c r="J180" s="82">
        <v>2.6529999999999916</v>
      </c>
      <c r="K180" s="82">
        <v>151.154</v>
      </c>
      <c r="L180" s="71">
        <v>10.605</v>
      </c>
      <c r="M180" s="89">
        <v>1602.9881700000001</v>
      </c>
      <c r="N180" s="36"/>
      <c r="S180" s="21"/>
    </row>
    <row r="181" spans="1:19" ht="18" customHeight="1">
      <c r="A181" s="12" t="s">
        <v>36</v>
      </c>
      <c r="B181" s="453" t="s">
        <v>186</v>
      </c>
      <c r="C181" s="517" t="s">
        <v>10</v>
      </c>
      <c r="D181" s="67">
        <v>530.55399999999997</v>
      </c>
      <c r="E181" s="68">
        <v>12.158999999999992</v>
      </c>
      <c r="F181" s="82">
        <v>518.39499999999998</v>
      </c>
      <c r="G181" s="71">
        <v>24.276</v>
      </c>
      <c r="H181" s="89">
        <v>12584.55702</v>
      </c>
      <c r="I181" s="67">
        <v>494.78800000000001</v>
      </c>
      <c r="J181" s="68">
        <v>11.270000000000039</v>
      </c>
      <c r="K181" s="68">
        <v>483.51799999999997</v>
      </c>
      <c r="L181" s="71">
        <v>23.864000000000001</v>
      </c>
      <c r="M181" s="89">
        <v>11538.673552</v>
      </c>
      <c r="N181" s="36"/>
      <c r="S181" s="21"/>
    </row>
    <row r="182" spans="1:19" ht="18" customHeight="1">
      <c r="A182" s="12" t="s">
        <v>37</v>
      </c>
      <c r="B182" s="453" t="s">
        <v>179</v>
      </c>
      <c r="C182" s="406" t="s">
        <v>10</v>
      </c>
      <c r="D182" s="67">
        <v>101.989</v>
      </c>
      <c r="E182" s="68">
        <v>0</v>
      </c>
      <c r="F182" s="82">
        <v>101.989</v>
      </c>
      <c r="G182" s="71">
        <v>24.276</v>
      </c>
      <c r="H182" s="89">
        <v>2475.8849640000003</v>
      </c>
      <c r="I182" s="67">
        <v>100.205</v>
      </c>
      <c r="J182" s="68">
        <v>1.5000000000000568E-2</v>
      </c>
      <c r="K182" s="68">
        <v>100.19</v>
      </c>
      <c r="L182" s="71">
        <v>23.864000000000001</v>
      </c>
      <c r="M182" s="89">
        <v>2390.9341600000002</v>
      </c>
      <c r="N182" s="36"/>
      <c r="S182" s="21"/>
    </row>
    <row r="183" spans="1:19" ht="18" customHeight="1">
      <c r="A183" s="12">
        <v>147</v>
      </c>
      <c r="B183" s="447" t="s">
        <v>277</v>
      </c>
      <c r="C183" s="406" t="s">
        <v>10</v>
      </c>
      <c r="D183" s="67">
        <v>1778.5050000000001</v>
      </c>
      <c r="E183" s="68">
        <v>7.7280000000000655</v>
      </c>
      <c r="F183" s="82">
        <v>1770.777</v>
      </c>
      <c r="G183" s="71">
        <v>24.276</v>
      </c>
      <c r="H183" s="89">
        <v>42987.382451999998</v>
      </c>
      <c r="I183" s="67">
        <v>1259.3309999999999</v>
      </c>
      <c r="J183" s="68">
        <v>1.2159999999998945</v>
      </c>
      <c r="K183" s="68">
        <v>1258.115</v>
      </c>
      <c r="L183" s="71">
        <v>23.864000000000001</v>
      </c>
      <c r="M183" s="89">
        <v>30023.656360000001</v>
      </c>
      <c r="N183" s="36"/>
      <c r="S183" s="21"/>
    </row>
    <row r="184" spans="1:19" ht="18" customHeight="1">
      <c r="A184" s="12">
        <v>148</v>
      </c>
      <c r="B184" s="541" t="s">
        <v>183</v>
      </c>
      <c r="C184" s="406" t="s">
        <v>10</v>
      </c>
      <c r="D184" s="67">
        <v>767.072</v>
      </c>
      <c r="E184" s="68">
        <v>35.344000000000051</v>
      </c>
      <c r="F184" s="82">
        <v>731.72799999999995</v>
      </c>
      <c r="G184" s="71">
        <v>24.276</v>
      </c>
      <c r="H184" s="89">
        <v>17763.428927999998</v>
      </c>
      <c r="I184" s="67">
        <v>810.85699999999997</v>
      </c>
      <c r="J184" s="68">
        <v>37.475999999999999</v>
      </c>
      <c r="K184" s="68">
        <v>773.38099999999997</v>
      </c>
      <c r="L184" s="71">
        <v>23.864000000000001</v>
      </c>
      <c r="M184" s="89">
        <v>18455.964184</v>
      </c>
      <c r="N184" s="36"/>
      <c r="S184" s="21"/>
    </row>
    <row r="185" spans="1:19" ht="18" customHeight="1">
      <c r="A185" s="12">
        <v>149</v>
      </c>
      <c r="B185" s="541" t="s">
        <v>264</v>
      </c>
      <c r="C185" s="406" t="s">
        <v>10</v>
      </c>
      <c r="D185" s="67">
        <v>1240.67</v>
      </c>
      <c r="E185" s="68">
        <v>27.248000000000047</v>
      </c>
      <c r="F185" s="82">
        <v>1213.422</v>
      </c>
      <c r="G185" s="71">
        <v>24.276</v>
      </c>
      <c r="H185" s="89">
        <v>29457.032471999999</v>
      </c>
      <c r="I185" s="67">
        <v>1027.1769999999999</v>
      </c>
      <c r="J185" s="68">
        <v>26.680999999999926</v>
      </c>
      <c r="K185" s="68">
        <v>1000.496</v>
      </c>
      <c r="L185" s="71">
        <v>23.864000000000001</v>
      </c>
      <c r="M185" s="89">
        <v>23875.836544000002</v>
      </c>
      <c r="N185" s="36"/>
      <c r="S185" s="21"/>
    </row>
    <row r="186" spans="1:19" ht="18" customHeight="1">
      <c r="A186" s="12">
        <v>150</v>
      </c>
      <c r="B186" s="541" t="s">
        <v>184</v>
      </c>
      <c r="C186" s="406" t="s">
        <v>10</v>
      </c>
      <c r="D186" s="67">
        <v>4685.8900000000003</v>
      </c>
      <c r="E186" s="68">
        <v>33.355000000000473</v>
      </c>
      <c r="F186" s="82">
        <v>4652.5349999999999</v>
      </c>
      <c r="G186" s="71">
        <v>24.276</v>
      </c>
      <c r="H186" s="89">
        <v>112944.93965999999</v>
      </c>
      <c r="I186" s="67">
        <v>4423.8869999999997</v>
      </c>
      <c r="J186" s="68">
        <v>0</v>
      </c>
      <c r="K186" s="68">
        <v>4423.8869999999997</v>
      </c>
      <c r="L186" s="71">
        <v>23.864000000000001</v>
      </c>
      <c r="M186" s="89">
        <v>105571.639368</v>
      </c>
      <c r="N186" s="36"/>
      <c r="S186" s="21"/>
    </row>
    <row r="187" spans="1:19" ht="18" customHeight="1">
      <c r="A187" s="12">
        <v>151</v>
      </c>
      <c r="B187" s="541" t="s">
        <v>285</v>
      </c>
      <c r="C187" s="406" t="s">
        <v>10</v>
      </c>
      <c r="D187" s="67">
        <v>193.09200000000001</v>
      </c>
      <c r="E187" s="68">
        <v>12.947000000000003</v>
      </c>
      <c r="F187" s="82">
        <v>180.14500000000001</v>
      </c>
      <c r="G187" s="71">
        <v>24.276</v>
      </c>
      <c r="H187" s="89">
        <v>4373.2000200000002</v>
      </c>
      <c r="I187" s="67">
        <v>305.33499999999998</v>
      </c>
      <c r="J187" s="68">
        <v>19.924999999999955</v>
      </c>
      <c r="K187" s="68">
        <v>285.41000000000003</v>
      </c>
      <c r="L187" s="71">
        <v>23.864000000000001</v>
      </c>
      <c r="M187" s="89">
        <v>6811.0242400000006</v>
      </c>
      <c r="N187" s="36"/>
      <c r="S187" s="21"/>
    </row>
    <row r="188" spans="1:19" ht="18" customHeight="1">
      <c r="A188" s="12">
        <v>152</v>
      </c>
      <c r="B188" s="541" t="s">
        <v>203</v>
      </c>
      <c r="C188" s="406" t="s">
        <v>10</v>
      </c>
      <c r="D188" s="67">
        <v>888.61099999999999</v>
      </c>
      <c r="E188" s="68">
        <v>13.722999999999956</v>
      </c>
      <c r="F188" s="82">
        <v>874.88800000000003</v>
      </c>
      <c r="G188" s="112">
        <v>24.276</v>
      </c>
      <c r="H188" s="89">
        <v>21238.781088</v>
      </c>
      <c r="I188" s="67">
        <v>787.327</v>
      </c>
      <c r="J188" s="68">
        <v>12.04200000000003</v>
      </c>
      <c r="K188" s="68">
        <v>775.28499999999997</v>
      </c>
      <c r="L188" s="98">
        <v>23.864000000000001</v>
      </c>
      <c r="M188" s="89">
        <v>18501.401239999999</v>
      </c>
      <c r="N188" s="36"/>
      <c r="S188" s="21"/>
    </row>
    <row r="189" spans="1:19" ht="18" customHeight="1">
      <c r="A189" s="12">
        <v>153</v>
      </c>
      <c r="B189" s="541" t="s">
        <v>286</v>
      </c>
      <c r="C189" s="406" t="s">
        <v>10</v>
      </c>
      <c r="D189" s="67">
        <v>999.09500000000003</v>
      </c>
      <c r="E189" s="68">
        <v>1.2989999999999782</v>
      </c>
      <c r="F189" s="111">
        <v>997.79600000000005</v>
      </c>
      <c r="G189" s="82">
        <v>24.276</v>
      </c>
      <c r="H189" s="89">
        <v>24222.495696000002</v>
      </c>
      <c r="I189" s="67">
        <v>559.57000000000005</v>
      </c>
      <c r="J189" s="68">
        <v>2.5450000000000728</v>
      </c>
      <c r="K189" s="111">
        <v>557.02499999999998</v>
      </c>
      <c r="L189" s="98">
        <v>23.864000000000001</v>
      </c>
      <c r="M189" s="89">
        <v>13292.8446</v>
      </c>
      <c r="N189" s="36"/>
      <c r="S189" s="21"/>
    </row>
    <row r="190" spans="1:19" ht="18" customHeight="1">
      <c r="A190" s="12">
        <v>154</v>
      </c>
      <c r="B190" s="541" t="s">
        <v>295</v>
      </c>
      <c r="C190" s="406" t="s">
        <v>10</v>
      </c>
      <c r="D190" s="67">
        <v>2377.5500000000002</v>
      </c>
      <c r="E190" s="68">
        <v>52.242000000000189</v>
      </c>
      <c r="F190" s="82">
        <v>2325.308</v>
      </c>
      <c r="G190" s="112">
        <v>24.276</v>
      </c>
      <c r="H190" s="89">
        <v>56449.177007999999</v>
      </c>
      <c r="I190" s="67">
        <v>2592.5749999999998</v>
      </c>
      <c r="J190" s="68">
        <v>53.471999999999753</v>
      </c>
      <c r="K190" s="68">
        <v>2539.1030000000001</v>
      </c>
      <c r="L190" s="112">
        <v>23.864000000000001</v>
      </c>
      <c r="M190" s="89">
        <v>60593.153992000007</v>
      </c>
      <c r="N190" s="36"/>
      <c r="S190" s="21"/>
    </row>
    <row r="191" spans="1:19" ht="18" customHeight="1">
      <c r="A191" s="12">
        <v>155</v>
      </c>
      <c r="B191" s="541" t="s">
        <v>189</v>
      </c>
      <c r="C191" s="406" t="s">
        <v>10</v>
      </c>
      <c r="D191" s="67">
        <v>204.393</v>
      </c>
      <c r="E191" s="68">
        <v>13.823000000000008</v>
      </c>
      <c r="F191" s="82">
        <v>190.57</v>
      </c>
      <c r="G191" s="82">
        <v>24.276</v>
      </c>
      <c r="H191" s="89">
        <v>4626.2773200000001</v>
      </c>
      <c r="I191" s="67">
        <v>175.20500000000001</v>
      </c>
      <c r="J191" s="68">
        <v>7.2870000000000061</v>
      </c>
      <c r="K191" s="68">
        <v>167.91800000000001</v>
      </c>
      <c r="L191" s="98">
        <v>23.864000000000001</v>
      </c>
      <c r="M191" s="89">
        <v>4007.1951520000002</v>
      </c>
      <c r="N191" s="36"/>
      <c r="S191" s="21"/>
    </row>
    <row r="192" spans="1:19" ht="18" customHeight="1">
      <c r="A192" s="12">
        <v>156</v>
      </c>
      <c r="B192" s="541" t="s">
        <v>190</v>
      </c>
      <c r="C192" s="406" t="s">
        <v>10</v>
      </c>
      <c r="D192" s="67">
        <v>141.46700000000001</v>
      </c>
      <c r="E192" s="68">
        <v>5.2920000000000016</v>
      </c>
      <c r="F192" s="82">
        <v>136.17500000000001</v>
      </c>
      <c r="G192" s="82">
        <v>16.181000000000001</v>
      </c>
      <c r="H192" s="89">
        <v>2203.4476750000003</v>
      </c>
      <c r="I192" s="67">
        <v>257.51799999999997</v>
      </c>
      <c r="J192" s="68">
        <v>13.099999999999966</v>
      </c>
      <c r="K192" s="68">
        <v>244.41800000000001</v>
      </c>
      <c r="L192" s="82">
        <v>15.906000000000001</v>
      </c>
      <c r="M192" s="89">
        <v>3887.712708</v>
      </c>
      <c r="N192" s="36"/>
      <c r="S192" s="21"/>
    </row>
    <row r="193" spans="1:19" ht="18" customHeight="1">
      <c r="A193" s="12">
        <v>157</v>
      </c>
      <c r="B193" s="541" t="s">
        <v>259</v>
      </c>
      <c r="C193" s="406" t="s">
        <v>10</v>
      </c>
      <c r="D193" s="67">
        <v>91.256</v>
      </c>
      <c r="E193" s="68">
        <v>3.4140000000000015</v>
      </c>
      <c r="F193" s="82">
        <v>87.841999999999999</v>
      </c>
      <c r="G193" s="82">
        <v>16.181000000000001</v>
      </c>
      <c r="H193" s="89">
        <v>1421.371402</v>
      </c>
      <c r="I193" s="67">
        <v>112.627</v>
      </c>
      <c r="J193" s="68">
        <v>5.7289999999999992</v>
      </c>
      <c r="K193" s="68">
        <v>106.898</v>
      </c>
      <c r="L193" s="82">
        <v>15.906000000000001</v>
      </c>
      <c r="M193" s="89">
        <v>1700.3195880000001</v>
      </c>
      <c r="N193" s="36"/>
      <c r="S193" s="21"/>
    </row>
    <row r="194" spans="1:19" ht="18" customHeight="1">
      <c r="A194" s="12">
        <v>158</v>
      </c>
      <c r="B194" s="541" t="s">
        <v>278</v>
      </c>
      <c r="C194" s="446" t="s">
        <v>10</v>
      </c>
      <c r="D194" s="67">
        <v>1911.2080000000001</v>
      </c>
      <c r="E194" s="68">
        <v>4.8770000000001801</v>
      </c>
      <c r="F194" s="82">
        <v>1906.3309999999999</v>
      </c>
      <c r="G194" s="82">
        <v>24.276</v>
      </c>
      <c r="H194" s="89">
        <v>46278.091355999997</v>
      </c>
      <c r="I194" s="67">
        <v>1905.2380000000001</v>
      </c>
      <c r="J194" s="68">
        <v>4.8550000000000182</v>
      </c>
      <c r="K194" s="82">
        <v>1900.383</v>
      </c>
      <c r="L194" s="82">
        <v>23.864000000000001</v>
      </c>
      <c r="M194" s="89">
        <v>45350.739912000005</v>
      </c>
      <c r="N194" s="36"/>
      <c r="S194" s="21"/>
    </row>
    <row r="195" spans="1:19" ht="18" customHeight="1">
      <c r="A195" s="12">
        <v>159</v>
      </c>
      <c r="B195" s="541" t="s">
        <v>204</v>
      </c>
      <c r="C195" s="446" t="s">
        <v>10</v>
      </c>
      <c r="D195" s="67">
        <v>615.24699999999996</v>
      </c>
      <c r="E195" s="68">
        <v>19.947000000000003</v>
      </c>
      <c r="F195" s="82">
        <v>595.29999999999995</v>
      </c>
      <c r="G195" s="82">
        <v>24.276</v>
      </c>
      <c r="H195" s="89">
        <v>14451.502799999998</v>
      </c>
      <c r="I195" s="85">
        <v>755.625</v>
      </c>
      <c r="J195" s="69">
        <v>27.928999999999974</v>
      </c>
      <c r="K195" s="69">
        <v>727.69600000000003</v>
      </c>
      <c r="L195" s="82">
        <v>23.864000000000001</v>
      </c>
      <c r="M195" s="242">
        <v>17365.737344000001</v>
      </c>
      <c r="N195" s="36"/>
      <c r="S195" s="21"/>
    </row>
    <row r="196" spans="1:19" ht="18" customHeight="1">
      <c r="A196" s="12">
        <v>160</v>
      </c>
      <c r="B196" s="541" t="s">
        <v>235</v>
      </c>
      <c r="C196" s="446" t="s">
        <v>10</v>
      </c>
      <c r="D196" s="67">
        <v>1372.126</v>
      </c>
      <c r="E196" s="68">
        <v>115.154</v>
      </c>
      <c r="F196" s="82">
        <v>1256.972</v>
      </c>
      <c r="G196" s="82">
        <v>24.276</v>
      </c>
      <c r="H196" s="89">
        <v>30514.252271999998</v>
      </c>
      <c r="I196" s="67">
        <v>1523.0930000000001</v>
      </c>
      <c r="J196" s="68">
        <v>150.30799999999999</v>
      </c>
      <c r="K196" s="82">
        <v>1372.7850000000001</v>
      </c>
      <c r="L196" s="82">
        <v>23.864000000000001</v>
      </c>
      <c r="M196" s="89">
        <v>32760.141240000004</v>
      </c>
      <c r="N196" s="36"/>
      <c r="S196" s="21"/>
    </row>
    <row r="197" spans="1:19" ht="18" customHeight="1">
      <c r="A197" s="12">
        <v>161</v>
      </c>
      <c r="B197" s="541" t="s">
        <v>287</v>
      </c>
      <c r="C197" s="446" t="s">
        <v>10</v>
      </c>
      <c r="D197" s="67">
        <v>92.17</v>
      </c>
      <c r="E197" s="68">
        <v>0</v>
      </c>
      <c r="F197" s="82">
        <v>92.17</v>
      </c>
      <c r="G197" s="82">
        <v>24.276</v>
      </c>
      <c r="H197" s="89">
        <v>2237.51892</v>
      </c>
      <c r="I197" s="85">
        <v>74.873000000000005</v>
      </c>
      <c r="J197" s="69">
        <v>0</v>
      </c>
      <c r="K197" s="69">
        <v>74.873000000000005</v>
      </c>
      <c r="L197" s="82">
        <v>23.864000000000001</v>
      </c>
      <c r="M197" s="242">
        <v>1786.7692720000002</v>
      </c>
      <c r="N197" s="36"/>
      <c r="S197" s="21"/>
    </row>
    <row r="198" spans="1:19" ht="18" customHeight="1">
      <c r="A198" s="12">
        <v>162</v>
      </c>
      <c r="B198" s="541" t="s">
        <v>193</v>
      </c>
      <c r="C198" s="446" t="s">
        <v>10</v>
      </c>
      <c r="D198" s="85">
        <v>0</v>
      </c>
      <c r="E198" s="69">
        <v>0</v>
      </c>
      <c r="F198" s="272">
        <v>0</v>
      </c>
      <c r="G198" s="112">
        <v>10.788</v>
      </c>
      <c r="H198" s="242">
        <v>0</v>
      </c>
      <c r="I198" s="85">
        <v>0</v>
      </c>
      <c r="J198" s="69">
        <v>0</v>
      </c>
      <c r="K198" s="69">
        <v>0</v>
      </c>
      <c r="L198" s="112">
        <v>10.605</v>
      </c>
      <c r="M198" s="242">
        <v>0</v>
      </c>
      <c r="N198" s="36"/>
      <c r="S198" s="21"/>
    </row>
    <row r="199" spans="1:19" ht="18" customHeight="1">
      <c r="A199" s="12">
        <v>163</v>
      </c>
      <c r="B199" s="541" t="s">
        <v>229</v>
      </c>
      <c r="C199" s="446" t="s">
        <v>10</v>
      </c>
      <c r="D199" s="67">
        <v>770.255</v>
      </c>
      <c r="E199" s="68">
        <v>1.9230000000000018</v>
      </c>
      <c r="F199" s="82">
        <v>768.33199999999999</v>
      </c>
      <c r="G199" s="112">
        <v>24.276</v>
      </c>
      <c r="H199" s="89">
        <v>18652.027632000001</v>
      </c>
      <c r="I199" s="67">
        <v>689.64099999999996</v>
      </c>
      <c r="J199" s="68">
        <v>9.8579999999999472</v>
      </c>
      <c r="K199" s="68">
        <v>679.78300000000002</v>
      </c>
      <c r="L199" s="112">
        <v>23.864000000000001</v>
      </c>
      <c r="M199" s="89">
        <v>16222.341512000001</v>
      </c>
      <c r="N199" s="36"/>
      <c r="S199" s="21"/>
    </row>
    <row r="200" spans="1:19" ht="18" customHeight="1">
      <c r="A200" s="12">
        <v>164</v>
      </c>
      <c r="B200" s="541" t="s">
        <v>230</v>
      </c>
      <c r="C200" s="446" t="s">
        <v>10</v>
      </c>
      <c r="D200" s="67">
        <v>770.82</v>
      </c>
      <c r="E200" s="68">
        <v>32.097000000000094</v>
      </c>
      <c r="F200" s="82">
        <v>738.72299999999996</v>
      </c>
      <c r="G200" s="112">
        <v>24.276</v>
      </c>
      <c r="H200" s="89">
        <v>17933.239547999998</v>
      </c>
      <c r="I200" s="67">
        <v>1072.222</v>
      </c>
      <c r="J200" s="68">
        <v>41.273999999999887</v>
      </c>
      <c r="K200" s="68">
        <v>1030.9480000000001</v>
      </c>
      <c r="L200" s="112">
        <v>23.864000000000001</v>
      </c>
      <c r="M200" s="89">
        <v>24602.543072000004</v>
      </c>
      <c r="N200" s="36"/>
      <c r="S200" s="21"/>
    </row>
    <row r="201" spans="1:19" ht="18" customHeight="1">
      <c r="A201" s="12">
        <v>165</v>
      </c>
      <c r="B201" s="541" t="s">
        <v>194</v>
      </c>
      <c r="C201" s="446" t="s">
        <v>10</v>
      </c>
      <c r="D201" s="67">
        <v>893.29300000000001</v>
      </c>
      <c r="E201" s="68">
        <v>19.075000000000045</v>
      </c>
      <c r="F201" s="82">
        <v>874.21799999999996</v>
      </c>
      <c r="G201" s="112">
        <v>24.276</v>
      </c>
      <c r="H201" s="89">
        <v>21222.516167999998</v>
      </c>
      <c r="I201" s="67">
        <v>864.81600000000003</v>
      </c>
      <c r="J201" s="68">
        <v>11.603000000000065</v>
      </c>
      <c r="K201" s="68">
        <v>853.21299999999997</v>
      </c>
      <c r="L201" s="112">
        <v>23.864000000000001</v>
      </c>
      <c r="M201" s="89">
        <v>20361.075032000001</v>
      </c>
      <c r="N201" s="36"/>
      <c r="S201" s="21"/>
    </row>
    <row r="202" spans="1:19" ht="18" customHeight="1">
      <c r="A202" s="12">
        <v>166</v>
      </c>
      <c r="B202" s="542" t="s">
        <v>296</v>
      </c>
      <c r="C202" s="446" t="s">
        <v>10</v>
      </c>
      <c r="D202" s="85">
        <v>0</v>
      </c>
      <c r="E202" s="69">
        <v>0</v>
      </c>
      <c r="F202" s="272">
        <v>0</v>
      </c>
      <c r="G202" s="82">
        <v>24.276</v>
      </c>
      <c r="H202" s="242">
        <v>0</v>
      </c>
      <c r="I202" s="67">
        <v>240.37100000000001</v>
      </c>
      <c r="J202" s="68">
        <v>9.0970000000000084</v>
      </c>
      <c r="K202" s="68">
        <v>231.274</v>
      </c>
      <c r="L202" s="112">
        <v>23.864000000000001</v>
      </c>
      <c r="M202" s="89">
        <v>5519.1227360000003</v>
      </c>
      <c r="N202" s="36"/>
      <c r="S202" s="21"/>
    </row>
    <row r="203" spans="1:19" ht="18" customHeight="1">
      <c r="A203" s="12">
        <v>167</v>
      </c>
      <c r="B203" s="447" t="s">
        <v>275</v>
      </c>
      <c r="C203" s="446" t="s">
        <v>10</v>
      </c>
      <c r="D203" s="67">
        <v>3370.2640000000001</v>
      </c>
      <c r="E203" s="68">
        <v>4.2840000000001055</v>
      </c>
      <c r="F203" s="82">
        <v>3365.98</v>
      </c>
      <c r="G203" s="82">
        <v>24.276</v>
      </c>
      <c r="H203" s="89">
        <v>81712.530480000001</v>
      </c>
      <c r="I203" s="67">
        <v>3281.8130000000001</v>
      </c>
      <c r="J203" s="68">
        <v>4.1970000000001164</v>
      </c>
      <c r="K203" s="68">
        <v>3277.616</v>
      </c>
      <c r="L203" s="82">
        <v>23.864000000000001</v>
      </c>
      <c r="M203" s="89">
        <v>78217.028224000009</v>
      </c>
      <c r="N203" s="36"/>
      <c r="S203" s="21"/>
    </row>
    <row r="204" spans="1:19" ht="18" customHeight="1">
      <c r="A204" s="12">
        <v>168</v>
      </c>
      <c r="B204" s="399" t="s">
        <v>208</v>
      </c>
      <c r="C204" s="446" t="s">
        <v>10</v>
      </c>
      <c r="D204" s="67">
        <v>1577.0889999999999</v>
      </c>
      <c r="E204" s="68">
        <v>0.48900000000003274</v>
      </c>
      <c r="F204" s="82">
        <v>1576.6</v>
      </c>
      <c r="G204" s="82">
        <v>24.276</v>
      </c>
      <c r="H204" s="89">
        <v>38273.541599999997</v>
      </c>
      <c r="I204" s="67">
        <v>1483.819</v>
      </c>
      <c r="J204" s="68">
        <v>0.42399999999997817</v>
      </c>
      <c r="K204" s="68">
        <v>1483.395</v>
      </c>
      <c r="L204" s="112">
        <v>23.864000000000001</v>
      </c>
      <c r="M204" s="89">
        <v>35399.738279999998</v>
      </c>
      <c r="N204" s="36"/>
      <c r="S204" s="21"/>
    </row>
    <row r="205" spans="1:19" ht="18" customHeight="1">
      <c r="A205" s="12">
        <v>169</v>
      </c>
      <c r="B205" s="399" t="s">
        <v>209</v>
      </c>
      <c r="C205" s="446" t="s">
        <v>10</v>
      </c>
      <c r="D205" s="67">
        <v>537.00300000000004</v>
      </c>
      <c r="E205" s="68">
        <v>30.310000000000059</v>
      </c>
      <c r="F205" s="82">
        <v>506.69299999999998</v>
      </c>
      <c r="G205" s="82">
        <v>16.181000000000001</v>
      </c>
      <c r="H205" s="89">
        <v>8198.7994330000001</v>
      </c>
      <c r="I205" s="67">
        <v>780.76900000000001</v>
      </c>
      <c r="J205" s="68">
        <v>18.937000000000012</v>
      </c>
      <c r="K205" s="68">
        <v>761.83199999999999</v>
      </c>
      <c r="L205" s="82">
        <v>15.906000000000001</v>
      </c>
      <c r="M205" s="89">
        <v>12117.699791999999</v>
      </c>
      <c r="N205" s="36"/>
      <c r="S205" s="21"/>
    </row>
    <row r="206" spans="1:19" ht="18" customHeight="1">
      <c r="A206" s="12">
        <v>170</v>
      </c>
      <c r="B206" s="399" t="s">
        <v>265</v>
      </c>
      <c r="C206" s="446" t="s">
        <v>10</v>
      </c>
      <c r="D206" s="67">
        <v>914.75900000000001</v>
      </c>
      <c r="E206" s="68">
        <v>13.450000000000045</v>
      </c>
      <c r="F206" s="82">
        <v>901.30899999999997</v>
      </c>
      <c r="G206" s="82">
        <v>24.276</v>
      </c>
      <c r="H206" s="89">
        <v>21880.177283999998</v>
      </c>
      <c r="I206" s="67">
        <v>1355.3209999999999</v>
      </c>
      <c r="J206" s="68">
        <v>22.616999999999962</v>
      </c>
      <c r="K206" s="68">
        <v>1332.704</v>
      </c>
      <c r="L206" s="82">
        <v>23.864000000000001</v>
      </c>
      <c r="M206" s="89">
        <v>31803.648256</v>
      </c>
      <c r="N206" s="36"/>
      <c r="S206" s="21"/>
    </row>
    <row r="207" spans="1:19" ht="18" customHeight="1">
      <c r="A207" s="12">
        <v>171</v>
      </c>
      <c r="B207" s="399" t="s">
        <v>211</v>
      </c>
      <c r="C207" s="446" t="s">
        <v>10</v>
      </c>
      <c r="D207" s="67">
        <v>690.24699999999996</v>
      </c>
      <c r="E207" s="68">
        <v>18.40199999999993</v>
      </c>
      <c r="F207" s="82">
        <v>671.84500000000003</v>
      </c>
      <c r="G207" s="82">
        <v>24.276</v>
      </c>
      <c r="H207" s="89">
        <v>16309.709220000001</v>
      </c>
      <c r="I207" s="67">
        <v>683.09900000000005</v>
      </c>
      <c r="J207" s="68">
        <v>12.905000000000086</v>
      </c>
      <c r="K207" s="68">
        <v>670.19399999999996</v>
      </c>
      <c r="L207" s="112">
        <v>23.864000000000001</v>
      </c>
      <c r="M207" s="89">
        <v>15993.509615999999</v>
      </c>
      <c r="N207" s="36"/>
      <c r="S207" s="21"/>
    </row>
    <row r="208" spans="1:19" ht="18" customHeight="1">
      <c r="A208" s="12">
        <v>172</v>
      </c>
      <c r="B208" s="399" t="s">
        <v>288</v>
      </c>
      <c r="C208" s="446" t="s">
        <v>10</v>
      </c>
      <c r="D208" s="67">
        <v>2229.83</v>
      </c>
      <c r="E208" s="68">
        <v>29.768000000000029</v>
      </c>
      <c r="F208" s="82">
        <v>2200.0619999999999</v>
      </c>
      <c r="G208" s="82">
        <v>24.276</v>
      </c>
      <c r="H208" s="89">
        <v>53408.705111999996</v>
      </c>
      <c r="I208" s="67">
        <v>2619.038</v>
      </c>
      <c r="J208" s="68">
        <v>36.192000000000007</v>
      </c>
      <c r="K208" s="68">
        <v>2582.846</v>
      </c>
      <c r="L208" s="82">
        <v>23.864000000000001</v>
      </c>
      <c r="M208" s="89">
        <v>61637.036943999999</v>
      </c>
      <c r="N208" s="36"/>
      <c r="S208" s="21"/>
    </row>
    <row r="209" spans="1:19" ht="18" customHeight="1">
      <c r="A209" s="12">
        <v>173</v>
      </c>
      <c r="B209" s="399" t="s">
        <v>363</v>
      </c>
      <c r="C209" s="446" t="s">
        <v>10</v>
      </c>
      <c r="D209" s="67">
        <v>427.07799999999997</v>
      </c>
      <c r="E209" s="68">
        <v>2.0249999999999773</v>
      </c>
      <c r="F209" s="82">
        <v>425.053</v>
      </c>
      <c r="G209" s="82">
        <v>16.181000000000001</v>
      </c>
      <c r="H209" s="242">
        <v>6877.7825929999999</v>
      </c>
      <c r="I209" s="67">
        <v>306.87400000000002</v>
      </c>
      <c r="J209" s="68">
        <v>0.93100000000004002</v>
      </c>
      <c r="K209" s="68">
        <v>305.94299999999998</v>
      </c>
      <c r="L209" s="82">
        <v>15.906000000000001</v>
      </c>
      <c r="M209" s="89">
        <v>4866.329358</v>
      </c>
      <c r="N209" s="36"/>
      <c r="S209" s="21"/>
    </row>
    <row r="210" spans="1:19" ht="18" customHeight="1">
      <c r="A210" s="12">
        <v>174</v>
      </c>
      <c r="B210" s="399" t="s">
        <v>255</v>
      </c>
      <c r="C210" s="446" t="s">
        <v>10</v>
      </c>
      <c r="D210" s="67">
        <v>773.08799999999997</v>
      </c>
      <c r="E210" s="68">
        <v>2.5919999999999845</v>
      </c>
      <c r="F210" s="82">
        <v>770.49599999999998</v>
      </c>
      <c r="G210" s="82">
        <v>16.181000000000001</v>
      </c>
      <c r="H210" s="89">
        <v>12467.395776000001</v>
      </c>
      <c r="I210" s="465">
        <v>1525.492</v>
      </c>
      <c r="J210" s="272">
        <v>28.229000000000042</v>
      </c>
      <c r="K210" s="272">
        <v>1497.2629999999999</v>
      </c>
      <c r="L210" s="82">
        <v>15.906000000000001</v>
      </c>
      <c r="M210" s="242">
        <v>23815.465278</v>
      </c>
      <c r="N210" s="36"/>
      <c r="S210" s="21"/>
    </row>
    <row r="211" spans="1:19" ht="18" customHeight="1">
      <c r="A211" s="12">
        <v>175</v>
      </c>
      <c r="B211" s="399" t="s">
        <v>280</v>
      </c>
      <c r="C211" s="447" t="s">
        <v>10</v>
      </c>
      <c r="D211" s="465">
        <v>0</v>
      </c>
      <c r="E211" s="272">
        <v>0</v>
      </c>
      <c r="F211" s="272">
        <v>0</v>
      </c>
      <c r="G211" s="82">
        <v>23.805</v>
      </c>
      <c r="H211" s="242">
        <v>0</v>
      </c>
      <c r="I211" s="85">
        <v>0</v>
      </c>
      <c r="J211" s="69">
        <v>0</v>
      </c>
      <c r="K211" s="69">
        <v>0</v>
      </c>
      <c r="L211" s="82">
        <v>23.805</v>
      </c>
      <c r="M211" s="242">
        <v>0</v>
      </c>
      <c r="N211" s="36"/>
      <c r="S211" s="21"/>
    </row>
    <row r="212" spans="1:19" ht="18" customHeight="1">
      <c r="A212" s="12">
        <v>176</v>
      </c>
      <c r="B212" s="399" t="s">
        <v>297</v>
      </c>
      <c r="C212" s="446" t="s">
        <v>10</v>
      </c>
      <c r="D212" s="467">
        <v>1172.951</v>
      </c>
      <c r="E212" s="82">
        <v>5.1390000000001237</v>
      </c>
      <c r="F212" s="82">
        <v>1167.8119999999999</v>
      </c>
      <c r="G212" s="82">
        <v>24.276</v>
      </c>
      <c r="H212" s="89">
        <v>28349.804111999998</v>
      </c>
      <c r="I212" s="560">
        <v>1401.212</v>
      </c>
      <c r="J212" s="68">
        <v>22.866999999999962</v>
      </c>
      <c r="K212" s="143">
        <v>1378.345</v>
      </c>
      <c r="L212" s="563">
        <v>23.864000000000001</v>
      </c>
      <c r="M212" s="145">
        <v>32892.825080000002</v>
      </c>
      <c r="N212" s="36"/>
      <c r="S212" s="21"/>
    </row>
    <row r="213" spans="1:19" ht="18" customHeight="1">
      <c r="A213" s="12">
        <v>177</v>
      </c>
      <c r="B213" s="447" t="s">
        <v>304</v>
      </c>
      <c r="C213" s="446" t="s">
        <v>10</v>
      </c>
      <c r="D213" s="172">
        <v>5382.9679999999998</v>
      </c>
      <c r="E213" s="68">
        <v>84.806999999999789</v>
      </c>
      <c r="F213" s="398">
        <v>5298.1610000000001</v>
      </c>
      <c r="G213" s="82">
        <v>24.276</v>
      </c>
      <c r="H213" s="145">
        <v>128618.156436</v>
      </c>
      <c r="I213" s="67">
        <v>5958.96</v>
      </c>
      <c r="J213" s="68">
        <v>88.256000000000313</v>
      </c>
      <c r="K213" s="68">
        <v>5870.7039999999997</v>
      </c>
      <c r="L213" s="112">
        <v>23.864000000000001</v>
      </c>
      <c r="M213" s="89">
        <v>140098.48025600001</v>
      </c>
    </row>
    <row r="214" spans="1:19" ht="18" customHeight="1">
      <c r="A214" s="12">
        <v>178</v>
      </c>
      <c r="B214" s="399" t="s">
        <v>289</v>
      </c>
      <c r="C214" s="446" t="s">
        <v>10</v>
      </c>
      <c r="D214" s="67">
        <v>418.15300000000002</v>
      </c>
      <c r="E214" s="68">
        <v>22.367000000000019</v>
      </c>
      <c r="F214" s="82">
        <v>395.786</v>
      </c>
      <c r="G214" s="82">
        <v>24.276</v>
      </c>
      <c r="H214" s="89">
        <v>9608.1009360000007</v>
      </c>
      <c r="I214" s="67">
        <v>489.38499999999999</v>
      </c>
      <c r="J214" s="68">
        <v>28.716000000000008</v>
      </c>
      <c r="K214" s="68">
        <v>460.66899999999998</v>
      </c>
      <c r="L214" s="112">
        <v>23.864000000000001</v>
      </c>
      <c r="M214" s="89">
        <v>10993.405016000001</v>
      </c>
      <c r="N214" s="36"/>
      <c r="S214" s="21"/>
    </row>
    <row r="215" spans="1:19" ht="18" customHeight="1">
      <c r="A215" s="12">
        <v>179</v>
      </c>
      <c r="B215" s="399" t="s">
        <v>305</v>
      </c>
      <c r="C215" s="446" t="s">
        <v>10</v>
      </c>
      <c r="D215" s="67">
        <v>1671.2860000000001</v>
      </c>
      <c r="E215" s="68">
        <v>38.314000000000078</v>
      </c>
      <c r="F215" s="82">
        <v>1632.972</v>
      </c>
      <c r="G215" s="82">
        <v>24.276</v>
      </c>
      <c r="H215" s="89">
        <v>39642.028271999996</v>
      </c>
      <c r="I215" s="67">
        <v>1694.8140000000001</v>
      </c>
      <c r="J215" s="68">
        <v>39.689000000000078</v>
      </c>
      <c r="K215" s="68">
        <v>1655.125</v>
      </c>
      <c r="L215" s="82">
        <v>23.864000000000001</v>
      </c>
      <c r="M215" s="89">
        <v>39497.902999999998</v>
      </c>
      <c r="N215" s="36"/>
      <c r="S215" s="21"/>
    </row>
    <row r="216" spans="1:19" ht="18" customHeight="1">
      <c r="A216" s="12">
        <v>180</v>
      </c>
      <c r="B216" s="399" t="s">
        <v>279</v>
      </c>
      <c r="C216" s="446" t="s">
        <v>10</v>
      </c>
      <c r="D216" s="67">
        <v>32.950000000000003</v>
      </c>
      <c r="E216" s="68">
        <v>0.18700000000000472</v>
      </c>
      <c r="F216" s="82">
        <v>32.762999999999998</v>
      </c>
      <c r="G216" s="112">
        <v>24.276</v>
      </c>
      <c r="H216" s="89">
        <v>795.35458799999992</v>
      </c>
      <c r="I216" s="67">
        <v>137.345</v>
      </c>
      <c r="J216" s="68">
        <v>1.2839999999999918</v>
      </c>
      <c r="K216" s="68">
        <v>136.06100000000001</v>
      </c>
      <c r="L216" s="112">
        <v>23.864000000000001</v>
      </c>
      <c r="M216" s="89">
        <v>3246.9597040000003</v>
      </c>
      <c r="N216" s="36"/>
      <c r="S216" s="21"/>
    </row>
    <row r="217" spans="1:19" ht="18" customHeight="1">
      <c r="A217" s="12">
        <v>181</v>
      </c>
      <c r="B217" s="399" t="s">
        <v>281</v>
      </c>
      <c r="C217" s="446" t="s">
        <v>10</v>
      </c>
      <c r="D217" s="67">
        <v>2139.8850000000002</v>
      </c>
      <c r="E217" s="68">
        <v>32.964000000000397</v>
      </c>
      <c r="F217" s="82">
        <v>2106.9209999999998</v>
      </c>
      <c r="G217" s="112">
        <v>24.276</v>
      </c>
      <c r="H217" s="89">
        <v>51147.614195999995</v>
      </c>
      <c r="I217" s="67">
        <v>2276.2730000000001</v>
      </c>
      <c r="J217" s="68">
        <v>37.070999999999913</v>
      </c>
      <c r="K217" s="68">
        <v>2239.2020000000002</v>
      </c>
      <c r="L217" s="82">
        <v>23.864000000000001</v>
      </c>
      <c r="M217" s="89">
        <v>53436.31652800001</v>
      </c>
      <c r="N217" s="36"/>
      <c r="S217" s="21"/>
    </row>
    <row r="218" spans="1:19" ht="18" customHeight="1">
      <c r="A218" s="12">
        <v>182</v>
      </c>
      <c r="B218" s="399" t="s">
        <v>298</v>
      </c>
      <c r="C218" s="446" t="s">
        <v>10</v>
      </c>
      <c r="D218" s="67">
        <v>2280.288</v>
      </c>
      <c r="E218" s="68">
        <v>9.2640000000001237</v>
      </c>
      <c r="F218" s="82">
        <v>2271.0239999999999</v>
      </c>
      <c r="G218" s="112">
        <v>24.276</v>
      </c>
      <c r="H218" s="89">
        <v>55131.378623999997</v>
      </c>
      <c r="I218" s="67">
        <v>2432.9929999999999</v>
      </c>
      <c r="J218" s="68">
        <v>10.766000000000076</v>
      </c>
      <c r="K218" s="68">
        <v>2422.2269999999999</v>
      </c>
      <c r="L218" s="82">
        <v>23.864000000000001</v>
      </c>
      <c r="M218" s="89">
        <v>57804.025128000001</v>
      </c>
      <c r="N218" s="36"/>
      <c r="S218" s="21"/>
    </row>
    <row r="219" spans="1:19" ht="18" customHeight="1">
      <c r="A219" s="12">
        <v>183</v>
      </c>
      <c r="B219" s="399" t="s">
        <v>299</v>
      </c>
      <c r="C219" s="446" t="s">
        <v>10</v>
      </c>
      <c r="D219" s="67">
        <v>658.54100000000005</v>
      </c>
      <c r="E219" s="68">
        <v>20.981000000000108</v>
      </c>
      <c r="F219" s="82">
        <v>637.55999999999995</v>
      </c>
      <c r="G219" s="82">
        <v>24.276</v>
      </c>
      <c r="H219" s="89">
        <v>15477.406559999999</v>
      </c>
      <c r="I219" s="67">
        <v>731.93799999999999</v>
      </c>
      <c r="J219" s="68">
        <v>23.225999999999999</v>
      </c>
      <c r="K219" s="68">
        <v>708.71199999999999</v>
      </c>
      <c r="L219" s="112">
        <v>23.864000000000001</v>
      </c>
      <c r="M219" s="89">
        <v>16912.703168</v>
      </c>
      <c r="N219" s="36"/>
      <c r="S219" s="21"/>
    </row>
    <row r="220" spans="1:19" ht="18" customHeight="1">
      <c r="A220" s="12">
        <v>184</v>
      </c>
      <c r="B220" s="399" t="s">
        <v>303</v>
      </c>
      <c r="C220" s="98" t="s">
        <v>10</v>
      </c>
      <c r="D220" s="67">
        <v>2481.4810000000002</v>
      </c>
      <c r="E220" s="68">
        <v>22.907000000000153</v>
      </c>
      <c r="F220" s="82">
        <v>2458.5740000000001</v>
      </c>
      <c r="G220" s="82">
        <v>24.276</v>
      </c>
      <c r="H220" s="89">
        <v>59684.342424000002</v>
      </c>
      <c r="I220" s="67">
        <v>2538.2739999999999</v>
      </c>
      <c r="J220" s="68">
        <v>18.784000000000106</v>
      </c>
      <c r="K220" s="68">
        <v>2519.4899999999998</v>
      </c>
      <c r="L220" s="112">
        <v>23.864000000000001</v>
      </c>
      <c r="M220" s="89">
        <v>60125.109359999995</v>
      </c>
      <c r="N220" s="36"/>
      <c r="S220" s="21"/>
    </row>
    <row r="221" spans="1:19" ht="18" customHeight="1">
      <c r="A221" s="12">
        <v>185</v>
      </c>
      <c r="B221" s="456" t="s">
        <v>300</v>
      </c>
      <c r="C221" s="98" t="s">
        <v>10</v>
      </c>
      <c r="D221" s="67">
        <v>1806.9970000000001</v>
      </c>
      <c r="E221" s="68">
        <v>12.673999999999978</v>
      </c>
      <c r="F221" s="82">
        <v>1794.3230000000001</v>
      </c>
      <c r="G221" s="112">
        <v>24.276</v>
      </c>
      <c r="H221" s="89">
        <v>43558.985148</v>
      </c>
      <c r="I221" s="67">
        <v>1820.652</v>
      </c>
      <c r="J221" s="68">
        <v>16.307999999999993</v>
      </c>
      <c r="K221" s="68">
        <v>1804.3440000000001</v>
      </c>
      <c r="L221" s="112">
        <v>23.864000000000001</v>
      </c>
      <c r="M221" s="89">
        <v>43058.865216000006</v>
      </c>
      <c r="N221" s="36"/>
      <c r="S221" s="21"/>
    </row>
    <row r="222" spans="1:19" ht="18" customHeight="1">
      <c r="A222" s="12">
        <v>186</v>
      </c>
      <c r="B222" s="456" t="s">
        <v>301</v>
      </c>
      <c r="C222" s="98" t="s">
        <v>10</v>
      </c>
      <c r="D222" s="67">
        <v>1894.451</v>
      </c>
      <c r="E222" s="68">
        <v>13.288000000000011</v>
      </c>
      <c r="F222" s="82">
        <v>1881.163</v>
      </c>
      <c r="G222" s="112">
        <v>24.276</v>
      </c>
      <c r="H222" s="89">
        <v>45667.112988000001</v>
      </c>
      <c r="I222" s="67">
        <v>1865.1780000000001</v>
      </c>
      <c r="J222" s="68">
        <v>16.707000000000107</v>
      </c>
      <c r="K222" s="68">
        <v>1848.471</v>
      </c>
      <c r="L222" s="112">
        <v>23.864000000000001</v>
      </c>
      <c r="M222" s="89">
        <v>44111.911943999999</v>
      </c>
      <c r="N222" s="36"/>
      <c r="S222" s="21"/>
    </row>
    <row r="223" spans="1:19" ht="18" customHeight="1">
      <c r="A223" s="12">
        <v>187</v>
      </c>
      <c r="B223" s="399" t="s">
        <v>341</v>
      </c>
      <c r="C223" s="98" t="s">
        <v>10</v>
      </c>
      <c r="D223" s="67">
        <v>258.88</v>
      </c>
      <c r="E223" s="68">
        <v>2.2479999999999905</v>
      </c>
      <c r="F223" s="82">
        <v>256.63200000000001</v>
      </c>
      <c r="G223" s="112">
        <v>24.276</v>
      </c>
      <c r="H223" s="89">
        <v>6229.9984320000003</v>
      </c>
      <c r="I223" s="67">
        <v>540.82399999999996</v>
      </c>
      <c r="J223" s="68">
        <v>4.4479999999999791</v>
      </c>
      <c r="K223" s="68">
        <v>536.37599999999998</v>
      </c>
      <c r="L223" s="112">
        <v>23.864000000000001</v>
      </c>
      <c r="M223" s="89">
        <v>12800.076864000001</v>
      </c>
      <c r="N223" s="36"/>
      <c r="S223" s="21"/>
    </row>
    <row r="224" spans="1:19" ht="18" customHeight="1">
      <c r="A224" s="12">
        <v>188</v>
      </c>
      <c r="B224" s="399" t="s">
        <v>362</v>
      </c>
      <c r="C224" s="98" t="s">
        <v>10</v>
      </c>
      <c r="D224" s="67">
        <v>1223.134</v>
      </c>
      <c r="E224" s="68">
        <v>28.295000000000073</v>
      </c>
      <c r="F224" s="82">
        <v>1194.8389999999999</v>
      </c>
      <c r="G224" s="112">
        <v>24.276</v>
      </c>
      <c r="H224" s="89">
        <v>29005.911563999998</v>
      </c>
      <c r="I224" s="67">
        <v>1185.357</v>
      </c>
      <c r="J224" s="68">
        <v>23.805000000000064</v>
      </c>
      <c r="K224" s="68">
        <v>1161.5519999999999</v>
      </c>
      <c r="L224" s="112">
        <v>23.864000000000001</v>
      </c>
      <c r="M224" s="89">
        <v>27719.276927999999</v>
      </c>
      <c r="N224" s="36"/>
      <c r="S224" s="21"/>
    </row>
    <row r="225" spans="1:19" ht="18" customHeight="1">
      <c r="A225" s="12">
        <v>189</v>
      </c>
      <c r="B225" s="399" t="s">
        <v>372</v>
      </c>
      <c r="C225" s="98" t="s">
        <v>10</v>
      </c>
      <c r="D225" s="67">
        <v>385.77199999999999</v>
      </c>
      <c r="E225" s="68">
        <v>7.9569999999999936</v>
      </c>
      <c r="F225" s="82">
        <v>377.815</v>
      </c>
      <c r="G225" s="112">
        <v>24.276</v>
      </c>
      <c r="H225" s="89">
        <v>9171.8369399999992</v>
      </c>
      <c r="I225" s="67">
        <v>388.69600000000003</v>
      </c>
      <c r="J225" s="68">
        <v>5.507000000000005</v>
      </c>
      <c r="K225" s="68">
        <v>383.18900000000002</v>
      </c>
      <c r="L225" s="82">
        <v>23.864000000000001</v>
      </c>
      <c r="M225" s="242">
        <v>9144.4222960000006</v>
      </c>
      <c r="N225" s="36"/>
      <c r="S225" s="21"/>
    </row>
    <row r="226" spans="1:19" ht="18" customHeight="1">
      <c r="A226" s="12">
        <v>190</v>
      </c>
      <c r="B226" s="399" t="s">
        <v>307</v>
      </c>
      <c r="C226" s="98" t="s">
        <v>10</v>
      </c>
      <c r="D226" s="85">
        <v>0</v>
      </c>
      <c r="E226" s="69">
        <v>0</v>
      </c>
      <c r="F226" s="272">
        <v>0</v>
      </c>
      <c r="G226" s="112">
        <v>16.181000000000001</v>
      </c>
      <c r="H226" s="242">
        <v>0</v>
      </c>
      <c r="I226" s="85">
        <v>0</v>
      </c>
      <c r="J226" s="69">
        <v>0</v>
      </c>
      <c r="K226" s="69">
        <v>0</v>
      </c>
      <c r="L226" s="82">
        <v>15.906000000000001</v>
      </c>
      <c r="M226" s="242">
        <v>0</v>
      </c>
      <c r="N226" s="36"/>
      <c r="S226" s="21"/>
    </row>
    <row r="227" spans="1:19" ht="18" customHeight="1">
      <c r="A227" s="12">
        <v>191</v>
      </c>
      <c r="B227" s="399" t="s">
        <v>358</v>
      </c>
      <c r="C227" s="98" t="s">
        <v>10</v>
      </c>
      <c r="D227" s="67">
        <v>1121.2829999999999</v>
      </c>
      <c r="E227" s="68">
        <v>0.89999999999986358</v>
      </c>
      <c r="F227" s="82">
        <v>1120.383</v>
      </c>
      <c r="G227" s="112">
        <v>24.276</v>
      </c>
      <c r="H227" s="89">
        <v>27198.417708000001</v>
      </c>
      <c r="I227" s="67">
        <v>1220.925</v>
      </c>
      <c r="J227" s="68">
        <v>0.30199999999990723</v>
      </c>
      <c r="K227" s="68">
        <v>1220.623</v>
      </c>
      <c r="L227" s="82">
        <v>23.864000000000001</v>
      </c>
      <c r="M227" s="89">
        <v>29128.947272000001</v>
      </c>
      <c r="N227" s="36"/>
      <c r="S227" s="21"/>
    </row>
    <row r="228" spans="1:19" ht="18" customHeight="1">
      <c r="A228" s="12">
        <v>192</v>
      </c>
      <c r="B228" s="399" t="s">
        <v>359</v>
      </c>
      <c r="C228" s="98" t="s">
        <v>10</v>
      </c>
      <c r="D228" s="67">
        <v>1385.87</v>
      </c>
      <c r="E228" s="68">
        <v>17.3449999999998</v>
      </c>
      <c r="F228" s="82">
        <v>1368.5250000000001</v>
      </c>
      <c r="G228" s="82">
        <v>16.181000000000001</v>
      </c>
      <c r="H228" s="89">
        <v>22144.103025000004</v>
      </c>
      <c r="I228" s="67">
        <v>1881.808</v>
      </c>
      <c r="J228" s="68">
        <v>25.078999999999951</v>
      </c>
      <c r="K228" s="68">
        <v>1856.729</v>
      </c>
      <c r="L228" s="82">
        <v>15.906000000000001</v>
      </c>
      <c r="M228" s="89">
        <v>29533.131474000002</v>
      </c>
      <c r="N228" s="36"/>
      <c r="S228" s="21"/>
    </row>
    <row r="229" spans="1:19" ht="18" customHeight="1">
      <c r="A229" s="12">
        <v>193</v>
      </c>
      <c r="B229" s="456" t="s">
        <v>349</v>
      </c>
      <c r="C229" s="98" t="s">
        <v>10</v>
      </c>
      <c r="D229" s="67">
        <v>1257.5340000000001</v>
      </c>
      <c r="E229" s="68">
        <v>12.954000000000178</v>
      </c>
      <c r="F229" s="82">
        <v>1244.58</v>
      </c>
      <c r="G229" s="112">
        <v>24.276</v>
      </c>
      <c r="H229" s="89">
        <v>30213.424079999997</v>
      </c>
      <c r="I229" s="67">
        <v>1259.605</v>
      </c>
      <c r="J229" s="68">
        <v>14.048999999999978</v>
      </c>
      <c r="K229" s="68">
        <v>1245.556</v>
      </c>
      <c r="L229" s="82">
        <v>23.864000000000001</v>
      </c>
      <c r="M229" s="89">
        <v>29723.948384000003</v>
      </c>
      <c r="N229" s="36"/>
      <c r="S229" s="21"/>
    </row>
    <row r="230" spans="1:19" ht="18" customHeight="1">
      <c r="A230" s="12">
        <v>194</v>
      </c>
      <c r="B230" s="399" t="s">
        <v>355</v>
      </c>
      <c r="C230" s="98" t="s">
        <v>10</v>
      </c>
      <c r="D230" s="67">
        <v>1694.223</v>
      </c>
      <c r="E230" s="68">
        <v>7.5489999999999782</v>
      </c>
      <c r="F230" s="82">
        <v>1686.674</v>
      </c>
      <c r="G230" s="112">
        <v>24.276</v>
      </c>
      <c r="H230" s="89">
        <v>40945.698023999998</v>
      </c>
      <c r="I230" s="67">
        <v>1754.279</v>
      </c>
      <c r="J230" s="68">
        <v>13.280999999999949</v>
      </c>
      <c r="K230" s="68">
        <v>1740.998</v>
      </c>
      <c r="L230" s="82">
        <v>23.864000000000001</v>
      </c>
      <c r="M230" s="89">
        <v>41547.176272000004</v>
      </c>
      <c r="N230" s="36"/>
      <c r="S230" s="21"/>
    </row>
    <row r="231" spans="1:19" ht="18" customHeight="1">
      <c r="A231" s="12">
        <v>195</v>
      </c>
      <c r="B231" s="399" t="s">
        <v>399</v>
      </c>
      <c r="C231" s="98" t="s">
        <v>10</v>
      </c>
      <c r="D231" s="67">
        <v>3922.6990000000001</v>
      </c>
      <c r="E231" s="68">
        <v>11.29300000000012</v>
      </c>
      <c r="F231" s="82">
        <v>3911.4059999999999</v>
      </c>
      <c r="G231" s="82">
        <v>24.276</v>
      </c>
      <c r="H231" s="89">
        <v>94953.292055999991</v>
      </c>
      <c r="I231" s="67">
        <v>2248.2660000000001</v>
      </c>
      <c r="J231" s="68">
        <v>5.6849999999999454</v>
      </c>
      <c r="K231" s="68">
        <v>2242.5810000000001</v>
      </c>
      <c r="L231" s="82"/>
      <c r="M231" s="242">
        <v>0</v>
      </c>
      <c r="N231" s="36"/>
      <c r="S231" s="21"/>
    </row>
    <row r="232" spans="1:19" ht="18" customHeight="1">
      <c r="A232" s="12">
        <v>196</v>
      </c>
      <c r="B232" s="399" t="s">
        <v>373</v>
      </c>
      <c r="C232" s="98" t="s">
        <v>10</v>
      </c>
      <c r="D232" s="67">
        <v>790.70600000000002</v>
      </c>
      <c r="E232" s="68">
        <v>20.72300000000007</v>
      </c>
      <c r="F232" s="82">
        <v>769.98299999999995</v>
      </c>
      <c r="G232" s="82"/>
      <c r="H232" s="242">
        <v>0</v>
      </c>
      <c r="I232" s="67">
        <v>173.55500000000001</v>
      </c>
      <c r="J232" s="68">
        <v>4.6599999999999966</v>
      </c>
      <c r="K232" s="68">
        <v>168.89500000000001</v>
      </c>
      <c r="L232" s="82"/>
      <c r="M232" s="242">
        <v>0</v>
      </c>
      <c r="N232" s="36"/>
      <c r="S232" s="21"/>
    </row>
    <row r="233" spans="1:19" ht="18" customHeight="1">
      <c r="A233" s="12">
        <v>197</v>
      </c>
      <c r="B233" s="399" t="s">
        <v>376</v>
      </c>
      <c r="C233" s="98" t="s">
        <v>10</v>
      </c>
      <c r="D233" s="67">
        <v>151.91300000000001</v>
      </c>
      <c r="E233" s="68">
        <v>3.4370000000000118</v>
      </c>
      <c r="F233" s="82">
        <v>148.476</v>
      </c>
      <c r="G233" s="82">
        <v>16.181000000000001</v>
      </c>
      <c r="H233" s="89">
        <v>2402.4901560000003</v>
      </c>
      <c r="I233" s="85">
        <v>0</v>
      </c>
      <c r="J233" s="69">
        <v>0</v>
      </c>
      <c r="K233" s="69">
        <v>0</v>
      </c>
      <c r="L233" s="272"/>
      <c r="M233" s="242">
        <v>0</v>
      </c>
      <c r="N233" s="36"/>
      <c r="S233" s="21"/>
    </row>
    <row r="234" spans="1:19" ht="18" customHeight="1">
      <c r="A234" s="12">
        <v>198</v>
      </c>
      <c r="B234" s="399" t="s">
        <v>380</v>
      </c>
      <c r="C234" s="406" t="s">
        <v>10</v>
      </c>
      <c r="D234" s="465">
        <v>0</v>
      </c>
      <c r="E234" s="69">
        <v>0</v>
      </c>
      <c r="F234" s="272">
        <v>0</v>
      </c>
      <c r="G234" s="272"/>
      <c r="H234" s="242">
        <v>0</v>
      </c>
      <c r="I234" s="85">
        <v>0</v>
      </c>
      <c r="J234" s="69">
        <v>0</v>
      </c>
      <c r="K234" s="69">
        <v>0</v>
      </c>
      <c r="L234" s="272"/>
      <c r="M234" s="242">
        <v>0</v>
      </c>
      <c r="N234" s="36"/>
      <c r="S234" s="21"/>
    </row>
    <row r="235" spans="1:19" ht="18" customHeight="1">
      <c r="A235" s="12">
        <v>199</v>
      </c>
      <c r="B235" s="399" t="s">
        <v>381</v>
      </c>
      <c r="C235" s="406" t="s">
        <v>10</v>
      </c>
      <c r="D235" s="85">
        <v>0</v>
      </c>
      <c r="E235" s="69">
        <v>0</v>
      </c>
      <c r="F235" s="272">
        <v>0</v>
      </c>
      <c r="G235" s="82">
        <v>9.2629999999999999</v>
      </c>
      <c r="H235" s="242">
        <v>0</v>
      </c>
      <c r="I235" s="67">
        <v>9.6000000000000002E-2</v>
      </c>
      <c r="J235" s="68">
        <v>0</v>
      </c>
      <c r="K235" s="68">
        <v>9.6000000000000002E-2</v>
      </c>
      <c r="L235" s="68">
        <v>9.2629999999999999</v>
      </c>
      <c r="M235" s="89">
        <v>0.88924800000000004</v>
      </c>
      <c r="N235" s="36"/>
      <c r="S235" s="21"/>
    </row>
    <row r="236" spans="1:19" ht="18" customHeight="1">
      <c r="A236" s="12">
        <v>200</v>
      </c>
      <c r="B236" s="456" t="s">
        <v>348</v>
      </c>
      <c r="C236" s="406" t="s">
        <v>10</v>
      </c>
      <c r="D236" s="67">
        <v>79.712000000000003</v>
      </c>
      <c r="E236" s="68">
        <v>1.1770000000000067</v>
      </c>
      <c r="F236" s="82">
        <v>78.534999999999997</v>
      </c>
      <c r="G236" s="82">
        <v>43.585000000000001</v>
      </c>
      <c r="H236" s="89">
        <v>3422.947975</v>
      </c>
      <c r="I236" s="67">
        <v>80.388000000000005</v>
      </c>
      <c r="J236" s="68">
        <v>1.2850000000000108</v>
      </c>
      <c r="K236" s="68">
        <v>79.102999999999994</v>
      </c>
      <c r="L236" s="82">
        <v>42.844999999999999</v>
      </c>
      <c r="M236" s="89">
        <v>3389.1680349999997</v>
      </c>
      <c r="N236" s="36"/>
      <c r="S236" s="21"/>
    </row>
    <row r="237" spans="1:19" ht="18" customHeight="1">
      <c r="A237" s="12">
        <v>201</v>
      </c>
      <c r="B237" s="456" t="s">
        <v>347</v>
      </c>
      <c r="C237" s="406" t="s">
        <v>10</v>
      </c>
      <c r="D237" s="67">
        <v>13.882999999999999</v>
      </c>
      <c r="E237" s="68">
        <v>1.2689999999999984</v>
      </c>
      <c r="F237" s="82">
        <v>12.614000000000001</v>
      </c>
      <c r="G237" s="82">
        <v>43.585000000000001</v>
      </c>
      <c r="H237" s="89">
        <v>549.78119000000004</v>
      </c>
      <c r="I237" s="67">
        <v>12.112</v>
      </c>
      <c r="J237" s="68">
        <v>0.80300000000000082</v>
      </c>
      <c r="K237" s="68">
        <v>11.308999999999999</v>
      </c>
      <c r="L237" s="82">
        <v>42.844999999999999</v>
      </c>
      <c r="M237" s="89">
        <v>484.53410499999995</v>
      </c>
      <c r="N237" s="36"/>
      <c r="S237" s="21"/>
    </row>
    <row r="238" spans="1:19" ht="18" customHeight="1">
      <c r="A238" s="12">
        <v>202</v>
      </c>
      <c r="B238" s="456" t="s">
        <v>377</v>
      </c>
      <c r="C238" s="406" t="s">
        <v>10</v>
      </c>
      <c r="D238" s="67">
        <v>128.27199999999999</v>
      </c>
      <c r="E238" s="68">
        <v>0</v>
      </c>
      <c r="F238" s="82">
        <v>128.27199999999999</v>
      </c>
      <c r="G238" s="82">
        <v>43.585000000000001</v>
      </c>
      <c r="H238" s="89">
        <v>5590.7351199999994</v>
      </c>
      <c r="I238" s="67">
        <v>157.779</v>
      </c>
      <c r="J238" s="68">
        <v>0.10800000000000409</v>
      </c>
      <c r="K238" s="68">
        <v>157.67099999999999</v>
      </c>
      <c r="L238" s="82"/>
      <c r="M238" s="242">
        <v>0</v>
      </c>
      <c r="N238" s="36"/>
      <c r="S238" s="21"/>
    </row>
    <row r="239" spans="1:19" ht="28.5" customHeight="1">
      <c r="A239" s="12">
        <v>203</v>
      </c>
      <c r="B239" s="549" t="s">
        <v>405</v>
      </c>
      <c r="C239" s="406" t="s">
        <v>10</v>
      </c>
      <c r="D239" s="85">
        <v>0</v>
      </c>
      <c r="E239" s="69">
        <v>0</v>
      </c>
      <c r="F239" s="272">
        <v>0</v>
      </c>
      <c r="G239" s="82">
        <v>43.585000000000001</v>
      </c>
      <c r="H239" s="242">
        <v>0</v>
      </c>
      <c r="I239" s="85">
        <v>0</v>
      </c>
      <c r="J239" s="69">
        <v>0</v>
      </c>
      <c r="K239" s="69">
        <v>0</v>
      </c>
      <c r="L239" s="82">
        <v>42.844999999999999</v>
      </c>
      <c r="M239" s="242">
        <v>0</v>
      </c>
      <c r="N239" s="36"/>
      <c r="S239" s="21"/>
    </row>
    <row r="240" spans="1:19" ht="18" customHeight="1">
      <c r="A240" s="12">
        <v>204</v>
      </c>
      <c r="B240" s="456" t="s">
        <v>406</v>
      </c>
      <c r="C240" s="406" t="s">
        <v>10</v>
      </c>
      <c r="D240" s="467">
        <v>70.543999999999997</v>
      </c>
      <c r="E240" s="82">
        <v>1.0999999999999943</v>
      </c>
      <c r="F240" s="82">
        <v>69.444000000000003</v>
      </c>
      <c r="G240" s="82">
        <v>43.585000000000001</v>
      </c>
      <c r="H240" s="89">
        <v>3026.7167400000003</v>
      </c>
      <c r="I240" s="519">
        <v>75.698999999999998</v>
      </c>
      <c r="J240" s="82">
        <v>0.95699999999999363</v>
      </c>
      <c r="K240" s="66">
        <v>74.742000000000004</v>
      </c>
      <c r="L240" s="82">
        <v>42.844999999999999</v>
      </c>
      <c r="M240" s="520">
        <v>3202.3209900000002</v>
      </c>
      <c r="N240" s="36"/>
      <c r="S240" s="21"/>
    </row>
    <row r="241" spans="1:19" ht="18" customHeight="1">
      <c r="A241" s="12">
        <v>205</v>
      </c>
      <c r="B241" s="456" t="s">
        <v>357</v>
      </c>
      <c r="C241" s="406" t="s">
        <v>10</v>
      </c>
      <c r="D241" s="467">
        <v>155.48599999999999</v>
      </c>
      <c r="E241" s="82">
        <v>3.5859999999999843</v>
      </c>
      <c r="F241" s="82">
        <v>151.9</v>
      </c>
      <c r="G241" s="82">
        <v>43.585000000000001</v>
      </c>
      <c r="H241" s="89">
        <v>6620.5615000000007</v>
      </c>
      <c r="I241" s="519">
        <v>165.471</v>
      </c>
      <c r="J241" s="82">
        <v>27.275000000000006</v>
      </c>
      <c r="K241" s="66">
        <v>138.196</v>
      </c>
      <c r="L241" s="82">
        <v>42.844999999999999</v>
      </c>
      <c r="M241" s="520">
        <v>5921.0076199999994</v>
      </c>
      <c r="N241" s="36"/>
      <c r="S241" s="21"/>
    </row>
    <row r="242" spans="1:19" ht="18" customHeight="1">
      <c r="A242" s="12">
        <v>206</v>
      </c>
      <c r="B242" s="456" t="s">
        <v>360</v>
      </c>
      <c r="C242" s="406" t="s">
        <v>10</v>
      </c>
      <c r="D242" s="467">
        <v>9.4290000000000003</v>
      </c>
      <c r="E242" s="82">
        <v>0</v>
      </c>
      <c r="F242" s="82">
        <v>9.4290000000000003</v>
      </c>
      <c r="G242" s="82">
        <v>43.585000000000001</v>
      </c>
      <c r="H242" s="408">
        <v>410.962965</v>
      </c>
      <c r="I242" s="519">
        <v>7.3949999999999996</v>
      </c>
      <c r="J242" s="82">
        <v>0.48999999999999932</v>
      </c>
      <c r="K242" s="66">
        <v>6.9050000000000002</v>
      </c>
      <c r="L242" s="82">
        <v>42.844999999999999</v>
      </c>
      <c r="M242" s="520">
        <v>295.84472499999998</v>
      </c>
      <c r="N242" s="36"/>
      <c r="S242" s="21"/>
    </row>
    <row r="243" spans="1:19" ht="18" customHeight="1">
      <c r="A243" s="12">
        <v>207</v>
      </c>
      <c r="B243" s="481" t="s">
        <v>361</v>
      </c>
      <c r="C243" s="406" t="s">
        <v>10</v>
      </c>
      <c r="D243" s="467">
        <v>168.34899999999999</v>
      </c>
      <c r="E243" s="82">
        <v>1.5060000000000002</v>
      </c>
      <c r="F243" s="82">
        <v>166.84299999999999</v>
      </c>
      <c r="G243" s="82">
        <v>43.585000000000001</v>
      </c>
      <c r="H243" s="408">
        <v>7271.8521549999996</v>
      </c>
      <c r="I243" s="519">
        <v>177.953</v>
      </c>
      <c r="J243" s="82">
        <v>1.6750000000000114</v>
      </c>
      <c r="K243" s="66">
        <v>176.27799999999999</v>
      </c>
      <c r="L243" s="82">
        <v>42.844999999999999</v>
      </c>
      <c r="M243" s="535">
        <v>7552.6309099999999</v>
      </c>
      <c r="N243" s="36"/>
      <c r="S243" s="21"/>
    </row>
    <row r="244" spans="1:19" ht="18" customHeight="1">
      <c r="A244" s="12">
        <v>208</v>
      </c>
      <c r="B244" s="481" t="s">
        <v>354</v>
      </c>
      <c r="C244" s="406" t="s">
        <v>10</v>
      </c>
      <c r="D244" s="467">
        <v>83.097999999999999</v>
      </c>
      <c r="E244" s="82">
        <v>0.68699999999999761</v>
      </c>
      <c r="F244" s="82">
        <v>82.411000000000001</v>
      </c>
      <c r="G244" s="82">
        <v>43.585000000000001</v>
      </c>
      <c r="H244" s="408">
        <v>3591.8834350000002</v>
      </c>
      <c r="I244" s="67">
        <v>86.462000000000003</v>
      </c>
      <c r="J244" s="68">
        <v>0.6910000000000025</v>
      </c>
      <c r="K244" s="68">
        <v>85.771000000000001</v>
      </c>
      <c r="L244" s="82">
        <v>42.844999999999999</v>
      </c>
      <c r="M244" s="89">
        <v>3674.8584949999999</v>
      </c>
      <c r="N244" s="36"/>
      <c r="S244" s="21"/>
    </row>
    <row r="245" spans="1:19" ht="30.75" customHeight="1">
      <c r="A245" s="12">
        <v>209</v>
      </c>
      <c r="B245" s="481" t="s">
        <v>390</v>
      </c>
      <c r="C245" s="406" t="s">
        <v>10</v>
      </c>
      <c r="D245" s="467">
        <v>149.39400000000001</v>
      </c>
      <c r="E245" s="82">
        <v>0</v>
      </c>
      <c r="F245" s="82">
        <v>149.39400000000001</v>
      </c>
      <c r="G245" s="82">
        <v>43.585000000000001</v>
      </c>
      <c r="H245" s="408">
        <v>6511.3374900000008</v>
      </c>
      <c r="I245" s="67">
        <v>163.774</v>
      </c>
      <c r="J245" s="68">
        <v>0</v>
      </c>
      <c r="K245" s="68">
        <v>163.774</v>
      </c>
      <c r="L245" s="82">
        <v>42.844999999999999</v>
      </c>
      <c r="M245" s="242">
        <v>7016.8970300000001</v>
      </c>
      <c r="N245" s="36"/>
      <c r="S245" s="21"/>
    </row>
    <row r="246" spans="1:19" ht="18" customHeight="1">
      <c r="A246" s="12">
        <v>210</v>
      </c>
      <c r="B246" s="481" t="s">
        <v>375</v>
      </c>
      <c r="C246" s="406" t="s">
        <v>10</v>
      </c>
      <c r="D246" s="467">
        <v>156.184</v>
      </c>
      <c r="E246" s="82">
        <v>2.8029999999999973</v>
      </c>
      <c r="F246" s="82">
        <v>153.381</v>
      </c>
      <c r="G246" s="82">
        <v>43.585000000000001</v>
      </c>
      <c r="H246" s="408">
        <v>6685.1108850000001</v>
      </c>
      <c r="I246" s="67">
        <v>155.37200000000001</v>
      </c>
      <c r="J246" s="68">
        <v>2.7800000000000011</v>
      </c>
      <c r="K246" s="68">
        <v>152.59200000000001</v>
      </c>
      <c r="L246" s="82">
        <v>42.844999999999999</v>
      </c>
      <c r="M246" s="242">
        <v>6537.8042400000004</v>
      </c>
      <c r="N246" s="36"/>
      <c r="S246" s="21"/>
    </row>
    <row r="247" spans="1:19" ht="18" customHeight="1">
      <c r="A247" s="12">
        <v>211</v>
      </c>
      <c r="B247" s="481" t="s">
        <v>378</v>
      </c>
      <c r="C247" s="406" t="s">
        <v>10</v>
      </c>
      <c r="D247" s="467">
        <v>154.023</v>
      </c>
      <c r="E247" s="82">
        <v>3.1069999999999993</v>
      </c>
      <c r="F247" s="82">
        <v>150.916</v>
      </c>
      <c r="G247" s="82">
        <v>43.585000000000001</v>
      </c>
      <c r="H247" s="408">
        <v>6577.6738599999999</v>
      </c>
      <c r="I247" s="67">
        <v>171.13399999999999</v>
      </c>
      <c r="J247" s="68">
        <v>3.1689999999999827</v>
      </c>
      <c r="K247" s="68">
        <v>167.965</v>
      </c>
      <c r="L247" s="82">
        <v>42.844999999999999</v>
      </c>
      <c r="M247" s="242">
        <v>7196.4604250000002</v>
      </c>
      <c r="N247" s="36"/>
      <c r="S247" s="21"/>
    </row>
    <row r="248" spans="1:19" ht="18" customHeight="1">
      <c r="A248" s="12">
        <v>212</v>
      </c>
      <c r="B248" s="481" t="s">
        <v>379</v>
      </c>
      <c r="C248" s="406" t="s">
        <v>10</v>
      </c>
      <c r="D248" s="467">
        <v>158.37100000000001</v>
      </c>
      <c r="E248" s="82">
        <v>9.3089999999999975</v>
      </c>
      <c r="F248" s="82">
        <v>149.06200000000001</v>
      </c>
      <c r="G248" s="82">
        <v>43.585000000000001</v>
      </c>
      <c r="H248" s="408">
        <v>6496.8672700000006</v>
      </c>
      <c r="I248" s="67">
        <v>175.69800000000001</v>
      </c>
      <c r="J248" s="68">
        <v>7.5289999999999964</v>
      </c>
      <c r="K248" s="68">
        <v>168.16900000000001</v>
      </c>
      <c r="L248" s="82">
        <v>42.844999999999999</v>
      </c>
      <c r="M248" s="89">
        <v>7205.2008050000004</v>
      </c>
      <c r="N248" s="36"/>
      <c r="S248" s="21"/>
    </row>
    <row r="249" spans="1:19" ht="33.75" customHeight="1">
      <c r="A249" s="12">
        <v>213</v>
      </c>
      <c r="B249" s="481" t="s">
        <v>383</v>
      </c>
      <c r="C249" s="406" t="s">
        <v>10</v>
      </c>
      <c r="D249" s="467">
        <v>156.14699999999999</v>
      </c>
      <c r="E249" s="82">
        <v>2.0199999999999818</v>
      </c>
      <c r="F249" s="82">
        <v>154.12700000000001</v>
      </c>
      <c r="G249" s="82">
        <v>43.585000000000001</v>
      </c>
      <c r="H249" s="408">
        <v>6717.6252950000007</v>
      </c>
      <c r="I249" s="67">
        <v>169.285</v>
      </c>
      <c r="J249" s="68">
        <v>2.2690000000000055</v>
      </c>
      <c r="K249" s="68">
        <v>167.01599999999999</v>
      </c>
      <c r="L249" s="82">
        <v>42.844999999999999</v>
      </c>
      <c r="M249" s="242">
        <v>7155.8005199999998</v>
      </c>
      <c r="N249" s="36"/>
      <c r="S249" s="21"/>
    </row>
    <row r="250" spans="1:19" ht="33" customHeight="1">
      <c r="A250" s="12">
        <v>214</v>
      </c>
      <c r="B250" s="481" t="s">
        <v>398</v>
      </c>
      <c r="C250" s="406" t="s">
        <v>10</v>
      </c>
      <c r="D250" s="467">
        <v>180.32</v>
      </c>
      <c r="E250" s="82">
        <v>0</v>
      </c>
      <c r="F250" s="82">
        <v>180.32</v>
      </c>
      <c r="G250" s="82">
        <v>24.233000000000001</v>
      </c>
      <c r="H250" s="486">
        <v>4369.6945599999999</v>
      </c>
      <c r="I250" s="85">
        <v>0</v>
      </c>
      <c r="J250" s="69">
        <v>0</v>
      </c>
      <c r="K250" s="69">
        <v>0</v>
      </c>
      <c r="L250" s="82"/>
      <c r="M250" s="242">
        <v>0</v>
      </c>
      <c r="N250" s="36"/>
      <c r="S250" s="21"/>
    </row>
    <row r="251" spans="1:19" ht="18" customHeight="1">
      <c r="A251" s="12">
        <v>215</v>
      </c>
      <c r="B251" s="481" t="s">
        <v>387</v>
      </c>
      <c r="C251" s="406" t="s">
        <v>10</v>
      </c>
      <c r="D251" s="467">
        <v>185.58600000000001</v>
      </c>
      <c r="E251" s="82">
        <v>0</v>
      </c>
      <c r="F251" s="82">
        <v>185.58600000000001</v>
      </c>
      <c r="G251" s="82">
        <v>43.585000000000001</v>
      </c>
      <c r="H251" s="408">
        <v>8088.7658100000008</v>
      </c>
      <c r="I251" s="85">
        <v>0</v>
      </c>
      <c r="J251" s="69">
        <v>0</v>
      </c>
      <c r="K251" s="69">
        <v>0</v>
      </c>
      <c r="L251" s="82"/>
      <c r="M251" s="242">
        <v>0</v>
      </c>
      <c r="N251" s="36"/>
      <c r="S251" s="21"/>
    </row>
    <row r="252" spans="1:19" ht="18" customHeight="1">
      <c r="A252" s="12">
        <v>216</v>
      </c>
      <c r="B252" s="481" t="s">
        <v>388</v>
      </c>
      <c r="C252" s="406" t="s">
        <v>10</v>
      </c>
      <c r="D252" s="467">
        <v>184.64599999999999</v>
      </c>
      <c r="E252" s="82">
        <v>1.9689999999999941</v>
      </c>
      <c r="F252" s="82">
        <v>182.67699999999999</v>
      </c>
      <c r="G252" s="82">
        <v>43.585000000000001</v>
      </c>
      <c r="H252" s="408">
        <v>7961.9770449999996</v>
      </c>
      <c r="I252" s="85">
        <v>0</v>
      </c>
      <c r="J252" s="69">
        <v>0</v>
      </c>
      <c r="K252" s="69">
        <v>0</v>
      </c>
      <c r="L252" s="82"/>
      <c r="M252" s="242">
        <v>0</v>
      </c>
      <c r="N252" s="36"/>
      <c r="S252" s="21"/>
    </row>
    <row r="253" spans="1:19" ht="18" customHeight="1">
      <c r="A253" s="12">
        <v>217</v>
      </c>
      <c r="B253" s="481" t="s">
        <v>400</v>
      </c>
      <c r="C253" s="406" t="s">
        <v>10</v>
      </c>
      <c r="D253" s="465">
        <v>0</v>
      </c>
      <c r="E253" s="69">
        <v>0</v>
      </c>
      <c r="F253" s="272">
        <v>0</v>
      </c>
      <c r="G253" s="82">
        <v>16.143999999999998</v>
      </c>
      <c r="H253" s="242">
        <v>0</v>
      </c>
      <c r="I253" s="465">
        <v>0</v>
      </c>
      <c r="J253" s="69">
        <v>0</v>
      </c>
      <c r="K253" s="69">
        <v>0</v>
      </c>
      <c r="L253" s="68">
        <v>17.015000000000001</v>
      </c>
      <c r="M253" s="242">
        <v>0</v>
      </c>
      <c r="N253" s="36"/>
      <c r="S253" s="21"/>
    </row>
    <row r="254" spans="1:19" ht="18" customHeight="1">
      <c r="A254" s="12">
        <v>218</v>
      </c>
      <c r="B254" s="559" t="s">
        <v>407</v>
      </c>
      <c r="C254" s="406" t="s">
        <v>10</v>
      </c>
      <c r="D254" s="467">
        <v>383.012</v>
      </c>
      <c r="E254" s="272">
        <v>0</v>
      </c>
      <c r="F254" s="82">
        <v>383.012</v>
      </c>
      <c r="G254" s="82">
        <v>16.143999999999998</v>
      </c>
      <c r="H254" s="89">
        <v>6183.3457279999993</v>
      </c>
      <c r="I254" s="465">
        <v>0</v>
      </c>
      <c r="J254" s="272">
        <v>0</v>
      </c>
      <c r="K254" s="272">
        <v>0</v>
      </c>
      <c r="L254" s="68">
        <v>17.015000000000001</v>
      </c>
      <c r="M254" s="242">
        <v>0</v>
      </c>
      <c r="N254" s="25"/>
      <c r="S254" s="21"/>
    </row>
    <row r="255" spans="1:19" ht="18" customHeight="1">
      <c r="A255" s="12"/>
      <c r="B255" s="543" t="s">
        <v>20</v>
      </c>
      <c r="C255" s="457" t="s">
        <v>10</v>
      </c>
      <c r="D255" s="188">
        <v>575401.62500000012</v>
      </c>
      <c r="E255" s="188">
        <v>25641.302900000042</v>
      </c>
      <c r="F255" s="550">
        <v>549760.32209999999</v>
      </c>
      <c r="G255" s="404"/>
      <c r="H255" s="140">
        <v>10304179.512816001</v>
      </c>
      <c r="I255" s="61">
        <v>576134.60200000007</v>
      </c>
      <c r="J255" s="62">
        <v>23920.050000000123</v>
      </c>
      <c r="K255" s="62">
        <v>552214.55199999991</v>
      </c>
      <c r="L255" s="75"/>
      <c r="M255" s="240">
        <v>10302406.943563484</v>
      </c>
      <c r="N255" s="25"/>
      <c r="O255" s="21" t="s">
        <v>38</v>
      </c>
      <c r="S255" s="21"/>
    </row>
    <row r="256" spans="1:19" ht="18" customHeight="1">
      <c r="A256" s="577"/>
      <c r="B256" s="544" t="s">
        <v>207</v>
      </c>
      <c r="C256" s="406" t="s">
        <v>10</v>
      </c>
      <c r="D256" s="172">
        <v>261923.7</v>
      </c>
      <c r="E256" s="172">
        <v>20744.532000000007</v>
      </c>
      <c r="F256" s="404">
        <v>241179.16800000001</v>
      </c>
      <c r="G256" s="398"/>
      <c r="H256" s="145">
        <v>3143349.4284239998</v>
      </c>
      <c r="I256" s="67">
        <v>155671.166</v>
      </c>
      <c r="J256" s="68">
        <v>15511.85500000001</v>
      </c>
      <c r="K256" s="68">
        <v>140159.31099999999</v>
      </c>
      <c r="L256" s="82"/>
      <c r="M256" s="89">
        <v>1523739.2505099999</v>
      </c>
      <c r="S256" s="21"/>
    </row>
    <row r="257" spans="1:19" ht="18" customHeight="1">
      <c r="A257" s="577"/>
      <c r="B257" s="544" t="s">
        <v>50</v>
      </c>
      <c r="C257" s="406" t="s">
        <v>10</v>
      </c>
      <c r="D257" s="172">
        <v>9545.5820000000003</v>
      </c>
      <c r="E257" s="172">
        <v>297.94399999999951</v>
      </c>
      <c r="F257" s="404">
        <v>9247.6380000000008</v>
      </c>
      <c r="G257" s="404"/>
      <c r="H257" s="145">
        <v>1683678.1819303997</v>
      </c>
      <c r="I257" s="67">
        <v>42522.686999999998</v>
      </c>
      <c r="J257" s="68">
        <v>2334.4199999999983</v>
      </c>
      <c r="K257" s="68">
        <v>40188.267</v>
      </c>
      <c r="L257" s="82"/>
      <c r="M257" s="89">
        <v>2749100.6847774838</v>
      </c>
      <c r="N257" s="396"/>
      <c r="O257" s="36"/>
      <c r="S257" s="21"/>
    </row>
    <row r="258" spans="1:19" ht="18" customHeight="1">
      <c r="A258" s="577"/>
      <c r="B258" s="544" t="s">
        <v>51</v>
      </c>
      <c r="C258" s="406" t="s">
        <v>10</v>
      </c>
      <c r="D258" s="172">
        <v>301898.89900000021</v>
      </c>
      <c r="E258" s="172">
        <v>4570.2939000001643</v>
      </c>
      <c r="F258" s="404">
        <v>297328.60510000004</v>
      </c>
      <c r="G258" s="404"/>
      <c r="H258" s="145">
        <v>5393257.4091666015</v>
      </c>
      <c r="I258" s="67">
        <v>376342.22700000013</v>
      </c>
      <c r="J258" s="68">
        <v>6024.7440000002389</v>
      </c>
      <c r="K258" s="68">
        <v>370317.48299999989</v>
      </c>
      <c r="L258" s="82"/>
      <c r="M258" s="89">
        <v>5969934.4803760005</v>
      </c>
      <c r="S258" s="21"/>
    </row>
    <row r="259" spans="1:19" ht="18" customHeight="1">
      <c r="A259" s="577"/>
      <c r="B259" s="544" t="s">
        <v>306</v>
      </c>
      <c r="C259" s="406" t="s">
        <v>10</v>
      </c>
      <c r="D259" s="172">
        <v>1811.5769999999998</v>
      </c>
      <c r="E259" s="172">
        <v>26.086999999999762</v>
      </c>
      <c r="F259" s="404">
        <v>1785.49</v>
      </c>
      <c r="G259" s="404"/>
      <c r="H259" s="145">
        <v>74331.029009999998</v>
      </c>
      <c r="I259" s="67">
        <v>1348.2430000000002</v>
      </c>
      <c r="J259" s="68">
        <v>46.835000000000036</v>
      </c>
      <c r="K259" s="68">
        <v>1301.4080000000001</v>
      </c>
      <c r="L259" s="82"/>
      <c r="M259" s="89">
        <v>55758.825759999992</v>
      </c>
      <c r="S259" s="21"/>
    </row>
    <row r="260" spans="1:19" ht="18" customHeight="1">
      <c r="A260" s="577"/>
      <c r="B260" s="544" t="s">
        <v>308</v>
      </c>
      <c r="C260" s="406" t="s">
        <v>10</v>
      </c>
      <c r="D260" s="172">
        <v>221.86699999999999</v>
      </c>
      <c r="E260" s="172">
        <v>2.445999999999998</v>
      </c>
      <c r="F260" s="404">
        <v>219.42099999999999</v>
      </c>
      <c r="G260" s="404"/>
      <c r="H260" s="145">
        <v>9563.464285</v>
      </c>
      <c r="I260" s="67">
        <v>250.279</v>
      </c>
      <c r="J260" s="68">
        <v>2.1960000000000264</v>
      </c>
      <c r="K260" s="68">
        <v>248.08299999999997</v>
      </c>
      <c r="L260" s="82"/>
      <c r="M260" s="89">
        <v>3873.7021399999994</v>
      </c>
      <c r="S260" s="21"/>
    </row>
    <row r="261" spans="1:19" ht="18" customHeight="1">
      <c r="A261" s="577"/>
      <c r="B261" s="544" t="s">
        <v>309</v>
      </c>
      <c r="C261" s="406" t="s">
        <v>10</v>
      </c>
      <c r="D261" s="482">
        <v>0</v>
      </c>
      <c r="E261" s="482">
        <v>0</v>
      </c>
      <c r="F261" s="371">
        <v>0</v>
      </c>
      <c r="G261" s="496"/>
      <c r="H261" s="363">
        <v>0</v>
      </c>
      <c r="I261" s="497">
        <v>0</v>
      </c>
      <c r="J261" s="69">
        <v>0</v>
      </c>
      <c r="K261" s="85">
        <v>0</v>
      </c>
      <c r="L261" s="272"/>
      <c r="M261" s="242">
        <v>0</v>
      </c>
      <c r="N261" s="25"/>
      <c r="S261" s="21"/>
    </row>
    <row r="262" spans="1:19" s="55" customFormat="1">
      <c r="A262" s="632"/>
      <c r="B262" s="632"/>
      <c r="C262" s="632"/>
      <c r="D262" s="632"/>
      <c r="E262" s="632"/>
      <c r="F262" s="632"/>
      <c r="G262" s="632"/>
      <c r="H262" s="632"/>
      <c r="I262" s="632"/>
      <c r="J262" s="632"/>
      <c r="K262" s="632"/>
      <c r="L262" s="632"/>
      <c r="M262" s="632"/>
    </row>
    <row r="263" spans="1:19" s="55" customFormat="1">
      <c r="A263" s="618"/>
      <c r="B263" s="618"/>
      <c r="C263" s="618"/>
      <c r="D263" s="618"/>
      <c r="E263" s="618"/>
      <c r="F263" s="618"/>
      <c r="G263" s="618"/>
      <c r="H263" s="618"/>
      <c r="I263" s="618"/>
      <c r="J263" s="618"/>
      <c r="K263" s="618"/>
      <c r="L263" s="618"/>
      <c r="M263" s="618"/>
    </row>
    <row r="264" spans="1:19" s="492" customFormat="1">
      <c r="A264" s="618"/>
      <c r="B264" s="618"/>
      <c r="C264" s="618"/>
      <c r="D264" s="618"/>
      <c r="E264" s="618"/>
      <c r="F264" s="618"/>
      <c r="G264" s="618"/>
      <c r="H264" s="618"/>
      <c r="I264" s="618"/>
      <c r="J264" s="618"/>
      <c r="K264" s="618"/>
      <c r="L264" s="618"/>
      <c r="M264" s="618"/>
      <c r="S264" s="518"/>
    </row>
    <row r="265" spans="1:19" s="492" customFormat="1" ht="32.25" customHeight="1">
      <c r="A265" s="619"/>
      <c r="B265" s="619"/>
      <c r="C265" s="619"/>
      <c r="D265" s="619"/>
      <c r="E265" s="619"/>
      <c r="F265" s="619"/>
      <c r="G265" s="619"/>
      <c r="H265" s="619"/>
      <c r="I265" s="619"/>
      <c r="J265" s="619"/>
      <c r="K265" s="619"/>
      <c r="L265" s="619"/>
      <c r="M265" s="619"/>
      <c r="S265" s="518"/>
    </row>
    <row r="266" spans="1:19" s="492" customFormat="1" ht="41.25" customHeight="1">
      <c r="A266" s="620"/>
      <c r="B266" s="620"/>
      <c r="C266" s="620"/>
      <c r="D266" s="620"/>
      <c r="E266" s="620"/>
      <c r="F266" s="620"/>
      <c r="G266" s="620"/>
      <c r="H266" s="620"/>
      <c r="I266" s="620"/>
      <c r="J266" s="620"/>
      <c r="K266" s="620"/>
      <c r="L266" s="620"/>
      <c r="M266" s="620"/>
      <c r="S266" s="518"/>
    </row>
    <row r="267" spans="1:19" s="546" customFormat="1" ht="19.5" customHeight="1">
      <c r="A267" s="633" t="s">
        <v>413</v>
      </c>
      <c r="B267" s="633"/>
      <c r="C267" s="633"/>
      <c r="D267" s="633"/>
      <c r="E267" s="633"/>
      <c r="F267" s="633"/>
      <c r="G267" s="633"/>
      <c r="H267" s="633"/>
      <c r="I267" s="633"/>
      <c r="J267" s="633"/>
      <c r="K267" s="633"/>
      <c r="L267" s="633"/>
      <c r="M267" s="633"/>
    </row>
    <row r="268" spans="1:19" ht="15" customHeight="1">
      <c r="A268" s="633"/>
      <c r="B268" s="633"/>
      <c r="C268" s="633"/>
      <c r="D268" s="633"/>
      <c r="E268" s="633"/>
      <c r="F268" s="633"/>
      <c r="G268" s="633"/>
      <c r="H268" s="633"/>
      <c r="I268" s="633"/>
      <c r="J268" s="633"/>
      <c r="K268" s="633"/>
      <c r="L268" s="633"/>
      <c r="M268" s="633"/>
      <c r="S268" s="21"/>
    </row>
    <row r="269" spans="1:19" ht="18">
      <c r="A269" s="534"/>
      <c r="B269" s="411"/>
      <c r="C269" s="411"/>
      <c r="D269" s="411"/>
      <c r="E269" s="411"/>
      <c r="F269" s="411"/>
      <c r="G269" s="522"/>
      <c r="H269" s="411"/>
      <c r="I269" s="411"/>
      <c r="J269" s="411"/>
      <c r="K269" s="411"/>
      <c r="L269" s="411"/>
      <c r="M269" s="411"/>
      <c r="S269" s="21"/>
    </row>
    <row r="270" spans="1:19" ht="19.5">
      <c r="A270" s="534"/>
      <c r="B270" s="621"/>
      <c r="C270" s="621"/>
      <c r="D270" s="621"/>
      <c r="E270" s="621"/>
      <c r="F270" s="621"/>
      <c r="G270" s="621"/>
      <c r="H270" s="621"/>
      <c r="I270" s="621"/>
      <c r="J270" s="621"/>
      <c r="K270" s="621"/>
      <c r="L270" s="621"/>
      <c r="M270" s="621"/>
      <c r="S270" s="21"/>
    </row>
    <row r="271" spans="1:19" ht="18">
      <c r="A271" s="534"/>
      <c r="B271" s="411"/>
      <c r="C271" s="412"/>
      <c r="D271" s="412"/>
      <c r="E271" s="412"/>
      <c r="F271" s="411"/>
      <c r="G271" s="522"/>
      <c r="H271" s="412"/>
      <c r="I271" s="412"/>
      <c r="J271" s="412"/>
      <c r="K271" s="412"/>
      <c r="L271" s="412"/>
      <c r="M271" s="412"/>
      <c r="S271" s="21"/>
    </row>
    <row r="272" spans="1:19" ht="15" customHeight="1">
      <c r="A272" s="534"/>
      <c r="B272" s="545"/>
      <c r="C272" s="471"/>
      <c r="D272" s="476"/>
      <c r="E272" s="561"/>
      <c r="F272" s="569"/>
      <c r="G272" s="523"/>
      <c r="H272" s="561"/>
      <c r="I272" s="476"/>
      <c r="J272" s="476"/>
      <c r="K272" s="476"/>
      <c r="L272" s="476"/>
      <c r="M272" s="476"/>
      <c r="S272" s="21"/>
    </row>
    <row r="273" spans="2:19" ht="12.75">
      <c r="B273" s="428"/>
      <c r="C273" s="470"/>
      <c r="D273" s="424"/>
      <c r="E273" s="413"/>
      <c r="F273" s="428"/>
      <c r="G273" s="524"/>
      <c r="H273" s="413"/>
      <c r="I273" s="424"/>
      <c r="J273" s="424"/>
      <c r="K273" s="424"/>
      <c r="L273" s="424"/>
      <c r="M273" s="424"/>
      <c r="S273" s="21"/>
    </row>
    <row r="274" spans="2:19" ht="12.75">
      <c r="B274" s="428"/>
      <c r="C274" s="470"/>
      <c r="D274" s="424"/>
      <c r="E274" s="413"/>
      <c r="F274" s="428"/>
      <c r="G274" s="524"/>
      <c r="H274" s="413"/>
      <c r="I274" s="424"/>
      <c r="J274" s="424"/>
      <c r="K274" s="424"/>
      <c r="L274" s="424"/>
      <c r="M274" s="424"/>
      <c r="S274" s="21"/>
    </row>
  </sheetData>
  <mergeCells count="20">
    <mergeCell ref="B270:M270"/>
    <mergeCell ref="A262:M262"/>
    <mergeCell ref="A263:M263"/>
    <mergeCell ref="A264:M264"/>
    <mergeCell ref="A265:M265"/>
    <mergeCell ref="A266:M266"/>
    <mergeCell ref="A267:M268"/>
    <mergeCell ref="A9:A10"/>
    <mergeCell ref="A12:A13"/>
    <mergeCell ref="A15:A19"/>
    <mergeCell ref="A28:A29"/>
    <mergeCell ref="A31:A32"/>
    <mergeCell ref="B1:M1"/>
    <mergeCell ref="B2:M2"/>
    <mergeCell ref="B3:M3"/>
    <mergeCell ref="A5:A6"/>
    <mergeCell ref="B5:B6"/>
    <mergeCell ref="C5:C6"/>
    <mergeCell ref="D5:H5"/>
    <mergeCell ref="I5:M5"/>
  </mergeCells>
  <pageMargins left="0.24" right="0.15748031496062992" top="0.6692913385826772" bottom="0.51181102362204722" header="0.31496062992125984" footer="0.31496062992125984"/>
  <pageSetup paperSize="9" scale="71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4"/>
  <sheetViews>
    <sheetView tabSelected="1" topLeftCell="A7" workbookViewId="0">
      <selection activeCell="F272" sqref="F272"/>
    </sheetView>
  </sheetViews>
  <sheetFormatPr defaultRowHeight="15"/>
  <cols>
    <col min="1" max="1" width="5.140625" style="571" customWidth="1"/>
    <col min="2" max="2" width="60" style="492" customWidth="1"/>
    <col min="3" max="3" width="11" style="472" customWidth="1"/>
    <col min="4" max="4" width="14" style="21" customWidth="1"/>
    <col min="5" max="5" width="12.28515625" style="21" customWidth="1"/>
    <col min="6" max="6" width="13.42578125" style="21" customWidth="1"/>
    <col min="7" max="7" width="8.7109375" style="21" customWidth="1"/>
    <col min="8" max="8" width="15.7109375" style="21" customWidth="1"/>
    <col min="9" max="9" width="14" style="472" customWidth="1"/>
    <col min="10" max="10" width="12.7109375" style="21" customWidth="1"/>
    <col min="11" max="11" width="13.28515625" style="21" customWidth="1"/>
    <col min="12" max="12" width="7.5703125" style="445" customWidth="1"/>
    <col min="13" max="13" width="14.7109375" style="21" customWidth="1"/>
    <col min="14" max="14" width="8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</row>
    <row r="2" spans="1:19" ht="18">
      <c r="B2" s="610" t="s">
        <v>67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</row>
    <row r="3" spans="1:19" ht="18">
      <c r="B3" s="610" t="s">
        <v>276</v>
      </c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</row>
    <row r="4" spans="1:19" ht="15.75">
      <c r="B4" s="536"/>
      <c r="C4" s="415"/>
      <c r="D4" s="409"/>
      <c r="E4" s="409"/>
      <c r="F4" s="409"/>
      <c r="G4" s="409"/>
      <c r="H4" s="409"/>
      <c r="I4" s="415"/>
      <c r="J4" s="409"/>
      <c r="K4" s="430"/>
      <c r="L4" s="440"/>
      <c r="M4" s="415" t="s">
        <v>49</v>
      </c>
    </row>
    <row r="5" spans="1:19">
      <c r="A5" s="622" t="s">
        <v>365</v>
      </c>
      <c r="B5" s="611" t="s">
        <v>366</v>
      </c>
      <c r="C5" s="612" t="s">
        <v>1</v>
      </c>
      <c r="D5" s="614" t="s">
        <v>396</v>
      </c>
      <c r="E5" s="616"/>
      <c r="F5" s="616"/>
      <c r="G5" s="616"/>
      <c r="H5" s="617"/>
      <c r="I5" s="613" t="s">
        <v>397</v>
      </c>
      <c r="J5" s="614"/>
      <c r="K5" s="614"/>
      <c r="L5" s="614"/>
      <c r="M5" s="615"/>
    </row>
    <row r="6" spans="1:19" ht="105">
      <c r="A6" s="622"/>
      <c r="B6" s="611"/>
      <c r="C6" s="612"/>
      <c r="D6" s="532" t="s">
        <v>346</v>
      </c>
      <c r="E6" s="565" t="s">
        <v>3</v>
      </c>
      <c r="F6" s="565" t="s">
        <v>4</v>
      </c>
      <c r="G6" s="565" t="s">
        <v>5</v>
      </c>
      <c r="H6" s="416" t="s">
        <v>6</v>
      </c>
      <c r="I6" s="417" t="s">
        <v>412</v>
      </c>
      <c r="J6" s="565" t="s">
        <v>3</v>
      </c>
      <c r="K6" s="565" t="s">
        <v>7</v>
      </c>
      <c r="L6" s="565" t="s">
        <v>371</v>
      </c>
      <c r="M6" s="400" t="s">
        <v>8</v>
      </c>
    </row>
    <row r="7" spans="1:19">
      <c r="A7" s="572">
        <v>1</v>
      </c>
      <c r="B7" s="537">
        <v>2</v>
      </c>
      <c r="C7" s="526">
        <v>3</v>
      </c>
      <c r="D7" s="510">
        <v>4</v>
      </c>
      <c r="E7" s="563">
        <v>5</v>
      </c>
      <c r="F7" s="563">
        <v>6</v>
      </c>
      <c r="G7" s="563">
        <v>7</v>
      </c>
      <c r="H7" s="136">
        <v>8</v>
      </c>
      <c r="I7" s="137">
        <v>9</v>
      </c>
      <c r="J7" s="563">
        <v>10</v>
      </c>
      <c r="K7" s="563">
        <v>11</v>
      </c>
      <c r="L7" s="173"/>
      <c r="M7" s="136">
        <v>13</v>
      </c>
      <c r="S7" s="21"/>
    </row>
    <row r="8" spans="1:19" ht="18" customHeight="1">
      <c r="A8" s="573">
        <v>1</v>
      </c>
      <c r="B8" s="538" t="s">
        <v>82</v>
      </c>
      <c r="C8" s="461"/>
      <c r="D8" s="511">
        <v>1315411</v>
      </c>
      <c r="E8" s="138">
        <v>98661.924000000028</v>
      </c>
      <c r="F8" s="138">
        <v>1216749.0760000001</v>
      </c>
      <c r="G8" s="563"/>
      <c r="H8" s="140">
        <v>15009805.012456998</v>
      </c>
      <c r="I8" s="525">
        <v>1203481.7409999999</v>
      </c>
      <c r="J8" s="138">
        <v>96097.106999999989</v>
      </c>
      <c r="K8" s="138">
        <v>1107384.6340000001</v>
      </c>
      <c r="L8" s="563"/>
      <c r="M8" s="140">
        <v>12349841.613567999</v>
      </c>
      <c r="N8" s="25"/>
    </row>
    <row r="9" spans="1:19" ht="18" customHeight="1">
      <c r="A9" s="626"/>
      <c r="B9" s="447" t="s">
        <v>9</v>
      </c>
      <c r="C9" s="406" t="s">
        <v>10</v>
      </c>
      <c r="D9" s="91">
        <v>1315411</v>
      </c>
      <c r="E9" s="563">
        <v>98661.924000000028</v>
      </c>
      <c r="F9" s="143">
        <v>1216749.0760000001</v>
      </c>
      <c r="G9" s="144"/>
      <c r="H9" s="145">
        <v>3383345.3480569995</v>
      </c>
      <c r="I9" s="91">
        <v>1203481.7409999999</v>
      </c>
      <c r="J9" s="563">
        <v>96097.106999999989</v>
      </c>
      <c r="K9" s="143">
        <v>1107384.6340000001</v>
      </c>
      <c r="L9" s="144"/>
      <c r="M9" s="145">
        <v>3383552.4369680001</v>
      </c>
      <c r="N9" s="25"/>
    </row>
    <row r="10" spans="1:19" ht="18" customHeight="1">
      <c r="A10" s="626"/>
      <c r="B10" s="447" t="s">
        <v>11</v>
      </c>
      <c r="C10" s="406" t="s">
        <v>12</v>
      </c>
      <c r="D10" s="172"/>
      <c r="E10" s="172"/>
      <c r="F10" s="143">
        <v>1986.67</v>
      </c>
      <c r="G10" s="144"/>
      <c r="H10" s="145">
        <v>11626459.6644</v>
      </c>
      <c r="I10" s="172"/>
      <c r="J10" s="172"/>
      <c r="K10" s="143">
        <v>1762.67</v>
      </c>
      <c r="L10" s="144"/>
      <c r="M10" s="145">
        <v>8966289.176599998</v>
      </c>
    </row>
    <row r="11" spans="1:19" ht="18" customHeight="1">
      <c r="A11" s="573">
        <v>2</v>
      </c>
      <c r="B11" s="538" t="s">
        <v>401</v>
      </c>
      <c r="C11" s="406"/>
      <c r="D11" s="188">
        <v>133887.215</v>
      </c>
      <c r="E11" s="188">
        <v>9562.2229999999963</v>
      </c>
      <c r="F11" s="138">
        <v>124324.992</v>
      </c>
      <c r="G11" s="173"/>
      <c r="H11" s="140">
        <v>4859201.3963600006</v>
      </c>
      <c r="I11" s="188">
        <v>104916.44899999999</v>
      </c>
      <c r="J11" s="188">
        <v>7407.784999999998</v>
      </c>
      <c r="K11" s="138">
        <v>97508.66399999999</v>
      </c>
      <c r="L11" s="173"/>
      <c r="M11" s="140">
        <v>4585554.3368640002</v>
      </c>
      <c r="N11" s="25"/>
    </row>
    <row r="12" spans="1:19" ht="18" customHeight="1">
      <c r="A12" s="627"/>
      <c r="B12" s="447" t="s">
        <v>39</v>
      </c>
      <c r="C12" s="406" t="s">
        <v>10</v>
      </c>
      <c r="D12" s="172">
        <v>133887.215</v>
      </c>
      <c r="E12" s="172">
        <v>9562.2229999999963</v>
      </c>
      <c r="F12" s="143">
        <v>124324.992</v>
      </c>
      <c r="G12" s="173"/>
      <c r="H12" s="145">
        <v>3893883.9231600002</v>
      </c>
      <c r="I12" s="172">
        <v>104916.44899999999</v>
      </c>
      <c r="J12" s="172">
        <v>7407.784999999998</v>
      </c>
      <c r="K12" s="143">
        <v>97508.66399999999</v>
      </c>
      <c r="L12" s="173"/>
      <c r="M12" s="145">
        <v>3087984.4976640004</v>
      </c>
      <c r="N12" s="25"/>
    </row>
    <row r="13" spans="1:19" ht="18" customHeight="1">
      <c r="A13" s="628"/>
      <c r="B13" s="447" t="s">
        <v>40</v>
      </c>
      <c r="C13" s="406" t="s">
        <v>12</v>
      </c>
      <c r="D13" s="172"/>
      <c r="E13" s="172"/>
      <c r="F13" s="143">
        <v>1934.41</v>
      </c>
      <c r="G13" s="144"/>
      <c r="H13" s="145">
        <v>965317.47319999989</v>
      </c>
      <c r="I13" s="172"/>
      <c r="J13" s="172"/>
      <c r="K13" s="143">
        <v>1934.41</v>
      </c>
      <c r="L13" s="144"/>
      <c r="M13" s="145">
        <v>1497569.8392</v>
      </c>
    </row>
    <row r="14" spans="1:19" ht="18" customHeight="1">
      <c r="A14" s="573">
        <v>3</v>
      </c>
      <c r="B14" s="538" t="s">
        <v>391</v>
      </c>
      <c r="C14" s="406" t="s">
        <v>10</v>
      </c>
      <c r="D14" s="188">
        <v>326613.27</v>
      </c>
      <c r="E14" s="188">
        <v>11782.929999999993</v>
      </c>
      <c r="F14" s="138">
        <v>314830.34000000003</v>
      </c>
      <c r="G14" s="418"/>
      <c r="H14" s="140">
        <v>9014479.6653451137</v>
      </c>
      <c r="I14" s="188">
        <v>1364.64</v>
      </c>
      <c r="J14" s="188">
        <v>168.06000000000017</v>
      </c>
      <c r="K14" s="138">
        <v>1196.58</v>
      </c>
      <c r="L14" s="157"/>
      <c r="M14" s="140">
        <v>1094916.3884359836</v>
      </c>
      <c r="N14" s="25"/>
    </row>
    <row r="15" spans="1:19" ht="18" customHeight="1">
      <c r="A15" s="626"/>
      <c r="B15" s="447" t="s">
        <v>13</v>
      </c>
      <c r="C15" s="406"/>
      <c r="D15" s="172"/>
      <c r="E15" s="397"/>
      <c r="F15" s="143">
        <v>158513.08899999998</v>
      </c>
      <c r="G15" s="173"/>
      <c r="H15" s="145">
        <v>5033314.3004680006</v>
      </c>
      <c r="I15" s="552"/>
      <c r="J15" s="553"/>
      <c r="K15" s="551">
        <v>0</v>
      </c>
      <c r="L15" s="173"/>
      <c r="M15" s="145">
        <v>1064422.48</v>
      </c>
      <c r="N15" s="25"/>
    </row>
    <row r="16" spans="1:19" ht="18" customHeight="1">
      <c r="A16" s="626"/>
      <c r="B16" s="447" t="s">
        <v>14</v>
      </c>
      <c r="C16" s="406" t="s">
        <v>10</v>
      </c>
      <c r="D16" s="170"/>
      <c r="E16" s="484"/>
      <c r="F16" s="155">
        <v>158513.08899999998</v>
      </c>
      <c r="G16" s="171"/>
      <c r="H16" s="435">
        <v>4068575.1359679997</v>
      </c>
      <c r="I16" s="554"/>
      <c r="J16" s="555"/>
      <c r="K16" s="556">
        <v>0</v>
      </c>
      <c r="L16" s="557"/>
      <c r="M16" s="436">
        <v>0</v>
      </c>
      <c r="N16" s="25"/>
    </row>
    <row r="17" spans="1:15" ht="18" customHeight="1">
      <c r="A17" s="626"/>
      <c r="B17" s="447" t="s">
        <v>15</v>
      </c>
      <c r="C17" s="406" t="s">
        <v>12</v>
      </c>
      <c r="D17" s="170"/>
      <c r="E17" s="170"/>
      <c r="F17" s="143">
        <v>1942.8899999999999</v>
      </c>
      <c r="G17" s="173"/>
      <c r="H17" s="435">
        <v>964739.16450000007</v>
      </c>
      <c r="I17" s="170"/>
      <c r="J17" s="170"/>
      <c r="K17" s="244">
        <v>2024</v>
      </c>
      <c r="L17" s="173"/>
      <c r="M17" s="435">
        <v>1064422.48</v>
      </c>
    </row>
    <row r="18" spans="1:15" ht="29.25" customHeight="1">
      <c r="A18" s="626"/>
      <c r="B18" s="383" t="s">
        <v>213</v>
      </c>
      <c r="C18" s="405" t="s">
        <v>10</v>
      </c>
      <c r="D18" s="170"/>
      <c r="E18" s="170"/>
      <c r="F18" s="155">
        <v>153670.31199999998</v>
      </c>
      <c r="G18" s="171"/>
      <c r="H18" s="435">
        <v>3981165.364877115</v>
      </c>
      <c r="I18" s="170"/>
      <c r="J18" s="170"/>
      <c r="K18" s="556">
        <v>1170.4949999999999</v>
      </c>
      <c r="L18" s="557"/>
      <c r="M18" s="436">
        <v>30493.908435983602</v>
      </c>
    </row>
    <row r="19" spans="1:15" ht="18" customHeight="1">
      <c r="A19" s="626"/>
      <c r="B19" s="447" t="s">
        <v>46</v>
      </c>
      <c r="C19" s="406" t="s">
        <v>10</v>
      </c>
      <c r="D19" s="172"/>
      <c r="E19" s="172"/>
      <c r="F19" s="155">
        <v>2646.9389999999999</v>
      </c>
      <c r="G19" s="173"/>
      <c r="H19" s="436">
        <v>0</v>
      </c>
      <c r="I19" s="172"/>
      <c r="J19" s="172"/>
      <c r="K19" s="155">
        <v>26.085000000000001</v>
      </c>
      <c r="L19" s="173"/>
      <c r="M19" s="436">
        <v>0</v>
      </c>
    </row>
    <row r="20" spans="1:15" ht="36" customHeight="1">
      <c r="A20" s="573">
        <v>4</v>
      </c>
      <c r="B20" s="539" t="s">
        <v>402</v>
      </c>
      <c r="C20" s="406"/>
      <c r="D20" s="188">
        <v>604439.02699999989</v>
      </c>
      <c r="E20" s="188">
        <v>19620.851999999995</v>
      </c>
      <c r="F20" s="138">
        <v>584818.17500000016</v>
      </c>
      <c r="G20" s="173"/>
      <c r="H20" s="140">
        <v>17761542.179779351</v>
      </c>
      <c r="I20" s="188">
        <v>606518.09600000002</v>
      </c>
      <c r="J20" s="188">
        <v>19965.924000000006</v>
      </c>
      <c r="K20" s="138">
        <v>586552.17200000002</v>
      </c>
      <c r="L20" s="173"/>
      <c r="M20" s="140">
        <v>18325205.822831698</v>
      </c>
      <c r="N20" s="250"/>
    </row>
    <row r="21" spans="1:15" ht="18" customHeight="1">
      <c r="A21" s="574"/>
      <c r="B21" s="447" t="s">
        <v>272</v>
      </c>
      <c r="C21" s="406"/>
      <c r="D21" s="477"/>
      <c r="E21" s="300"/>
      <c r="F21" s="143">
        <v>302496.98</v>
      </c>
      <c r="G21" s="173"/>
      <c r="H21" s="145">
        <v>10034199.116621003</v>
      </c>
      <c r="I21" s="477"/>
      <c r="J21" s="300"/>
      <c r="K21" s="143">
        <v>336560.36600000004</v>
      </c>
      <c r="L21" s="173"/>
      <c r="M21" s="145">
        <v>10525036.614664</v>
      </c>
      <c r="N21" s="251"/>
    </row>
    <row r="22" spans="1:15" ht="18" customHeight="1">
      <c r="A22" s="574"/>
      <c r="B22" s="447" t="s">
        <v>45</v>
      </c>
      <c r="C22" s="406" t="s">
        <v>10</v>
      </c>
      <c r="D22" s="397"/>
      <c r="E22" s="300"/>
      <c r="F22" s="143">
        <v>288489.83100000001</v>
      </c>
      <c r="G22" s="144"/>
      <c r="H22" s="145">
        <v>4762795.9955810001</v>
      </c>
      <c r="I22" s="397"/>
      <c r="J22" s="300"/>
      <c r="K22" s="143">
        <v>289059.67200000002</v>
      </c>
      <c r="L22" s="144"/>
      <c r="M22" s="145">
        <v>5312860.2216640003</v>
      </c>
      <c r="N22" s="246"/>
      <c r="O22" s="246"/>
    </row>
    <row r="23" spans="1:15" ht="18" customHeight="1">
      <c r="A23" s="574"/>
      <c r="B23" s="447" t="s">
        <v>15</v>
      </c>
      <c r="C23" s="406" t="s">
        <v>12</v>
      </c>
      <c r="D23" s="72"/>
      <c r="E23" s="300"/>
      <c r="F23" s="143">
        <v>1142.232</v>
      </c>
      <c r="G23" s="173"/>
      <c r="H23" s="145">
        <v>5271403.1210399996</v>
      </c>
      <c r="I23" s="72"/>
      <c r="J23" s="300"/>
      <c r="K23" s="143">
        <v>1104.8999999999999</v>
      </c>
      <c r="L23" s="173"/>
      <c r="M23" s="145">
        <v>5212176.3930000011</v>
      </c>
      <c r="N23" s="512"/>
    </row>
    <row r="24" spans="1:15" ht="18" customHeight="1">
      <c r="A24" s="574"/>
      <c r="B24" s="447" t="s">
        <v>271</v>
      </c>
      <c r="C24" s="406" t="s">
        <v>10</v>
      </c>
      <c r="D24" s="485"/>
      <c r="E24" s="300"/>
      <c r="F24" s="143">
        <v>14007.148999999999</v>
      </c>
      <c r="G24" s="173"/>
      <c r="H24" s="403">
        <v>0</v>
      </c>
      <c r="I24" s="72"/>
      <c r="J24" s="300"/>
      <c r="K24" s="143">
        <v>47500.693999999996</v>
      </c>
      <c r="L24" s="173"/>
      <c r="M24" s="403">
        <v>0</v>
      </c>
      <c r="N24" s="434"/>
    </row>
    <row r="25" spans="1:15" ht="28.5" customHeight="1">
      <c r="A25" s="574"/>
      <c r="B25" s="383" t="s">
        <v>367</v>
      </c>
      <c r="C25" s="406" t="s">
        <v>10</v>
      </c>
      <c r="D25" s="72"/>
      <c r="E25" s="300"/>
      <c r="F25" s="244">
        <v>0</v>
      </c>
      <c r="G25" s="173"/>
      <c r="H25" s="403">
        <v>0</v>
      </c>
      <c r="I25" s="72"/>
      <c r="J25" s="300"/>
      <c r="K25" s="244">
        <v>0</v>
      </c>
      <c r="L25" s="369"/>
      <c r="M25" s="403">
        <v>0</v>
      </c>
      <c r="N25" s="434"/>
    </row>
    <row r="26" spans="1:15" ht="18" customHeight="1">
      <c r="A26" s="574"/>
      <c r="B26" s="383" t="s">
        <v>368</v>
      </c>
      <c r="C26" s="406" t="s">
        <v>10</v>
      </c>
      <c r="D26" s="489"/>
      <c r="E26" s="494"/>
      <c r="F26" s="143">
        <v>121140.622</v>
      </c>
      <c r="G26" s="173"/>
      <c r="H26" s="403">
        <v>0</v>
      </c>
      <c r="I26" s="72"/>
      <c r="J26" s="464"/>
      <c r="K26" s="143">
        <v>105296.72600000001</v>
      </c>
      <c r="L26" s="144"/>
      <c r="M26" s="403">
        <v>0</v>
      </c>
      <c r="N26" s="246"/>
    </row>
    <row r="27" spans="1:15" ht="18" customHeight="1">
      <c r="A27" s="575"/>
      <c r="B27" s="447" t="s">
        <v>369</v>
      </c>
      <c r="C27" s="406" t="s">
        <v>10</v>
      </c>
      <c r="D27" s="397"/>
      <c r="E27" s="495"/>
      <c r="F27" s="143">
        <v>290791.68599999999</v>
      </c>
      <c r="G27" s="144"/>
      <c r="H27" s="145">
        <v>7727343.0631583501</v>
      </c>
      <c r="I27" s="397"/>
      <c r="J27" s="437"/>
      <c r="K27" s="143">
        <v>292916.04099999997</v>
      </c>
      <c r="L27" s="144"/>
      <c r="M27" s="145">
        <v>7800169.2081676992</v>
      </c>
      <c r="N27" s="420"/>
    </row>
    <row r="28" spans="1:15" ht="18" customHeight="1">
      <c r="A28" s="629"/>
      <c r="B28" s="447" t="s">
        <v>370</v>
      </c>
      <c r="C28" s="406" t="s">
        <v>10</v>
      </c>
      <c r="D28" s="172"/>
      <c r="E28" s="449"/>
      <c r="F28" s="143">
        <v>5536.6580000000004</v>
      </c>
      <c r="G28" s="144"/>
      <c r="H28" s="403">
        <v>0</v>
      </c>
      <c r="I28" s="172"/>
      <c r="J28" s="449"/>
      <c r="K28" s="143">
        <v>4576.4589999999998</v>
      </c>
      <c r="L28" s="144"/>
      <c r="M28" s="403">
        <v>0</v>
      </c>
    </row>
    <row r="29" spans="1:15" ht="18" customHeight="1">
      <c r="A29" s="630"/>
      <c r="B29" s="447" t="s">
        <v>403</v>
      </c>
      <c r="C29" s="406" t="s">
        <v>10</v>
      </c>
      <c r="D29" s="172"/>
      <c r="E29" s="143"/>
      <c r="F29" s="143">
        <v>24184.192999999999</v>
      </c>
      <c r="G29" s="68"/>
      <c r="H29" s="403">
        <v>0</v>
      </c>
      <c r="I29" s="172"/>
      <c r="J29" s="172"/>
      <c r="K29" s="143">
        <v>34754.972000000002</v>
      </c>
      <c r="L29" s="87"/>
      <c r="M29" s="403">
        <v>0</v>
      </c>
    </row>
    <row r="30" spans="1:15" ht="18" customHeight="1">
      <c r="A30" s="573">
        <v>5</v>
      </c>
      <c r="B30" s="538" t="s">
        <v>392</v>
      </c>
      <c r="C30" s="461"/>
      <c r="D30" s="138">
        <v>166562.50899999999</v>
      </c>
      <c r="E30" s="138">
        <v>2962.9679999999971</v>
      </c>
      <c r="F30" s="138">
        <v>163599.541</v>
      </c>
      <c r="G30" s="173"/>
      <c r="H30" s="140">
        <v>2351828.698932</v>
      </c>
      <c r="I30" s="188">
        <v>209686.799</v>
      </c>
      <c r="J30" s="138">
        <v>4403.6870000000035</v>
      </c>
      <c r="K30" s="138">
        <v>205283.11200000002</v>
      </c>
      <c r="L30" s="173"/>
      <c r="M30" s="140">
        <v>2675849.9097750001</v>
      </c>
      <c r="N30" s="253"/>
    </row>
    <row r="31" spans="1:15" ht="18" customHeight="1">
      <c r="A31" s="627">
        <v>5</v>
      </c>
      <c r="B31" s="447" t="s">
        <v>14</v>
      </c>
      <c r="C31" s="406" t="s">
        <v>10</v>
      </c>
      <c r="D31" s="143">
        <v>166562.50899999999</v>
      </c>
      <c r="E31" s="143">
        <v>2962.9679999999971</v>
      </c>
      <c r="F31" s="143">
        <v>163599.541</v>
      </c>
      <c r="G31" s="144"/>
      <c r="H31" s="136">
        <v>677294.41113200004</v>
      </c>
      <c r="I31" s="172">
        <v>209686.799</v>
      </c>
      <c r="J31" s="143">
        <v>4403.6870000000035</v>
      </c>
      <c r="K31" s="143">
        <v>205283.11200000002</v>
      </c>
      <c r="L31" s="144"/>
      <c r="M31" s="136">
        <v>913697.21017500013</v>
      </c>
      <c r="N31" s="253"/>
    </row>
    <row r="32" spans="1:15" ht="18" customHeight="1">
      <c r="A32" s="631"/>
      <c r="B32" s="447" t="s">
        <v>15</v>
      </c>
      <c r="C32" s="406" t="s">
        <v>12</v>
      </c>
      <c r="D32" s="143"/>
      <c r="E32" s="143"/>
      <c r="F32" s="143">
        <v>1724.99</v>
      </c>
      <c r="G32" s="196"/>
      <c r="H32" s="136">
        <v>1674534.2878</v>
      </c>
      <c r="I32" s="172"/>
      <c r="J32" s="143"/>
      <c r="K32" s="143">
        <v>1706.37</v>
      </c>
      <c r="L32" s="196"/>
      <c r="M32" s="136">
        <v>1762152.6996000002</v>
      </c>
      <c r="N32" s="25"/>
    </row>
    <row r="33" spans="1:19" ht="18" customHeight="1">
      <c r="A33" s="573">
        <v>6</v>
      </c>
      <c r="B33" s="539" t="s">
        <v>393</v>
      </c>
      <c r="C33" s="462"/>
      <c r="D33" s="188">
        <v>266562.60399999999</v>
      </c>
      <c r="E33" s="138">
        <v>2220.387999999999</v>
      </c>
      <c r="F33" s="138">
        <v>264342.21600000001</v>
      </c>
      <c r="G33" s="173"/>
      <c r="H33" s="140">
        <v>4588928.7864560001</v>
      </c>
      <c r="I33" s="438">
        <v>397637.55899999995</v>
      </c>
      <c r="J33" s="138">
        <v>2936.4339999999793</v>
      </c>
      <c r="K33" s="88">
        <v>394701.125</v>
      </c>
      <c r="L33" s="441"/>
      <c r="M33" s="140">
        <v>6274779.7662589997</v>
      </c>
      <c r="N33" s="25"/>
    </row>
    <row r="34" spans="1:19" ht="18" customHeight="1">
      <c r="A34" s="574"/>
      <c r="B34" s="447" t="s">
        <v>14</v>
      </c>
      <c r="C34" s="406" t="s">
        <v>10</v>
      </c>
      <c r="D34" s="172">
        <v>266562.60399999999</v>
      </c>
      <c r="E34" s="143">
        <v>2220.387999999999</v>
      </c>
      <c r="F34" s="143">
        <v>264342.21600000001</v>
      </c>
      <c r="G34" s="144"/>
      <c r="H34" s="145">
        <v>1908075.225106</v>
      </c>
      <c r="I34" s="439">
        <v>397637.55899999995</v>
      </c>
      <c r="J34" s="398">
        <v>2936.4339999999793</v>
      </c>
      <c r="K34" s="143">
        <v>394701.125</v>
      </c>
      <c r="L34" s="144"/>
      <c r="M34" s="145">
        <v>2716621.9048589999</v>
      </c>
      <c r="N34" s="25"/>
    </row>
    <row r="35" spans="1:19" ht="18" customHeight="1">
      <c r="A35" s="576"/>
      <c r="B35" s="540" t="s">
        <v>15</v>
      </c>
      <c r="C35" s="498" t="s">
        <v>12</v>
      </c>
      <c r="D35" s="499"/>
      <c r="E35" s="500"/>
      <c r="F35" s="500">
        <v>849.125</v>
      </c>
      <c r="G35" s="501"/>
      <c r="H35" s="502">
        <v>2680853.5613499996</v>
      </c>
      <c r="I35" s="507"/>
      <c r="J35" s="500"/>
      <c r="K35" s="500">
        <v>1479.58</v>
      </c>
      <c r="L35" s="501"/>
      <c r="M35" s="502">
        <v>3558157.8614000003</v>
      </c>
    </row>
    <row r="36" spans="1:19" ht="18" customHeight="1">
      <c r="A36" s="573">
        <v>7</v>
      </c>
      <c r="B36" s="538" t="s">
        <v>19</v>
      </c>
      <c r="C36" s="406"/>
      <c r="D36" s="138">
        <v>432655.76600000012</v>
      </c>
      <c r="E36" s="138">
        <v>9446.1336000003503</v>
      </c>
      <c r="F36" s="138">
        <v>423209.63239999977</v>
      </c>
      <c r="G36" s="198"/>
      <c r="H36" s="140">
        <v>9600788.8300769962</v>
      </c>
      <c r="I36" s="93">
        <v>474805.21499999985</v>
      </c>
      <c r="J36" s="62">
        <v>10521.856599999883</v>
      </c>
      <c r="K36" s="62">
        <v>464283.35839999997</v>
      </c>
      <c r="L36" s="466"/>
      <c r="M36" s="240">
        <v>10186510.873987606</v>
      </c>
      <c r="N36" s="513"/>
      <c r="S36" s="21"/>
    </row>
    <row r="37" spans="1:19" ht="18" customHeight="1">
      <c r="A37" s="12">
        <v>1</v>
      </c>
      <c r="B37" s="399" t="s">
        <v>408</v>
      </c>
      <c r="C37" s="406" t="s">
        <v>10</v>
      </c>
      <c r="D37" s="172">
        <v>35828.909</v>
      </c>
      <c r="E37" s="143">
        <v>604.12600000000384</v>
      </c>
      <c r="F37" s="143">
        <v>35224.782999999996</v>
      </c>
      <c r="G37" s="144"/>
      <c r="H37" s="145">
        <v>855116.83210800006</v>
      </c>
      <c r="I37" s="172">
        <v>38940.245999999999</v>
      </c>
      <c r="J37" s="143">
        <v>653.34799999999814</v>
      </c>
      <c r="K37" s="143">
        <v>38286.898000000001</v>
      </c>
      <c r="L37" s="144"/>
      <c r="M37" s="145">
        <v>913678.53387199994</v>
      </c>
      <c r="N37" s="396"/>
      <c r="S37" s="21"/>
    </row>
    <row r="38" spans="1:19" ht="18" customHeight="1">
      <c r="A38" s="12">
        <v>2</v>
      </c>
      <c r="B38" s="455" t="s">
        <v>54</v>
      </c>
      <c r="C38" s="406" t="s">
        <v>10</v>
      </c>
      <c r="D38" s="172">
        <v>6887.0229999999992</v>
      </c>
      <c r="E38" s="143">
        <v>105.90999999999985</v>
      </c>
      <c r="F38" s="143">
        <v>6781.1129999999994</v>
      </c>
      <c r="G38" s="144"/>
      <c r="H38" s="145">
        <v>109725.189453</v>
      </c>
      <c r="I38" s="172">
        <v>6965.7459999999992</v>
      </c>
      <c r="J38" s="143">
        <v>90.826999999999316</v>
      </c>
      <c r="K38" s="143">
        <v>6874.9189999999999</v>
      </c>
      <c r="L38" s="144"/>
      <c r="M38" s="145">
        <v>109352.46161400001</v>
      </c>
      <c r="N38" s="396"/>
      <c r="O38" s="25"/>
      <c r="S38" s="21"/>
    </row>
    <row r="39" spans="1:19" ht="18" customHeight="1">
      <c r="A39" s="12">
        <v>3</v>
      </c>
      <c r="B39" s="455" t="s">
        <v>374</v>
      </c>
      <c r="C39" s="406" t="s">
        <v>10</v>
      </c>
      <c r="D39" s="172">
        <v>1686.1870000000001</v>
      </c>
      <c r="E39" s="143">
        <v>93.411000000000058</v>
      </c>
      <c r="F39" s="143">
        <v>1592.7760000000001</v>
      </c>
      <c r="G39" s="144"/>
      <c r="H39" s="145">
        <v>38666.230175999997</v>
      </c>
      <c r="I39" s="172">
        <v>1984.3849999999998</v>
      </c>
      <c r="J39" s="143">
        <v>110.42099999999982</v>
      </c>
      <c r="K39" s="143">
        <v>1873.9639999999999</v>
      </c>
      <c r="L39" s="144"/>
      <c r="M39" s="145">
        <v>44720.276896000003</v>
      </c>
      <c r="N39" s="396"/>
      <c r="O39" s="25"/>
      <c r="S39" s="21"/>
    </row>
    <row r="40" spans="1:19" ht="18" customHeight="1">
      <c r="A40" s="12">
        <v>4</v>
      </c>
      <c r="B40" s="455" t="s">
        <v>409</v>
      </c>
      <c r="C40" s="406" t="s">
        <v>10</v>
      </c>
      <c r="D40" s="172">
        <v>642.33900000000006</v>
      </c>
      <c r="E40" s="143">
        <v>89.94600000000014</v>
      </c>
      <c r="F40" s="143">
        <v>552.39299999999992</v>
      </c>
      <c r="G40" s="144"/>
      <c r="H40" s="145">
        <v>8938.2711330000002</v>
      </c>
      <c r="I40" s="172">
        <v>923.33</v>
      </c>
      <c r="J40" s="143">
        <v>100.65000000000009</v>
      </c>
      <c r="K40" s="143">
        <v>822.68</v>
      </c>
      <c r="L40" s="144"/>
      <c r="M40" s="145">
        <v>13085.54808</v>
      </c>
      <c r="N40" s="396"/>
      <c r="O40" s="25"/>
      <c r="S40" s="21"/>
    </row>
    <row r="41" spans="1:19" ht="18" customHeight="1">
      <c r="A41" s="12">
        <v>5</v>
      </c>
      <c r="B41" s="455" t="s">
        <v>311</v>
      </c>
      <c r="C41" s="406" t="s">
        <v>10</v>
      </c>
      <c r="D41" s="172">
        <v>1372.0170000000001</v>
      </c>
      <c r="E41" s="143">
        <v>17.139000000000124</v>
      </c>
      <c r="F41" s="143">
        <v>1354.8779999999999</v>
      </c>
      <c r="G41" s="144"/>
      <c r="H41" s="145">
        <v>21923.280918</v>
      </c>
      <c r="I41" s="172">
        <v>1323.8610000000001</v>
      </c>
      <c r="J41" s="143">
        <v>15.674000000000206</v>
      </c>
      <c r="K41" s="143">
        <v>1308.1869999999999</v>
      </c>
      <c r="L41" s="144"/>
      <c r="M41" s="145">
        <v>20808.022422000002</v>
      </c>
      <c r="N41" s="396"/>
      <c r="O41" s="25"/>
      <c r="S41" s="21"/>
    </row>
    <row r="42" spans="1:19" ht="18" customHeight="1">
      <c r="A42" s="12">
        <v>6</v>
      </c>
      <c r="B42" s="455" t="s">
        <v>312</v>
      </c>
      <c r="C42" s="406" t="s">
        <v>10</v>
      </c>
      <c r="D42" s="172">
        <v>5846.0949999999993</v>
      </c>
      <c r="E42" s="143">
        <v>230.95199999999932</v>
      </c>
      <c r="F42" s="143">
        <v>5615.143</v>
      </c>
      <c r="G42" s="144"/>
      <c r="H42" s="145">
        <v>90858.628883000012</v>
      </c>
      <c r="I42" s="172">
        <v>6778.7880000000005</v>
      </c>
      <c r="J42" s="143">
        <v>265.15599999999995</v>
      </c>
      <c r="K42" s="143">
        <v>6513.6320000000005</v>
      </c>
      <c r="L42" s="144"/>
      <c r="M42" s="145">
        <v>103605.83059200001</v>
      </c>
      <c r="N42" s="254"/>
      <c r="O42" s="25"/>
      <c r="S42" s="21"/>
    </row>
    <row r="43" spans="1:19" ht="18" customHeight="1">
      <c r="A43" s="12">
        <v>7</v>
      </c>
      <c r="B43" s="447" t="s">
        <v>344</v>
      </c>
      <c r="C43" s="406" t="s">
        <v>10</v>
      </c>
      <c r="D43" s="172">
        <v>1960.8760000000002</v>
      </c>
      <c r="E43" s="143">
        <v>65.694000000000187</v>
      </c>
      <c r="F43" s="143">
        <v>1895.182</v>
      </c>
      <c r="G43" s="144"/>
      <c r="H43" s="145">
        <v>34181.502552000005</v>
      </c>
      <c r="I43" s="172">
        <v>1815.2750000000001</v>
      </c>
      <c r="J43" s="143">
        <v>56.185999999999922</v>
      </c>
      <c r="K43" s="143">
        <v>1759.0890000000002</v>
      </c>
      <c r="L43" s="144"/>
      <c r="M43" s="145">
        <v>31726.929204</v>
      </c>
      <c r="N43" s="396"/>
      <c r="O43" s="25"/>
      <c r="S43" s="21"/>
    </row>
    <row r="44" spans="1:19" ht="18" customHeight="1">
      <c r="A44" s="12">
        <v>8</v>
      </c>
      <c r="B44" s="447" t="s">
        <v>345</v>
      </c>
      <c r="C44" s="406" t="s">
        <v>10</v>
      </c>
      <c r="D44" s="172">
        <v>3444.4050000000002</v>
      </c>
      <c r="E44" s="143">
        <v>6.6849999999999454</v>
      </c>
      <c r="F44" s="143">
        <v>3437.7200000000003</v>
      </c>
      <c r="G44" s="144"/>
      <c r="H44" s="145">
        <v>83454.090720000007</v>
      </c>
      <c r="I44" s="172">
        <v>3465.0839999999998</v>
      </c>
      <c r="J44" s="143">
        <v>3.920999999999367</v>
      </c>
      <c r="K44" s="143">
        <v>3461.1630000000005</v>
      </c>
      <c r="L44" s="144"/>
      <c r="M44" s="145">
        <v>82597.193832000019</v>
      </c>
      <c r="N44" s="396"/>
      <c r="O44" s="25"/>
      <c r="S44" s="21"/>
    </row>
    <row r="45" spans="1:19" ht="18" customHeight="1">
      <c r="A45" s="12">
        <v>9</v>
      </c>
      <c r="B45" s="447" t="s">
        <v>313</v>
      </c>
      <c r="C45" s="406" t="s">
        <v>10</v>
      </c>
      <c r="D45" s="172">
        <v>17336.681</v>
      </c>
      <c r="E45" s="143">
        <v>187.11300000000119</v>
      </c>
      <c r="F45" s="143">
        <v>17149.567999999999</v>
      </c>
      <c r="G45" s="144"/>
      <c r="H45" s="145">
        <v>277497.15980800003</v>
      </c>
      <c r="I45" s="172">
        <v>20704.080000000002</v>
      </c>
      <c r="J45" s="143">
        <v>230.95300000000134</v>
      </c>
      <c r="K45" s="143">
        <v>20473.127</v>
      </c>
      <c r="L45" s="144"/>
      <c r="M45" s="145">
        <v>325645.55806200003</v>
      </c>
      <c r="N45" s="396"/>
      <c r="O45" s="25"/>
      <c r="S45" s="21"/>
    </row>
    <row r="46" spans="1:19" ht="18" customHeight="1">
      <c r="A46" s="12">
        <v>10</v>
      </c>
      <c r="B46" s="447" t="s">
        <v>314</v>
      </c>
      <c r="C46" s="406" t="s">
        <v>10</v>
      </c>
      <c r="D46" s="172">
        <v>1308.6410000000001</v>
      </c>
      <c r="E46" s="143">
        <v>33.571999999999889</v>
      </c>
      <c r="F46" s="143">
        <v>1275.0690000000002</v>
      </c>
      <c r="G46" s="144"/>
      <c r="H46" s="145">
        <v>24898.272363</v>
      </c>
      <c r="I46" s="172">
        <v>1536.2159999999999</v>
      </c>
      <c r="J46" s="143">
        <v>53.849999999999909</v>
      </c>
      <c r="K46" s="143">
        <v>1482.366</v>
      </c>
      <c r="L46" s="144"/>
      <c r="M46" s="145">
        <v>28946.160882</v>
      </c>
      <c r="N46" s="396"/>
      <c r="O46" s="25"/>
      <c r="S46" s="21"/>
    </row>
    <row r="47" spans="1:19" ht="18" customHeight="1">
      <c r="A47" s="12">
        <v>11</v>
      </c>
      <c r="B47" s="455" t="s">
        <v>315</v>
      </c>
      <c r="C47" s="406" t="s">
        <v>10</v>
      </c>
      <c r="D47" s="482">
        <v>41.545000000000002</v>
      </c>
      <c r="E47" s="244">
        <v>1.6000000000000014</v>
      </c>
      <c r="F47" s="244">
        <v>39.945</v>
      </c>
      <c r="G47" s="369"/>
      <c r="H47" s="403">
        <v>969.70482000000004</v>
      </c>
      <c r="I47" s="172">
        <v>61.710999999999999</v>
      </c>
      <c r="J47" s="143">
        <v>0.95400000000000063</v>
      </c>
      <c r="K47" s="143">
        <v>60.756999999999998</v>
      </c>
      <c r="L47" s="144"/>
      <c r="M47" s="145">
        <v>1449.9050480000001</v>
      </c>
      <c r="N47" s="396"/>
      <c r="O47" s="25"/>
      <c r="S47" s="21"/>
    </row>
    <row r="48" spans="1:19" ht="18" customHeight="1">
      <c r="A48" s="12">
        <v>12</v>
      </c>
      <c r="B48" s="447" t="s">
        <v>317</v>
      </c>
      <c r="C48" s="406" t="s">
        <v>10</v>
      </c>
      <c r="D48" s="172">
        <v>2366.902</v>
      </c>
      <c r="E48" s="143">
        <v>59.228000000000065</v>
      </c>
      <c r="F48" s="143">
        <v>2307.674</v>
      </c>
      <c r="G48" s="144"/>
      <c r="H48" s="145">
        <v>31202.060153999999</v>
      </c>
      <c r="I48" s="172">
        <v>2262.9380000000001</v>
      </c>
      <c r="J48" s="143">
        <v>40.200000000000273</v>
      </c>
      <c r="K48" s="143">
        <v>2222.7379999999998</v>
      </c>
      <c r="L48" s="144"/>
      <c r="M48" s="145">
        <v>30053.640498000001</v>
      </c>
      <c r="N48" s="396"/>
      <c r="O48" s="25"/>
      <c r="S48" s="21"/>
    </row>
    <row r="49" spans="1:19" ht="18" customHeight="1">
      <c r="A49" s="12">
        <v>13</v>
      </c>
      <c r="B49" s="454" t="s">
        <v>364</v>
      </c>
      <c r="C49" s="406" t="s">
        <v>10</v>
      </c>
      <c r="D49" s="172">
        <v>864.40300000000002</v>
      </c>
      <c r="E49" s="143">
        <v>94.974000000000046</v>
      </c>
      <c r="F49" s="143">
        <v>769.42899999999997</v>
      </c>
      <c r="G49" s="144"/>
      <c r="H49" s="145">
        <v>18678.658404000002</v>
      </c>
      <c r="I49" s="172">
        <v>948.7109999999999</v>
      </c>
      <c r="J49" s="143">
        <v>99.466999999999985</v>
      </c>
      <c r="K49" s="143">
        <v>849.24399999999991</v>
      </c>
      <c r="L49" s="144"/>
      <c r="M49" s="145">
        <v>20266.358816</v>
      </c>
      <c r="N49" s="396"/>
      <c r="O49" s="25"/>
      <c r="S49" s="21"/>
    </row>
    <row r="50" spans="1:19" ht="18" customHeight="1">
      <c r="A50" s="12">
        <v>14</v>
      </c>
      <c r="B50" s="454" t="s">
        <v>318</v>
      </c>
      <c r="C50" s="406" t="s">
        <v>10</v>
      </c>
      <c r="D50" s="172">
        <v>2307.0610000000001</v>
      </c>
      <c r="E50" s="143">
        <v>10.182000000000244</v>
      </c>
      <c r="F50" s="143">
        <v>2296.8789999999999</v>
      </c>
      <c r="G50" s="144"/>
      <c r="H50" s="145">
        <v>37165.799099000003</v>
      </c>
      <c r="I50" s="172">
        <v>2791.0639999999999</v>
      </c>
      <c r="J50" s="143">
        <v>12.519999999999982</v>
      </c>
      <c r="K50" s="143">
        <v>2778.5439999999999</v>
      </c>
      <c r="L50" s="144"/>
      <c r="M50" s="145">
        <v>44195.520863999998</v>
      </c>
      <c r="N50" s="396"/>
      <c r="O50" s="25"/>
      <c r="S50" s="21"/>
    </row>
    <row r="51" spans="1:19" ht="18" customHeight="1">
      <c r="A51" s="12">
        <v>15</v>
      </c>
      <c r="B51" s="454" t="s">
        <v>74</v>
      </c>
      <c r="C51" s="406" t="s">
        <v>10</v>
      </c>
      <c r="D51" s="482">
        <v>0</v>
      </c>
      <c r="E51" s="244">
        <v>0</v>
      </c>
      <c r="F51" s="244">
        <v>0</v>
      </c>
      <c r="G51" s="369"/>
      <c r="H51" s="403">
        <v>0</v>
      </c>
      <c r="I51" s="482">
        <v>0</v>
      </c>
      <c r="J51" s="244">
        <v>0</v>
      </c>
      <c r="K51" s="244">
        <v>0</v>
      </c>
      <c r="L51" s="369"/>
      <c r="M51" s="403">
        <v>0</v>
      </c>
      <c r="N51" s="396"/>
      <c r="O51" s="25"/>
      <c r="S51" s="21"/>
    </row>
    <row r="52" spans="1:19" ht="18" customHeight="1">
      <c r="A52" s="12">
        <v>16</v>
      </c>
      <c r="B52" s="455" t="s">
        <v>75</v>
      </c>
      <c r="C52" s="406" t="s">
        <v>10</v>
      </c>
      <c r="D52" s="482">
        <v>0</v>
      </c>
      <c r="E52" s="244">
        <v>0</v>
      </c>
      <c r="F52" s="244">
        <v>0</v>
      </c>
      <c r="G52" s="369"/>
      <c r="H52" s="403">
        <v>0</v>
      </c>
      <c r="I52" s="482">
        <v>0</v>
      </c>
      <c r="J52" s="244">
        <v>0</v>
      </c>
      <c r="K52" s="244">
        <v>0</v>
      </c>
      <c r="L52" s="369"/>
      <c r="M52" s="403">
        <v>0</v>
      </c>
      <c r="N52" s="396"/>
      <c r="O52" s="25"/>
      <c r="S52" s="21"/>
    </row>
    <row r="53" spans="1:19" ht="18" customHeight="1">
      <c r="A53" s="12">
        <v>17</v>
      </c>
      <c r="B53" s="514" t="s">
        <v>319</v>
      </c>
      <c r="C53" s="406" t="s">
        <v>10</v>
      </c>
      <c r="D53" s="172">
        <v>944.80199999999991</v>
      </c>
      <c r="E53" s="143">
        <v>4.1459999999999582</v>
      </c>
      <c r="F53" s="143">
        <v>940.65599999999995</v>
      </c>
      <c r="G53" s="144"/>
      <c r="H53" s="145">
        <v>22835.365056000002</v>
      </c>
      <c r="I53" s="172">
        <v>1361.998</v>
      </c>
      <c r="J53" s="143">
        <v>6.7460000000000946</v>
      </c>
      <c r="K53" s="143">
        <v>1355.252</v>
      </c>
      <c r="L53" s="144"/>
      <c r="M53" s="145">
        <v>32341.733728000003</v>
      </c>
      <c r="N53" s="396"/>
      <c r="O53" s="25"/>
      <c r="S53" s="21"/>
    </row>
    <row r="54" spans="1:19" ht="18" customHeight="1">
      <c r="A54" s="12">
        <v>18</v>
      </c>
      <c r="B54" s="455" t="s">
        <v>386</v>
      </c>
      <c r="C54" s="406" t="s">
        <v>10</v>
      </c>
      <c r="D54" s="172">
        <v>322.072</v>
      </c>
      <c r="E54" s="143">
        <v>9.9909999999999854</v>
      </c>
      <c r="F54" s="143">
        <v>312.08100000000002</v>
      </c>
      <c r="G54" s="144"/>
      <c r="H54" s="145">
        <v>5049.7826610000002</v>
      </c>
      <c r="I54" s="172">
        <v>303.08100000000002</v>
      </c>
      <c r="J54" s="143">
        <v>17.326999999999998</v>
      </c>
      <c r="K54" s="143">
        <v>285.75400000000002</v>
      </c>
      <c r="L54" s="144"/>
      <c r="M54" s="145">
        <v>4545.2031240000006</v>
      </c>
      <c r="N54" s="396"/>
      <c r="O54" s="25"/>
      <c r="S54" s="21"/>
    </row>
    <row r="55" spans="1:19" ht="18" customHeight="1">
      <c r="A55" s="12">
        <v>19</v>
      </c>
      <c r="B55" s="455" t="s">
        <v>320</v>
      </c>
      <c r="C55" s="406" t="s">
        <v>10</v>
      </c>
      <c r="D55" s="172">
        <v>6572.4849999999997</v>
      </c>
      <c r="E55" s="143">
        <v>569.40799999999945</v>
      </c>
      <c r="F55" s="143">
        <v>6003.0770000000002</v>
      </c>
      <c r="G55" s="144"/>
      <c r="H55" s="145">
        <v>64761.194675999999</v>
      </c>
      <c r="I55" s="172">
        <v>6835.5329999999994</v>
      </c>
      <c r="J55" s="143">
        <v>667.88899999999921</v>
      </c>
      <c r="K55" s="143">
        <v>6167.6440000000002</v>
      </c>
      <c r="L55" s="144"/>
      <c r="M55" s="145">
        <v>65407.86462</v>
      </c>
      <c r="N55" s="396"/>
      <c r="O55" s="25"/>
      <c r="S55" s="21"/>
    </row>
    <row r="56" spans="1:19" ht="18" customHeight="1">
      <c r="A56" s="12">
        <v>20</v>
      </c>
      <c r="B56" s="455" t="s">
        <v>321</v>
      </c>
      <c r="C56" s="406" t="s">
        <v>10</v>
      </c>
      <c r="D56" s="172">
        <v>234.79</v>
      </c>
      <c r="E56" s="143">
        <v>3.5219999999999914</v>
      </c>
      <c r="F56" s="143">
        <v>231.268</v>
      </c>
      <c r="G56" s="144"/>
      <c r="H56" s="145">
        <v>5614.2619679999998</v>
      </c>
      <c r="I56" s="172">
        <v>211.958</v>
      </c>
      <c r="J56" s="143">
        <v>2.9619999999999891</v>
      </c>
      <c r="K56" s="143">
        <v>208.99600000000001</v>
      </c>
      <c r="L56" s="144"/>
      <c r="M56" s="145">
        <v>4987.480544</v>
      </c>
      <c r="N56" s="396"/>
      <c r="O56" s="25"/>
      <c r="S56" s="21"/>
    </row>
    <row r="57" spans="1:19" ht="18" customHeight="1">
      <c r="A57" s="12">
        <v>21</v>
      </c>
      <c r="B57" s="455" t="s">
        <v>351</v>
      </c>
      <c r="C57" s="406" t="s">
        <v>10</v>
      </c>
      <c r="D57" s="172">
        <v>429.61799999999999</v>
      </c>
      <c r="E57" s="143">
        <v>34.363999999999976</v>
      </c>
      <c r="F57" s="143">
        <v>395.25400000000002</v>
      </c>
      <c r="G57" s="144"/>
      <c r="H57" s="145">
        <v>7160.02621</v>
      </c>
      <c r="I57" s="172">
        <v>640.89300000000003</v>
      </c>
      <c r="J57" s="143">
        <v>45.062999999999988</v>
      </c>
      <c r="K57" s="143">
        <v>595.83000000000004</v>
      </c>
      <c r="L57" s="144"/>
      <c r="M57" s="145">
        <v>10793.46045</v>
      </c>
      <c r="N57" s="396"/>
      <c r="O57" s="25"/>
      <c r="S57" s="21"/>
    </row>
    <row r="58" spans="1:19" ht="18" customHeight="1">
      <c r="A58" s="12">
        <v>22</v>
      </c>
      <c r="B58" s="455" t="s">
        <v>352</v>
      </c>
      <c r="C58" s="406" t="s">
        <v>10</v>
      </c>
      <c r="D58" s="172">
        <v>1544.2479999999998</v>
      </c>
      <c r="E58" s="143">
        <v>65.166999999999916</v>
      </c>
      <c r="F58" s="143">
        <v>1479.0809999999999</v>
      </c>
      <c r="G58" s="144"/>
      <c r="H58" s="433">
        <v>35906.170356000002</v>
      </c>
      <c r="I58" s="172">
        <v>1585.8150000000001</v>
      </c>
      <c r="J58" s="143">
        <v>45.529999999999973</v>
      </c>
      <c r="K58" s="143">
        <v>1540.2850000000001</v>
      </c>
      <c r="L58" s="144"/>
      <c r="M58" s="433">
        <v>36757.361240000006</v>
      </c>
      <c r="N58" s="396"/>
      <c r="O58" s="25"/>
      <c r="S58" s="21"/>
    </row>
    <row r="59" spans="1:19" ht="18" customHeight="1">
      <c r="A59" s="12">
        <v>23</v>
      </c>
      <c r="B59" s="455" t="s">
        <v>322</v>
      </c>
      <c r="C59" s="406" t="s">
        <v>10</v>
      </c>
      <c r="D59" s="172">
        <v>1731.2889999999998</v>
      </c>
      <c r="E59" s="143">
        <v>51.968999999999824</v>
      </c>
      <c r="F59" s="143">
        <v>1679.32</v>
      </c>
      <c r="G59" s="144"/>
      <c r="H59" s="145">
        <v>27173.07692</v>
      </c>
      <c r="I59" s="172">
        <v>1917.1480000000001</v>
      </c>
      <c r="J59" s="143">
        <v>84.560999999999922</v>
      </c>
      <c r="K59" s="143">
        <v>1832.5870000000002</v>
      </c>
      <c r="L59" s="144"/>
      <c r="M59" s="145">
        <v>29149.128822000006</v>
      </c>
      <c r="N59" s="396"/>
      <c r="O59" s="25"/>
      <c r="S59" s="21"/>
    </row>
    <row r="60" spans="1:19" ht="18" customHeight="1">
      <c r="A60" s="12">
        <v>24</v>
      </c>
      <c r="B60" s="455" t="s">
        <v>323</v>
      </c>
      <c r="C60" s="406" t="s">
        <v>10</v>
      </c>
      <c r="D60" s="482">
        <v>0</v>
      </c>
      <c r="E60" s="244">
        <v>0</v>
      </c>
      <c r="F60" s="244">
        <v>0</v>
      </c>
      <c r="G60" s="144"/>
      <c r="H60" s="403">
        <v>0</v>
      </c>
      <c r="I60" s="482">
        <v>0</v>
      </c>
      <c r="J60" s="244">
        <v>0</v>
      </c>
      <c r="K60" s="244">
        <v>0</v>
      </c>
      <c r="L60" s="369"/>
      <c r="M60" s="403">
        <v>0</v>
      </c>
      <c r="N60" s="396"/>
      <c r="O60" s="25"/>
      <c r="S60" s="21"/>
    </row>
    <row r="61" spans="1:19" ht="18" customHeight="1">
      <c r="A61" s="12">
        <v>25</v>
      </c>
      <c r="B61" s="455" t="s">
        <v>69</v>
      </c>
      <c r="C61" s="406" t="s">
        <v>10</v>
      </c>
      <c r="D61" s="482">
        <v>0</v>
      </c>
      <c r="E61" s="244">
        <v>0</v>
      </c>
      <c r="F61" s="244">
        <v>0</v>
      </c>
      <c r="G61" s="369"/>
      <c r="H61" s="403">
        <v>0</v>
      </c>
      <c r="I61" s="482">
        <v>0</v>
      </c>
      <c r="J61" s="244">
        <v>0</v>
      </c>
      <c r="K61" s="244">
        <v>0</v>
      </c>
      <c r="L61" s="369"/>
      <c r="M61" s="403">
        <v>0</v>
      </c>
      <c r="N61" s="396"/>
      <c r="O61" s="25"/>
      <c r="S61" s="21"/>
    </row>
    <row r="62" spans="1:19" ht="18" customHeight="1">
      <c r="A62" s="12">
        <v>26</v>
      </c>
      <c r="B62" s="455" t="s">
        <v>70</v>
      </c>
      <c r="C62" s="406" t="s">
        <v>10</v>
      </c>
      <c r="D62" s="172">
        <v>1823.8810000000001</v>
      </c>
      <c r="E62" s="143">
        <v>18.506000000000085</v>
      </c>
      <c r="F62" s="143">
        <v>1805.375</v>
      </c>
      <c r="G62" s="144"/>
      <c r="H62" s="145">
        <v>42050.794500000004</v>
      </c>
      <c r="I62" s="172">
        <v>2298.165</v>
      </c>
      <c r="J62" s="143">
        <v>23.914000000000215</v>
      </c>
      <c r="K62" s="143">
        <v>2274.2509999999997</v>
      </c>
      <c r="L62" s="144"/>
      <c r="M62" s="145">
        <v>52971.854292000004</v>
      </c>
      <c r="N62" s="396"/>
      <c r="O62" s="25"/>
      <c r="S62" s="21"/>
    </row>
    <row r="63" spans="1:19" ht="18" customHeight="1">
      <c r="A63" s="12">
        <v>27</v>
      </c>
      <c r="B63" s="455" t="s">
        <v>71</v>
      </c>
      <c r="C63" s="406" t="s">
        <v>10</v>
      </c>
      <c r="D63" s="172">
        <v>1713.7649999999999</v>
      </c>
      <c r="E63" s="143">
        <v>119.35699999999997</v>
      </c>
      <c r="F63" s="143">
        <v>1594.4079999999999</v>
      </c>
      <c r="G63" s="144"/>
      <c r="H63" s="145">
        <v>38705.848608</v>
      </c>
      <c r="I63" s="172">
        <v>1775.4499999999998</v>
      </c>
      <c r="J63" s="143">
        <v>150.2199999999998</v>
      </c>
      <c r="K63" s="143">
        <v>1625.23</v>
      </c>
      <c r="L63" s="144"/>
      <c r="M63" s="145">
        <v>38784.488720000008</v>
      </c>
      <c r="N63" s="396"/>
      <c r="O63" s="25"/>
      <c r="S63" s="21"/>
    </row>
    <row r="64" spans="1:19" ht="18" customHeight="1">
      <c r="A64" s="12">
        <v>28</v>
      </c>
      <c r="B64" s="455" t="s">
        <v>310</v>
      </c>
      <c r="C64" s="406" t="s">
        <v>10</v>
      </c>
      <c r="D64" s="172">
        <v>324.19200000000001</v>
      </c>
      <c r="E64" s="143">
        <v>9.7520000000000095</v>
      </c>
      <c r="F64" s="143">
        <v>314.44</v>
      </c>
      <c r="G64" s="144"/>
      <c r="H64" s="145">
        <v>7633.345440000001</v>
      </c>
      <c r="I64" s="172">
        <v>253.84899999999999</v>
      </c>
      <c r="J64" s="143">
        <v>4.8000000000001819E-2</v>
      </c>
      <c r="K64" s="143">
        <v>253.80099999999999</v>
      </c>
      <c r="L64" s="144"/>
      <c r="M64" s="145">
        <v>6056.7070640000011</v>
      </c>
      <c r="N64" s="396"/>
      <c r="O64" s="25"/>
      <c r="S64" s="21"/>
    </row>
    <row r="65" spans="1:19" ht="18" customHeight="1">
      <c r="A65" s="12">
        <v>29</v>
      </c>
      <c r="B65" s="455" t="s">
        <v>72</v>
      </c>
      <c r="C65" s="406" t="s">
        <v>10</v>
      </c>
      <c r="D65" s="482">
        <v>0</v>
      </c>
      <c r="E65" s="244">
        <v>0</v>
      </c>
      <c r="F65" s="244">
        <v>0</v>
      </c>
      <c r="G65" s="369"/>
      <c r="H65" s="403">
        <v>0</v>
      </c>
      <c r="I65" s="482">
        <v>0</v>
      </c>
      <c r="J65" s="244">
        <v>0</v>
      </c>
      <c r="K65" s="244">
        <v>0</v>
      </c>
      <c r="L65" s="369"/>
      <c r="M65" s="403">
        <v>0</v>
      </c>
      <c r="N65" s="396"/>
      <c r="O65" s="25"/>
      <c r="S65" s="21"/>
    </row>
    <row r="66" spans="1:19" ht="18" customHeight="1">
      <c r="A66" s="12">
        <v>30</v>
      </c>
      <c r="B66" s="455" t="s">
        <v>73</v>
      </c>
      <c r="C66" s="406" t="s">
        <v>10</v>
      </c>
      <c r="D66" s="172">
        <v>3027.7380000000003</v>
      </c>
      <c r="E66" s="143">
        <v>72.302999999999884</v>
      </c>
      <c r="F66" s="143">
        <v>2955.4350000000004</v>
      </c>
      <c r="G66" s="144"/>
      <c r="H66" s="145">
        <v>42998.623814999999</v>
      </c>
      <c r="I66" s="172">
        <v>2789.6150000000002</v>
      </c>
      <c r="J66" s="143">
        <v>82.194000000000415</v>
      </c>
      <c r="K66" s="143">
        <v>2707.4209999999998</v>
      </c>
      <c r="L66" s="144"/>
      <c r="M66" s="145">
        <v>42360.308966000004</v>
      </c>
      <c r="N66" s="396"/>
      <c r="O66" s="25"/>
      <c r="S66" s="21"/>
    </row>
    <row r="67" spans="1:19" ht="18" customHeight="1">
      <c r="A67" s="12">
        <v>31</v>
      </c>
      <c r="B67" s="455" t="s">
        <v>76</v>
      </c>
      <c r="C67" s="406" t="s">
        <v>10</v>
      </c>
      <c r="D67" s="172">
        <v>11718.196</v>
      </c>
      <c r="E67" s="143">
        <v>128.72699999999895</v>
      </c>
      <c r="F67" s="143">
        <v>11589.469000000001</v>
      </c>
      <c r="G67" s="144"/>
      <c r="H67" s="145">
        <v>281345.94944400003</v>
      </c>
      <c r="I67" s="172">
        <v>11949.611000000001</v>
      </c>
      <c r="J67" s="143">
        <v>111.12800000000061</v>
      </c>
      <c r="K67" s="143">
        <v>11838.483</v>
      </c>
      <c r="L67" s="144"/>
      <c r="M67" s="145">
        <v>282513.55831200001</v>
      </c>
      <c r="N67" s="396"/>
      <c r="O67" s="25"/>
      <c r="S67" s="21"/>
    </row>
    <row r="68" spans="1:19" ht="18" customHeight="1">
      <c r="A68" s="12">
        <v>32</v>
      </c>
      <c r="B68" s="455" t="s">
        <v>77</v>
      </c>
      <c r="C68" s="406" t="s">
        <v>10</v>
      </c>
      <c r="D68" s="482">
        <v>0</v>
      </c>
      <c r="E68" s="244">
        <v>0</v>
      </c>
      <c r="F68" s="244">
        <v>0</v>
      </c>
      <c r="G68" s="369"/>
      <c r="H68" s="403">
        <v>0</v>
      </c>
      <c r="I68" s="482">
        <v>0</v>
      </c>
      <c r="J68" s="244">
        <v>0</v>
      </c>
      <c r="K68" s="244">
        <v>0</v>
      </c>
      <c r="L68" s="369"/>
      <c r="M68" s="403">
        <v>0</v>
      </c>
      <c r="N68" s="396"/>
      <c r="O68" s="25"/>
      <c r="S68" s="21"/>
    </row>
    <row r="69" spans="1:19" ht="18" customHeight="1">
      <c r="A69" s="12">
        <v>33</v>
      </c>
      <c r="B69" s="455" t="s">
        <v>316</v>
      </c>
      <c r="C69" s="406" t="s">
        <v>10</v>
      </c>
      <c r="D69" s="172">
        <v>1068.347</v>
      </c>
      <c r="E69" s="143">
        <v>3.1679999999998927</v>
      </c>
      <c r="F69" s="143">
        <v>1065.1790000000001</v>
      </c>
      <c r="G69" s="144"/>
      <c r="H69" s="433">
        <v>24175.302584000001</v>
      </c>
      <c r="I69" s="172">
        <v>934.57999999999993</v>
      </c>
      <c r="J69" s="143">
        <v>0</v>
      </c>
      <c r="K69" s="143">
        <v>934.57999999999993</v>
      </c>
      <c r="L69" s="144"/>
      <c r="M69" s="433">
        <v>21211.22768</v>
      </c>
      <c r="N69" s="396"/>
      <c r="O69" s="25"/>
      <c r="S69" s="21"/>
    </row>
    <row r="70" spans="1:19" ht="18" customHeight="1">
      <c r="A70" s="12">
        <v>34</v>
      </c>
      <c r="B70" s="455" t="s">
        <v>260</v>
      </c>
      <c r="C70" s="406" t="s">
        <v>10</v>
      </c>
      <c r="D70" s="172">
        <v>853.71799999999996</v>
      </c>
      <c r="E70" s="143">
        <v>5.9839999999998099</v>
      </c>
      <c r="F70" s="143">
        <v>847.73400000000015</v>
      </c>
      <c r="G70" s="144"/>
      <c r="H70" s="145">
        <v>13717.183854000001</v>
      </c>
      <c r="I70" s="172">
        <v>876.07299999999998</v>
      </c>
      <c r="J70" s="143">
        <v>8.0739999999999554</v>
      </c>
      <c r="K70" s="143">
        <v>867.99900000000002</v>
      </c>
      <c r="L70" s="144"/>
      <c r="M70" s="145">
        <v>13806.392093999999</v>
      </c>
      <c r="N70" s="396"/>
      <c r="O70" s="25"/>
      <c r="S70" s="21"/>
    </row>
    <row r="71" spans="1:19" ht="18" customHeight="1">
      <c r="A71" s="12">
        <v>35</v>
      </c>
      <c r="B71" s="455" t="s">
        <v>382</v>
      </c>
      <c r="C71" s="406" t="s">
        <v>10</v>
      </c>
      <c r="D71" s="172">
        <v>998.8</v>
      </c>
      <c r="E71" s="143">
        <v>21.447999999999865</v>
      </c>
      <c r="F71" s="143">
        <v>977.35200000000009</v>
      </c>
      <c r="G71" s="144"/>
      <c r="H71" s="145">
        <v>12912.774624000001</v>
      </c>
      <c r="I71" s="172">
        <v>1257.1320000000001</v>
      </c>
      <c r="J71" s="143">
        <v>24.311000000000149</v>
      </c>
      <c r="K71" s="143">
        <v>1232.8209999999999</v>
      </c>
      <c r="L71" s="144"/>
      <c r="M71" s="145">
        <v>16288.031052</v>
      </c>
      <c r="N71" s="396"/>
      <c r="O71" s="25"/>
      <c r="S71" s="21"/>
    </row>
    <row r="72" spans="1:19" ht="18" customHeight="1">
      <c r="A72" s="12">
        <v>36</v>
      </c>
      <c r="B72" s="455" t="s">
        <v>261</v>
      </c>
      <c r="C72" s="406" t="s">
        <v>10</v>
      </c>
      <c r="D72" s="172">
        <v>2458.6539999999995</v>
      </c>
      <c r="E72" s="143">
        <v>62.80199999999968</v>
      </c>
      <c r="F72" s="143">
        <v>2395.8519999999999</v>
      </c>
      <c r="G72" s="144"/>
      <c r="H72" s="145">
        <v>58161.703151999995</v>
      </c>
      <c r="I72" s="172">
        <v>2672.2710000000002</v>
      </c>
      <c r="J72" s="143">
        <v>60.977999999999611</v>
      </c>
      <c r="K72" s="143">
        <v>2611.2930000000006</v>
      </c>
      <c r="L72" s="144"/>
      <c r="M72" s="145">
        <v>62315.896152000001</v>
      </c>
      <c r="N72" s="396"/>
      <c r="O72" s="25"/>
      <c r="S72" s="21"/>
    </row>
    <row r="73" spans="1:19" ht="18" customHeight="1">
      <c r="A73" s="12">
        <v>37</v>
      </c>
      <c r="B73" s="455" t="s">
        <v>324</v>
      </c>
      <c r="C73" s="406" t="s">
        <v>10</v>
      </c>
      <c r="D73" s="172">
        <v>614.76</v>
      </c>
      <c r="E73" s="143">
        <v>13.413999999999987</v>
      </c>
      <c r="F73" s="143">
        <v>601.346</v>
      </c>
      <c r="G73" s="144"/>
      <c r="H73" s="145">
        <v>14598.275496</v>
      </c>
      <c r="I73" s="172">
        <v>434.10300000000001</v>
      </c>
      <c r="J73" s="143">
        <v>13.826999999999998</v>
      </c>
      <c r="K73" s="143">
        <v>420.27600000000001</v>
      </c>
      <c r="L73" s="144"/>
      <c r="M73" s="145">
        <v>10029.466463999999</v>
      </c>
      <c r="N73" s="396"/>
      <c r="O73" s="25"/>
      <c r="S73" s="21"/>
    </row>
    <row r="74" spans="1:19" ht="18" customHeight="1">
      <c r="A74" s="12">
        <v>38</v>
      </c>
      <c r="B74" s="455" t="s">
        <v>325</v>
      </c>
      <c r="C74" s="406" t="s">
        <v>10</v>
      </c>
      <c r="D74" s="172">
        <v>1035.153</v>
      </c>
      <c r="E74" s="143">
        <v>83.823999999999955</v>
      </c>
      <c r="F74" s="143">
        <v>951.32900000000006</v>
      </c>
      <c r="G74" s="144"/>
      <c r="H74" s="145">
        <v>23094.462804000003</v>
      </c>
      <c r="I74" s="172">
        <v>999.30799999999999</v>
      </c>
      <c r="J74" s="143">
        <v>84.481999999999971</v>
      </c>
      <c r="K74" s="143">
        <v>914.82600000000002</v>
      </c>
      <c r="L74" s="144"/>
      <c r="M74" s="145">
        <v>21831.407663999998</v>
      </c>
      <c r="N74" s="396"/>
      <c r="O74" s="25"/>
      <c r="S74" s="21"/>
    </row>
    <row r="75" spans="1:19" ht="18" customHeight="1">
      <c r="A75" s="12">
        <v>39</v>
      </c>
      <c r="B75" s="455" t="s">
        <v>326</v>
      </c>
      <c r="C75" s="406" t="s">
        <v>10</v>
      </c>
      <c r="D75" s="172">
        <v>793.38799999999992</v>
      </c>
      <c r="E75" s="143">
        <v>34.865999999999985</v>
      </c>
      <c r="F75" s="143">
        <v>758.52199999999993</v>
      </c>
      <c r="G75" s="144"/>
      <c r="H75" s="145">
        <v>18413.880072</v>
      </c>
      <c r="I75" s="172">
        <v>827.06399999999996</v>
      </c>
      <c r="J75" s="143">
        <v>31.441999999999894</v>
      </c>
      <c r="K75" s="143">
        <v>795.62200000000007</v>
      </c>
      <c r="L75" s="144"/>
      <c r="M75" s="145">
        <v>18986.723407999998</v>
      </c>
      <c r="N75" s="396"/>
      <c r="O75" s="25"/>
      <c r="S75" s="21"/>
    </row>
    <row r="76" spans="1:19" ht="18" customHeight="1">
      <c r="A76" s="12">
        <v>40</v>
      </c>
      <c r="B76" s="455" t="s">
        <v>327</v>
      </c>
      <c r="C76" s="406" t="s">
        <v>10</v>
      </c>
      <c r="D76" s="482">
        <v>0</v>
      </c>
      <c r="E76" s="244">
        <v>0</v>
      </c>
      <c r="F76" s="244">
        <v>0</v>
      </c>
      <c r="G76" s="369"/>
      <c r="H76" s="403">
        <v>0</v>
      </c>
      <c r="I76" s="482">
        <v>0</v>
      </c>
      <c r="J76" s="244">
        <v>0</v>
      </c>
      <c r="K76" s="244">
        <v>0</v>
      </c>
      <c r="L76" s="369"/>
      <c r="M76" s="403">
        <v>0</v>
      </c>
      <c r="N76" s="396"/>
      <c r="O76" s="25"/>
      <c r="S76" s="21"/>
    </row>
    <row r="77" spans="1:19" ht="18" customHeight="1">
      <c r="A77" s="12">
        <v>41</v>
      </c>
      <c r="B77" s="455" t="s">
        <v>328</v>
      </c>
      <c r="C77" s="406" t="s">
        <v>10</v>
      </c>
      <c r="D77" s="172">
        <v>441.46800000000002</v>
      </c>
      <c r="E77" s="143">
        <v>2.2999999999967713E-2</v>
      </c>
      <c r="F77" s="143">
        <v>441.44500000000005</v>
      </c>
      <c r="G77" s="144"/>
      <c r="H77" s="145">
        <v>7143.0215450000005</v>
      </c>
      <c r="I77" s="172">
        <v>268.55200000000002</v>
      </c>
      <c r="J77" s="143">
        <v>0</v>
      </c>
      <c r="K77" s="143">
        <v>268.55200000000002</v>
      </c>
      <c r="L77" s="144"/>
      <c r="M77" s="145">
        <v>4271.5881120000004</v>
      </c>
      <c r="N77" s="396"/>
      <c r="O77" s="25"/>
      <c r="S77" s="21"/>
    </row>
    <row r="78" spans="1:19" ht="18" customHeight="1">
      <c r="A78" s="12">
        <v>42</v>
      </c>
      <c r="B78" s="455" t="s">
        <v>329</v>
      </c>
      <c r="C78" s="406" t="s">
        <v>10</v>
      </c>
      <c r="D78" s="172">
        <v>796.16899999999998</v>
      </c>
      <c r="E78" s="143">
        <v>37.659999999999968</v>
      </c>
      <c r="F78" s="143">
        <v>758.50900000000001</v>
      </c>
      <c r="G78" s="144"/>
      <c r="H78" s="145">
        <v>15090.536554999999</v>
      </c>
      <c r="I78" s="172">
        <v>846.96499999999992</v>
      </c>
      <c r="J78" s="143">
        <v>42.438999999999965</v>
      </c>
      <c r="K78" s="143">
        <v>804.52599999999995</v>
      </c>
      <c r="L78" s="144"/>
      <c r="M78" s="145">
        <v>16006.04477</v>
      </c>
      <c r="N78" s="396"/>
      <c r="O78" s="25"/>
      <c r="S78" s="21"/>
    </row>
    <row r="79" spans="1:19" ht="18" customHeight="1">
      <c r="A79" s="12">
        <v>43</v>
      </c>
      <c r="B79" s="455" t="s">
        <v>342</v>
      </c>
      <c r="C79" s="406" t="s">
        <v>10</v>
      </c>
      <c r="D79" s="172">
        <v>496.62400000000002</v>
      </c>
      <c r="E79" s="143">
        <v>21.120000000000005</v>
      </c>
      <c r="F79" s="143">
        <v>475.50400000000002</v>
      </c>
      <c r="G79" s="144"/>
      <c r="H79" s="145">
        <v>7694.1302240000014</v>
      </c>
      <c r="I79" s="172">
        <v>622.673</v>
      </c>
      <c r="J79" s="143">
        <v>24.774000000000001</v>
      </c>
      <c r="K79" s="143">
        <v>597.899</v>
      </c>
      <c r="L79" s="144"/>
      <c r="M79" s="145">
        <v>9510.1814940000004</v>
      </c>
      <c r="N79" s="396"/>
      <c r="O79" s="25"/>
      <c r="S79" s="21"/>
    </row>
    <row r="80" spans="1:19" ht="18" customHeight="1">
      <c r="A80" s="12">
        <v>44</v>
      </c>
      <c r="B80" s="455" t="s">
        <v>330</v>
      </c>
      <c r="C80" s="406" t="s">
        <v>10</v>
      </c>
      <c r="D80" s="172">
        <v>5044.3509999999997</v>
      </c>
      <c r="E80" s="143">
        <v>98.979999999999563</v>
      </c>
      <c r="F80" s="143">
        <v>4945.3710000000001</v>
      </c>
      <c r="G80" s="144"/>
      <c r="H80" s="145">
        <v>120053.826396</v>
      </c>
      <c r="I80" s="172">
        <v>4987.8509999999997</v>
      </c>
      <c r="J80" s="143">
        <v>93.244999999999891</v>
      </c>
      <c r="K80" s="143">
        <v>4894.6059999999998</v>
      </c>
      <c r="L80" s="144"/>
      <c r="M80" s="145">
        <v>116804.877584</v>
      </c>
      <c r="N80" s="396"/>
      <c r="O80" s="25"/>
      <c r="S80" s="21"/>
    </row>
    <row r="81" spans="1:19" ht="18" customHeight="1">
      <c r="A81" s="12">
        <v>45</v>
      </c>
      <c r="B81" s="455" t="s">
        <v>331</v>
      </c>
      <c r="C81" s="406" t="s">
        <v>10</v>
      </c>
      <c r="D81" s="172">
        <v>232.60699999999997</v>
      </c>
      <c r="E81" s="143">
        <v>4.6989999999999839</v>
      </c>
      <c r="F81" s="143">
        <v>227.90799999999999</v>
      </c>
      <c r="G81" s="144"/>
      <c r="H81" s="145">
        <v>3687.779348</v>
      </c>
      <c r="I81" s="172">
        <v>221.37299999999999</v>
      </c>
      <c r="J81" s="143">
        <v>4.4449999999999932</v>
      </c>
      <c r="K81" s="143">
        <v>216.928</v>
      </c>
      <c r="L81" s="144"/>
      <c r="M81" s="145">
        <v>3450.456768</v>
      </c>
      <c r="N81" s="396"/>
      <c r="O81" s="25"/>
      <c r="S81" s="21"/>
    </row>
    <row r="82" spans="1:19" ht="18" customHeight="1">
      <c r="A82" s="12">
        <v>46</v>
      </c>
      <c r="B82" s="455" t="s">
        <v>94</v>
      </c>
      <c r="C82" s="406" t="s">
        <v>10</v>
      </c>
      <c r="D82" s="172">
        <v>523.01400000000001</v>
      </c>
      <c r="E82" s="143">
        <v>13.228999999999985</v>
      </c>
      <c r="F82" s="143">
        <v>509.78500000000003</v>
      </c>
      <c r="G82" s="144"/>
      <c r="H82" s="145">
        <v>12375.540660000001</v>
      </c>
      <c r="I82" s="172">
        <v>528.274</v>
      </c>
      <c r="J82" s="143">
        <v>15.81899999999996</v>
      </c>
      <c r="K82" s="143">
        <v>512.45500000000004</v>
      </c>
      <c r="L82" s="144"/>
      <c r="M82" s="145">
        <v>12229.226120000001</v>
      </c>
      <c r="N82" s="396"/>
      <c r="O82" s="25"/>
      <c r="S82" s="21"/>
    </row>
    <row r="83" spans="1:19" ht="18" customHeight="1">
      <c r="A83" s="12">
        <v>47</v>
      </c>
      <c r="B83" s="455" t="s">
        <v>93</v>
      </c>
      <c r="C83" s="406" t="s">
        <v>10</v>
      </c>
      <c r="D83" s="172">
        <v>0</v>
      </c>
      <c r="E83" s="244">
        <v>0</v>
      </c>
      <c r="F83" s="143">
        <v>0</v>
      </c>
      <c r="G83" s="144"/>
      <c r="H83" s="403">
        <v>0</v>
      </c>
      <c r="I83" s="482">
        <v>0</v>
      </c>
      <c r="J83" s="244">
        <v>0</v>
      </c>
      <c r="K83" s="244">
        <v>0</v>
      </c>
      <c r="L83" s="369"/>
      <c r="M83" s="403">
        <v>0</v>
      </c>
      <c r="N83" s="396"/>
      <c r="O83" s="25"/>
      <c r="S83" s="21"/>
    </row>
    <row r="84" spans="1:19" ht="18" customHeight="1">
      <c r="A84" s="12">
        <v>48</v>
      </c>
      <c r="B84" s="455" t="s">
        <v>95</v>
      </c>
      <c r="C84" s="406" t="s">
        <v>10</v>
      </c>
      <c r="D84" s="172">
        <v>374.79</v>
      </c>
      <c r="E84" s="143">
        <v>8.4279999999999973</v>
      </c>
      <c r="F84" s="143">
        <v>366.36200000000002</v>
      </c>
      <c r="G84" s="144"/>
      <c r="H84" s="145">
        <v>8893.8039119999994</v>
      </c>
      <c r="I84" s="172">
        <v>353.53500000000003</v>
      </c>
      <c r="J84" s="143">
        <v>9.4490000000000691</v>
      </c>
      <c r="K84" s="143">
        <v>344.08599999999996</v>
      </c>
      <c r="L84" s="144"/>
      <c r="M84" s="145">
        <v>8211.2683040000011</v>
      </c>
      <c r="N84" s="396"/>
      <c r="O84" s="25"/>
      <c r="S84" s="21"/>
    </row>
    <row r="85" spans="1:19" ht="18" customHeight="1">
      <c r="A85" s="12">
        <v>49</v>
      </c>
      <c r="B85" s="455" t="s">
        <v>237</v>
      </c>
      <c r="C85" s="406" t="s">
        <v>10</v>
      </c>
      <c r="D85" s="172">
        <v>2635.152</v>
      </c>
      <c r="E85" s="143">
        <v>0</v>
      </c>
      <c r="F85" s="143">
        <v>2635.152</v>
      </c>
      <c r="G85" s="144"/>
      <c r="H85" s="145">
        <v>63970.949951999995</v>
      </c>
      <c r="I85" s="172">
        <v>3225.3999999999996</v>
      </c>
      <c r="J85" s="143">
        <v>4.9609999999993306</v>
      </c>
      <c r="K85" s="143">
        <v>3220.4390000000003</v>
      </c>
      <c r="L85" s="144"/>
      <c r="M85" s="145">
        <v>76852.556295999995</v>
      </c>
      <c r="N85" s="396"/>
      <c r="O85" s="25"/>
      <c r="S85" s="21"/>
    </row>
    <row r="86" spans="1:19" ht="18" customHeight="1">
      <c r="A86" s="12">
        <v>50</v>
      </c>
      <c r="B86" s="455" t="s">
        <v>290</v>
      </c>
      <c r="C86" s="406" t="s">
        <v>10</v>
      </c>
      <c r="D86" s="172">
        <v>75.983999999999995</v>
      </c>
      <c r="E86" s="143">
        <v>7.7569999999999908</v>
      </c>
      <c r="F86" s="143">
        <v>68.227000000000004</v>
      </c>
      <c r="G86" s="144"/>
      <c r="H86" s="145">
        <v>1656.278652</v>
      </c>
      <c r="I86" s="172">
        <v>98.186000000000021</v>
      </c>
      <c r="J86" s="143">
        <v>6.1130000000000138</v>
      </c>
      <c r="K86" s="143">
        <v>92.073000000000008</v>
      </c>
      <c r="L86" s="144"/>
      <c r="M86" s="145">
        <v>2197.2300719999998</v>
      </c>
      <c r="N86" s="396"/>
      <c r="O86" s="25"/>
      <c r="S86" s="21"/>
    </row>
    <row r="87" spans="1:19" s="472" customFormat="1" ht="18" customHeight="1">
      <c r="A87" s="12">
        <v>51</v>
      </c>
      <c r="B87" s="455" t="s">
        <v>291</v>
      </c>
      <c r="C87" s="407" t="s">
        <v>10</v>
      </c>
      <c r="D87" s="172">
        <v>2175.0929999999998</v>
      </c>
      <c r="E87" s="143">
        <v>10.737999999999829</v>
      </c>
      <c r="F87" s="143">
        <v>2164.355</v>
      </c>
      <c r="G87" s="144"/>
      <c r="H87" s="145">
        <v>52541.881979999991</v>
      </c>
      <c r="I87" s="172">
        <v>1950.8159999999998</v>
      </c>
      <c r="J87" s="143">
        <v>2.7400000000000091</v>
      </c>
      <c r="K87" s="143">
        <v>1948.0759999999998</v>
      </c>
      <c r="L87" s="144"/>
      <c r="M87" s="145">
        <v>46488.885664000001</v>
      </c>
      <c r="N87" s="515"/>
      <c r="O87" s="516"/>
    </row>
    <row r="88" spans="1:19" ht="18" customHeight="1">
      <c r="A88" s="12">
        <v>52</v>
      </c>
      <c r="B88" s="455" t="s">
        <v>292</v>
      </c>
      <c r="C88" s="406" t="s">
        <v>10</v>
      </c>
      <c r="D88" s="172">
        <v>4496.3440000000001</v>
      </c>
      <c r="E88" s="143">
        <v>188.96700000000055</v>
      </c>
      <c r="F88" s="143">
        <v>4307.3769999999995</v>
      </c>
      <c r="G88" s="144"/>
      <c r="H88" s="145">
        <v>69697.667237000001</v>
      </c>
      <c r="I88" s="172">
        <v>4672.8559999999998</v>
      </c>
      <c r="J88" s="143">
        <v>154.99199999999928</v>
      </c>
      <c r="K88" s="143">
        <v>4517.8640000000005</v>
      </c>
      <c r="L88" s="144"/>
      <c r="M88" s="145">
        <v>71861.144784000004</v>
      </c>
      <c r="N88" s="396"/>
      <c r="O88" s="25"/>
      <c r="S88" s="21"/>
    </row>
    <row r="89" spans="1:19" ht="18" customHeight="1">
      <c r="A89" s="12">
        <v>53</v>
      </c>
      <c r="B89" s="455" t="s">
        <v>384</v>
      </c>
      <c r="C89" s="406" t="s">
        <v>10</v>
      </c>
      <c r="D89" s="482">
        <v>0</v>
      </c>
      <c r="E89" s="244">
        <v>0</v>
      </c>
      <c r="F89" s="244">
        <v>0</v>
      </c>
      <c r="G89" s="369"/>
      <c r="H89" s="403">
        <v>0</v>
      </c>
      <c r="I89" s="172">
        <v>0</v>
      </c>
      <c r="J89" s="143">
        <v>0</v>
      </c>
      <c r="K89" s="143">
        <v>0</v>
      </c>
      <c r="L89" s="144"/>
      <c r="M89" s="145">
        <v>0</v>
      </c>
      <c r="N89" s="396"/>
      <c r="O89" s="25"/>
      <c r="S89" s="21"/>
    </row>
    <row r="90" spans="1:19" ht="18" customHeight="1">
      <c r="A90" s="12">
        <v>54</v>
      </c>
      <c r="B90" s="455" t="s">
        <v>332</v>
      </c>
      <c r="C90" s="406" t="s">
        <v>10</v>
      </c>
      <c r="D90" s="172">
        <v>1003.3399999999999</v>
      </c>
      <c r="E90" s="143">
        <v>0</v>
      </c>
      <c r="F90" s="143">
        <v>1003.3399999999999</v>
      </c>
      <c r="G90" s="144"/>
      <c r="H90" s="145">
        <v>24357.081839999999</v>
      </c>
      <c r="I90" s="172">
        <v>1199.296</v>
      </c>
      <c r="J90" s="143">
        <v>0.55100000000015825</v>
      </c>
      <c r="K90" s="143">
        <v>1198.7449999999999</v>
      </c>
      <c r="L90" s="144"/>
      <c r="M90" s="145">
        <v>28606.85068</v>
      </c>
      <c r="N90" s="396"/>
      <c r="O90" s="25"/>
      <c r="S90" s="21"/>
    </row>
    <row r="91" spans="1:19" ht="18" customHeight="1">
      <c r="A91" s="12">
        <v>55</v>
      </c>
      <c r="B91" s="455" t="s">
        <v>410</v>
      </c>
      <c r="C91" s="406" t="s">
        <v>10</v>
      </c>
      <c r="D91" s="172">
        <v>132.21899999999999</v>
      </c>
      <c r="E91" s="143">
        <v>0</v>
      </c>
      <c r="F91" s="143">
        <v>132.21899999999999</v>
      </c>
      <c r="G91" s="144"/>
      <c r="H91" s="145">
        <v>2139.4356390000003</v>
      </c>
      <c r="I91" s="172">
        <v>182.441</v>
      </c>
      <c r="J91" s="143">
        <v>4.8000000000001819E-2</v>
      </c>
      <c r="K91" s="143">
        <v>182.393</v>
      </c>
      <c r="L91" s="144"/>
      <c r="M91" s="145">
        <v>2901.1430580000001</v>
      </c>
      <c r="N91" s="396"/>
      <c r="O91" s="25"/>
      <c r="S91" s="21"/>
    </row>
    <row r="92" spans="1:19" ht="18" customHeight="1">
      <c r="A92" s="12">
        <v>56</v>
      </c>
      <c r="B92" s="455" t="s">
        <v>336</v>
      </c>
      <c r="C92" s="406" t="s">
        <v>10</v>
      </c>
      <c r="D92" s="172">
        <v>733.32100000000003</v>
      </c>
      <c r="E92" s="143">
        <v>29.253700000000094</v>
      </c>
      <c r="F92" s="143">
        <v>704.06729999999993</v>
      </c>
      <c r="G92" s="144"/>
      <c r="H92" s="145">
        <v>7595.4780324000003</v>
      </c>
      <c r="I92" s="172">
        <v>780.84899999999993</v>
      </c>
      <c r="J92" s="143">
        <v>30.222999999999956</v>
      </c>
      <c r="K92" s="143">
        <v>750.62599999999998</v>
      </c>
      <c r="L92" s="144"/>
      <c r="M92" s="145">
        <v>7960.3887300000006</v>
      </c>
      <c r="N92" s="396"/>
      <c r="O92" s="25"/>
      <c r="S92" s="21"/>
    </row>
    <row r="93" spans="1:19" s="472" customFormat="1" ht="18" customHeight="1">
      <c r="A93" s="12">
        <v>57</v>
      </c>
      <c r="B93" s="454" t="s">
        <v>337</v>
      </c>
      <c r="C93" s="406" t="s">
        <v>10</v>
      </c>
      <c r="D93" s="172">
        <v>235.93299999999999</v>
      </c>
      <c r="E93" s="143">
        <v>4.5380000000000109</v>
      </c>
      <c r="F93" s="143">
        <v>231.39499999999998</v>
      </c>
      <c r="G93" s="144"/>
      <c r="H93" s="145">
        <v>5617.3450199999997</v>
      </c>
      <c r="I93" s="172">
        <v>276.30700000000002</v>
      </c>
      <c r="J93" s="143">
        <v>4.8520000000000323</v>
      </c>
      <c r="K93" s="143">
        <v>271.45499999999998</v>
      </c>
      <c r="L93" s="144"/>
      <c r="M93" s="145">
        <v>6478.0021200000001</v>
      </c>
      <c r="N93" s="515"/>
      <c r="O93" s="516"/>
    </row>
    <row r="94" spans="1:19" s="472" customFormat="1" ht="18" customHeight="1">
      <c r="A94" s="12">
        <v>58</v>
      </c>
      <c r="B94" s="454" t="s">
        <v>104</v>
      </c>
      <c r="C94" s="406" t="s">
        <v>10</v>
      </c>
      <c r="D94" s="172">
        <v>821.26299999999992</v>
      </c>
      <c r="E94" s="143">
        <v>8.5579999999999927</v>
      </c>
      <c r="F94" s="143">
        <v>812.70499999999993</v>
      </c>
      <c r="G94" s="144"/>
      <c r="H94" s="145">
        <v>13150.379605000002</v>
      </c>
      <c r="I94" s="172">
        <v>831.70600000000013</v>
      </c>
      <c r="J94" s="143">
        <v>8.1490000000002283</v>
      </c>
      <c r="K94" s="143">
        <v>823.5569999999999</v>
      </c>
      <c r="L94" s="144"/>
      <c r="M94" s="145">
        <v>13099.497642</v>
      </c>
      <c r="N94" s="515"/>
      <c r="O94" s="516"/>
    </row>
    <row r="95" spans="1:19" ht="18" customHeight="1">
      <c r="A95" s="12">
        <v>59</v>
      </c>
      <c r="B95" s="454" t="s">
        <v>333</v>
      </c>
      <c r="C95" s="406" t="s">
        <v>10</v>
      </c>
      <c r="D95" s="172">
        <v>410.64799999999997</v>
      </c>
      <c r="E95" s="143">
        <v>7.33299999999997</v>
      </c>
      <c r="F95" s="143">
        <v>403.315</v>
      </c>
      <c r="G95" s="144"/>
      <c r="H95" s="145">
        <v>9790.8749399999997</v>
      </c>
      <c r="I95" s="172">
        <v>404.69200000000001</v>
      </c>
      <c r="J95" s="143">
        <v>11.906000000000006</v>
      </c>
      <c r="K95" s="143">
        <v>392.786</v>
      </c>
      <c r="L95" s="144"/>
      <c r="M95" s="145">
        <v>9373.4451040000004</v>
      </c>
      <c r="N95" s="396"/>
      <c r="O95" s="25"/>
      <c r="S95" s="21"/>
    </row>
    <row r="96" spans="1:19" ht="18" customHeight="1">
      <c r="A96" s="12">
        <v>60</v>
      </c>
      <c r="B96" s="455" t="s">
        <v>215</v>
      </c>
      <c r="C96" s="406" t="s">
        <v>10</v>
      </c>
      <c r="D96" s="172">
        <v>1319.221</v>
      </c>
      <c r="E96" s="143">
        <v>32.088999999999942</v>
      </c>
      <c r="F96" s="143">
        <v>1287.1320000000001</v>
      </c>
      <c r="G96" s="144"/>
      <c r="H96" s="145">
        <v>31246.416431999998</v>
      </c>
      <c r="I96" s="172">
        <v>1575.4340000000002</v>
      </c>
      <c r="J96" s="143">
        <v>34.521000000000186</v>
      </c>
      <c r="K96" s="143">
        <v>1540.913</v>
      </c>
      <c r="L96" s="144"/>
      <c r="M96" s="145">
        <v>36772.347831999999</v>
      </c>
      <c r="N96" s="396"/>
      <c r="O96" s="25"/>
      <c r="S96" s="21"/>
    </row>
    <row r="97" spans="1:19" ht="18" customHeight="1">
      <c r="A97" s="12">
        <v>61</v>
      </c>
      <c r="B97" s="455" t="s">
        <v>343</v>
      </c>
      <c r="C97" s="406" t="s">
        <v>10</v>
      </c>
      <c r="D97" s="172">
        <v>2998.5450000000001</v>
      </c>
      <c r="E97" s="143">
        <v>38.858999999999924</v>
      </c>
      <c r="F97" s="143">
        <v>2959.6860000000001</v>
      </c>
      <c r="G97" s="144"/>
      <c r="H97" s="145">
        <v>47890.679166000002</v>
      </c>
      <c r="I97" s="172">
        <v>2803.6190000000001</v>
      </c>
      <c r="J97" s="143">
        <v>36.838999999999942</v>
      </c>
      <c r="K97" s="143">
        <v>2766.78</v>
      </c>
      <c r="L97" s="144"/>
      <c r="M97" s="145">
        <v>44008.402680000007</v>
      </c>
      <c r="N97" s="396"/>
      <c r="O97" s="25"/>
      <c r="S97" s="21"/>
    </row>
    <row r="98" spans="1:19" ht="18" customHeight="1">
      <c r="A98" s="12">
        <v>62</v>
      </c>
      <c r="B98" s="455" t="s">
        <v>216</v>
      </c>
      <c r="C98" s="406" t="s">
        <v>10</v>
      </c>
      <c r="D98" s="172">
        <v>1644.3389999999999</v>
      </c>
      <c r="E98" s="143">
        <v>54.994999999999891</v>
      </c>
      <c r="F98" s="143">
        <v>1589.3440000000001</v>
      </c>
      <c r="G98" s="144"/>
      <c r="H98" s="145">
        <v>38582.914944000004</v>
      </c>
      <c r="I98" s="172">
        <v>2020.0319999999999</v>
      </c>
      <c r="J98" s="143">
        <v>58.704999999999927</v>
      </c>
      <c r="K98" s="143">
        <v>1961.327</v>
      </c>
      <c r="L98" s="144"/>
      <c r="M98" s="145">
        <v>46805.107528</v>
      </c>
      <c r="N98" s="396"/>
      <c r="O98" s="25"/>
      <c r="S98" s="21"/>
    </row>
    <row r="99" spans="1:19" ht="18" customHeight="1">
      <c r="A99" s="12">
        <v>63</v>
      </c>
      <c r="B99" s="455" t="s">
        <v>334</v>
      </c>
      <c r="C99" s="406" t="s">
        <v>10</v>
      </c>
      <c r="D99" s="172">
        <v>533.29999999999995</v>
      </c>
      <c r="E99" s="143">
        <v>23.548000000000002</v>
      </c>
      <c r="F99" s="143">
        <v>509.75199999999995</v>
      </c>
      <c r="G99" s="144"/>
      <c r="H99" s="145">
        <v>8018.9087119999995</v>
      </c>
      <c r="I99" s="172">
        <v>647.02299999999991</v>
      </c>
      <c r="J99" s="143">
        <v>28.863999999999805</v>
      </c>
      <c r="K99" s="143">
        <v>618.15900000000011</v>
      </c>
      <c r="L99" s="144"/>
      <c r="M99" s="145">
        <v>9724.2592289999993</v>
      </c>
      <c r="N99" s="396"/>
      <c r="O99" s="25"/>
      <c r="S99" s="21"/>
    </row>
    <row r="100" spans="1:19" ht="18" customHeight="1">
      <c r="A100" s="12">
        <v>64</v>
      </c>
      <c r="B100" s="454" t="s">
        <v>217</v>
      </c>
      <c r="C100" s="406" t="s">
        <v>10</v>
      </c>
      <c r="D100" s="172">
        <v>3996.3969999999999</v>
      </c>
      <c r="E100" s="143">
        <v>47.04300000000012</v>
      </c>
      <c r="F100" s="143">
        <v>3949.3539999999998</v>
      </c>
      <c r="G100" s="144"/>
      <c r="H100" s="145">
        <v>95874.517703999998</v>
      </c>
      <c r="I100" s="172">
        <v>3125.2260000000001</v>
      </c>
      <c r="J100" s="143">
        <v>33.821000000000367</v>
      </c>
      <c r="K100" s="143">
        <v>3091.4049999999997</v>
      </c>
      <c r="L100" s="144"/>
      <c r="M100" s="145">
        <v>73773.288920000006</v>
      </c>
      <c r="N100" s="396"/>
      <c r="O100" s="25"/>
      <c r="S100" s="21"/>
    </row>
    <row r="101" spans="1:19" ht="18" customHeight="1">
      <c r="A101" s="12">
        <v>65</v>
      </c>
      <c r="B101" s="454" t="s">
        <v>262</v>
      </c>
      <c r="C101" s="406" t="s">
        <v>10</v>
      </c>
      <c r="D101" s="172">
        <v>355.57799999999997</v>
      </c>
      <c r="E101" s="143">
        <v>8.3029999999999973</v>
      </c>
      <c r="F101" s="143">
        <v>347.27499999999998</v>
      </c>
      <c r="G101" s="144"/>
      <c r="H101" s="145">
        <v>8430.4478999999992</v>
      </c>
      <c r="I101" s="172">
        <v>369.983</v>
      </c>
      <c r="J101" s="143">
        <v>10.882999999999981</v>
      </c>
      <c r="K101" s="143">
        <v>359.1</v>
      </c>
      <c r="L101" s="144"/>
      <c r="M101" s="145">
        <v>8569.5624000000007</v>
      </c>
      <c r="N101" s="396"/>
      <c r="O101" s="25"/>
      <c r="S101" s="21"/>
    </row>
    <row r="102" spans="1:19" s="492" customFormat="1" ht="18" customHeight="1">
      <c r="A102" s="12">
        <v>66</v>
      </c>
      <c r="B102" s="454" t="s">
        <v>356</v>
      </c>
      <c r="C102" s="407" t="s">
        <v>10</v>
      </c>
      <c r="D102" s="404">
        <v>1755.7250000000001</v>
      </c>
      <c r="E102" s="398">
        <v>92.759000000000242</v>
      </c>
      <c r="F102" s="398">
        <v>1662.9659999999999</v>
      </c>
      <c r="G102" s="398"/>
      <c r="H102" s="145">
        <v>26908.452846</v>
      </c>
      <c r="I102" s="172">
        <v>1618.799</v>
      </c>
      <c r="J102" s="143">
        <v>51.298000000000002</v>
      </c>
      <c r="K102" s="143">
        <v>1567.501</v>
      </c>
      <c r="L102" s="144"/>
      <c r="M102" s="145">
        <v>24932.670905999999</v>
      </c>
      <c r="N102" s="490"/>
      <c r="O102" s="491"/>
    </row>
    <row r="103" spans="1:19" ht="18" customHeight="1">
      <c r="A103" s="12">
        <v>67</v>
      </c>
      <c r="B103" s="454" t="s">
        <v>335</v>
      </c>
      <c r="C103" s="406" t="s">
        <v>10</v>
      </c>
      <c r="D103" s="172">
        <v>1887.6479999999999</v>
      </c>
      <c r="E103" s="143">
        <v>18.196999999999889</v>
      </c>
      <c r="F103" s="143">
        <v>1869.451</v>
      </c>
      <c r="G103" s="144"/>
      <c r="H103" s="145">
        <v>45382.792475999995</v>
      </c>
      <c r="I103" s="172">
        <v>2085.0129999999999</v>
      </c>
      <c r="J103" s="143">
        <v>17.978000000000065</v>
      </c>
      <c r="K103" s="143">
        <v>2067.0349999999999</v>
      </c>
      <c r="L103" s="144"/>
      <c r="M103" s="145">
        <v>49327.723239999992</v>
      </c>
      <c r="N103" s="396"/>
      <c r="O103" s="25"/>
      <c r="S103" s="21"/>
    </row>
    <row r="104" spans="1:19" ht="18" customHeight="1">
      <c r="A104" s="12">
        <v>68</v>
      </c>
      <c r="B104" s="454" t="s">
        <v>111</v>
      </c>
      <c r="C104" s="406" t="s">
        <v>10</v>
      </c>
      <c r="D104" s="172">
        <v>1383.1559999999999</v>
      </c>
      <c r="E104" s="143">
        <v>41.461999999999989</v>
      </c>
      <c r="F104" s="143">
        <v>1341.694</v>
      </c>
      <c r="G104" s="144"/>
      <c r="H104" s="145">
        <v>32570.963543999998</v>
      </c>
      <c r="I104" s="172">
        <v>1320.797</v>
      </c>
      <c r="J104" s="143">
        <v>41.407000000000153</v>
      </c>
      <c r="K104" s="143">
        <v>1279.3899999999999</v>
      </c>
      <c r="L104" s="144"/>
      <c r="M104" s="145">
        <v>30531.362959999999</v>
      </c>
      <c r="N104" s="396"/>
      <c r="O104" s="25"/>
      <c r="S104" s="21"/>
    </row>
    <row r="105" spans="1:19" ht="18" customHeight="1">
      <c r="A105" s="12">
        <v>69</v>
      </c>
      <c r="B105" s="454" t="s">
        <v>112</v>
      </c>
      <c r="C105" s="406" t="s">
        <v>10</v>
      </c>
      <c r="D105" s="172">
        <v>1304.357</v>
      </c>
      <c r="E105" s="143">
        <v>33.032999999999902</v>
      </c>
      <c r="F105" s="143">
        <v>1271.3240000000001</v>
      </c>
      <c r="G105" s="144"/>
      <c r="H105" s="145">
        <v>30862.661423999998</v>
      </c>
      <c r="I105" s="172">
        <v>1221.5029999999999</v>
      </c>
      <c r="J105" s="143">
        <v>33.886999999999944</v>
      </c>
      <c r="K105" s="143">
        <v>1187.616</v>
      </c>
      <c r="L105" s="144"/>
      <c r="M105" s="145">
        <v>28341.268223999999</v>
      </c>
      <c r="N105" s="396"/>
      <c r="O105" s="25"/>
      <c r="S105" s="21"/>
    </row>
    <row r="106" spans="1:19" ht="18" customHeight="1">
      <c r="A106" s="12">
        <v>70</v>
      </c>
      <c r="B106" s="455" t="s">
        <v>263</v>
      </c>
      <c r="C106" s="406" t="s">
        <v>10</v>
      </c>
      <c r="D106" s="172">
        <v>1369.857</v>
      </c>
      <c r="E106" s="143">
        <v>0</v>
      </c>
      <c r="F106" s="143">
        <v>1369.857</v>
      </c>
      <c r="G106" s="144"/>
      <c r="H106" s="145">
        <v>22165.656116999999</v>
      </c>
      <c r="I106" s="172">
        <v>1802.009</v>
      </c>
      <c r="J106" s="143">
        <v>2.2280000000000655</v>
      </c>
      <c r="K106" s="143">
        <v>1799.7809999999999</v>
      </c>
      <c r="L106" s="144"/>
      <c r="M106" s="145">
        <v>28627.316586000001</v>
      </c>
      <c r="N106" s="396"/>
      <c r="O106" s="25"/>
      <c r="S106" s="21"/>
    </row>
    <row r="107" spans="1:19" ht="18" customHeight="1">
      <c r="A107" s="12">
        <v>71</v>
      </c>
      <c r="B107" s="454" t="s">
        <v>116</v>
      </c>
      <c r="C107" s="406" t="s">
        <v>10</v>
      </c>
      <c r="D107" s="172">
        <v>669.79700000000003</v>
      </c>
      <c r="E107" s="143">
        <v>30.004999999999995</v>
      </c>
      <c r="F107" s="143">
        <v>639.79200000000003</v>
      </c>
      <c r="G107" s="144"/>
      <c r="H107" s="145">
        <v>15531.590592</v>
      </c>
      <c r="I107" s="172">
        <v>578.02499999999998</v>
      </c>
      <c r="J107" s="143">
        <v>25.759000000000015</v>
      </c>
      <c r="K107" s="143">
        <v>552.26599999999996</v>
      </c>
      <c r="L107" s="144"/>
      <c r="M107" s="145">
        <v>13179.275824</v>
      </c>
      <c r="N107" s="396"/>
      <c r="O107" s="25"/>
      <c r="S107" s="21"/>
    </row>
    <row r="108" spans="1:19" ht="18" customHeight="1">
      <c r="A108" s="12">
        <v>72</v>
      </c>
      <c r="B108" s="454" t="s">
        <v>385</v>
      </c>
      <c r="C108" s="407" t="s">
        <v>10</v>
      </c>
      <c r="D108" s="172">
        <v>10130.75</v>
      </c>
      <c r="E108" s="143">
        <v>100.12099999999919</v>
      </c>
      <c r="F108" s="143">
        <v>10030.629000000001</v>
      </c>
      <c r="G108" s="144"/>
      <c r="H108" s="145">
        <v>162305.60784900002</v>
      </c>
      <c r="I108" s="172">
        <v>11353.069</v>
      </c>
      <c r="J108" s="143">
        <v>120.39700000000084</v>
      </c>
      <c r="K108" s="143">
        <v>11232.671999999999</v>
      </c>
      <c r="L108" s="144"/>
      <c r="M108" s="145">
        <v>268056.48460800003</v>
      </c>
      <c r="N108" s="396"/>
      <c r="O108" s="25"/>
      <c r="S108" s="21"/>
    </row>
    <row r="109" spans="1:19" ht="18" customHeight="1">
      <c r="A109" s="12">
        <v>73</v>
      </c>
      <c r="B109" s="454" t="s">
        <v>338</v>
      </c>
      <c r="C109" s="406" t="s">
        <v>10</v>
      </c>
      <c r="D109" s="172">
        <v>989.27700000000004</v>
      </c>
      <c r="E109" s="143">
        <v>17.058000000000106</v>
      </c>
      <c r="F109" s="143">
        <v>972.21899999999994</v>
      </c>
      <c r="G109" s="144"/>
      <c r="H109" s="145">
        <v>23601.588444000001</v>
      </c>
      <c r="I109" s="172">
        <v>349.85</v>
      </c>
      <c r="J109" s="143">
        <v>7.5670000000000073</v>
      </c>
      <c r="K109" s="143">
        <v>342.28300000000002</v>
      </c>
      <c r="L109" s="144"/>
      <c r="M109" s="145">
        <v>8168.2415120000005</v>
      </c>
      <c r="N109" s="396"/>
      <c r="O109" s="25"/>
      <c r="S109" s="21"/>
    </row>
    <row r="110" spans="1:19" ht="18" customHeight="1">
      <c r="A110" s="12">
        <v>74</v>
      </c>
      <c r="B110" s="454" t="s">
        <v>339</v>
      </c>
      <c r="C110" s="406" t="s">
        <v>10</v>
      </c>
      <c r="D110" s="172">
        <v>1741.5830000000001</v>
      </c>
      <c r="E110" s="143">
        <v>50.951000000000022</v>
      </c>
      <c r="F110" s="143">
        <v>1690.6320000000001</v>
      </c>
      <c r="G110" s="144"/>
      <c r="H110" s="145">
        <v>41041.782432</v>
      </c>
      <c r="I110" s="172">
        <v>1160.6100000000001</v>
      </c>
      <c r="J110" s="143">
        <v>31.857999999999947</v>
      </c>
      <c r="K110" s="143">
        <v>1128.7520000000002</v>
      </c>
      <c r="L110" s="144"/>
      <c r="M110" s="145">
        <v>26936.537728000003</v>
      </c>
      <c r="N110" s="396"/>
      <c r="O110" s="25"/>
      <c r="S110" s="21"/>
    </row>
    <row r="111" spans="1:19" ht="18" customHeight="1">
      <c r="A111" s="12">
        <v>75</v>
      </c>
      <c r="B111" s="454" t="s">
        <v>340</v>
      </c>
      <c r="C111" s="407" t="s">
        <v>10</v>
      </c>
      <c r="D111" s="404">
        <v>1832.7560000000001</v>
      </c>
      <c r="E111" s="143">
        <v>25.703999999999951</v>
      </c>
      <c r="F111" s="143">
        <v>1807.0520000000001</v>
      </c>
      <c r="G111" s="144"/>
      <c r="H111" s="145">
        <v>43867.994351999994</v>
      </c>
      <c r="I111" s="404">
        <v>2389.7579999999998</v>
      </c>
      <c r="J111" s="143">
        <v>124.99399999999969</v>
      </c>
      <c r="K111" s="143">
        <v>2264.7640000000001</v>
      </c>
      <c r="L111" s="144"/>
      <c r="M111" s="145">
        <v>54046.328095999997</v>
      </c>
      <c r="N111" s="396"/>
      <c r="O111" s="25"/>
      <c r="S111" s="21"/>
    </row>
    <row r="112" spans="1:19" ht="18" customHeight="1">
      <c r="A112" s="12">
        <v>76</v>
      </c>
      <c r="B112" s="454" t="s">
        <v>219</v>
      </c>
      <c r="C112" s="406" t="s">
        <v>10</v>
      </c>
      <c r="D112" s="172">
        <v>492.48</v>
      </c>
      <c r="E112" s="143">
        <v>10.52800000000002</v>
      </c>
      <c r="F112" s="143">
        <v>481.952</v>
      </c>
      <c r="G112" s="144"/>
      <c r="H112" s="145">
        <v>11699.866752</v>
      </c>
      <c r="I112" s="172">
        <v>631.97799999999995</v>
      </c>
      <c r="J112" s="143">
        <v>15.016999999999939</v>
      </c>
      <c r="K112" s="143">
        <v>616.96100000000001</v>
      </c>
      <c r="L112" s="144"/>
      <c r="M112" s="145">
        <v>14723.157304</v>
      </c>
      <c r="N112" s="396"/>
      <c r="O112" s="25"/>
      <c r="S112" s="21"/>
    </row>
    <row r="113" spans="1:19" s="492" customFormat="1" ht="18" customHeight="1">
      <c r="A113" s="12">
        <v>77</v>
      </c>
      <c r="B113" s="454" t="s">
        <v>353</v>
      </c>
      <c r="C113" s="407" t="s">
        <v>10</v>
      </c>
      <c r="D113" s="404">
        <v>2012.8049999999998</v>
      </c>
      <c r="E113" s="398">
        <v>172.47999999999979</v>
      </c>
      <c r="F113" s="398">
        <v>1840.325</v>
      </c>
      <c r="G113" s="398"/>
      <c r="H113" s="433">
        <v>29778.298825000002</v>
      </c>
      <c r="I113" s="172">
        <v>2027.0150000000001</v>
      </c>
      <c r="J113" s="143">
        <v>149.45700000000011</v>
      </c>
      <c r="K113" s="143">
        <v>1877.558</v>
      </c>
      <c r="L113" s="144"/>
      <c r="M113" s="145">
        <v>29864.437548000005</v>
      </c>
      <c r="N113" s="490"/>
      <c r="O113" s="491"/>
    </row>
    <row r="114" spans="1:19" ht="18" customHeight="1">
      <c r="A114" s="12">
        <v>78</v>
      </c>
      <c r="B114" s="454" t="s">
        <v>120</v>
      </c>
      <c r="C114" s="406" t="s">
        <v>10</v>
      </c>
      <c r="D114" s="172">
        <v>2184.5430000000001</v>
      </c>
      <c r="E114" s="143">
        <v>45.748000000000047</v>
      </c>
      <c r="F114" s="143">
        <v>2138.7950000000001</v>
      </c>
      <c r="G114" s="144"/>
      <c r="H114" s="145">
        <v>51921.387419999999</v>
      </c>
      <c r="I114" s="172">
        <v>2030.7570000000001</v>
      </c>
      <c r="J114" s="143">
        <v>61.514999999999873</v>
      </c>
      <c r="K114" s="143">
        <v>1969.2420000000002</v>
      </c>
      <c r="L114" s="144"/>
      <c r="M114" s="145">
        <v>46993.99108800001</v>
      </c>
      <c r="N114" s="396"/>
      <c r="O114" s="25"/>
      <c r="S114" s="21"/>
    </row>
    <row r="115" spans="1:19" ht="18" customHeight="1">
      <c r="A115" s="12">
        <v>79</v>
      </c>
      <c r="B115" s="454" t="s">
        <v>121</v>
      </c>
      <c r="C115" s="406" t="s">
        <v>10</v>
      </c>
      <c r="D115" s="172">
        <v>1919.6479999999999</v>
      </c>
      <c r="E115" s="143">
        <v>3.9429999999999836</v>
      </c>
      <c r="F115" s="143">
        <v>1915.7049999999999</v>
      </c>
      <c r="G115" s="144"/>
      <c r="H115" s="145">
        <v>46505.654580000002</v>
      </c>
      <c r="I115" s="172">
        <v>1602.202</v>
      </c>
      <c r="J115" s="143">
        <v>4.6269999999999527</v>
      </c>
      <c r="K115" s="143">
        <v>1597.575</v>
      </c>
      <c r="L115" s="144"/>
      <c r="M115" s="145">
        <v>38124.529800000004</v>
      </c>
      <c r="N115" s="396"/>
      <c r="O115" s="25"/>
      <c r="S115" s="21"/>
    </row>
    <row r="116" spans="1:19" ht="18" customHeight="1">
      <c r="A116" s="12">
        <v>80</v>
      </c>
      <c r="B116" s="454" t="s">
        <v>160</v>
      </c>
      <c r="C116" s="406" t="s">
        <v>10</v>
      </c>
      <c r="D116" s="172">
        <v>798.34199999999998</v>
      </c>
      <c r="E116" s="143">
        <v>18.274000000000001</v>
      </c>
      <c r="F116" s="143">
        <v>780.06799999999998</v>
      </c>
      <c r="G116" s="144"/>
      <c r="H116" s="145">
        <v>18936.930767999998</v>
      </c>
      <c r="I116" s="172">
        <v>816.87300000000005</v>
      </c>
      <c r="J116" s="143">
        <v>16.201999999999998</v>
      </c>
      <c r="K116" s="143">
        <v>800.67100000000005</v>
      </c>
      <c r="L116" s="144"/>
      <c r="M116" s="145">
        <v>19107.212743999997</v>
      </c>
      <c r="N116" s="396"/>
      <c r="O116" s="25"/>
      <c r="S116" s="21"/>
    </row>
    <row r="117" spans="1:19" ht="18" customHeight="1">
      <c r="A117" s="12">
        <v>81</v>
      </c>
      <c r="B117" s="458" t="s">
        <v>123</v>
      </c>
      <c r="C117" s="406" t="s">
        <v>10</v>
      </c>
      <c r="D117" s="172">
        <v>240.947</v>
      </c>
      <c r="E117" s="143">
        <v>7.2439999999999998</v>
      </c>
      <c r="F117" s="143">
        <v>233.703</v>
      </c>
      <c r="G117" s="144"/>
      <c r="H117" s="145">
        <v>3781.5482430000002</v>
      </c>
      <c r="I117" s="172">
        <v>252.73000000000002</v>
      </c>
      <c r="J117" s="143">
        <v>6.6120000000000232</v>
      </c>
      <c r="K117" s="143">
        <v>246.11799999999999</v>
      </c>
      <c r="L117" s="144"/>
      <c r="M117" s="145">
        <v>3914.7529080000004</v>
      </c>
      <c r="N117" s="396"/>
      <c r="O117" s="25"/>
      <c r="S117" s="21"/>
    </row>
    <row r="118" spans="1:19" ht="18" customHeight="1">
      <c r="A118" s="12">
        <v>82</v>
      </c>
      <c r="B118" s="454" t="s">
        <v>124</v>
      </c>
      <c r="C118" s="406" t="s">
        <v>10</v>
      </c>
      <c r="D118" s="172">
        <v>1023.605</v>
      </c>
      <c r="E118" s="143">
        <v>33.676000000000045</v>
      </c>
      <c r="F118" s="143">
        <v>989.92899999999997</v>
      </c>
      <c r="G118" s="144"/>
      <c r="H118" s="145">
        <v>24031.516404000002</v>
      </c>
      <c r="I118" s="172">
        <v>906.34399999999982</v>
      </c>
      <c r="J118" s="143">
        <v>7.6259999999999764</v>
      </c>
      <c r="K118" s="143">
        <v>898.71799999999985</v>
      </c>
      <c r="L118" s="144"/>
      <c r="M118" s="145">
        <v>21447.006352</v>
      </c>
      <c r="N118" s="396"/>
      <c r="O118" s="25"/>
      <c r="S118" s="21"/>
    </row>
    <row r="119" spans="1:19" ht="18" customHeight="1">
      <c r="A119" s="12">
        <v>83</v>
      </c>
      <c r="B119" s="455" t="s">
        <v>125</v>
      </c>
      <c r="C119" s="406" t="s">
        <v>10</v>
      </c>
      <c r="D119" s="172">
        <v>859.55799999999999</v>
      </c>
      <c r="E119" s="143">
        <v>13.663000000000011</v>
      </c>
      <c r="F119" s="143">
        <v>845.89499999999998</v>
      </c>
      <c r="G119" s="144"/>
      <c r="H119" s="145">
        <v>20534.94702</v>
      </c>
      <c r="I119" s="172">
        <v>944.8119999999999</v>
      </c>
      <c r="J119" s="143">
        <v>37.425999999999931</v>
      </c>
      <c r="K119" s="143">
        <v>907.38599999999997</v>
      </c>
      <c r="L119" s="144"/>
      <c r="M119" s="145">
        <v>21653.859504</v>
      </c>
      <c r="N119" s="396"/>
      <c r="O119" s="25"/>
      <c r="S119" s="21"/>
    </row>
    <row r="120" spans="1:19" ht="18" customHeight="1">
      <c r="A120" s="12">
        <v>84</v>
      </c>
      <c r="B120" s="454" t="s">
        <v>126</v>
      </c>
      <c r="C120" s="406" t="s">
        <v>10</v>
      </c>
      <c r="D120" s="172">
        <v>1440.0170000000001</v>
      </c>
      <c r="E120" s="143">
        <v>63.960000000000036</v>
      </c>
      <c r="F120" s="143">
        <v>1376.057</v>
      </c>
      <c r="G120" s="144"/>
      <c r="H120" s="145">
        <v>33405.159732</v>
      </c>
      <c r="I120" s="172">
        <v>1420.204</v>
      </c>
      <c r="J120" s="143">
        <v>59.662000000000035</v>
      </c>
      <c r="K120" s="143">
        <v>1360.5419999999999</v>
      </c>
      <c r="L120" s="144"/>
      <c r="M120" s="145">
        <v>32467.974288000001</v>
      </c>
      <c r="N120" s="396"/>
      <c r="O120" s="25"/>
      <c r="S120" s="21"/>
    </row>
    <row r="121" spans="1:19" ht="18" customHeight="1">
      <c r="A121" s="12">
        <v>85</v>
      </c>
      <c r="B121" s="454" t="s">
        <v>127</v>
      </c>
      <c r="C121" s="406" t="s">
        <v>10</v>
      </c>
      <c r="D121" s="172">
        <v>2245.6689999999999</v>
      </c>
      <c r="E121" s="143">
        <v>28.751999999999953</v>
      </c>
      <c r="F121" s="143">
        <v>2216.9169999999999</v>
      </c>
      <c r="G121" s="144"/>
      <c r="H121" s="145">
        <v>53817.877092000002</v>
      </c>
      <c r="I121" s="172">
        <v>2194.7980000000002</v>
      </c>
      <c r="J121" s="143">
        <v>46.671000000000276</v>
      </c>
      <c r="K121" s="143">
        <v>2148.127</v>
      </c>
      <c r="L121" s="144"/>
      <c r="M121" s="145">
        <v>51262.902728000001</v>
      </c>
      <c r="N121" s="396"/>
      <c r="O121" s="25"/>
      <c r="S121" s="21"/>
    </row>
    <row r="122" spans="1:19" ht="18" customHeight="1">
      <c r="A122" s="12">
        <v>86</v>
      </c>
      <c r="B122" s="454" t="s">
        <v>128</v>
      </c>
      <c r="C122" s="406" t="s">
        <v>10</v>
      </c>
      <c r="D122" s="172">
        <v>1780.1779999999999</v>
      </c>
      <c r="E122" s="143">
        <v>67.505999999999858</v>
      </c>
      <c r="F122" s="143">
        <v>1712.672</v>
      </c>
      <c r="G122" s="144"/>
      <c r="H122" s="145">
        <v>41576.825471999997</v>
      </c>
      <c r="I122" s="172">
        <v>2090.4809999999998</v>
      </c>
      <c r="J122" s="143">
        <v>72.741999999999734</v>
      </c>
      <c r="K122" s="143">
        <v>2017.739</v>
      </c>
      <c r="L122" s="144"/>
      <c r="M122" s="145">
        <v>48151.323496000005</v>
      </c>
      <c r="N122" s="396"/>
      <c r="O122" s="25"/>
      <c r="S122" s="21"/>
    </row>
    <row r="123" spans="1:19" ht="18" customHeight="1">
      <c r="A123" s="12">
        <v>87</v>
      </c>
      <c r="B123" s="454" t="s">
        <v>129</v>
      </c>
      <c r="C123" s="406" t="s">
        <v>10</v>
      </c>
      <c r="D123" s="404">
        <v>612.30500000000006</v>
      </c>
      <c r="E123" s="398">
        <v>24.891000000000076</v>
      </c>
      <c r="F123" s="398">
        <v>587.41399999999999</v>
      </c>
      <c r="G123" s="144"/>
      <c r="H123" s="433">
        <v>14260.062264</v>
      </c>
      <c r="I123" s="404">
        <v>639.42399999999998</v>
      </c>
      <c r="J123" s="398">
        <v>27.586999999999989</v>
      </c>
      <c r="K123" s="398">
        <v>611.83699999999999</v>
      </c>
      <c r="L123" s="144"/>
      <c r="M123" s="433">
        <v>14600.878168000001</v>
      </c>
      <c r="N123" s="396"/>
      <c r="O123" s="25"/>
      <c r="S123" s="21"/>
    </row>
    <row r="124" spans="1:19" ht="18" customHeight="1">
      <c r="A124" s="12">
        <v>88</v>
      </c>
      <c r="B124" s="454" t="s">
        <v>302</v>
      </c>
      <c r="C124" s="406" t="s">
        <v>10</v>
      </c>
      <c r="D124" s="172">
        <v>1303.742</v>
      </c>
      <c r="E124" s="143">
        <v>54.038000000000011</v>
      </c>
      <c r="F124" s="143">
        <v>1249.704</v>
      </c>
      <c r="G124" s="144"/>
      <c r="H124" s="145">
        <v>20221.460424000001</v>
      </c>
      <c r="I124" s="172">
        <v>1782.0139999999999</v>
      </c>
      <c r="J124" s="143">
        <v>111.15899999999988</v>
      </c>
      <c r="K124" s="143">
        <v>1670.855</v>
      </c>
      <c r="L124" s="144"/>
      <c r="M124" s="145">
        <v>26576.619630000001</v>
      </c>
      <c r="N124" s="396"/>
      <c r="O124" s="25"/>
      <c r="S124" s="21"/>
    </row>
    <row r="125" spans="1:19" ht="18" customHeight="1">
      <c r="A125" s="12">
        <v>89</v>
      </c>
      <c r="B125" s="454" t="s">
        <v>130</v>
      </c>
      <c r="C125" s="406" t="s">
        <v>10</v>
      </c>
      <c r="D125" s="172">
        <v>1974.2619999999999</v>
      </c>
      <c r="E125" s="143">
        <v>28.350999999999885</v>
      </c>
      <c r="F125" s="143">
        <v>1945.9110000000001</v>
      </c>
      <c r="G125" s="144"/>
      <c r="H125" s="145">
        <v>47238.935436</v>
      </c>
      <c r="I125" s="172">
        <v>2059.5540000000001</v>
      </c>
      <c r="J125" s="143">
        <v>31.41800000000012</v>
      </c>
      <c r="K125" s="143">
        <v>2028.136</v>
      </c>
      <c r="L125" s="144"/>
      <c r="M125" s="145">
        <v>48399.437504000001</v>
      </c>
      <c r="N125" s="396"/>
      <c r="O125" s="25"/>
      <c r="S125" s="21"/>
    </row>
    <row r="126" spans="1:19" ht="18" customHeight="1">
      <c r="A126" s="12">
        <v>90</v>
      </c>
      <c r="B126" s="454" t="s">
        <v>294</v>
      </c>
      <c r="C126" s="406" t="s">
        <v>10</v>
      </c>
      <c r="D126" s="172">
        <v>550.63200000000006</v>
      </c>
      <c r="E126" s="143">
        <v>5.7260000000001128</v>
      </c>
      <c r="F126" s="143">
        <v>544.90599999999995</v>
      </c>
      <c r="G126" s="144"/>
      <c r="H126" s="145">
        <v>8817.1239860000005</v>
      </c>
      <c r="I126" s="172">
        <v>797.6160000000001</v>
      </c>
      <c r="J126" s="143">
        <v>14.506000000000085</v>
      </c>
      <c r="K126" s="143">
        <v>783.11</v>
      </c>
      <c r="L126" s="144"/>
      <c r="M126" s="145">
        <v>12456.147660000001</v>
      </c>
      <c r="N126" s="396"/>
      <c r="O126" s="25"/>
      <c r="S126" s="21"/>
    </row>
    <row r="127" spans="1:19" ht="18" customHeight="1">
      <c r="A127" s="12">
        <v>91</v>
      </c>
      <c r="B127" s="454" t="s">
        <v>293</v>
      </c>
      <c r="C127" s="406" t="s">
        <v>10</v>
      </c>
      <c r="D127" s="172">
        <v>2261.8410000000003</v>
      </c>
      <c r="E127" s="143">
        <v>39.885000000000218</v>
      </c>
      <c r="F127" s="143">
        <v>2221.9560000000001</v>
      </c>
      <c r="G127" s="144"/>
      <c r="H127" s="145">
        <v>53940.203856</v>
      </c>
      <c r="I127" s="172">
        <v>2767.5640000000003</v>
      </c>
      <c r="J127" s="143">
        <v>81.056000000000495</v>
      </c>
      <c r="K127" s="143">
        <v>2686.5079999999998</v>
      </c>
      <c r="L127" s="144"/>
      <c r="M127" s="145">
        <v>64110.826912000004</v>
      </c>
      <c r="N127" s="396"/>
      <c r="O127" s="25"/>
      <c r="S127" s="21"/>
    </row>
    <row r="128" spans="1:19" s="492" customFormat="1" ht="18" customHeight="1">
      <c r="A128" s="12">
        <v>92</v>
      </c>
      <c r="B128" s="454" t="s">
        <v>133</v>
      </c>
      <c r="C128" s="407" t="s">
        <v>10</v>
      </c>
      <c r="D128" s="404">
        <v>442.60200000000003</v>
      </c>
      <c r="E128" s="398">
        <v>17.675000000000011</v>
      </c>
      <c r="F128" s="398">
        <v>424.92700000000002</v>
      </c>
      <c r="G128" s="398"/>
      <c r="H128" s="433">
        <v>10315.527851999999</v>
      </c>
      <c r="I128" s="172">
        <v>475.90899999999999</v>
      </c>
      <c r="J128" s="143">
        <v>19.29400000000004</v>
      </c>
      <c r="K128" s="143">
        <v>456.61499999999995</v>
      </c>
      <c r="L128" s="144"/>
      <c r="M128" s="145">
        <v>10896.66036</v>
      </c>
      <c r="N128" s="490"/>
      <c r="O128" s="491"/>
    </row>
    <row r="129" spans="1:19" ht="18" customHeight="1">
      <c r="A129" s="12">
        <v>93</v>
      </c>
      <c r="B129" s="454" t="s">
        <v>161</v>
      </c>
      <c r="C129" s="406" t="s">
        <v>10</v>
      </c>
      <c r="D129" s="172">
        <v>3193.6020000000003</v>
      </c>
      <c r="E129" s="143">
        <v>60.735000000000127</v>
      </c>
      <c r="F129" s="143">
        <v>3132.8670000000002</v>
      </c>
      <c r="G129" s="144"/>
      <c r="H129" s="145">
        <v>76053.479291999989</v>
      </c>
      <c r="I129" s="172">
        <v>3354.5329999999994</v>
      </c>
      <c r="J129" s="143">
        <v>47.738999999999578</v>
      </c>
      <c r="K129" s="143">
        <v>3306.7939999999999</v>
      </c>
      <c r="L129" s="144"/>
      <c r="M129" s="145">
        <v>78913.332016</v>
      </c>
      <c r="N129" s="396"/>
      <c r="O129" s="25"/>
      <c r="S129" s="21"/>
    </row>
    <row r="130" spans="1:19" ht="18" customHeight="1">
      <c r="A130" s="12">
        <v>94</v>
      </c>
      <c r="B130" s="454" t="s">
        <v>162</v>
      </c>
      <c r="C130" s="406" t="s">
        <v>10</v>
      </c>
      <c r="D130" s="172">
        <v>4901.2449999999999</v>
      </c>
      <c r="E130" s="143">
        <v>97.055999999999585</v>
      </c>
      <c r="F130" s="143">
        <v>4804.1890000000003</v>
      </c>
      <c r="G130" s="144"/>
      <c r="H130" s="145">
        <v>116626.492164</v>
      </c>
      <c r="I130" s="172">
        <v>5120.4789999999994</v>
      </c>
      <c r="J130" s="143">
        <v>118.84499999999935</v>
      </c>
      <c r="K130" s="143">
        <v>5001.634</v>
      </c>
      <c r="L130" s="144"/>
      <c r="M130" s="145">
        <v>119358.993776</v>
      </c>
      <c r="N130" s="396"/>
      <c r="O130" s="25"/>
      <c r="S130" s="21"/>
    </row>
    <row r="131" spans="1:19" ht="18" customHeight="1">
      <c r="A131" s="12">
        <v>95</v>
      </c>
      <c r="B131" s="454" t="s">
        <v>134</v>
      </c>
      <c r="C131" s="406" t="s">
        <v>10</v>
      </c>
      <c r="D131" s="482">
        <v>0</v>
      </c>
      <c r="E131" s="244">
        <v>0</v>
      </c>
      <c r="F131" s="244">
        <v>0</v>
      </c>
      <c r="G131" s="369"/>
      <c r="H131" s="403">
        <v>0</v>
      </c>
      <c r="I131" s="482">
        <v>0</v>
      </c>
      <c r="J131" s="244">
        <v>0</v>
      </c>
      <c r="K131" s="244">
        <v>0</v>
      </c>
      <c r="L131" s="369"/>
      <c r="M131" s="403">
        <v>0</v>
      </c>
      <c r="N131" s="396"/>
      <c r="O131" s="25"/>
      <c r="S131" s="21"/>
    </row>
    <row r="132" spans="1:19" ht="18" customHeight="1">
      <c r="A132" s="12">
        <v>96</v>
      </c>
      <c r="B132" s="454" t="s">
        <v>156</v>
      </c>
      <c r="C132" s="406" t="s">
        <v>10</v>
      </c>
      <c r="D132" s="172">
        <v>4055.1810000000005</v>
      </c>
      <c r="E132" s="143">
        <v>112.75500000000011</v>
      </c>
      <c r="F132" s="143">
        <v>3942.4260000000004</v>
      </c>
      <c r="G132" s="144"/>
      <c r="H132" s="145">
        <v>95706.333576000005</v>
      </c>
      <c r="I132" s="172">
        <v>4510.3179999999993</v>
      </c>
      <c r="J132" s="143">
        <v>117.24799999999959</v>
      </c>
      <c r="K132" s="143">
        <v>4393.07</v>
      </c>
      <c r="L132" s="144"/>
      <c r="M132" s="145">
        <v>104836.22248</v>
      </c>
      <c r="N132" s="396"/>
      <c r="O132" s="25"/>
      <c r="S132" s="21"/>
    </row>
    <row r="133" spans="1:19" ht="18" customHeight="1">
      <c r="A133" s="12">
        <v>97</v>
      </c>
      <c r="B133" s="454" t="s">
        <v>157</v>
      </c>
      <c r="C133" s="406" t="s">
        <v>10</v>
      </c>
      <c r="D133" s="172">
        <v>2794.7079999999996</v>
      </c>
      <c r="E133" s="143">
        <v>20.50899999999956</v>
      </c>
      <c r="F133" s="143">
        <v>2774.1990000000001</v>
      </c>
      <c r="G133" s="144"/>
      <c r="H133" s="145">
        <v>67346.454924000005</v>
      </c>
      <c r="I133" s="172">
        <v>3109.5889999999999</v>
      </c>
      <c r="J133" s="143">
        <v>38.282000000000153</v>
      </c>
      <c r="K133" s="143">
        <v>3071.3069999999998</v>
      </c>
      <c r="L133" s="144"/>
      <c r="M133" s="145">
        <v>73293.670248000009</v>
      </c>
      <c r="N133" s="396"/>
      <c r="O133" s="25"/>
      <c r="S133" s="21"/>
    </row>
    <row r="134" spans="1:19" ht="18" customHeight="1">
      <c r="A134" s="12">
        <v>98</v>
      </c>
      <c r="B134" s="454" t="s">
        <v>135</v>
      </c>
      <c r="C134" s="406" t="s">
        <v>10</v>
      </c>
      <c r="D134" s="172">
        <v>1470.0120000000002</v>
      </c>
      <c r="E134" s="143">
        <v>65.050000000000182</v>
      </c>
      <c r="F134" s="143">
        <v>1404.962</v>
      </c>
      <c r="G134" s="144"/>
      <c r="H134" s="145">
        <v>34106.857512000002</v>
      </c>
      <c r="I134" s="172">
        <v>1485.1610000000001</v>
      </c>
      <c r="J134" s="143">
        <v>57.688000000000102</v>
      </c>
      <c r="K134" s="143">
        <v>1427.473</v>
      </c>
      <c r="L134" s="144"/>
      <c r="M134" s="145">
        <v>34065.215672000006</v>
      </c>
      <c r="N134" s="396"/>
      <c r="O134" s="25"/>
      <c r="S134" s="21"/>
    </row>
    <row r="135" spans="1:19" ht="18" customHeight="1">
      <c r="A135" s="12">
        <v>99</v>
      </c>
      <c r="B135" s="454" t="s">
        <v>266</v>
      </c>
      <c r="C135" s="406" t="s">
        <v>10</v>
      </c>
      <c r="D135" s="172">
        <v>197.68800000000002</v>
      </c>
      <c r="E135" s="143">
        <v>7.4080000000000155</v>
      </c>
      <c r="F135" s="143">
        <v>190.28</v>
      </c>
      <c r="G135" s="144"/>
      <c r="H135" s="145">
        <v>4619.2372799999994</v>
      </c>
      <c r="I135" s="172">
        <v>190.84399999999999</v>
      </c>
      <c r="J135" s="143">
        <v>6.6699999999999875</v>
      </c>
      <c r="K135" s="143">
        <v>184.17400000000001</v>
      </c>
      <c r="L135" s="144"/>
      <c r="M135" s="145">
        <v>4395.1283360000007</v>
      </c>
      <c r="N135" s="396"/>
      <c r="O135" s="25"/>
      <c r="S135" s="21"/>
    </row>
    <row r="136" spans="1:19" s="492" customFormat="1" ht="18" customHeight="1">
      <c r="A136" s="12">
        <v>100</v>
      </c>
      <c r="B136" s="454" t="s">
        <v>350</v>
      </c>
      <c r="C136" s="407" t="s">
        <v>10</v>
      </c>
      <c r="D136" s="404">
        <v>456.14099999999996</v>
      </c>
      <c r="E136" s="398">
        <v>26.977999999999952</v>
      </c>
      <c r="F136" s="398">
        <v>429.16300000000001</v>
      </c>
      <c r="G136" s="398"/>
      <c r="H136" s="433">
        <v>10418.360988</v>
      </c>
      <c r="I136" s="172">
        <v>600.952</v>
      </c>
      <c r="J136" s="143">
        <v>39.022999999999911</v>
      </c>
      <c r="K136" s="143">
        <v>561.92900000000009</v>
      </c>
      <c r="L136" s="144"/>
      <c r="M136" s="145">
        <v>13409.873656000002</v>
      </c>
      <c r="N136" s="490"/>
      <c r="O136" s="491"/>
    </row>
    <row r="137" spans="1:19" ht="18" customHeight="1">
      <c r="A137" s="12">
        <v>101</v>
      </c>
      <c r="B137" s="454" t="s">
        <v>268</v>
      </c>
      <c r="C137" s="406" t="s">
        <v>10</v>
      </c>
      <c r="D137" s="172">
        <v>1803.306</v>
      </c>
      <c r="E137" s="143">
        <v>33.592000000000098</v>
      </c>
      <c r="F137" s="143">
        <v>1769.7139999999999</v>
      </c>
      <c r="G137" s="144"/>
      <c r="H137" s="145">
        <v>42961.577063999997</v>
      </c>
      <c r="I137" s="172">
        <v>2352.8429999999998</v>
      </c>
      <c r="J137" s="143">
        <v>51.523999999999887</v>
      </c>
      <c r="K137" s="143">
        <v>2301.319</v>
      </c>
      <c r="L137" s="144"/>
      <c r="M137" s="145">
        <v>54918.676616000004</v>
      </c>
      <c r="N137" s="396"/>
      <c r="O137" s="25"/>
      <c r="S137" s="21"/>
    </row>
    <row r="138" spans="1:19" ht="18" customHeight="1">
      <c r="A138" s="12">
        <v>102</v>
      </c>
      <c r="B138" s="454" t="s">
        <v>267</v>
      </c>
      <c r="C138" s="406" t="s">
        <v>10</v>
      </c>
      <c r="D138" s="172">
        <v>771.18100000000004</v>
      </c>
      <c r="E138" s="143">
        <v>15.835000000000036</v>
      </c>
      <c r="F138" s="143">
        <v>755.346</v>
      </c>
      <c r="G138" s="144"/>
      <c r="H138" s="145">
        <v>12222.253626</v>
      </c>
      <c r="I138" s="172">
        <v>672.92000000000007</v>
      </c>
      <c r="J138" s="143">
        <v>15.914000000000101</v>
      </c>
      <c r="K138" s="143">
        <v>657.00599999999997</v>
      </c>
      <c r="L138" s="144"/>
      <c r="M138" s="145">
        <v>10450.337436</v>
      </c>
      <c r="N138" s="396"/>
      <c r="O138" s="25"/>
      <c r="S138" s="21"/>
    </row>
    <row r="139" spans="1:19" ht="18" customHeight="1">
      <c r="A139" s="12">
        <v>103</v>
      </c>
      <c r="B139" s="454" t="s">
        <v>269</v>
      </c>
      <c r="C139" s="406" t="s">
        <v>10</v>
      </c>
      <c r="D139" s="172">
        <v>1081.509</v>
      </c>
      <c r="E139" s="143">
        <v>43.617999999999938</v>
      </c>
      <c r="F139" s="143">
        <v>1037.8910000000001</v>
      </c>
      <c r="G139" s="144"/>
      <c r="H139" s="145">
        <v>25195.841915999998</v>
      </c>
      <c r="I139" s="172">
        <v>923.57100000000003</v>
      </c>
      <c r="J139" s="143">
        <v>22.947999999999979</v>
      </c>
      <c r="K139" s="143">
        <v>900.62300000000005</v>
      </c>
      <c r="L139" s="144"/>
      <c r="M139" s="145">
        <v>21492.467272000002</v>
      </c>
      <c r="N139" s="396"/>
      <c r="O139" s="25"/>
      <c r="S139" s="21"/>
    </row>
    <row r="140" spans="1:19" ht="18" customHeight="1">
      <c r="A140" s="12">
        <v>104</v>
      </c>
      <c r="B140" s="459" t="s">
        <v>273</v>
      </c>
      <c r="C140" s="563" t="s">
        <v>10</v>
      </c>
      <c r="D140" s="172">
        <v>2333.8720000000003</v>
      </c>
      <c r="E140" s="143">
        <v>99.564000000000306</v>
      </c>
      <c r="F140" s="143">
        <v>2234.308</v>
      </c>
      <c r="G140" s="144"/>
      <c r="H140" s="145">
        <v>54240.061007999997</v>
      </c>
      <c r="I140" s="172">
        <v>2538.75</v>
      </c>
      <c r="J140" s="143">
        <v>86.355999999999767</v>
      </c>
      <c r="K140" s="143">
        <v>2452.3940000000002</v>
      </c>
      <c r="L140" s="144"/>
      <c r="M140" s="145">
        <v>58523.930416000003</v>
      </c>
      <c r="N140" s="396"/>
      <c r="O140" s="25"/>
      <c r="S140" s="21"/>
    </row>
    <row r="141" spans="1:19" ht="18" customHeight="1">
      <c r="A141" s="12">
        <v>105</v>
      </c>
      <c r="B141" s="454" t="s">
        <v>136</v>
      </c>
      <c r="C141" s="406" t="s">
        <v>10</v>
      </c>
      <c r="D141" s="172">
        <v>2106.1109999999999</v>
      </c>
      <c r="E141" s="143">
        <v>55.646999999999935</v>
      </c>
      <c r="F141" s="143">
        <v>2050.4639999999999</v>
      </c>
      <c r="G141" s="144"/>
      <c r="H141" s="145">
        <v>49777.064063999991</v>
      </c>
      <c r="I141" s="172">
        <v>2455.0729999999999</v>
      </c>
      <c r="J141" s="143">
        <v>60.610999999999876</v>
      </c>
      <c r="K141" s="143">
        <v>2394.462</v>
      </c>
      <c r="L141" s="144"/>
      <c r="M141" s="145">
        <v>57141.441168000005</v>
      </c>
      <c r="N141" s="396"/>
      <c r="O141" s="25"/>
      <c r="S141" s="21"/>
    </row>
    <row r="142" spans="1:19" ht="18" customHeight="1">
      <c r="A142" s="12">
        <v>106</v>
      </c>
      <c r="B142" s="454" t="s">
        <v>137</v>
      </c>
      <c r="C142" s="406" t="s">
        <v>10</v>
      </c>
      <c r="D142" s="172">
        <v>570.68299999999999</v>
      </c>
      <c r="E142" s="143">
        <v>59.236999999999966</v>
      </c>
      <c r="F142" s="143">
        <v>511.44600000000003</v>
      </c>
      <c r="G142" s="144"/>
      <c r="H142" s="145">
        <v>12415.863096000001</v>
      </c>
      <c r="I142" s="172">
        <v>741.78899999999999</v>
      </c>
      <c r="J142" s="143">
        <v>72.906999999999925</v>
      </c>
      <c r="K142" s="143">
        <v>668.88200000000006</v>
      </c>
      <c r="L142" s="144"/>
      <c r="M142" s="145">
        <v>15962.200047999999</v>
      </c>
      <c r="N142" s="396"/>
      <c r="O142" s="25"/>
      <c r="S142" s="21"/>
    </row>
    <row r="143" spans="1:19" ht="18" customHeight="1">
      <c r="A143" s="12">
        <v>107</v>
      </c>
      <c r="B143" s="454" t="s">
        <v>404</v>
      </c>
      <c r="C143" s="406" t="s">
        <v>10</v>
      </c>
      <c r="D143" s="482">
        <v>1560.712</v>
      </c>
      <c r="E143" s="244">
        <v>27.813000000000102</v>
      </c>
      <c r="F143" s="244">
        <v>1532.8989999999999</v>
      </c>
      <c r="G143" s="369"/>
      <c r="H143" s="145">
        <v>37212.656124000001</v>
      </c>
      <c r="I143" s="172">
        <v>1775.1030000000001</v>
      </c>
      <c r="J143" s="143">
        <v>61.034000000000106</v>
      </c>
      <c r="K143" s="143">
        <v>1714.069</v>
      </c>
      <c r="L143" s="144"/>
      <c r="M143" s="145">
        <v>40904.542615999999</v>
      </c>
      <c r="N143" s="396"/>
      <c r="O143" s="25"/>
      <c r="S143" s="21"/>
    </row>
    <row r="144" spans="1:19" ht="18" customHeight="1">
      <c r="A144" s="12">
        <v>108</v>
      </c>
      <c r="B144" s="454" t="s">
        <v>270</v>
      </c>
      <c r="C144" s="406" t="s">
        <v>10</v>
      </c>
      <c r="D144" s="172">
        <v>3397.5940000000001</v>
      </c>
      <c r="E144" s="143">
        <v>44.677999999999884</v>
      </c>
      <c r="F144" s="143">
        <v>3352.9160000000002</v>
      </c>
      <c r="G144" s="144"/>
      <c r="H144" s="145">
        <v>81395.388815999991</v>
      </c>
      <c r="I144" s="172">
        <v>3399.1390000000001</v>
      </c>
      <c r="J144" s="143">
        <v>45.074000000000524</v>
      </c>
      <c r="K144" s="143">
        <v>3354.0649999999996</v>
      </c>
      <c r="L144" s="144"/>
      <c r="M144" s="145">
        <v>80041.407160000002</v>
      </c>
      <c r="N144" s="396"/>
      <c r="O144" s="25"/>
      <c r="S144" s="21"/>
    </row>
    <row r="145" spans="1:19" ht="18" customHeight="1">
      <c r="A145" s="12">
        <v>109</v>
      </c>
      <c r="B145" s="454" t="s">
        <v>139</v>
      </c>
      <c r="C145" s="406" t="s">
        <v>10</v>
      </c>
      <c r="D145" s="172">
        <v>991.58500000000004</v>
      </c>
      <c r="E145" s="143">
        <v>27.086999999999989</v>
      </c>
      <c r="F145" s="143">
        <v>964.49800000000005</v>
      </c>
      <c r="G145" s="144"/>
      <c r="H145" s="145">
        <v>23414.153448000001</v>
      </c>
      <c r="I145" s="172">
        <v>978.86400000000003</v>
      </c>
      <c r="J145" s="143">
        <v>28.533000000000129</v>
      </c>
      <c r="K145" s="143">
        <v>950.3309999999999</v>
      </c>
      <c r="L145" s="144"/>
      <c r="M145" s="145">
        <v>22678.698984000002</v>
      </c>
      <c r="N145" s="396"/>
      <c r="O145" s="25"/>
      <c r="S145" s="21"/>
    </row>
    <row r="146" spans="1:19" ht="18" customHeight="1">
      <c r="A146" s="12">
        <v>110</v>
      </c>
      <c r="B146" s="454" t="s">
        <v>274</v>
      </c>
      <c r="C146" s="406" t="s">
        <v>10</v>
      </c>
      <c r="D146" s="172">
        <v>246.21600000000001</v>
      </c>
      <c r="E146" s="143">
        <v>14.271999999999991</v>
      </c>
      <c r="F146" s="143">
        <v>231.94400000000002</v>
      </c>
      <c r="G146" s="144"/>
      <c r="H146" s="145">
        <v>3753.0858640000001</v>
      </c>
      <c r="I146" s="172">
        <v>280.89400000000001</v>
      </c>
      <c r="J146" s="143">
        <v>13.922000000000025</v>
      </c>
      <c r="K146" s="143">
        <v>266.97199999999998</v>
      </c>
      <c r="L146" s="144"/>
      <c r="M146" s="145">
        <v>4246.4566320000004</v>
      </c>
      <c r="N146" s="396"/>
      <c r="O146" s="25"/>
      <c r="S146" s="21"/>
    </row>
    <row r="147" spans="1:19" ht="18" customHeight="1">
      <c r="A147" s="12">
        <v>111</v>
      </c>
      <c r="B147" s="453" t="s">
        <v>141</v>
      </c>
      <c r="C147" s="406" t="s">
        <v>10</v>
      </c>
      <c r="D147" s="172">
        <v>3015.3879999999999</v>
      </c>
      <c r="E147" s="143">
        <v>0.85089999999991051</v>
      </c>
      <c r="F147" s="143">
        <v>3014.5371</v>
      </c>
      <c r="G147" s="144"/>
      <c r="H147" s="145">
        <v>73180.902639600012</v>
      </c>
      <c r="I147" s="172">
        <v>3605.4520000000002</v>
      </c>
      <c r="J147" s="143">
        <v>3.7380000000002838</v>
      </c>
      <c r="K147" s="143">
        <v>3601.7139999999999</v>
      </c>
      <c r="L147" s="144"/>
      <c r="M147" s="145">
        <v>85951.302896000008</v>
      </c>
      <c r="N147" s="396"/>
      <c r="O147" s="25"/>
      <c r="S147" s="21"/>
    </row>
    <row r="148" spans="1:19" ht="18" customHeight="1">
      <c r="A148" s="12">
        <v>112</v>
      </c>
      <c r="B148" s="453" t="s">
        <v>142</v>
      </c>
      <c r="C148" s="406" t="s">
        <v>10</v>
      </c>
      <c r="D148" s="172">
        <v>3728.1369999999997</v>
      </c>
      <c r="E148" s="143">
        <v>31.073999999999614</v>
      </c>
      <c r="F148" s="143">
        <v>3697.0630000000001</v>
      </c>
      <c r="G148" s="144"/>
      <c r="H148" s="145">
        <v>89749.901387999998</v>
      </c>
      <c r="I148" s="172">
        <v>4148.6400000000003</v>
      </c>
      <c r="J148" s="143">
        <v>58.854000000000724</v>
      </c>
      <c r="K148" s="143">
        <v>4089.7859999999996</v>
      </c>
      <c r="L148" s="144"/>
      <c r="M148" s="145">
        <v>97598.653103999997</v>
      </c>
      <c r="N148" s="396"/>
      <c r="O148" s="25"/>
      <c r="S148" s="21"/>
    </row>
    <row r="149" spans="1:19" ht="18" customHeight="1">
      <c r="A149" s="12">
        <v>113</v>
      </c>
      <c r="B149" s="455" t="s">
        <v>159</v>
      </c>
      <c r="C149" s="406" t="s">
        <v>10</v>
      </c>
      <c r="D149" s="172">
        <v>1127.377</v>
      </c>
      <c r="E149" s="143">
        <v>57.446999999999889</v>
      </c>
      <c r="F149" s="143">
        <v>1069.93</v>
      </c>
      <c r="G149" s="144"/>
      <c r="H149" s="145">
        <v>17312.537330000003</v>
      </c>
      <c r="I149" s="172">
        <v>1916.6420000000003</v>
      </c>
      <c r="J149" s="143">
        <v>76.715000000000146</v>
      </c>
      <c r="K149" s="143">
        <v>1839.9270000000001</v>
      </c>
      <c r="L149" s="144"/>
      <c r="M149" s="145">
        <v>29265.878862000001</v>
      </c>
      <c r="N149" s="396"/>
      <c r="O149" s="25"/>
      <c r="S149" s="21"/>
    </row>
    <row r="150" spans="1:19" ht="18" customHeight="1">
      <c r="A150" s="12">
        <v>114</v>
      </c>
      <c r="B150" s="453" t="s">
        <v>143</v>
      </c>
      <c r="C150" s="406" t="s">
        <v>10</v>
      </c>
      <c r="D150" s="172">
        <v>13.456</v>
      </c>
      <c r="E150" s="143">
        <v>1.5119999999999987</v>
      </c>
      <c r="F150" s="143">
        <v>11.944000000000001</v>
      </c>
      <c r="G150" s="144"/>
      <c r="H150" s="145">
        <v>289.95254399999999</v>
      </c>
      <c r="I150" s="172">
        <v>13.106</v>
      </c>
      <c r="J150" s="143">
        <v>1.5760000000000005</v>
      </c>
      <c r="K150" s="143">
        <v>11.53</v>
      </c>
      <c r="L150" s="144"/>
      <c r="M150" s="145">
        <v>275.15192000000002</v>
      </c>
      <c r="N150" s="396"/>
      <c r="O150" s="25"/>
      <c r="S150" s="21"/>
    </row>
    <row r="151" spans="1:19" ht="18" customHeight="1">
      <c r="A151" s="12">
        <v>115</v>
      </c>
      <c r="B151" s="453" t="s">
        <v>144</v>
      </c>
      <c r="C151" s="406" t="s">
        <v>10</v>
      </c>
      <c r="D151" s="172">
        <v>618.40899999999999</v>
      </c>
      <c r="E151" s="143">
        <v>5.2160000000000082</v>
      </c>
      <c r="F151" s="143">
        <v>613.19299999999998</v>
      </c>
      <c r="G151" s="144"/>
      <c r="H151" s="145">
        <v>14885.873267999999</v>
      </c>
      <c r="I151" s="172">
        <v>720.36699999999996</v>
      </c>
      <c r="J151" s="143">
        <v>4.7100000000000364</v>
      </c>
      <c r="K151" s="143">
        <v>715.65699999999993</v>
      </c>
      <c r="L151" s="144"/>
      <c r="M151" s="145">
        <v>17078.438647999999</v>
      </c>
      <c r="N151" s="396"/>
      <c r="O151" s="25"/>
      <c r="S151" s="21"/>
    </row>
    <row r="152" spans="1:19" ht="18" customHeight="1">
      <c r="A152" s="12">
        <v>116</v>
      </c>
      <c r="B152" s="453" t="s">
        <v>145</v>
      </c>
      <c r="C152" s="407" t="s">
        <v>10</v>
      </c>
      <c r="D152" s="172">
        <v>387.245</v>
      </c>
      <c r="E152" s="143">
        <v>171.46100000000001</v>
      </c>
      <c r="F152" s="143">
        <v>215.78399999999999</v>
      </c>
      <c r="G152" s="144"/>
      <c r="H152" s="145">
        <v>5238.3723840000002</v>
      </c>
      <c r="I152" s="172">
        <v>505.13199999999995</v>
      </c>
      <c r="J152" s="143">
        <v>112.54099999999994</v>
      </c>
      <c r="K152" s="143">
        <v>392.59100000000001</v>
      </c>
      <c r="L152" s="144"/>
      <c r="M152" s="145">
        <v>9368.7916240000013</v>
      </c>
      <c r="N152" s="396"/>
      <c r="O152" s="25"/>
      <c r="S152" s="21"/>
    </row>
    <row r="153" spans="1:19" ht="18" customHeight="1">
      <c r="A153" s="12">
        <v>117</v>
      </c>
      <c r="B153" s="453" t="s">
        <v>165</v>
      </c>
      <c r="C153" s="406" t="s">
        <v>10</v>
      </c>
      <c r="D153" s="172">
        <v>746.72199999999998</v>
      </c>
      <c r="E153" s="143">
        <v>15.850999999999999</v>
      </c>
      <c r="F153" s="143">
        <v>730.87099999999998</v>
      </c>
      <c r="G153" s="144"/>
      <c r="H153" s="145">
        <v>17742.624395999999</v>
      </c>
      <c r="I153" s="172">
        <v>843.12300000000005</v>
      </c>
      <c r="J153" s="143">
        <v>16.542000000000144</v>
      </c>
      <c r="K153" s="143">
        <v>826.5809999999999</v>
      </c>
      <c r="L153" s="144"/>
      <c r="M153" s="145">
        <v>19725.528984</v>
      </c>
      <c r="N153" s="396"/>
      <c r="O153" s="25"/>
      <c r="S153" s="21"/>
    </row>
    <row r="154" spans="1:19" ht="18" customHeight="1">
      <c r="A154" s="12">
        <v>118</v>
      </c>
      <c r="B154" s="453" t="s">
        <v>181</v>
      </c>
      <c r="C154" s="406" t="s">
        <v>10</v>
      </c>
      <c r="D154" s="172">
        <v>601.06299999999999</v>
      </c>
      <c r="E154" s="143">
        <v>40.649000000000001</v>
      </c>
      <c r="F154" s="143">
        <v>560.41399999999999</v>
      </c>
      <c r="G154" s="144"/>
      <c r="H154" s="145">
        <v>9068.0589340000006</v>
      </c>
      <c r="I154" s="172">
        <v>620.83799999999997</v>
      </c>
      <c r="J154" s="143">
        <v>35.791999999999916</v>
      </c>
      <c r="K154" s="143">
        <v>585.04600000000005</v>
      </c>
      <c r="L154" s="144"/>
      <c r="M154" s="145">
        <v>9305.7416759999996</v>
      </c>
      <c r="N154" s="396"/>
      <c r="O154" s="25"/>
      <c r="S154" s="21"/>
    </row>
    <row r="155" spans="1:19" ht="18" customHeight="1">
      <c r="A155" s="12">
        <v>119</v>
      </c>
      <c r="B155" s="453" t="s">
        <v>146</v>
      </c>
      <c r="C155" s="406" t="s">
        <v>10</v>
      </c>
      <c r="D155" s="172">
        <v>671.44600000000003</v>
      </c>
      <c r="E155" s="143">
        <v>13.590000000000032</v>
      </c>
      <c r="F155" s="143">
        <v>657.85599999999999</v>
      </c>
      <c r="G155" s="144"/>
      <c r="H155" s="145">
        <v>15970.112256</v>
      </c>
      <c r="I155" s="172">
        <v>759.52600000000007</v>
      </c>
      <c r="J155" s="143">
        <v>14.039999999999964</v>
      </c>
      <c r="K155" s="143">
        <v>745.4860000000001</v>
      </c>
      <c r="L155" s="144"/>
      <c r="M155" s="145">
        <v>17790.277904000002</v>
      </c>
      <c r="N155" s="396"/>
      <c r="O155" s="25"/>
      <c r="S155" s="21"/>
    </row>
    <row r="156" spans="1:19" ht="18" customHeight="1">
      <c r="A156" s="12">
        <v>120</v>
      </c>
      <c r="B156" s="453" t="s">
        <v>182</v>
      </c>
      <c r="C156" s="406" t="s">
        <v>10</v>
      </c>
      <c r="D156" s="172">
        <v>698.36599999999999</v>
      </c>
      <c r="E156" s="143">
        <v>110.72500000000002</v>
      </c>
      <c r="F156" s="143">
        <v>587.64099999999996</v>
      </c>
      <c r="G156" s="144"/>
      <c r="H156" s="145">
        <v>14265.572915999999</v>
      </c>
      <c r="I156" s="172">
        <v>940.84199999999998</v>
      </c>
      <c r="J156" s="143">
        <v>158.24400000000003</v>
      </c>
      <c r="K156" s="143">
        <v>782.59799999999996</v>
      </c>
      <c r="L156" s="144"/>
      <c r="M156" s="145">
        <v>18675.918672</v>
      </c>
      <c r="N156" s="396"/>
      <c r="O156" s="25"/>
      <c r="S156" s="21"/>
    </row>
    <row r="157" spans="1:19" ht="18" customHeight="1">
      <c r="A157" s="12">
        <v>121</v>
      </c>
      <c r="B157" s="453" t="s">
        <v>147</v>
      </c>
      <c r="C157" s="406" t="s">
        <v>10</v>
      </c>
      <c r="D157" s="172">
        <v>1894.4299999999998</v>
      </c>
      <c r="E157" s="143">
        <v>36.04099999999994</v>
      </c>
      <c r="F157" s="143">
        <v>1858.3889999999999</v>
      </c>
      <c r="G157" s="144"/>
      <c r="H157" s="145">
        <v>45114.251363999996</v>
      </c>
      <c r="I157" s="172">
        <v>2102.1570000000002</v>
      </c>
      <c r="J157" s="143">
        <v>38.264000000000124</v>
      </c>
      <c r="K157" s="143">
        <v>2063.893</v>
      </c>
      <c r="L157" s="144"/>
      <c r="M157" s="145">
        <v>49252.742552000011</v>
      </c>
      <c r="N157" s="396"/>
      <c r="O157" s="25"/>
      <c r="S157" s="21"/>
    </row>
    <row r="158" spans="1:19" ht="18" customHeight="1">
      <c r="A158" s="12">
        <v>122</v>
      </c>
      <c r="B158" s="453" t="s">
        <v>148</v>
      </c>
      <c r="C158" s="406" t="s">
        <v>10</v>
      </c>
      <c r="D158" s="172">
        <v>3215.8090000000002</v>
      </c>
      <c r="E158" s="143">
        <v>95.814000000000306</v>
      </c>
      <c r="F158" s="143">
        <v>3119.9949999999999</v>
      </c>
      <c r="G158" s="144"/>
      <c r="H158" s="145">
        <v>75740.998619999998</v>
      </c>
      <c r="I158" s="172">
        <v>2816.1790000000001</v>
      </c>
      <c r="J158" s="143">
        <v>124.60000000000036</v>
      </c>
      <c r="K158" s="143">
        <v>2691.5789999999997</v>
      </c>
      <c r="L158" s="144"/>
      <c r="M158" s="145">
        <v>64231.841256</v>
      </c>
      <c r="N158" s="396"/>
      <c r="O158" s="25"/>
      <c r="S158" s="21"/>
    </row>
    <row r="159" spans="1:19" ht="18" customHeight="1">
      <c r="A159" s="12">
        <v>123</v>
      </c>
      <c r="B159" s="453" t="s">
        <v>149</v>
      </c>
      <c r="C159" s="406" t="s">
        <v>10</v>
      </c>
      <c r="D159" s="172">
        <v>423.86099999999993</v>
      </c>
      <c r="E159" s="143">
        <v>5.6789999999999736</v>
      </c>
      <c r="F159" s="143">
        <v>418.18199999999996</v>
      </c>
      <c r="G159" s="144"/>
      <c r="H159" s="145">
        <v>6766.6029420000013</v>
      </c>
      <c r="I159" s="172">
        <v>309.10599999999999</v>
      </c>
      <c r="J159" s="143">
        <v>4.0649999999999977</v>
      </c>
      <c r="K159" s="143">
        <v>305.041</v>
      </c>
      <c r="L159" s="144"/>
      <c r="M159" s="145">
        <v>4851.9821460000003</v>
      </c>
      <c r="N159" s="396"/>
      <c r="O159" s="25"/>
      <c r="S159" s="21"/>
    </row>
    <row r="160" spans="1:19" ht="18" customHeight="1">
      <c r="A160" s="12">
        <v>124</v>
      </c>
      <c r="B160" s="453" t="s">
        <v>283</v>
      </c>
      <c r="C160" s="406" t="s">
        <v>10</v>
      </c>
      <c r="D160" s="172">
        <v>758.48300000000006</v>
      </c>
      <c r="E160" s="143">
        <v>23.846000000000117</v>
      </c>
      <c r="F160" s="143">
        <v>734.63699999999994</v>
      </c>
      <c r="G160" s="144"/>
      <c r="H160" s="145">
        <v>17834.047811999997</v>
      </c>
      <c r="I160" s="172">
        <v>742.03500000000008</v>
      </c>
      <c r="J160" s="143">
        <v>28.329000000000065</v>
      </c>
      <c r="K160" s="143">
        <v>713.70600000000002</v>
      </c>
      <c r="L160" s="144"/>
      <c r="M160" s="145">
        <v>17031.879983999999</v>
      </c>
      <c r="N160" s="396"/>
      <c r="O160" s="25"/>
      <c r="S160" s="21"/>
    </row>
    <row r="161" spans="1:19" ht="18" customHeight="1">
      <c r="A161" s="12">
        <v>125</v>
      </c>
      <c r="B161" s="453" t="s">
        <v>151</v>
      </c>
      <c r="C161" s="406" t="s">
        <v>10</v>
      </c>
      <c r="D161" s="172">
        <v>5434.4859999999999</v>
      </c>
      <c r="E161" s="143">
        <v>119.2470000000003</v>
      </c>
      <c r="F161" s="143">
        <v>5315.2389999999996</v>
      </c>
      <c r="G161" s="144"/>
      <c r="H161" s="145">
        <v>129032.741964</v>
      </c>
      <c r="I161" s="172">
        <v>4708.2650000000003</v>
      </c>
      <c r="J161" s="143">
        <v>102.34600000000046</v>
      </c>
      <c r="K161" s="143">
        <v>4605.9189999999999</v>
      </c>
      <c r="L161" s="144"/>
      <c r="M161" s="145">
        <v>109915.651016</v>
      </c>
      <c r="N161" s="396"/>
      <c r="O161" s="25"/>
      <c r="S161" s="21"/>
    </row>
    <row r="162" spans="1:19" ht="18" customHeight="1">
      <c r="A162" s="12">
        <v>126</v>
      </c>
      <c r="B162" s="453" t="s">
        <v>282</v>
      </c>
      <c r="C162" s="406" t="s">
        <v>10</v>
      </c>
      <c r="D162" s="172">
        <v>187.82499999999999</v>
      </c>
      <c r="E162" s="143">
        <v>2.3419999999999845</v>
      </c>
      <c r="F162" s="143">
        <v>185.483</v>
      </c>
      <c r="G162" s="144"/>
      <c r="H162" s="145">
        <v>4502.7853080000004</v>
      </c>
      <c r="I162" s="172">
        <v>476.58299999999997</v>
      </c>
      <c r="J162" s="143">
        <v>6.6699999999999591</v>
      </c>
      <c r="K162" s="143">
        <v>469.91300000000001</v>
      </c>
      <c r="L162" s="144"/>
      <c r="M162" s="145">
        <v>11214.003832000002</v>
      </c>
      <c r="N162" s="396"/>
      <c r="O162" s="25"/>
      <c r="S162" s="21"/>
    </row>
    <row r="163" spans="1:19" ht="18" customHeight="1">
      <c r="A163" s="12">
        <v>127</v>
      </c>
      <c r="B163" s="453" t="s">
        <v>411</v>
      </c>
      <c r="C163" s="406" t="s">
        <v>10</v>
      </c>
      <c r="D163" s="172">
        <v>3979.8339999999998</v>
      </c>
      <c r="E163" s="143">
        <v>80.733999999999924</v>
      </c>
      <c r="F163" s="143">
        <v>3899.1</v>
      </c>
      <c r="G163" s="144"/>
      <c r="H163" s="145">
        <v>94654.551599999992</v>
      </c>
      <c r="I163" s="172">
        <v>5116.5280000000002</v>
      </c>
      <c r="J163" s="143">
        <v>91.548000000000684</v>
      </c>
      <c r="K163" s="143">
        <v>5024.9799999999996</v>
      </c>
      <c r="L163" s="144"/>
      <c r="M163" s="145">
        <v>119916.12272000001</v>
      </c>
      <c r="N163" s="396"/>
      <c r="O163" s="25"/>
      <c r="S163" s="21"/>
    </row>
    <row r="164" spans="1:19" ht="18" customHeight="1">
      <c r="A164" s="12">
        <v>128</v>
      </c>
      <c r="B164" s="453" t="s">
        <v>168</v>
      </c>
      <c r="C164" s="406" t="s">
        <v>10</v>
      </c>
      <c r="D164" s="172">
        <v>2730.982</v>
      </c>
      <c r="E164" s="143">
        <v>47.333999999999833</v>
      </c>
      <c r="F164" s="143">
        <v>2683.6480000000001</v>
      </c>
      <c r="G164" s="144"/>
      <c r="H164" s="145">
        <v>65148.238847999994</v>
      </c>
      <c r="I164" s="172">
        <v>1952.6659999999999</v>
      </c>
      <c r="J164" s="143">
        <v>28.062000000000126</v>
      </c>
      <c r="K164" s="143">
        <v>1924.6039999999998</v>
      </c>
      <c r="L164" s="144"/>
      <c r="M164" s="145">
        <v>45928.749856000002</v>
      </c>
      <c r="N164" s="396"/>
      <c r="O164" s="25"/>
      <c r="S164" s="21"/>
    </row>
    <row r="165" spans="1:19" ht="18" customHeight="1">
      <c r="A165" s="12">
        <v>129</v>
      </c>
      <c r="B165" s="453" t="s">
        <v>153</v>
      </c>
      <c r="C165" s="406" t="s">
        <v>10</v>
      </c>
      <c r="D165" s="172">
        <v>737.19399999999996</v>
      </c>
      <c r="E165" s="143">
        <v>13.42999999999995</v>
      </c>
      <c r="F165" s="143">
        <v>723.76400000000001</v>
      </c>
      <c r="G165" s="144"/>
      <c r="H165" s="145">
        <v>17570.094863999999</v>
      </c>
      <c r="I165" s="172">
        <v>838.02500000000009</v>
      </c>
      <c r="J165" s="143">
        <v>13.262000000000057</v>
      </c>
      <c r="K165" s="143">
        <v>824.76300000000003</v>
      </c>
      <c r="L165" s="144"/>
      <c r="M165" s="145">
        <v>19682.144231999999</v>
      </c>
      <c r="N165" s="396"/>
      <c r="O165" s="25"/>
      <c r="S165" s="21"/>
    </row>
    <row r="166" spans="1:19" ht="18" customHeight="1">
      <c r="A166" s="12">
        <v>130</v>
      </c>
      <c r="B166" s="453" t="s">
        <v>154</v>
      </c>
      <c r="C166" s="406" t="s">
        <v>10</v>
      </c>
      <c r="D166" s="172">
        <v>4628.6679999999997</v>
      </c>
      <c r="E166" s="143">
        <v>32.193999999999505</v>
      </c>
      <c r="F166" s="143">
        <v>4596.4740000000002</v>
      </c>
      <c r="G166" s="144"/>
      <c r="H166" s="145">
        <v>74375.545794000005</v>
      </c>
      <c r="I166" s="172">
        <v>13540.436</v>
      </c>
      <c r="J166" s="143">
        <v>101.97600000000057</v>
      </c>
      <c r="K166" s="143">
        <v>13438.46</v>
      </c>
      <c r="L166" s="144"/>
      <c r="M166" s="145">
        <v>213752.14476</v>
      </c>
      <c r="N166" s="36"/>
      <c r="O166" s="25"/>
      <c r="S166" s="21"/>
    </row>
    <row r="167" spans="1:19" ht="18" customHeight="1">
      <c r="A167" s="12" t="s">
        <v>22</v>
      </c>
      <c r="B167" s="460" t="s">
        <v>155</v>
      </c>
      <c r="C167" s="406" t="s">
        <v>10</v>
      </c>
      <c r="D167" s="172">
        <v>2640.8789999999999</v>
      </c>
      <c r="E167" s="143">
        <v>95.539999999999964</v>
      </c>
      <c r="F167" s="143">
        <v>2545.3389999999999</v>
      </c>
      <c r="G167" s="144"/>
      <c r="H167" s="145">
        <v>61790.649563999999</v>
      </c>
      <c r="I167" s="172">
        <v>3255.9369999999999</v>
      </c>
      <c r="J167" s="143">
        <v>101.23800000000028</v>
      </c>
      <c r="K167" s="143">
        <v>3154.6989999999996</v>
      </c>
      <c r="L167" s="144"/>
      <c r="M167" s="145">
        <v>75283.736936000001</v>
      </c>
      <c r="N167" s="36"/>
      <c r="S167" s="21"/>
    </row>
    <row r="168" spans="1:19" ht="18" customHeight="1">
      <c r="A168" s="12" t="s">
        <v>23</v>
      </c>
      <c r="B168" s="453" t="s">
        <v>169</v>
      </c>
      <c r="C168" s="406" t="s">
        <v>10</v>
      </c>
      <c r="D168" s="172">
        <v>385.96499999999997</v>
      </c>
      <c r="E168" s="143">
        <v>8.6209999999999809</v>
      </c>
      <c r="F168" s="143">
        <v>377.34399999999999</v>
      </c>
      <c r="G168" s="144"/>
      <c r="H168" s="145">
        <v>9160.4029439999995</v>
      </c>
      <c r="I168" s="172">
        <v>311.363</v>
      </c>
      <c r="J168" s="143">
        <v>6.8600000000000136</v>
      </c>
      <c r="K168" s="143">
        <v>304.50299999999999</v>
      </c>
      <c r="L168" s="144"/>
      <c r="M168" s="145">
        <v>7266.659592</v>
      </c>
      <c r="N168" s="36"/>
      <c r="S168" s="21"/>
    </row>
    <row r="169" spans="1:19" ht="18" customHeight="1">
      <c r="A169" s="12" t="s">
        <v>24</v>
      </c>
      <c r="B169" s="453" t="s">
        <v>170</v>
      </c>
      <c r="C169" s="406" t="s">
        <v>10</v>
      </c>
      <c r="D169" s="172">
        <v>994.25099999999998</v>
      </c>
      <c r="E169" s="143">
        <v>10.256999999999948</v>
      </c>
      <c r="F169" s="143">
        <v>983.99400000000003</v>
      </c>
      <c r="G169" s="144"/>
      <c r="H169" s="145">
        <v>23887.438344000002</v>
      </c>
      <c r="I169" s="172">
        <v>1996.471</v>
      </c>
      <c r="J169" s="143">
        <v>18.535000000000082</v>
      </c>
      <c r="K169" s="143">
        <v>1977.9359999999999</v>
      </c>
      <c r="L169" s="144"/>
      <c r="M169" s="145">
        <v>47201.464703999998</v>
      </c>
      <c r="N169" s="36"/>
      <c r="S169" s="21"/>
    </row>
    <row r="170" spans="1:19" ht="18" customHeight="1">
      <c r="A170" s="12" t="s">
        <v>25</v>
      </c>
      <c r="B170" s="453" t="s">
        <v>284</v>
      </c>
      <c r="C170" s="406" t="s">
        <v>10</v>
      </c>
      <c r="D170" s="172">
        <v>178.15800000000002</v>
      </c>
      <c r="E170" s="143">
        <v>8.9480000000000359</v>
      </c>
      <c r="F170" s="143">
        <v>169.20999999999998</v>
      </c>
      <c r="G170" s="144"/>
      <c r="H170" s="145">
        <v>4107.7419599999994</v>
      </c>
      <c r="I170" s="172">
        <v>193.71199999999999</v>
      </c>
      <c r="J170" s="143">
        <v>8.2919999999999732</v>
      </c>
      <c r="K170" s="143">
        <v>185.42000000000002</v>
      </c>
      <c r="L170" s="144"/>
      <c r="M170" s="145">
        <v>4424.8628800000006</v>
      </c>
      <c r="N170" s="36"/>
      <c r="S170" s="21"/>
    </row>
    <row r="171" spans="1:19" ht="18" customHeight="1">
      <c r="A171" s="12" t="s">
        <v>26</v>
      </c>
      <c r="B171" s="453" t="s">
        <v>238</v>
      </c>
      <c r="C171" s="407" t="s">
        <v>10</v>
      </c>
      <c r="D171" s="496">
        <v>0</v>
      </c>
      <c r="E171" s="371">
        <v>0</v>
      </c>
      <c r="F171" s="371">
        <v>0</v>
      </c>
      <c r="G171" s="369"/>
      <c r="H171" s="403">
        <v>0</v>
      </c>
      <c r="I171" s="496">
        <v>0</v>
      </c>
      <c r="J171" s="371">
        <v>0</v>
      </c>
      <c r="K171" s="371">
        <v>0</v>
      </c>
      <c r="L171" s="369"/>
      <c r="M171" s="403">
        <v>0</v>
      </c>
      <c r="N171" s="36"/>
      <c r="S171" s="21"/>
    </row>
    <row r="172" spans="1:19" ht="18" customHeight="1">
      <c r="A172" s="12" t="s">
        <v>27</v>
      </c>
      <c r="B172" s="453" t="s">
        <v>173</v>
      </c>
      <c r="C172" s="406" t="s">
        <v>10</v>
      </c>
      <c r="D172" s="172">
        <v>855.74800000000005</v>
      </c>
      <c r="E172" s="143">
        <v>4.8240000000000691</v>
      </c>
      <c r="F172" s="143">
        <v>850.92399999999998</v>
      </c>
      <c r="G172" s="144"/>
      <c r="H172" s="145">
        <v>20657.031024</v>
      </c>
      <c r="I172" s="172">
        <v>708.55399999999997</v>
      </c>
      <c r="J172" s="143">
        <v>2.73599999999999</v>
      </c>
      <c r="K172" s="143">
        <v>705.81799999999998</v>
      </c>
      <c r="L172" s="144"/>
      <c r="M172" s="145">
        <v>16843.640751999999</v>
      </c>
      <c r="N172" s="36"/>
      <c r="S172" s="21"/>
    </row>
    <row r="173" spans="1:19" ht="18" customHeight="1">
      <c r="A173" s="12" t="s">
        <v>28</v>
      </c>
      <c r="B173" s="453" t="s">
        <v>174</v>
      </c>
      <c r="C173" s="406" t="s">
        <v>10</v>
      </c>
      <c r="D173" s="172">
        <v>899.83699999999999</v>
      </c>
      <c r="E173" s="143">
        <v>35.000999999999976</v>
      </c>
      <c r="F173" s="143">
        <v>864.83600000000001</v>
      </c>
      <c r="G173" s="144"/>
      <c r="H173" s="145">
        <v>20994.758736</v>
      </c>
      <c r="I173" s="172">
        <v>1636.453</v>
      </c>
      <c r="J173" s="143">
        <v>52.990000000000009</v>
      </c>
      <c r="K173" s="143">
        <v>1583.463</v>
      </c>
      <c r="L173" s="144"/>
      <c r="M173" s="145">
        <v>37787.761032000002</v>
      </c>
      <c r="N173" s="36"/>
      <c r="S173" s="21"/>
    </row>
    <row r="174" spans="1:19" ht="18" customHeight="1">
      <c r="A174" s="12" t="s">
        <v>29</v>
      </c>
      <c r="B174" s="453" t="s">
        <v>171</v>
      </c>
      <c r="C174" s="406" t="s">
        <v>10</v>
      </c>
      <c r="D174" s="172">
        <v>6481.8379999999997</v>
      </c>
      <c r="E174" s="143">
        <v>82.664999999999054</v>
      </c>
      <c r="F174" s="143">
        <v>6399.1730000000007</v>
      </c>
      <c r="G174" s="144"/>
      <c r="H174" s="145">
        <v>155346.323748</v>
      </c>
      <c r="I174" s="172">
        <v>5374.9460000000008</v>
      </c>
      <c r="J174" s="143">
        <v>161.67300000000068</v>
      </c>
      <c r="K174" s="143">
        <v>5213.2730000000001</v>
      </c>
      <c r="L174" s="144"/>
      <c r="M174" s="145">
        <v>124409.54687200001</v>
      </c>
      <c r="N174" s="36"/>
      <c r="S174" s="21"/>
    </row>
    <row r="175" spans="1:19" ht="18" customHeight="1">
      <c r="A175" s="12" t="s">
        <v>30</v>
      </c>
      <c r="B175" s="453" t="s">
        <v>175</v>
      </c>
      <c r="C175" s="406" t="s">
        <v>10</v>
      </c>
      <c r="D175" s="172">
        <v>5672.0219999999999</v>
      </c>
      <c r="E175" s="143">
        <v>55.903999999999542</v>
      </c>
      <c r="F175" s="143">
        <v>5616.1180000000004</v>
      </c>
      <c r="G175" s="144"/>
      <c r="H175" s="145">
        <v>136336.88056800002</v>
      </c>
      <c r="I175" s="172">
        <v>5855.3630000000003</v>
      </c>
      <c r="J175" s="143">
        <v>68.614999999999782</v>
      </c>
      <c r="K175" s="143">
        <v>5786.7480000000005</v>
      </c>
      <c r="L175" s="144"/>
      <c r="M175" s="145">
        <v>138094.954272</v>
      </c>
      <c r="N175" s="36"/>
      <c r="S175" s="21"/>
    </row>
    <row r="176" spans="1:19" ht="18" customHeight="1">
      <c r="A176" s="12" t="s">
        <v>31</v>
      </c>
      <c r="B176" s="453" t="s">
        <v>172</v>
      </c>
      <c r="C176" s="406" t="s">
        <v>10</v>
      </c>
      <c r="D176" s="172">
        <v>1516.7640000000001</v>
      </c>
      <c r="E176" s="143">
        <v>35.724999999999909</v>
      </c>
      <c r="F176" s="143">
        <v>1481.0390000000002</v>
      </c>
      <c r="G176" s="144"/>
      <c r="H176" s="145">
        <v>35953.702764000001</v>
      </c>
      <c r="I176" s="172">
        <v>2736.1509999999998</v>
      </c>
      <c r="J176" s="143">
        <v>68.891999999999825</v>
      </c>
      <c r="K176" s="143">
        <v>2667.259</v>
      </c>
      <c r="L176" s="144"/>
      <c r="M176" s="145">
        <v>63651.468776000002</v>
      </c>
      <c r="N176" s="36"/>
      <c r="S176" s="21"/>
    </row>
    <row r="177" spans="1:19" ht="18" customHeight="1">
      <c r="A177" s="12" t="s">
        <v>32</v>
      </c>
      <c r="B177" s="453" t="s">
        <v>176</v>
      </c>
      <c r="C177" s="406" t="s">
        <v>10</v>
      </c>
      <c r="D177" s="172">
        <v>5821.4110000000001</v>
      </c>
      <c r="E177" s="143">
        <v>106.56400000000031</v>
      </c>
      <c r="F177" s="143">
        <v>5714.8469999999998</v>
      </c>
      <c r="G177" s="144"/>
      <c r="H177" s="145">
        <v>138733.625772</v>
      </c>
      <c r="I177" s="172">
        <v>7047.9090000000006</v>
      </c>
      <c r="J177" s="143">
        <v>83.592000000000553</v>
      </c>
      <c r="K177" s="143">
        <v>6964.317</v>
      </c>
      <c r="L177" s="144"/>
      <c r="M177" s="145">
        <v>166196.460888</v>
      </c>
      <c r="N177" s="36"/>
      <c r="S177" s="21"/>
    </row>
    <row r="178" spans="1:19" ht="18" customHeight="1">
      <c r="A178" s="12" t="s">
        <v>33</v>
      </c>
      <c r="B178" s="453" t="s">
        <v>177</v>
      </c>
      <c r="C178" s="406" t="s">
        <v>10</v>
      </c>
      <c r="D178" s="172">
        <v>0</v>
      </c>
      <c r="E178" s="244">
        <v>0</v>
      </c>
      <c r="F178" s="244">
        <v>0</v>
      </c>
      <c r="G178" s="369"/>
      <c r="H178" s="403">
        <v>0</v>
      </c>
      <c r="I178" s="482">
        <v>0</v>
      </c>
      <c r="J178" s="244">
        <v>0</v>
      </c>
      <c r="K178" s="244">
        <v>0</v>
      </c>
      <c r="L178" s="369"/>
      <c r="M178" s="403">
        <v>0</v>
      </c>
      <c r="N178" s="36"/>
      <c r="S178" s="21"/>
    </row>
    <row r="179" spans="1:19" ht="18" customHeight="1">
      <c r="A179" s="12" t="s">
        <v>34</v>
      </c>
      <c r="B179" s="453" t="s">
        <v>187</v>
      </c>
      <c r="C179" s="406" t="s">
        <v>10</v>
      </c>
      <c r="D179" s="172">
        <v>774.1389999999999</v>
      </c>
      <c r="E179" s="143">
        <v>28.146999999999935</v>
      </c>
      <c r="F179" s="143">
        <v>745.99199999999996</v>
      </c>
      <c r="G179" s="144"/>
      <c r="H179" s="145">
        <v>18109.701792</v>
      </c>
      <c r="I179" s="172">
        <v>834</v>
      </c>
      <c r="J179" s="143">
        <v>26.453999999999951</v>
      </c>
      <c r="K179" s="143">
        <v>807.54600000000005</v>
      </c>
      <c r="L179" s="144"/>
      <c r="M179" s="145">
        <v>19271.277743999999</v>
      </c>
      <c r="N179" s="36"/>
      <c r="S179" s="21"/>
    </row>
    <row r="180" spans="1:19" ht="18" customHeight="1">
      <c r="A180" s="12" t="s">
        <v>35</v>
      </c>
      <c r="B180" s="453" t="s">
        <v>178</v>
      </c>
      <c r="C180" s="406" t="s">
        <v>10</v>
      </c>
      <c r="D180" s="172">
        <v>877.15800000000013</v>
      </c>
      <c r="E180" s="143">
        <v>19.682000000000244</v>
      </c>
      <c r="F180" s="143">
        <v>857.47599999999989</v>
      </c>
      <c r="G180" s="144"/>
      <c r="H180" s="145">
        <v>9250.4510879999998</v>
      </c>
      <c r="I180" s="172">
        <v>645.38099999999997</v>
      </c>
      <c r="J180" s="143">
        <v>17.456999999999994</v>
      </c>
      <c r="K180" s="143">
        <v>627.92399999999998</v>
      </c>
      <c r="L180" s="144"/>
      <c r="M180" s="145">
        <v>6659.1340200000013</v>
      </c>
      <c r="N180" s="36"/>
      <c r="S180" s="21"/>
    </row>
    <row r="181" spans="1:19" ht="18" customHeight="1">
      <c r="A181" s="12" t="s">
        <v>36</v>
      </c>
      <c r="B181" s="453" t="s">
        <v>186</v>
      </c>
      <c r="C181" s="517" t="s">
        <v>10</v>
      </c>
      <c r="D181" s="172">
        <v>1021.223</v>
      </c>
      <c r="E181" s="143">
        <v>51.051999999999907</v>
      </c>
      <c r="F181" s="143">
        <v>970.17100000000005</v>
      </c>
      <c r="G181" s="144"/>
      <c r="H181" s="145">
        <v>23551.871196</v>
      </c>
      <c r="I181" s="172">
        <v>1187.1959999999999</v>
      </c>
      <c r="J181" s="143">
        <v>47.562999999999874</v>
      </c>
      <c r="K181" s="143">
        <v>1139.633</v>
      </c>
      <c r="L181" s="144"/>
      <c r="M181" s="145">
        <v>27196.201912</v>
      </c>
      <c r="N181" s="36"/>
      <c r="S181" s="21"/>
    </row>
    <row r="182" spans="1:19" ht="18" customHeight="1">
      <c r="A182" s="12" t="s">
        <v>37</v>
      </c>
      <c r="B182" s="453" t="s">
        <v>179</v>
      </c>
      <c r="C182" s="406" t="s">
        <v>10</v>
      </c>
      <c r="D182" s="482">
        <v>134.11600000000001</v>
      </c>
      <c r="E182" s="244">
        <v>0</v>
      </c>
      <c r="F182" s="244">
        <v>134.11600000000001</v>
      </c>
      <c r="G182" s="369"/>
      <c r="H182" s="403">
        <v>3255.8000160000001</v>
      </c>
      <c r="I182" s="172">
        <v>429.67099999999999</v>
      </c>
      <c r="J182" s="143">
        <v>6.1189999999999714</v>
      </c>
      <c r="K182" s="143">
        <v>423.55200000000002</v>
      </c>
      <c r="L182" s="144"/>
      <c r="M182" s="145">
        <v>10107.644928000002</v>
      </c>
      <c r="N182" s="36"/>
      <c r="S182" s="21"/>
    </row>
    <row r="183" spans="1:19" ht="18" customHeight="1">
      <c r="A183" s="12">
        <v>147</v>
      </c>
      <c r="B183" s="447" t="s">
        <v>277</v>
      </c>
      <c r="C183" s="406" t="s">
        <v>10</v>
      </c>
      <c r="D183" s="172">
        <v>2527.9059999999999</v>
      </c>
      <c r="E183" s="143">
        <v>34.547999999999774</v>
      </c>
      <c r="F183" s="143">
        <v>2493.3580000000002</v>
      </c>
      <c r="G183" s="144"/>
      <c r="H183" s="145">
        <v>60528.758807999999</v>
      </c>
      <c r="I183" s="172">
        <v>2050.85</v>
      </c>
      <c r="J183" s="143">
        <v>35.991999999999734</v>
      </c>
      <c r="K183" s="143">
        <v>2014.8580000000002</v>
      </c>
      <c r="L183" s="144"/>
      <c r="M183" s="145">
        <v>48082.571312</v>
      </c>
      <c r="N183" s="36"/>
      <c r="S183" s="21"/>
    </row>
    <row r="184" spans="1:19" ht="18" customHeight="1">
      <c r="A184" s="12">
        <v>148</v>
      </c>
      <c r="B184" s="541" t="s">
        <v>183</v>
      </c>
      <c r="C184" s="406" t="s">
        <v>10</v>
      </c>
      <c r="D184" s="172">
        <v>1616.2109999999998</v>
      </c>
      <c r="E184" s="143">
        <v>83.132999999999811</v>
      </c>
      <c r="F184" s="143">
        <v>1533.078</v>
      </c>
      <c r="G184" s="144"/>
      <c r="H184" s="145">
        <v>37217.001527999993</v>
      </c>
      <c r="I184" s="172">
        <v>1534.2629999999999</v>
      </c>
      <c r="J184" s="143">
        <v>96.933999999999742</v>
      </c>
      <c r="K184" s="143">
        <v>1437.3290000000002</v>
      </c>
      <c r="L184" s="144"/>
      <c r="M184" s="145">
        <v>34300.419256000001</v>
      </c>
      <c r="N184" s="36"/>
      <c r="S184" s="21"/>
    </row>
    <row r="185" spans="1:19" ht="18" customHeight="1">
      <c r="A185" s="12">
        <v>149</v>
      </c>
      <c r="B185" s="541" t="s">
        <v>264</v>
      </c>
      <c r="C185" s="406" t="s">
        <v>10</v>
      </c>
      <c r="D185" s="172">
        <v>2698.7049999999999</v>
      </c>
      <c r="E185" s="143">
        <v>76.48299999999972</v>
      </c>
      <c r="F185" s="143">
        <v>2622.2220000000002</v>
      </c>
      <c r="G185" s="144"/>
      <c r="H185" s="145">
        <v>63657.061271999999</v>
      </c>
      <c r="I185" s="172">
        <v>2049.2959999999998</v>
      </c>
      <c r="J185" s="143">
        <v>81.0949999999998</v>
      </c>
      <c r="K185" s="143">
        <v>1968.201</v>
      </c>
      <c r="L185" s="144"/>
      <c r="M185" s="145">
        <v>46969.148664000008</v>
      </c>
      <c r="N185" s="36"/>
      <c r="S185" s="21"/>
    </row>
    <row r="186" spans="1:19" ht="18" customHeight="1">
      <c r="A186" s="12">
        <v>150</v>
      </c>
      <c r="B186" s="541" t="s">
        <v>184</v>
      </c>
      <c r="C186" s="406" t="s">
        <v>10</v>
      </c>
      <c r="D186" s="172">
        <v>13620.343000000001</v>
      </c>
      <c r="E186" s="244">
        <v>33.354999999999563</v>
      </c>
      <c r="F186" s="143">
        <v>13586.988000000001</v>
      </c>
      <c r="G186" s="144"/>
      <c r="H186" s="145">
        <v>329837.72068799997</v>
      </c>
      <c r="I186" s="172">
        <v>11801.433000000001</v>
      </c>
      <c r="J186" s="143">
        <v>0</v>
      </c>
      <c r="K186" s="143">
        <v>11801.433000000001</v>
      </c>
      <c r="L186" s="144"/>
      <c r="M186" s="145">
        <v>281629.39711200004</v>
      </c>
      <c r="N186" s="36"/>
      <c r="S186" s="21"/>
    </row>
    <row r="187" spans="1:19" ht="18" customHeight="1">
      <c r="A187" s="12">
        <v>151</v>
      </c>
      <c r="B187" s="541" t="s">
        <v>285</v>
      </c>
      <c r="C187" s="406" t="s">
        <v>10</v>
      </c>
      <c r="D187" s="172">
        <v>486.75</v>
      </c>
      <c r="E187" s="143">
        <v>41.115999999999985</v>
      </c>
      <c r="F187" s="143">
        <v>445.63400000000001</v>
      </c>
      <c r="G187" s="144"/>
      <c r="H187" s="145">
        <v>10818.210984000001</v>
      </c>
      <c r="I187" s="172">
        <v>742.59799999999996</v>
      </c>
      <c r="J187" s="143">
        <v>55.049999999999955</v>
      </c>
      <c r="K187" s="143">
        <v>687.548</v>
      </c>
      <c r="L187" s="144"/>
      <c r="M187" s="145">
        <v>16407.645472000004</v>
      </c>
      <c r="N187" s="36"/>
      <c r="S187" s="21"/>
    </row>
    <row r="188" spans="1:19" ht="18" customHeight="1">
      <c r="A188" s="12">
        <v>152</v>
      </c>
      <c r="B188" s="541" t="s">
        <v>203</v>
      </c>
      <c r="C188" s="406" t="s">
        <v>10</v>
      </c>
      <c r="D188" s="172">
        <v>1784.337</v>
      </c>
      <c r="E188" s="143">
        <v>41.177000000000135</v>
      </c>
      <c r="F188" s="143">
        <v>1743.1599999999999</v>
      </c>
      <c r="G188" s="144"/>
      <c r="H188" s="145">
        <v>42316.952160000001</v>
      </c>
      <c r="I188" s="172">
        <v>1571.8909999999998</v>
      </c>
      <c r="J188" s="143">
        <v>35.807999999999765</v>
      </c>
      <c r="K188" s="143">
        <v>1536.0830000000001</v>
      </c>
      <c r="L188" s="144"/>
      <c r="M188" s="145">
        <v>36657.084711999996</v>
      </c>
      <c r="N188" s="36"/>
      <c r="S188" s="21"/>
    </row>
    <row r="189" spans="1:19" ht="18" customHeight="1">
      <c r="A189" s="12">
        <v>153</v>
      </c>
      <c r="B189" s="541" t="s">
        <v>286</v>
      </c>
      <c r="C189" s="406" t="s">
        <v>10</v>
      </c>
      <c r="D189" s="172">
        <v>1606.1220000000001</v>
      </c>
      <c r="E189" s="143">
        <v>1.2989999999999782</v>
      </c>
      <c r="F189" s="143">
        <v>1604.8230000000001</v>
      </c>
      <c r="G189" s="144"/>
      <c r="H189" s="145">
        <v>38958.683147999996</v>
      </c>
      <c r="I189" s="172">
        <v>1057.7820000000002</v>
      </c>
      <c r="J189" s="143">
        <v>4.3850000000002183</v>
      </c>
      <c r="K189" s="143">
        <v>1053.3969999999999</v>
      </c>
      <c r="L189" s="144"/>
      <c r="M189" s="145">
        <v>25138.266007999999</v>
      </c>
      <c r="N189" s="36"/>
      <c r="S189" s="21"/>
    </row>
    <row r="190" spans="1:19" ht="18" customHeight="1">
      <c r="A190" s="12">
        <v>154</v>
      </c>
      <c r="B190" s="541" t="s">
        <v>295</v>
      </c>
      <c r="C190" s="406" t="s">
        <v>10</v>
      </c>
      <c r="D190" s="172">
        <v>4813.2550000000001</v>
      </c>
      <c r="E190" s="143">
        <v>124.80100000000039</v>
      </c>
      <c r="F190" s="143">
        <v>4688.4539999999997</v>
      </c>
      <c r="G190" s="144"/>
      <c r="H190" s="145">
        <v>113816.909304</v>
      </c>
      <c r="I190" s="172">
        <v>6601.2919999999995</v>
      </c>
      <c r="J190" s="143">
        <v>163.26699999999983</v>
      </c>
      <c r="K190" s="143">
        <v>6438.0249999999996</v>
      </c>
      <c r="L190" s="144"/>
      <c r="M190" s="145">
        <v>153637.02860000002</v>
      </c>
      <c r="N190" s="36"/>
      <c r="S190" s="21"/>
    </row>
    <row r="191" spans="1:19" ht="18" customHeight="1">
      <c r="A191" s="12">
        <v>155</v>
      </c>
      <c r="B191" s="541" t="s">
        <v>189</v>
      </c>
      <c r="C191" s="406" t="s">
        <v>10</v>
      </c>
      <c r="D191" s="172">
        <v>477.81100000000004</v>
      </c>
      <c r="E191" s="143">
        <v>33.136000000000081</v>
      </c>
      <c r="F191" s="143">
        <v>444.67499999999995</v>
      </c>
      <c r="G191" s="144"/>
      <c r="H191" s="403">
        <v>10794.9303</v>
      </c>
      <c r="I191" s="172">
        <v>509.13400000000001</v>
      </c>
      <c r="J191" s="143">
        <v>28.432999999999993</v>
      </c>
      <c r="K191" s="143">
        <v>480.70100000000002</v>
      </c>
      <c r="L191" s="144"/>
      <c r="M191" s="145">
        <v>11471.448664000001</v>
      </c>
      <c r="N191" s="36"/>
      <c r="S191" s="21"/>
    </row>
    <row r="192" spans="1:19" ht="18" customHeight="1">
      <c r="A192" s="12">
        <v>156</v>
      </c>
      <c r="B192" s="541" t="s">
        <v>190</v>
      </c>
      <c r="C192" s="406" t="s">
        <v>10</v>
      </c>
      <c r="D192" s="172">
        <v>239.86900000000003</v>
      </c>
      <c r="E192" s="143">
        <v>9.6140000000000327</v>
      </c>
      <c r="F192" s="143">
        <v>230.255</v>
      </c>
      <c r="G192" s="144"/>
      <c r="H192" s="145">
        <v>3725.756155</v>
      </c>
      <c r="I192" s="172">
        <v>361.97799999999995</v>
      </c>
      <c r="J192" s="143">
        <v>18.750999999999976</v>
      </c>
      <c r="K192" s="143">
        <v>343.22699999999998</v>
      </c>
      <c r="L192" s="144"/>
      <c r="M192" s="145">
        <v>5459.3686619999999</v>
      </c>
      <c r="N192" s="36"/>
      <c r="S192" s="21"/>
    </row>
    <row r="193" spans="1:19" ht="18" customHeight="1">
      <c r="A193" s="12">
        <v>157</v>
      </c>
      <c r="B193" s="541" t="s">
        <v>259</v>
      </c>
      <c r="C193" s="406" t="s">
        <v>10</v>
      </c>
      <c r="D193" s="172">
        <v>180.07799999999997</v>
      </c>
      <c r="E193" s="143">
        <v>7.2279999999999802</v>
      </c>
      <c r="F193" s="143">
        <v>172.85</v>
      </c>
      <c r="G193" s="144"/>
      <c r="H193" s="145">
        <v>2796.8858499999997</v>
      </c>
      <c r="I193" s="172">
        <v>182.78199999999998</v>
      </c>
      <c r="J193" s="143">
        <v>9.5949999999999704</v>
      </c>
      <c r="K193" s="143">
        <v>173.18700000000001</v>
      </c>
      <c r="L193" s="144"/>
      <c r="M193" s="145">
        <v>2754.7124220000001</v>
      </c>
      <c r="N193" s="36"/>
      <c r="S193" s="21"/>
    </row>
    <row r="194" spans="1:19" ht="18" customHeight="1">
      <c r="A194" s="12">
        <v>158</v>
      </c>
      <c r="B194" s="541" t="s">
        <v>278</v>
      </c>
      <c r="C194" s="446" t="s">
        <v>10</v>
      </c>
      <c r="D194" s="172">
        <v>2849.683</v>
      </c>
      <c r="E194" s="143">
        <v>5.3119999999998981</v>
      </c>
      <c r="F194" s="143">
        <v>2844.3710000000001</v>
      </c>
      <c r="G194" s="144"/>
      <c r="H194" s="145">
        <v>69049.950396</v>
      </c>
      <c r="I194" s="172">
        <v>2724.7370000000001</v>
      </c>
      <c r="J194" s="143">
        <v>5.1729999999997744</v>
      </c>
      <c r="K194" s="143">
        <v>2719.5640000000003</v>
      </c>
      <c r="L194" s="144"/>
      <c r="M194" s="145">
        <v>64899.675296000009</v>
      </c>
      <c r="N194" s="36"/>
      <c r="S194" s="21"/>
    </row>
    <row r="195" spans="1:19" ht="18" customHeight="1">
      <c r="A195" s="12">
        <v>159</v>
      </c>
      <c r="B195" s="541" t="s">
        <v>204</v>
      </c>
      <c r="C195" s="446" t="s">
        <v>10</v>
      </c>
      <c r="D195" s="172">
        <v>759.03800000000001</v>
      </c>
      <c r="E195" s="143">
        <v>24.562000000000012</v>
      </c>
      <c r="F195" s="143">
        <v>734.476</v>
      </c>
      <c r="G195" s="144"/>
      <c r="H195" s="145">
        <v>17830.139375999999</v>
      </c>
      <c r="I195" s="172">
        <v>835.3</v>
      </c>
      <c r="J195" s="143">
        <v>31.794999999999959</v>
      </c>
      <c r="K195" s="143">
        <v>803.505</v>
      </c>
      <c r="L195" s="144"/>
      <c r="M195" s="145">
        <v>19174.84332</v>
      </c>
      <c r="N195" s="36"/>
      <c r="S195" s="21"/>
    </row>
    <row r="196" spans="1:19" ht="18" customHeight="1">
      <c r="A196" s="12">
        <v>160</v>
      </c>
      <c r="B196" s="541" t="s">
        <v>235</v>
      </c>
      <c r="C196" s="446" t="s">
        <v>10</v>
      </c>
      <c r="D196" s="172">
        <v>3160.422</v>
      </c>
      <c r="E196" s="143">
        <v>292.49699999999984</v>
      </c>
      <c r="F196" s="143">
        <v>2867.9250000000002</v>
      </c>
      <c r="G196" s="144"/>
      <c r="H196" s="145">
        <v>69621.747300000003</v>
      </c>
      <c r="I196" s="172">
        <v>3348.7259999999997</v>
      </c>
      <c r="J196" s="143">
        <v>329.79799999999977</v>
      </c>
      <c r="K196" s="143">
        <v>3018.9279999999999</v>
      </c>
      <c r="L196" s="144"/>
      <c r="M196" s="145">
        <v>72043.697791999992</v>
      </c>
      <c r="N196" s="36"/>
      <c r="S196" s="21"/>
    </row>
    <row r="197" spans="1:19" ht="18" customHeight="1">
      <c r="A197" s="12">
        <v>161</v>
      </c>
      <c r="B197" s="541" t="s">
        <v>287</v>
      </c>
      <c r="C197" s="446" t="s">
        <v>10</v>
      </c>
      <c r="D197" s="172">
        <v>443.01400000000001</v>
      </c>
      <c r="E197" s="143">
        <v>4.9999999999954525E-3</v>
      </c>
      <c r="F197" s="143">
        <v>443.00900000000001</v>
      </c>
      <c r="G197" s="144"/>
      <c r="H197" s="145">
        <v>10754.486483999999</v>
      </c>
      <c r="I197" s="172">
        <v>482.28500000000003</v>
      </c>
      <c r="J197" s="143">
        <v>0</v>
      </c>
      <c r="K197" s="143">
        <v>482.28500000000003</v>
      </c>
      <c r="L197" s="144"/>
      <c r="M197" s="145">
        <v>11509.249239999999</v>
      </c>
      <c r="N197" s="36"/>
      <c r="S197" s="21"/>
    </row>
    <row r="198" spans="1:19" ht="18" customHeight="1">
      <c r="A198" s="12">
        <v>162</v>
      </c>
      <c r="B198" s="541" t="s">
        <v>193</v>
      </c>
      <c r="C198" s="446" t="s">
        <v>10</v>
      </c>
      <c r="D198" s="482">
        <v>0</v>
      </c>
      <c r="E198" s="244">
        <v>0</v>
      </c>
      <c r="F198" s="244">
        <v>0</v>
      </c>
      <c r="G198" s="369"/>
      <c r="H198" s="403">
        <v>0</v>
      </c>
      <c r="I198" s="482">
        <v>0</v>
      </c>
      <c r="J198" s="244">
        <v>0</v>
      </c>
      <c r="K198" s="244">
        <v>0</v>
      </c>
      <c r="L198" s="369"/>
      <c r="M198" s="403">
        <v>0</v>
      </c>
      <c r="N198" s="36"/>
      <c r="S198" s="21"/>
    </row>
    <row r="199" spans="1:19" ht="18" customHeight="1">
      <c r="A199" s="12">
        <v>163</v>
      </c>
      <c r="B199" s="541" t="s">
        <v>229</v>
      </c>
      <c r="C199" s="446" t="s">
        <v>10</v>
      </c>
      <c r="D199" s="172">
        <v>1845.0190000000002</v>
      </c>
      <c r="E199" s="143">
        <v>37.828000000000429</v>
      </c>
      <c r="F199" s="143">
        <v>1807.1909999999998</v>
      </c>
      <c r="G199" s="144"/>
      <c r="H199" s="145">
        <v>43871.368715999997</v>
      </c>
      <c r="I199" s="172">
        <v>1833.5729999999999</v>
      </c>
      <c r="J199" s="143">
        <v>37.353999999999814</v>
      </c>
      <c r="K199" s="143">
        <v>1796.2190000000001</v>
      </c>
      <c r="L199" s="144"/>
      <c r="M199" s="145">
        <v>42864.970216000002</v>
      </c>
      <c r="N199" s="36"/>
      <c r="S199" s="21"/>
    </row>
    <row r="200" spans="1:19" ht="18" customHeight="1">
      <c r="A200" s="12">
        <v>164</v>
      </c>
      <c r="B200" s="541" t="s">
        <v>230</v>
      </c>
      <c r="C200" s="446" t="s">
        <v>10</v>
      </c>
      <c r="D200" s="172">
        <v>1776.4270000000001</v>
      </c>
      <c r="E200" s="143">
        <v>89.828000000000202</v>
      </c>
      <c r="F200" s="143">
        <v>1686.5989999999999</v>
      </c>
      <c r="G200" s="144"/>
      <c r="H200" s="145">
        <v>40943.877324000001</v>
      </c>
      <c r="I200" s="172">
        <v>2124.37</v>
      </c>
      <c r="J200" s="143">
        <v>107.03799999999978</v>
      </c>
      <c r="K200" s="143">
        <v>2017.3320000000001</v>
      </c>
      <c r="L200" s="144"/>
      <c r="M200" s="145">
        <v>48141.610848000011</v>
      </c>
      <c r="N200" s="36"/>
      <c r="S200" s="21"/>
    </row>
    <row r="201" spans="1:19" ht="18" customHeight="1">
      <c r="A201" s="12">
        <v>165</v>
      </c>
      <c r="B201" s="541" t="s">
        <v>194</v>
      </c>
      <c r="C201" s="446" t="s">
        <v>10</v>
      </c>
      <c r="D201" s="172">
        <v>2699.8069999999998</v>
      </c>
      <c r="E201" s="143">
        <v>53.955999999999676</v>
      </c>
      <c r="F201" s="143">
        <v>2645.8510000000001</v>
      </c>
      <c r="G201" s="144"/>
      <c r="H201" s="145">
        <v>64230.678876000005</v>
      </c>
      <c r="I201" s="172">
        <v>3536.0959999999995</v>
      </c>
      <c r="J201" s="143">
        <v>43.588999999999942</v>
      </c>
      <c r="K201" s="143">
        <v>3492.5069999999996</v>
      </c>
      <c r="L201" s="144"/>
      <c r="M201" s="145">
        <v>83345.187047999993</v>
      </c>
      <c r="N201" s="36"/>
      <c r="S201" s="21"/>
    </row>
    <row r="202" spans="1:19" ht="18" customHeight="1">
      <c r="A202" s="12">
        <v>166</v>
      </c>
      <c r="B202" s="542" t="s">
        <v>296</v>
      </c>
      <c r="C202" s="446" t="s">
        <v>10</v>
      </c>
      <c r="D202" s="172">
        <v>70.39</v>
      </c>
      <c r="E202" s="143">
        <v>4.9539999999999935</v>
      </c>
      <c r="F202" s="143">
        <v>65.436000000000007</v>
      </c>
      <c r="G202" s="144"/>
      <c r="H202" s="145">
        <v>1588.5243359999999</v>
      </c>
      <c r="I202" s="172">
        <v>318.41899999999998</v>
      </c>
      <c r="J202" s="143">
        <v>13.05499999999995</v>
      </c>
      <c r="K202" s="143">
        <v>305.36400000000003</v>
      </c>
      <c r="L202" s="144"/>
      <c r="M202" s="145">
        <v>7287.2064960000007</v>
      </c>
      <c r="N202" s="36"/>
      <c r="S202" s="21"/>
    </row>
    <row r="203" spans="1:19" ht="18" customHeight="1">
      <c r="A203" s="12">
        <v>167</v>
      </c>
      <c r="B203" s="447" t="s">
        <v>275</v>
      </c>
      <c r="C203" s="446" t="s">
        <v>10</v>
      </c>
      <c r="D203" s="172">
        <v>4842.402</v>
      </c>
      <c r="E203" s="143">
        <v>5.5749999999998181</v>
      </c>
      <c r="F203" s="143">
        <v>4836.8270000000002</v>
      </c>
      <c r="G203" s="144"/>
      <c r="H203" s="145">
        <v>117418.812252</v>
      </c>
      <c r="I203" s="172">
        <v>6053.9500000000007</v>
      </c>
      <c r="J203" s="143">
        <v>8.1540000000004511</v>
      </c>
      <c r="K203" s="143">
        <v>6045.7960000000003</v>
      </c>
      <c r="L203" s="144"/>
      <c r="M203" s="145">
        <v>144276.87574400002</v>
      </c>
      <c r="N203" s="36"/>
      <c r="S203" s="21"/>
    </row>
    <row r="204" spans="1:19" ht="18" customHeight="1">
      <c r="A204" s="12">
        <v>168</v>
      </c>
      <c r="B204" s="399" t="s">
        <v>208</v>
      </c>
      <c r="C204" s="446" t="s">
        <v>10</v>
      </c>
      <c r="D204" s="172">
        <v>3674.46</v>
      </c>
      <c r="E204" s="143">
        <v>5.5270000000000437</v>
      </c>
      <c r="F204" s="143">
        <v>3668.933</v>
      </c>
      <c r="G204" s="144"/>
      <c r="H204" s="145">
        <v>89067.01750799999</v>
      </c>
      <c r="I204" s="172">
        <v>5032.4130000000005</v>
      </c>
      <c r="J204" s="143">
        <v>1.0896000000011554</v>
      </c>
      <c r="K204" s="143">
        <v>5031.3233999999993</v>
      </c>
      <c r="L204" s="144"/>
      <c r="M204" s="145">
        <v>120067.50161760001</v>
      </c>
      <c r="N204" s="36"/>
      <c r="S204" s="21"/>
    </row>
    <row r="205" spans="1:19" ht="18" customHeight="1">
      <c r="A205" s="12">
        <v>169</v>
      </c>
      <c r="B205" s="399" t="s">
        <v>209</v>
      </c>
      <c r="C205" s="446" t="s">
        <v>10</v>
      </c>
      <c r="D205" s="172">
        <v>548.22700000000009</v>
      </c>
      <c r="E205" s="143">
        <v>30.310000000000059</v>
      </c>
      <c r="F205" s="143">
        <v>517.91700000000003</v>
      </c>
      <c r="G205" s="144"/>
      <c r="H205" s="145">
        <v>8380.4149770000004</v>
      </c>
      <c r="I205" s="172">
        <v>780.76900000000001</v>
      </c>
      <c r="J205" s="143">
        <v>18.937000000000012</v>
      </c>
      <c r="K205" s="143">
        <v>761.83199999999999</v>
      </c>
      <c r="L205" s="144"/>
      <c r="M205" s="145">
        <v>12117.699791999999</v>
      </c>
      <c r="N205" s="36"/>
      <c r="S205" s="21"/>
    </row>
    <row r="206" spans="1:19" ht="18" customHeight="1">
      <c r="A206" s="12">
        <v>170</v>
      </c>
      <c r="B206" s="399" t="s">
        <v>265</v>
      </c>
      <c r="C206" s="446" t="s">
        <v>10</v>
      </c>
      <c r="D206" s="172">
        <v>1381.44</v>
      </c>
      <c r="E206" s="143">
        <v>22.363000000000056</v>
      </c>
      <c r="F206" s="143">
        <v>1359.077</v>
      </c>
      <c r="G206" s="144"/>
      <c r="H206" s="145">
        <v>32992.953251999992</v>
      </c>
      <c r="I206" s="172">
        <v>2204.71</v>
      </c>
      <c r="J206" s="143">
        <v>37.369000000000142</v>
      </c>
      <c r="K206" s="143">
        <v>2167.3409999999999</v>
      </c>
      <c r="L206" s="144"/>
      <c r="M206" s="145">
        <v>51721.425623999996</v>
      </c>
      <c r="N206" s="36"/>
      <c r="S206" s="21"/>
    </row>
    <row r="207" spans="1:19" ht="18" customHeight="1">
      <c r="A207" s="12">
        <v>171</v>
      </c>
      <c r="B207" s="399" t="s">
        <v>211</v>
      </c>
      <c r="C207" s="446" t="s">
        <v>10</v>
      </c>
      <c r="D207" s="172">
        <v>1200.181</v>
      </c>
      <c r="E207" s="143">
        <v>51.79300000000012</v>
      </c>
      <c r="F207" s="143">
        <v>1148.3879999999999</v>
      </c>
      <c r="G207" s="144"/>
      <c r="H207" s="145">
        <v>27878.267088000001</v>
      </c>
      <c r="I207" s="172">
        <v>1390.627</v>
      </c>
      <c r="J207" s="143">
        <v>49.474999999999909</v>
      </c>
      <c r="K207" s="143">
        <v>1341.152</v>
      </c>
      <c r="L207" s="144"/>
      <c r="M207" s="145">
        <v>32005.251327999998</v>
      </c>
      <c r="N207" s="36"/>
      <c r="S207" s="21"/>
    </row>
    <row r="208" spans="1:19" ht="18" customHeight="1">
      <c r="A208" s="12">
        <v>172</v>
      </c>
      <c r="B208" s="399" t="s">
        <v>288</v>
      </c>
      <c r="C208" s="446" t="s">
        <v>10</v>
      </c>
      <c r="D208" s="172">
        <v>3339.6790000000001</v>
      </c>
      <c r="E208" s="143">
        <v>54.847000000000207</v>
      </c>
      <c r="F208" s="143">
        <v>3284.8319999999999</v>
      </c>
      <c r="G208" s="144"/>
      <c r="H208" s="145">
        <v>79742.581631999987</v>
      </c>
      <c r="I208" s="172">
        <v>3778.973</v>
      </c>
      <c r="J208" s="143">
        <v>74.157999999999902</v>
      </c>
      <c r="K208" s="143">
        <v>3704.8150000000001</v>
      </c>
      <c r="L208" s="144"/>
      <c r="M208" s="145">
        <v>88411.705159999998</v>
      </c>
      <c r="N208" s="36"/>
      <c r="S208" s="21"/>
    </row>
    <row r="209" spans="1:19" ht="18" customHeight="1">
      <c r="A209" s="12">
        <v>173</v>
      </c>
      <c r="B209" s="399" t="s">
        <v>363</v>
      </c>
      <c r="C209" s="446" t="s">
        <v>10</v>
      </c>
      <c r="D209" s="172">
        <v>1928.556</v>
      </c>
      <c r="E209" s="143">
        <v>9.6680000000001201</v>
      </c>
      <c r="F209" s="143">
        <v>1918.8879999999999</v>
      </c>
      <c r="G209" s="144"/>
      <c r="H209" s="145">
        <v>31049.526728000001</v>
      </c>
      <c r="I209" s="172">
        <v>1396.9199999999998</v>
      </c>
      <c r="J209" s="143">
        <v>8.3129999999998745</v>
      </c>
      <c r="K209" s="143">
        <v>1388.607</v>
      </c>
      <c r="L209" s="144"/>
      <c r="M209" s="145">
        <v>22087.182941999999</v>
      </c>
      <c r="N209" s="36"/>
      <c r="S209" s="21"/>
    </row>
    <row r="210" spans="1:19" ht="18" customHeight="1">
      <c r="A210" s="12">
        <v>174</v>
      </c>
      <c r="B210" s="399" t="s">
        <v>255</v>
      </c>
      <c r="C210" s="446" t="s">
        <v>10</v>
      </c>
      <c r="D210" s="172">
        <v>835.66300000000001</v>
      </c>
      <c r="E210" s="143">
        <v>5.04200000000003</v>
      </c>
      <c r="F210" s="143">
        <v>830.62099999999998</v>
      </c>
      <c r="G210" s="398"/>
      <c r="H210" s="145">
        <v>13440.278401000001</v>
      </c>
      <c r="I210" s="482">
        <v>1980.6880000000001</v>
      </c>
      <c r="J210" s="244">
        <v>38.55800000000022</v>
      </c>
      <c r="K210" s="244">
        <v>1942.1299999999999</v>
      </c>
      <c r="L210" s="371"/>
      <c r="M210" s="403">
        <v>30891.519780000002</v>
      </c>
      <c r="N210" s="36"/>
      <c r="S210" s="21"/>
    </row>
    <row r="211" spans="1:19" ht="18" customHeight="1">
      <c r="A211" s="12">
        <v>175</v>
      </c>
      <c r="B211" s="399" t="s">
        <v>280</v>
      </c>
      <c r="C211" s="447" t="s">
        <v>10</v>
      </c>
      <c r="D211" s="496">
        <v>0</v>
      </c>
      <c r="E211" s="371">
        <v>0</v>
      </c>
      <c r="F211" s="371">
        <v>0</v>
      </c>
      <c r="G211" s="371"/>
      <c r="H211" s="403">
        <v>0</v>
      </c>
      <c r="I211" s="496">
        <v>0</v>
      </c>
      <c r="J211" s="371">
        <v>0</v>
      </c>
      <c r="K211" s="371">
        <v>0</v>
      </c>
      <c r="L211" s="371"/>
      <c r="M211" s="403">
        <v>0</v>
      </c>
      <c r="N211" s="36"/>
      <c r="S211" s="21"/>
    </row>
    <row r="212" spans="1:19" ht="18" customHeight="1">
      <c r="A212" s="12">
        <v>176</v>
      </c>
      <c r="B212" s="399" t="s">
        <v>297</v>
      </c>
      <c r="C212" s="446" t="s">
        <v>10</v>
      </c>
      <c r="D212" s="172">
        <v>2402.5169999999998</v>
      </c>
      <c r="E212" s="398">
        <v>30.786000000000058</v>
      </c>
      <c r="F212" s="398">
        <v>2371.7309999999998</v>
      </c>
      <c r="G212" s="398"/>
      <c r="H212" s="145">
        <v>57576.141755999997</v>
      </c>
      <c r="I212" s="172">
        <v>2152.0439999999999</v>
      </c>
      <c r="J212" s="398">
        <v>27.847999999999956</v>
      </c>
      <c r="K212" s="398">
        <v>2124.1959999999999</v>
      </c>
      <c r="L212" s="398"/>
      <c r="M212" s="145">
        <v>50691.813344000002</v>
      </c>
      <c r="N212" s="36"/>
      <c r="S212" s="21"/>
    </row>
    <row r="213" spans="1:19" ht="18" customHeight="1">
      <c r="A213" s="12">
        <v>177</v>
      </c>
      <c r="B213" s="447" t="s">
        <v>304</v>
      </c>
      <c r="C213" s="446" t="s">
        <v>10</v>
      </c>
      <c r="D213" s="563">
        <v>8433.0779999999995</v>
      </c>
      <c r="E213" s="143">
        <v>124.46599999999853</v>
      </c>
      <c r="F213" s="143">
        <v>8308.612000000001</v>
      </c>
      <c r="G213" s="402"/>
      <c r="H213" s="145">
        <v>201699.86491200002</v>
      </c>
      <c r="I213" s="563">
        <v>8667.5930000000008</v>
      </c>
      <c r="J213" s="143">
        <v>136.77900000000227</v>
      </c>
      <c r="K213" s="143">
        <v>8530.8139999999985</v>
      </c>
      <c r="L213" s="402"/>
      <c r="M213" s="145">
        <v>203579.34529600001</v>
      </c>
    </row>
    <row r="214" spans="1:19" ht="18" customHeight="1">
      <c r="A214" s="12">
        <v>178</v>
      </c>
      <c r="B214" s="399" t="s">
        <v>289</v>
      </c>
      <c r="C214" s="446" t="s">
        <v>10</v>
      </c>
      <c r="D214" s="172">
        <v>1000.4580000000001</v>
      </c>
      <c r="E214" s="143">
        <v>40.004000000000133</v>
      </c>
      <c r="F214" s="143">
        <v>960.45399999999995</v>
      </c>
      <c r="G214" s="398"/>
      <c r="H214" s="145">
        <v>23315.981304000001</v>
      </c>
      <c r="I214" s="172">
        <v>1047.8330000000001</v>
      </c>
      <c r="J214" s="143">
        <v>46.1400000000001</v>
      </c>
      <c r="K214" s="143">
        <v>1001.693</v>
      </c>
      <c r="L214" s="398"/>
      <c r="M214" s="145">
        <v>23904.401752000002</v>
      </c>
      <c r="N214" s="36"/>
      <c r="S214" s="21"/>
    </row>
    <row r="215" spans="1:19" ht="18" customHeight="1">
      <c r="A215" s="12">
        <v>179</v>
      </c>
      <c r="B215" s="399" t="s">
        <v>305</v>
      </c>
      <c r="C215" s="446" t="s">
        <v>10</v>
      </c>
      <c r="D215" s="172">
        <v>3188.0780000000004</v>
      </c>
      <c r="E215" s="143">
        <v>69.943000000000211</v>
      </c>
      <c r="F215" s="143">
        <v>3118.1350000000002</v>
      </c>
      <c r="G215" s="398"/>
      <c r="H215" s="145">
        <v>75695.845260000002</v>
      </c>
      <c r="I215" s="172">
        <v>4209.2849999999999</v>
      </c>
      <c r="J215" s="143">
        <v>96.856999999999971</v>
      </c>
      <c r="K215" s="143">
        <v>4112.4279999999999</v>
      </c>
      <c r="L215" s="398"/>
      <c r="M215" s="145">
        <v>98138.981792000006</v>
      </c>
      <c r="N215" s="36"/>
      <c r="S215" s="21"/>
    </row>
    <row r="216" spans="1:19" ht="18" customHeight="1">
      <c r="A216" s="12">
        <v>180</v>
      </c>
      <c r="B216" s="399" t="s">
        <v>279</v>
      </c>
      <c r="C216" s="446" t="s">
        <v>10</v>
      </c>
      <c r="D216" s="172">
        <v>382.661</v>
      </c>
      <c r="E216" s="143">
        <v>6.3899999999999864</v>
      </c>
      <c r="F216" s="143">
        <v>376.27100000000002</v>
      </c>
      <c r="G216" s="398"/>
      <c r="H216" s="145">
        <v>9134.3547959999996</v>
      </c>
      <c r="I216" s="172">
        <v>515.29</v>
      </c>
      <c r="J216" s="143">
        <v>5.8869999999999436</v>
      </c>
      <c r="K216" s="143">
        <v>509.40300000000002</v>
      </c>
      <c r="L216" s="398"/>
      <c r="M216" s="145">
        <v>12156.393192000001</v>
      </c>
      <c r="N216" s="36"/>
      <c r="S216" s="21"/>
    </row>
    <row r="217" spans="1:19" ht="18" customHeight="1">
      <c r="A217" s="12">
        <v>181</v>
      </c>
      <c r="B217" s="399" t="s">
        <v>281</v>
      </c>
      <c r="C217" s="446" t="s">
        <v>10</v>
      </c>
      <c r="D217" s="172">
        <v>3545.6510000000003</v>
      </c>
      <c r="E217" s="143">
        <v>50.009000000000469</v>
      </c>
      <c r="F217" s="143">
        <v>3495.6419999999998</v>
      </c>
      <c r="G217" s="398"/>
      <c r="H217" s="145">
        <v>84860.205191999994</v>
      </c>
      <c r="I217" s="172">
        <v>4647.348</v>
      </c>
      <c r="J217" s="143">
        <v>69.771999999999935</v>
      </c>
      <c r="K217" s="143">
        <v>4577.576</v>
      </c>
      <c r="L217" s="398"/>
      <c r="M217" s="145">
        <v>109239.27366400001</v>
      </c>
      <c r="N217" s="36"/>
      <c r="S217" s="21"/>
    </row>
    <row r="218" spans="1:19" ht="18" customHeight="1">
      <c r="A218" s="12">
        <v>182</v>
      </c>
      <c r="B218" s="399" t="s">
        <v>298</v>
      </c>
      <c r="C218" s="446" t="s">
        <v>10</v>
      </c>
      <c r="D218" s="172">
        <v>4109.32</v>
      </c>
      <c r="E218" s="143">
        <v>39.837999999999738</v>
      </c>
      <c r="F218" s="143">
        <v>4069.482</v>
      </c>
      <c r="G218" s="398"/>
      <c r="H218" s="145">
        <v>98790.745032000006</v>
      </c>
      <c r="I218" s="172">
        <v>4150.1210000000001</v>
      </c>
      <c r="J218" s="143">
        <v>43.330000000000837</v>
      </c>
      <c r="K218" s="143">
        <v>4106.7909999999993</v>
      </c>
      <c r="L218" s="398"/>
      <c r="M218" s="145">
        <v>98004.460424000004</v>
      </c>
      <c r="N218" s="36"/>
      <c r="S218" s="21"/>
    </row>
    <row r="219" spans="1:19" ht="18" customHeight="1">
      <c r="A219" s="12">
        <v>183</v>
      </c>
      <c r="B219" s="399" t="s">
        <v>299</v>
      </c>
      <c r="C219" s="446" t="s">
        <v>10</v>
      </c>
      <c r="D219" s="172">
        <v>3188.1390000000001</v>
      </c>
      <c r="E219" s="143">
        <v>100.29700000000003</v>
      </c>
      <c r="F219" s="143">
        <v>3087.8420000000001</v>
      </c>
      <c r="G219" s="398"/>
      <c r="H219" s="145">
        <v>74960.452392000007</v>
      </c>
      <c r="I219" s="172">
        <v>3381.4749999999999</v>
      </c>
      <c r="J219" s="143">
        <v>106.50899999999956</v>
      </c>
      <c r="K219" s="143">
        <v>3274.9660000000003</v>
      </c>
      <c r="L219" s="398"/>
      <c r="M219" s="145">
        <v>78153.788624000008</v>
      </c>
      <c r="N219" s="36"/>
      <c r="S219" s="21"/>
    </row>
    <row r="220" spans="1:19" ht="18" customHeight="1">
      <c r="A220" s="12">
        <v>184</v>
      </c>
      <c r="B220" s="399" t="s">
        <v>303</v>
      </c>
      <c r="C220" s="98" t="s">
        <v>10</v>
      </c>
      <c r="D220" s="172">
        <v>5522.26</v>
      </c>
      <c r="E220" s="143">
        <v>44.20299999999952</v>
      </c>
      <c r="F220" s="143">
        <v>5478.0570000000007</v>
      </c>
      <c r="G220" s="398"/>
      <c r="H220" s="145">
        <v>132985.311732</v>
      </c>
      <c r="I220" s="172">
        <v>5315.5749999999998</v>
      </c>
      <c r="J220" s="143">
        <v>37.617000000000189</v>
      </c>
      <c r="K220" s="143">
        <v>5277.9579999999996</v>
      </c>
      <c r="L220" s="398"/>
      <c r="M220" s="145">
        <v>125953.18971199999</v>
      </c>
      <c r="N220" s="36"/>
      <c r="S220" s="21"/>
    </row>
    <row r="221" spans="1:19" ht="18" customHeight="1">
      <c r="A221" s="12">
        <v>185</v>
      </c>
      <c r="B221" s="456" t="s">
        <v>300</v>
      </c>
      <c r="C221" s="98" t="s">
        <v>10</v>
      </c>
      <c r="D221" s="172">
        <v>3425.8879999999999</v>
      </c>
      <c r="E221" s="143">
        <v>21.72899999999936</v>
      </c>
      <c r="F221" s="143">
        <v>3404.1590000000006</v>
      </c>
      <c r="G221" s="398"/>
      <c r="H221" s="145">
        <v>82639.363883999991</v>
      </c>
      <c r="I221" s="172">
        <v>4390.7880000000005</v>
      </c>
      <c r="J221" s="143">
        <v>27.828999999999724</v>
      </c>
      <c r="K221" s="143">
        <v>4362.9590000000007</v>
      </c>
      <c r="L221" s="398"/>
      <c r="M221" s="145">
        <v>104117.65357600001</v>
      </c>
      <c r="N221" s="36"/>
      <c r="S221" s="21"/>
    </row>
    <row r="222" spans="1:19" ht="18" customHeight="1">
      <c r="A222" s="12">
        <v>186</v>
      </c>
      <c r="B222" s="456" t="s">
        <v>301</v>
      </c>
      <c r="C222" s="98" t="s">
        <v>10</v>
      </c>
      <c r="D222" s="172">
        <v>4632.0509999999995</v>
      </c>
      <c r="E222" s="143">
        <v>28.492999999999483</v>
      </c>
      <c r="F222" s="143">
        <v>4603.558</v>
      </c>
      <c r="G222" s="398"/>
      <c r="H222" s="145">
        <v>111755.97400799999</v>
      </c>
      <c r="I222" s="172">
        <v>3274.3230000000003</v>
      </c>
      <c r="J222" s="143">
        <v>22.858000000000175</v>
      </c>
      <c r="K222" s="143">
        <v>3251.4650000000001</v>
      </c>
      <c r="L222" s="398"/>
      <c r="M222" s="145">
        <v>77592.960760000002</v>
      </c>
      <c r="N222" s="36"/>
      <c r="S222" s="21"/>
    </row>
    <row r="223" spans="1:19" ht="18" customHeight="1">
      <c r="A223" s="12">
        <v>187</v>
      </c>
      <c r="B223" s="399" t="s">
        <v>341</v>
      </c>
      <c r="C223" s="98" t="s">
        <v>10</v>
      </c>
      <c r="D223" s="172">
        <v>1292.3580000000002</v>
      </c>
      <c r="E223" s="143">
        <v>17.579000000000178</v>
      </c>
      <c r="F223" s="143">
        <v>1274.779</v>
      </c>
      <c r="G223" s="398"/>
      <c r="H223" s="145">
        <v>30946.535003999998</v>
      </c>
      <c r="I223" s="172">
        <v>1751.0499999999997</v>
      </c>
      <c r="J223" s="143">
        <v>18.373999999999796</v>
      </c>
      <c r="K223" s="143">
        <v>1732.6759999999999</v>
      </c>
      <c r="L223" s="398"/>
      <c r="M223" s="145">
        <v>41348.580064000002</v>
      </c>
      <c r="N223" s="36"/>
      <c r="S223" s="21"/>
    </row>
    <row r="224" spans="1:19" ht="18" customHeight="1">
      <c r="A224" s="12">
        <v>188</v>
      </c>
      <c r="B224" s="399" t="s">
        <v>362</v>
      </c>
      <c r="C224" s="98" t="s">
        <v>10</v>
      </c>
      <c r="D224" s="172">
        <v>4097.415</v>
      </c>
      <c r="E224" s="143">
        <v>113.61400000000003</v>
      </c>
      <c r="F224" s="143">
        <v>3983.8009999999999</v>
      </c>
      <c r="G224" s="398"/>
      <c r="H224" s="145">
        <v>96710.753075999994</v>
      </c>
      <c r="I224" s="172">
        <v>4207.777</v>
      </c>
      <c r="J224" s="143">
        <v>101.03099999999995</v>
      </c>
      <c r="K224" s="143">
        <v>4106.7460000000001</v>
      </c>
      <c r="L224" s="398"/>
      <c r="M224" s="145">
        <v>98003.386544000008</v>
      </c>
      <c r="N224" s="36"/>
      <c r="S224" s="21"/>
    </row>
    <row r="225" spans="1:19" ht="18" customHeight="1">
      <c r="A225" s="12">
        <v>189</v>
      </c>
      <c r="B225" s="399" t="s">
        <v>372</v>
      </c>
      <c r="C225" s="98" t="s">
        <v>10</v>
      </c>
      <c r="D225" s="172">
        <v>866.91699999999992</v>
      </c>
      <c r="E225" s="143">
        <v>23.870999999999867</v>
      </c>
      <c r="F225" s="143">
        <v>843.04600000000005</v>
      </c>
      <c r="G225" s="398"/>
      <c r="H225" s="433">
        <v>20465.784696000002</v>
      </c>
      <c r="I225" s="172">
        <v>893.27300000000002</v>
      </c>
      <c r="J225" s="143">
        <v>23.428999999999974</v>
      </c>
      <c r="K225" s="143">
        <v>869.84400000000005</v>
      </c>
      <c r="L225" s="398"/>
      <c r="M225" s="145">
        <v>20757.957216000003</v>
      </c>
      <c r="N225" s="36"/>
      <c r="S225" s="21"/>
    </row>
    <row r="226" spans="1:19" ht="18" customHeight="1">
      <c r="A226" s="12">
        <v>190</v>
      </c>
      <c r="B226" s="399" t="s">
        <v>307</v>
      </c>
      <c r="C226" s="98" t="s">
        <v>10</v>
      </c>
      <c r="D226" s="172">
        <v>438.71899999999999</v>
      </c>
      <c r="E226" s="143">
        <v>8.9710000000000036</v>
      </c>
      <c r="F226" s="143">
        <v>429.74799999999999</v>
      </c>
      <c r="G226" s="398"/>
      <c r="H226" s="433">
        <v>6953.7523880000008</v>
      </c>
      <c r="I226" s="67">
        <v>429.82900000000006</v>
      </c>
      <c r="J226" s="68">
        <v>6.6620000000000346</v>
      </c>
      <c r="K226" s="68">
        <v>423.16700000000003</v>
      </c>
      <c r="L226" s="87"/>
      <c r="M226" s="89">
        <v>6730.8943019999997</v>
      </c>
      <c r="N226" s="36"/>
      <c r="S226" s="21"/>
    </row>
    <row r="227" spans="1:19" ht="18" customHeight="1">
      <c r="A227" s="12">
        <v>191</v>
      </c>
      <c r="B227" s="399" t="s">
        <v>358</v>
      </c>
      <c r="C227" s="98" t="s">
        <v>10</v>
      </c>
      <c r="D227" s="172">
        <v>2055.828</v>
      </c>
      <c r="E227" s="143">
        <v>9.7470000000000709</v>
      </c>
      <c r="F227" s="143">
        <v>2046.0809999999999</v>
      </c>
      <c r="G227" s="398"/>
      <c r="H227" s="433">
        <v>49670.662356000001</v>
      </c>
      <c r="I227" s="67">
        <v>3310.5709999999999</v>
      </c>
      <c r="J227" s="68">
        <v>11.161999999999807</v>
      </c>
      <c r="K227" s="68">
        <v>3299.4090000000001</v>
      </c>
      <c r="L227" s="87"/>
      <c r="M227" s="89">
        <v>78737.096376000001</v>
      </c>
      <c r="N227" s="36"/>
      <c r="S227" s="21"/>
    </row>
    <row r="228" spans="1:19" ht="18" customHeight="1">
      <c r="A228" s="12">
        <v>192</v>
      </c>
      <c r="B228" s="399" t="s">
        <v>359</v>
      </c>
      <c r="C228" s="98" t="s">
        <v>10</v>
      </c>
      <c r="D228" s="172">
        <v>2991.3879999999999</v>
      </c>
      <c r="E228" s="143">
        <v>56.646999999999935</v>
      </c>
      <c r="F228" s="143">
        <v>2934.741</v>
      </c>
      <c r="G228" s="398"/>
      <c r="H228" s="433">
        <v>47487.044121000006</v>
      </c>
      <c r="I228" s="67">
        <v>11148.076000000001</v>
      </c>
      <c r="J228" s="68">
        <v>126.83500000000276</v>
      </c>
      <c r="K228" s="68">
        <v>11021.240999999998</v>
      </c>
      <c r="L228" s="87"/>
      <c r="M228" s="89">
        <v>175303.85934599998</v>
      </c>
      <c r="N228" s="36"/>
      <c r="S228" s="21"/>
    </row>
    <row r="229" spans="1:19" ht="18" customHeight="1">
      <c r="A229" s="12">
        <v>193</v>
      </c>
      <c r="B229" s="456" t="s">
        <v>349</v>
      </c>
      <c r="C229" s="98" t="s">
        <v>10</v>
      </c>
      <c r="D229" s="172">
        <v>2631.6490000000003</v>
      </c>
      <c r="E229" s="143">
        <v>43.984000000000378</v>
      </c>
      <c r="F229" s="143">
        <v>2587.665</v>
      </c>
      <c r="G229" s="398"/>
      <c r="H229" s="433">
        <v>62818.155539999992</v>
      </c>
      <c r="I229" s="67">
        <v>2789.2200000000003</v>
      </c>
      <c r="J229" s="68">
        <v>31.6550000000002</v>
      </c>
      <c r="K229" s="68">
        <v>2757.5650000000001</v>
      </c>
      <c r="L229" s="87"/>
      <c r="M229" s="89">
        <v>65806.531160000013</v>
      </c>
      <c r="N229" s="36"/>
      <c r="S229" s="21"/>
    </row>
    <row r="230" spans="1:19" ht="18" customHeight="1">
      <c r="A230" s="12">
        <v>194</v>
      </c>
      <c r="B230" s="399" t="s">
        <v>355</v>
      </c>
      <c r="C230" s="98" t="s">
        <v>10</v>
      </c>
      <c r="D230" s="172">
        <v>2162.1039999999998</v>
      </c>
      <c r="E230" s="143">
        <v>26.294999999999618</v>
      </c>
      <c r="F230" s="143">
        <v>2135.8090000000002</v>
      </c>
      <c r="G230" s="398"/>
      <c r="H230" s="433">
        <v>51848.899283999999</v>
      </c>
      <c r="I230" s="67">
        <v>2256.7449999999999</v>
      </c>
      <c r="J230" s="68">
        <v>44.846999999999753</v>
      </c>
      <c r="K230" s="68">
        <v>2211.8980000000001</v>
      </c>
      <c r="L230" s="87"/>
      <c r="M230" s="89">
        <v>52784.733872000004</v>
      </c>
      <c r="N230" s="36"/>
      <c r="S230" s="21"/>
    </row>
    <row r="231" spans="1:19" ht="18" customHeight="1">
      <c r="A231" s="12">
        <v>195</v>
      </c>
      <c r="B231" s="399" t="s">
        <v>399</v>
      </c>
      <c r="C231" s="98" t="s">
        <v>10</v>
      </c>
      <c r="D231" s="172">
        <v>5695.7029999999995</v>
      </c>
      <c r="E231" s="143">
        <v>21.820999999999913</v>
      </c>
      <c r="F231" s="143">
        <v>5673.8819999999996</v>
      </c>
      <c r="G231" s="398"/>
      <c r="H231" s="433">
        <v>137739.15943199999</v>
      </c>
      <c r="I231" s="67">
        <v>3888.7150000000001</v>
      </c>
      <c r="J231" s="68">
        <v>42.094000000000051</v>
      </c>
      <c r="K231" s="68">
        <v>3846.6210000000001</v>
      </c>
      <c r="L231" s="87"/>
      <c r="M231" s="242">
        <v>0</v>
      </c>
      <c r="N231" s="36"/>
      <c r="S231" s="21"/>
    </row>
    <row r="232" spans="1:19" ht="18" customHeight="1">
      <c r="A232" s="12">
        <v>196</v>
      </c>
      <c r="B232" s="399" t="s">
        <v>373</v>
      </c>
      <c r="C232" s="98" t="s">
        <v>10</v>
      </c>
      <c r="D232" s="172">
        <v>1053.624</v>
      </c>
      <c r="E232" s="143">
        <v>49.105000000000018</v>
      </c>
      <c r="F232" s="143">
        <v>1004.519</v>
      </c>
      <c r="G232" s="398"/>
      <c r="H232" s="433">
        <v>0</v>
      </c>
      <c r="I232" s="67">
        <v>173.55500000000001</v>
      </c>
      <c r="J232" s="68">
        <v>4.6599999999999966</v>
      </c>
      <c r="K232" s="68">
        <v>168.89500000000001</v>
      </c>
      <c r="L232" s="87"/>
      <c r="M232" s="242">
        <v>0</v>
      </c>
      <c r="N232" s="36"/>
      <c r="S232" s="21"/>
    </row>
    <row r="233" spans="1:19" ht="18" customHeight="1">
      <c r="A233" s="12">
        <v>197</v>
      </c>
      <c r="B233" s="399" t="s">
        <v>376</v>
      </c>
      <c r="C233" s="98" t="s">
        <v>10</v>
      </c>
      <c r="D233" s="172">
        <v>151.91300000000001</v>
      </c>
      <c r="E233" s="143">
        <v>3.4370000000000118</v>
      </c>
      <c r="F233" s="143">
        <v>148.476</v>
      </c>
      <c r="G233" s="398"/>
      <c r="H233" s="433">
        <v>2402.4901560000003</v>
      </c>
      <c r="I233" s="85">
        <v>0</v>
      </c>
      <c r="J233" s="69">
        <v>0</v>
      </c>
      <c r="K233" s="69">
        <v>0</v>
      </c>
      <c r="L233" s="248"/>
      <c r="M233" s="242">
        <v>0</v>
      </c>
      <c r="N233" s="36"/>
      <c r="S233" s="21"/>
    </row>
    <row r="234" spans="1:19" ht="18" customHeight="1">
      <c r="A234" s="12">
        <v>198</v>
      </c>
      <c r="B234" s="399" t="s">
        <v>380</v>
      </c>
      <c r="C234" s="406" t="s">
        <v>10</v>
      </c>
      <c r="D234" s="482">
        <v>0</v>
      </c>
      <c r="E234" s="244">
        <v>0</v>
      </c>
      <c r="F234" s="244">
        <v>0</v>
      </c>
      <c r="G234" s="369"/>
      <c r="H234" s="403">
        <v>0</v>
      </c>
      <c r="I234" s="85">
        <v>0</v>
      </c>
      <c r="J234" s="69">
        <v>0</v>
      </c>
      <c r="K234" s="69">
        <v>0</v>
      </c>
      <c r="L234" s="248"/>
      <c r="M234" s="242">
        <v>0</v>
      </c>
      <c r="N234" s="36"/>
      <c r="S234" s="21"/>
    </row>
    <row r="235" spans="1:19" ht="18" customHeight="1">
      <c r="A235" s="12">
        <v>199</v>
      </c>
      <c r="B235" s="399" t="s">
        <v>381</v>
      </c>
      <c r="C235" s="406" t="s">
        <v>10</v>
      </c>
      <c r="D235" s="482">
        <v>0</v>
      </c>
      <c r="E235" s="244">
        <v>0</v>
      </c>
      <c r="F235" s="244">
        <v>0</v>
      </c>
      <c r="G235" s="369"/>
      <c r="H235" s="403">
        <v>0</v>
      </c>
      <c r="I235" s="67">
        <v>9.6000000000000002E-2</v>
      </c>
      <c r="J235" s="68">
        <v>0</v>
      </c>
      <c r="K235" s="68">
        <v>9.6000000000000002E-2</v>
      </c>
      <c r="L235" s="87"/>
      <c r="M235" s="89">
        <v>0.88924800000000004</v>
      </c>
      <c r="N235" s="36"/>
      <c r="S235" s="21"/>
    </row>
    <row r="236" spans="1:19" ht="18" customHeight="1">
      <c r="A236" s="12">
        <v>200</v>
      </c>
      <c r="B236" s="456" t="s">
        <v>348</v>
      </c>
      <c r="C236" s="406" t="s">
        <v>10</v>
      </c>
      <c r="D236" s="172">
        <v>447.38499999999999</v>
      </c>
      <c r="E236" s="143">
        <v>6.9769999999999754</v>
      </c>
      <c r="F236" s="143">
        <v>440.40800000000002</v>
      </c>
      <c r="G236" s="144"/>
      <c r="H236" s="145">
        <v>19195.182679999998</v>
      </c>
      <c r="I236" s="172">
        <v>639.4620000000001</v>
      </c>
      <c r="J236" s="143">
        <v>10.444000000000074</v>
      </c>
      <c r="K236" s="143">
        <v>629.01800000000003</v>
      </c>
      <c r="L236" s="144"/>
      <c r="M236" s="145">
        <v>26950.27621</v>
      </c>
      <c r="N236" s="36"/>
      <c r="S236" s="21"/>
    </row>
    <row r="237" spans="1:19" ht="18" customHeight="1">
      <c r="A237" s="12">
        <v>201</v>
      </c>
      <c r="B237" s="456" t="s">
        <v>347</v>
      </c>
      <c r="C237" s="406" t="s">
        <v>10</v>
      </c>
      <c r="D237" s="172">
        <v>54.980999999999995</v>
      </c>
      <c r="E237" s="143">
        <v>5.0729999999999933</v>
      </c>
      <c r="F237" s="143">
        <v>49.908000000000001</v>
      </c>
      <c r="G237" s="144"/>
      <c r="H237" s="145">
        <v>2175.2401800000002</v>
      </c>
      <c r="I237" s="172">
        <v>56.877999999999993</v>
      </c>
      <c r="J237" s="143">
        <v>2.9429999999999907</v>
      </c>
      <c r="K237" s="143">
        <v>53.935000000000002</v>
      </c>
      <c r="L237" s="144"/>
      <c r="M237" s="145">
        <v>2310.8450750000002</v>
      </c>
      <c r="N237" s="36"/>
      <c r="S237" s="21"/>
    </row>
    <row r="238" spans="1:19" ht="18" customHeight="1">
      <c r="A238" s="12">
        <v>202</v>
      </c>
      <c r="B238" s="456" t="s">
        <v>377</v>
      </c>
      <c r="C238" s="406" t="s">
        <v>10</v>
      </c>
      <c r="D238" s="172">
        <v>782.21699999999987</v>
      </c>
      <c r="E238" s="143">
        <v>0.61899999999991451</v>
      </c>
      <c r="F238" s="143">
        <v>781.59799999999996</v>
      </c>
      <c r="G238" s="144"/>
      <c r="H238" s="145">
        <v>34065.948830000001</v>
      </c>
      <c r="I238" s="172">
        <v>939.55899999999997</v>
      </c>
      <c r="J238" s="143">
        <v>2.1199999999998909</v>
      </c>
      <c r="K238" s="143">
        <v>937.43900000000008</v>
      </c>
      <c r="L238" s="144"/>
      <c r="M238" s="403">
        <v>0</v>
      </c>
      <c r="N238" s="36"/>
      <c r="S238" s="21"/>
    </row>
    <row r="239" spans="1:19" ht="32.25" customHeight="1">
      <c r="A239" s="12">
        <v>203</v>
      </c>
      <c r="B239" s="549" t="s">
        <v>405</v>
      </c>
      <c r="C239" s="406" t="s">
        <v>10</v>
      </c>
      <c r="D239" s="482">
        <v>0</v>
      </c>
      <c r="E239" s="244">
        <v>0</v>
      </c>
      <c r="F239" s="244">
        <v>0</v>
      </c>
      <c r="G239" s="369"/>
      <c r="H239" s="403">
        <v>0</v>
      </c>
      <c r="I239" s="482">
        <v>0</v>
      </c>
      <c r="J239" s="244">
        <v>0</v>
      </c>
      <c r="K239" s="244">
        <v>0</v>
      </c>
      <c r="L239" s="369"/>
      <c r="M239" s="403">
        <v>0</v>
      </c>
      <c r="N239" s="36"/>
      <c r="S239" s="21"/>
    </row>
    <row r="240" spans="1:19" ht="18" customHeight="1">
      <c r="A240" s="12">
        <v>204</v>
      </c>
      <c r="B240" s="456" t="s">
        <v>406</v>
      </c>
      <c r="C240" s="406" t="s">
        <v>10</v>
      </c>
      <c r="D240" s="404">
        <v>250.49700000000001</v>
      </c>
      <c r="E240" s="398">
        <v>4.3590000000000373</v>
      </c>
      <c r="F240" s="398">
        <v>246.13799999999998</v>
      </c>
      <c r="G240" s="398"/>
      <c r="H240" s="145">
        <v>10727.924730000001</v>
      </c>
      <c r="I240" s="172">
        <v>266.87299999999999</v>
      </c>
      <c r="J240" s="143">
        <v>3.5529999999999973</v>
      </c>
      <c r="K240" s="143">
        <v>263.32</v>
      </c>
      <c r="L240" s="144"/>
      <c r="M240" s="145">
        <v>11281.945400000001</v>
      </c>
      <c r="N240" s="36"/>
      <c r="S240" s="21"/>
    </row>
    <row r="241" spans="1:19" ht="18" customHeight="1">
      <c r="A241" s="12">
        <v>205</v>
      </c>
      <c r="B241" s="456" t="s">
        <v>357</v>
      </c>
      <c r="C241" s="406" t="s">
        <v>10</v>
      </c>
      <c r="D241" s="404">
        <v>593.96600000000001</v>
      </c>
      <c r="E241" s="398">
        <v>15.47300000000007</v>
      </c>
      <c r="F241" s="398">
        <v>578.49299999999994</v>
      </c>
      <c r="G241" s="398"/>
      <c r="H241" s="145">
        <v>25213.617405000001</v>
      </c>
      <c r="I241" s="172">
        <v>612.87699999999995</v>
      </c>
      <c r="J241" s="143">
        <v>39.261999999999944</v>
      </c>
      <c r="K241" s="143">
        <v>573.61500000000001</v>
      </c>
      <c r="L241" s="144"/>
      <c r="M241" s="145">
        <v>24576.534674999999</v>
      </c>
      <c r="N241" s="36"/>
      <c r="S241" s="21"/>
    </row>
    <row r="242" spans="1:19" ht="18" customHeight="1">
      <c r="A242" s="12">
        <v>206</v>
      </c>
      <c r="B242" s="456" t="s">
        <v>360</v>
      </c>
      <c r="C242" s="406" t="s">
        <v>10</v>
      </c>
      <c r="D242" s="404">
        <v>42.12</v>
      </c>
      <c r="E242" s="398">
        <v>6.0919999999999987</v>
      </c>
      <c r="F242" s="398">
        <v>36.027999999999999</v>
      </c>
      <c r="G242" s="300"/>
      <c r="H242" s="433">
        <v>1570.2803799999999</v>
      </c>
      <c r="I242" s="172">
        <v>26.257999999999999</v>
      </c>
      <c r="J242" s="143">
        <v>1.5459999999999994</v>
      </c>
      <c r="K242" s="143">
        <v>24.712</v>
      </c>
      <c r="L242" s="144"/>
      <c r="M242" s="145">
        <v>1058.7856400000001</v>
      </c>
      <c r="N242" s="36"/>
      <c r="S242" s="21"/>
    </row>
    <row r="243" spans="1:19" ht="18" customHeight="1">
      <c r="A243" s="12">
        <v>207</v>
      </c>
      <c r="B243" s="481" t="s">
        <v>361</v>
      </c>
      <c r="C243" s="406" t="s">
        <v>10</v>
      </c>
      <c r="D243" s="404">
        <v>603.59799999999996</v>
      </c>
      <c r="E243" s="398">
        <v>5.5399999999999636</v>
      </c>
      <c r="F243" s="398">
        <v>598.05799999999999</v>
      </c>
      <c r="G243" s="300"/>
      <c r="H243" s="433">
        <v>26066.357930000002</v>
      </c>
      <c r="I243" s="172">
        <v>616.95099999999991</v>
      </c>
      <c r="J243" s="143">
        <v>5.8239999999999554</v>
      </c>
      <c r="K243" s="143">
        <v>611.12699999999995</v>
      </c>
      <c r="L243" s="144"/>
      <c r="M243" s="403">
        <v>26183.736314999998</v>
      </c>
      <c r="N243" s="36"/>
      <c r="S243" s="21"/>
    </row>
    <row r="244" spans="1:19" ht="18" customHeight="1">
      <c r="A244" s="12">
        <v>208</v>
      </c>
      <c r="B244" s="481" t="s">
        <v>354</v>
      </c>
      <c r="C244" s="406" t="s">
        <v>10</v>
      </c>
      <c r="D244" s="404">
        <v>311.32299999999998</v>
      </c>
      <c r="E244" s="398">
        <v>3.0329999999999586</v>
      </c>
      <c r="F244" s="398">
        <v>308.29000000000002</v>
      </c>
      <c r="G244" s="300"/>
      <c r="H244" s="433">
        <v>13436.819650000001</v>
      </c>
      <c r="I244" s="172">
        <v>330.64300000000003</v>
      </c>
      <c r="J244" s="143">
        <v>3.6009999999999991</v>
      </c>
      <c r="K244" s="143">
        <v>327.04200000000003</v>
      </c>
      <c r="L244" s="144"/>
      <c r="M244" s="403">
        <v>14012.114489999998</v>
      </c>
      <c r="N244" s="36"/>
      <c r="S244" s="21"/>
    </row>
    <row r="245" spans="1:19" ht="30.75" customHeight="1">
      <c r="A245" s="12">
        <v>209</v>
      </c>
      <c r="B245" s="481" t="s">
        <v>390</v>
      </c>
      <c r="C245" s="406" t="s">
        <v>10</v>
      </c>
      <c r="D245" s="404">
        <v>566.28600000000006</v>
      </c>
      <c r="E245" s="371">
        <v>0</v>
      </c>
      <c r="F245" s="398">
        <v>566.28600000000006</v>
      </c>
      <c r="G245" s="300"/>
      <c r="H245" s="433">
        <v>24681.575310000004</v>
      </c>
      <c r="I245" s="172">
        <v>600.029</v>
      </c>
      <c r="J245" s="143">
        <v>0</v>
      </c>
      <c r="K245" s="143">
        <v>600.029</v>
      </c>
      <c r="L245" s="369"/>
      <c r="M245" s="403">
        <v>25708.242504999998</v>
      </c>
      <c r="N245" s="36"/>
      <c r="S245" s="21"/>
    </row>
    <row r="246" spans="1:19" ht="18" customHeight="1">
      <c r="A246" s="12">
        <v>210</v>
      </c>
      <c r="B246" s="481" t="s">
        <v>375</v>
      </c>
      <c r="C246" s="406" t="s">
        <v>10</v>
      </c>
      <c r="D246" s="404">
        <v>580.44200000000001</v>
      </c>
      <c r="E246" s="398">
        <v>12.178999999999974</v>
      </c>
      <c r="F246" s="398">
        <v>568.26300000000003</v>
      </c>
      <c r="G246" s="300"/>
      <c r="H246" s="433">
        <v>24767.742854999997</v>
      </c>
      <c r="I246" s="172">
        <v>580.09100000000012</v>
      </c>
      <c r="J246" s="143">
        <v>10.062000000000126</v>
      </c>
      <c r="K246" s="143">
        <v>570.029</v>
      </c>
      <c r="L246" s="144"/>
      <c r="M246" s="403">
        <v>24422.892505</v>
      </c>
      <c r="N246" s="36"/>
      <c r="S246" s="21"/>
    </row>
    <row r="247" spans="1:19" ht="18" customHeight="1">
      <c r="A247" s="12">
        <v>211</v>
      </c>
      <c r="B247" s="481" t="s">
        <v>378</v>
      </c>
      <c r="C247" s="406" t="s">
        <v>10</v>
      </c>
      <c r="D247" s="404">
        <v>604.25099999999998</v>
      </c>
      <c r="E247" s="398">
        <v>10.196000000000026</v>
      </c>
      <c r="F247" s="398">
        <v>594.05499999999995</v>
      </c>
      <c r="G247" s="300"/>
      <c r="H247" s="433">
        <v>25891.887175</v>
      </c>
      <c r="I247" s="172">
        <v>652.76</v>
      </c>
      <c r="J247" s="143">
        <v>13.120000000000005</v>
      </c>
      <c r="K247" s="143">
        <v>639.64</v>
      </c>
      <c r="L247" s="144"/>
      <c r="M247" s="403">
        <v>27405.375799999998</v>
      </c>
      <c r="N247" s="36"/>
      <c r="S247" s="21"/>
    </row>
    <row r="248" spans="1:19" ht="18" customHeight="1">
      <c r="A248" s="12">
        <v>212</v>
      </c>
      <c r="B248" s="481" t="s">
        <v>379</v>
      </c>
      <c r="C248" s="406" t="s">
        <v>10</v>
      </c>
      <c r="D248" s="404">
        <v>624.096</v>
      </c>
      <c r="E248" s="398">
        <v>39.634000000000015</v>
      </c>
      <c r="F248" s="398">
        <v>584.46199999999999</v>
      </c>
      <c r="G248" s="300"/>
      <c r="H248" s="433">
        <v>25473.776270000002</v>
      </c>
      <c r="I248" s="172">
        <v>672.16800000000001</v>
      </c>
      <c r="J248" s="143">
        <v>29.172000000000025</v>
      </c>
      <c r="K248" s="143">
        <v>642.99599999999998</v>
      </c>
      <c r="L248" s="144"/>
      <c r="M248" s="403">
        <v>27549.163619999999</v>
      </c>
      <c r="N248" s="36"/>
      <c r="S248" s="21"/>
    </row>
    <row r="249" spans="1:19" ht="33" customHeight="1">
      <c r="A249" s="12">
        <v>213</v>
      </c>
      <c r="B249" s="481" t="s">
        <v>383</v>
      </c>
      <c r="C249" s="406" t="s">
        <v>10</v>
      </c>
      <c r="D249" s="404">
        <v>599.77</v>
      </c>
      <c r="E249" s="398">
        <v>8.6369999999999436</v>
      </c>
      <c r="F249" s="398">
        <v>591.13300000000004</v>
      </c>
      <c r="G249" s="300"/>
      <c r="H249" s="433">
        <v>25764.531805000002</v>
      </c>
      <c r="I249" s="172">
        <v>453.74299999999994</v>
      </c>
      <c r="J249" s="143">
        <v>6.8239999999999554</v>
      </c>
      <c r="K249" s="143">
        <v>446.91899999999998</v>
      </c>
      <c r="L249" s="144"/>
      <c r="M249" s="145">
        <v>19148.244555000001</v>
      </c>
      <c r="N249" s="36"/>
      <c r="S249" s="21"/>
    </row>
    <row r="250" spans="1:19" ht="33" customHeight="1">
      <c r="A250" s="12">
        <v>214</v>
      </c>
      <c r="B250" s="481" t="s">
        <v>398</v>
      </c>
      <c r="C250" s="406" t="s">
        <v>10</v>
      </c>
      <c r="D250" s="404">
        <v>670.66799999999989</v>
      </c>
      <c r="E250" s="398">
        <v>1.4809999999999945</v>
      </c>
      <c r="F250" s="398">
        <v>669.1869999999999</v>
      </c>
      <c r="G250" s="300"/>
      <c r="H250" s="433">
        <v>16216.408571</v>
      </c>
      <c r="I250" s="482">
        <v>0</v>
      </c>
      <c r="J250" s="244">
        <v>0</v>
      </c>
      <c r="K250" s="244">
        <v>0</v>
      </c>
      <c r="L250" s="369"/>
      <c r="M250" s="403">
        <v>0</v>
      </c>
      <c r="N250" s="36"/>
      <c r="S250" s="21"/>
    </row>
    <row r="251" spans="1:19" ht="18" customHeight="1">
      <c r="A251" s="12">
        <v>215</v>
      </c>
      <c r="B251" s="481" t="s">
        <v>387</v>
      </c>
      <c r="C251" s="406" t="s">
        <v>10</v>
      </c>
      <c r="D251" s="404">
        <v>687.245</v>
      </c>
      <c r="E251" s="398">
        <v>0</v>
      </c>
      <c r="F251" s="398">
        <v>687.245</v>
      </c>
      <c r="G251" s="300"/>
      <c r="H251" s="508">
        <v>29953.573325000001</v>
      </c>
      <c r="I251" s="482">
        <v>0</v>
      </c>
      <c r="J251" s="244">
        <v>0</v>
      </c>
      <c r="K251" s="244">
        <v>0</v>
      </c>
      <c r="L251" s="369"/>
      <c r="M251" s="403">
        <v>0</v>
      </c>
      <c r="N251" s="36"/>
      <c r="S251" s="21"/>
    </row>
    <row r="252" spans="1:19" ht="18" customHeight="1">
      <c r="A252" s="12">
        <v>216</v>
      </c>
      <c r="B252" s="481" t="s">
        <v>388</v>
      </c>
      <c r="C252" s="406" t="s">
        <v>10</v>
      </c>
      <c r="D252" s="404">
        <v>696.57899999999995</v>
      </c>
      <c r="E252" s="398">
        <v>8.5570000000000164</v>
      </c>
      <c r="F252" s="398">
        <v>688.02199999999993</v>
      </c>
      <c r="G252" s="300"/>
      <c r="H252" s="508">
        <v>29987.438869999998</v>
      </c>
      <c r="I252" s="482">
        <v>0</v>
      </c>
      <c r="J252" s="244">
        <v>0</v>
      </c>
      <c r="K252" s="244">
        <v>0</v>
      </c>
      <c r="L252" s="369"/>
      <c r="M252" s="403">
        <v>0</v>
      </c>
      <c r="N252" s="36"/>
      <c r="S252" s="21"/>
    </row>
    <row r="253" spans="1:19" ht="18" customHeight="1">
      <c r="A253" s="12">
        <v>217</v>
      </c>
      <c r="B253" s="481" t="s">
        <v>400</v>
      </c>
      <c r="C253" s="406" t="s">
        <v>10</v>
      </c>
      <c r="D253" s="172">
        <v>3783.3240000000005</v>
      </c>
      <c r="E253" s="143">
        <v>342.29600000000028</v>
      </c>
      <c r="F253" s="143">
        <v>3441.0280000000002</v>
      </c>
      <c r="G253" s="144"/>
      <c r="H253" s="433">
        <v>107836.025757</v>
      </c>
      <c r="I253" s="172">
        <v>5413.8329999999996</v>
      </c>
      <c r="J253" s="143">
        <v>417.72499999999945</v>
      </c>
      <c r="K253" s="143">
        <v>4996.1080000000002</v>
      </c>
      <c r="L253" s="144"/>
      <c r="M253" s="145">
        <v>157986.47730500001</v>
      </c>
      <c r="N253" s="36"/>
      <c r="S253" s="21"/>
    </row>
    <row r="254" spans="1:19" ht="18" customHeight="1">
      <c r="A254" s="12">
        <v>218</v>
      </c>
      <c r="B254" s="559" t="s">
        <v>407</v>
      </c>
      <c r="C254" s="406" t="s">
        <v>10</v>
      </c>
      <c r="D254" s="172">
        <v>3512.7060000000006</v>
      </c>
      <c r="E254" s="244">
        <v>0</v>
      </c>
      <c r="F254" s="143">
        <v>3512.7060000000006</v>
      </c>
      <c r="G254" s="144"/>
      <c r="H254" s="433">
        <v>97826.204312000002</v>
      </c>
      <c r="I254" s="172">
        <v>939.197</v>
      </c>
      <c r="J254" s="143">
        <v>0</v>
      </c>
      <c r="K254" s="143">
        <v>939.197</v>
      </c>
      <c r="L254" s="144"/>
      <c r="M254" s="145">
        <v>29592.08137</v>
      </c>
      <c r="N254" s="25"/>
      <c r="S254" s="21"/>
    </row>
    <row r="255" spans="1:19" ht="18" customHeight="1">
      <c r="A255" s="12"/>
      <c r="B255" s="543" t="s">
        <v>20</v>
      </c>
      <c r="C255" s="457" t="s">
        <v>10</v>
      </c>
      <c r="D255" s="188">
        <v>3246131.3910000003</v>
      </c>
      <c r="E255" s="138">
        <v>154257.41860000035</v>
      </c>
      <c r="F255" s="138">
        <v>3091873.9724000003</v>
      </c>
      <c r="G255" s="138"/>
      <c r="H255" s="140">
        <v>63186574.56940645</v>
      </c>
      <c r="I255" s="438">
        <v>2998410.4989999998</v>
      </c>
      <c r="J255" s="138">
        <v>141500.85359999986</v>
      </c>
      <c r="K255" s="138">
        <v>2856909.6453999998</v>
      </c>
      <c r="L255" s="157"/>
      <c r="M255" s="140">
        <v>55492658.711721294</v>
      </c>
      <c r="N255" s="25"/>
      <c r="O255" s="21" t="s">
        <v>38</v>
      </c>
      <c r="S255" s="21"/>
    </row>
    <row r="256" spans="1:19" ht="18" customHeight="1">
      <c r="A256" s="577"/>
      <c r="B256" s="544" t="s">
        <v>207</v>
      </c>
      <c r="C256" s="406" t="s">
        <v>10</v>
      </c>
      <c r="D256" s="560">
        <v>1315411</v>
      </c>
      <c r="E256" s="143">
        <v>98661.923999999883</v>
      </c>
      <c r="F256" s="143">
        <v>1216749.0760000001</v>
      </c>
      <c r="G256" s="143"/>
      <c r="H256" s="145">
        <v>15009805.012456998</v>
      </c>
      <c r="I256" s="439">
        <v>1203481.7409999999</v>
      </c>
      <c r="J256" s="143">
        <v>96097.106999999844</v>
      </c>
      <c r="K256" s="143">
        <v>1107384.6340000001</v>
      </c>
      <c r="L256" s="144"/>
      <c r="M256" s="145">
        <v>12349841.613567999</v>
      </c>
      <c r="S256" s="21"/>
    </row>
    <row r="257" spans="1:19" ht="18" customHeight="1">
      <c r="A257" s="577"/>
      <c r="B257" s="544" t="s">
        <v>50</v>
      </c>
      <c r="C257" s="406" t="s">
        <v>10</v>
      </c>
      <c r="D257" s="172">
        <v>1072235.5419999999</v>
      </c>
      <c r="E257" s="143">
        <v>41308.300999999628</v>
      </c>
      <c r="F257" s="143">
        <v>1030927.2410000003</v>
      </c>
      <c r="G257" s="143"/>
      <c r="H257" s="145">
        <v>31840885.471553463</v>
      </c>
      <c r="I257" s="439">
        <v>719152.3110000001</v>
      </c>
      <c r="J257" s="143">
        <v>27959.494000000064</v>
      </c>
      <c r="K257" s="143">
        <v>691192.81700000004</v>
      </c>
      <c r="L257" s="144"/>
      <c r="M257" s="145">
        <v>24193255.996054679</v>
      </c>
      <c r="N257" s="396"/>
      <c r="O257" s="36"/>
      <c r="S257" s="21"/>
    </row>
    <row r="258" spans="1:19" ht="18" customHeight="1">
      <c r="A258" s="577"/>
      <c r="B258" s="544" t="s">
        <v>51</v>
      </c>
      <c r="C258" s="406" t="s">
        <v>10</v>
      </c>
      <c r="D258" s="172">
        <v>850369.42500000016</v>
      </c>
      <c r="E258" s="172">
        <v>14159.343600000837</v>
      </c>
      <c r="F258" s="172">
        <v>836210.08139999933</v>
      </c>
      <c r="G258" s="404"/>
      <c r="H258" s="145">
        <v>16000695.77943</v>
      </c>
      <c r="I258" s="67">
        <v>1069328.155</v>
      </c>
      <c r="J258" s="68">
        <v>17315.781600000104</v>
      </c>
      <c r="K258" s="68">
        <v>1052012.3733999999</v>
      </c>
      <c r="L258" s="448"/>
      <c r="M258" s="145">
        <v>18718952.945308611</v>
      </c>
      <c r="S258" s="21"/>
    </row>
    <row r="259" spans="1:19" ht="18" customHeight="1">
      <c r="A259" s="577"/>
      <c r="B259" s="544" t="s">
        <v>306</v>
      </c>
      <c r="C259" s="406" t="s">
        <v>10</v>
      </c>
      <c r="D259" s="172">
        <v>6830.8409999999994</v>
      </c>
      <c r="E259" s="172">
        <v>115.18100000000049</v>
      </c>
      <c r="F259" s="172">
        <v>6715.6599999999989</v>
      </c>
      <c r="G259" s="404"/>
      <c r="H259" s="145">
        <v>279751.93427600001</v>
      </c>
      <c r="I259" s="67">
        <v>4812.393</v>
      </c>
      <c r="J259" s="68">
        <v>112.96400000000085</v>
      </c>
      <c r="K259" s="68">
        <v>4699.4289999999992</v>
      </c>
      <c r="L259" s="448"/>
      <c r="M259" s="89">
        <v>201347.03550500001</v>
      </c>
      <c r="S259" s="21"/>
    </row>
    <row r="260" spans="1:19" ht="18" customHeight="1">
      <c r="A260" s="577"/>
      <c r="B260" s="544" t="s">
        <v>308</v>
      </c>
      <c r="C260" s="406" t="s">
        <v>10</v>
      </c>
      <c r="D260" s="167">
        <v>1284.5829999999999</v>
      </c>
      <c r="E260" s="143">
        <v>12.668999999999869</v>
      </c>
      <c r="F260" s="143">
        <v>1271.914</v>
      </c>
      <c r="G260" s="143"/>
      <c r="H260" s="145">
        <v>55436.37169</v>
      </c>
      <c r="I260" s="172">
        <v>1635.8990000000001</v>
      </c>
      <c r="J260" s="172">
        <v>15.507000000000062</v>
      </c>
      <c r="K260" s="172">
        <v>1620.3920000000001</v>
      </c>
      <c r="L260" s="172"/>
      <c r="M260" s="145">
        <v>29261.121285000001</v>
      </c>
      <c r="S260" s="21"/>
    </row>
    <row r="261" spans="1:19" ht="18" customHeight="1">
      <c r="A261" s="577"/>
      <c r="B261" s="544" t="s">
        <v>309</v>
      </c>
      <c r="C261" s="406" t="s">
        <v>10</v>
      </c>
      <c r="D261" s="368">
        <v>0</v>
      </c>
      <c r="E261" s="244">
        <v>0</v>
      </c>
      <c r="F261" s="244">
        <v>0</v>
      </c>
      <c r="G261" s="244"/>
      <c r="H261" s="403">
        <v>0</v>
      </c>
      <c r="I261" s="85">
        <v>0</v>
      </c>
      <c r="J261" s="69">
        <v>0</v>
      </c>
      <c r="K261" s="69">
        <v>0</v>
      </c>
      <c r="L261" s="488"/>
      <c r="M261" s="242">
        <v>0</v>
      </c>
      <c r="N261" s="25"/>
      <c r="S261" s="21"/>
    </row>
    <row r="262" spans="1:19" s="55" customFormat="1">
      <c r="A262" s="618"/>
      <c r="B262" s="618"/>
      <c r="C262" s="618"/>
      <c r="D262" s="451"/>
      <c r="E262" s="451"/>
      <c r="F262" s="451"/>
      <c r="G262" s="414"/>
      <c r="H262" s="452"/>
      <c r="I262" s="414"/>
      <c r="L262" s="414"/>
      <c r="M262" s="431"/>
    </row>
    <row r="263" spans="1:19" s="55" customFormat="1">
      <c r="A263" s="618"/>
      <c r="B263" s="618"/>
      <c r="C263" s="618"/>
      <c r="D263" s="451"/>
      <c r="E263" s="451"/>
      <c r="F263" s="451"/>
      <c r="G263" s="414"/>
      <c r="H263" s="452"/>
      <c r="I263" s="414"/>
      <c r="L263" s="414"/>
      <c r="M263" s="431"/>
    </row>
    <row r="264" spans="1:19" s="492" customFormat="1">
      <c r="A264" s="618"/>
      <c r="B264" s="618"/>
      <c r="C264" s="618"/>
      <c r="D264" s="339"/>
      <c r="E264" s="421"/>
      <c r="F264" s="483"/>
      <c r="G264" s="422"/>
      <c r="H264" s="570"/>
      <c r="I264" s="480"/>
      <c r="J264" s="410"/>
      <c r="K264" s="410"/>
      <c r="L264" s="422"/>
      <c r="M264" s="339"/>
      <c r="S264" s="518"/>
    </row>
    <row r="265" spans="1:19" s="492" customFormat="1" ht="92.25" customHeight="1">
      <c r="A265" s="619"/>
      <c r="B265" s="619"/>
      <c r="C265" s="619"/>
      <c r="D265" s="410"/>
      <c r="E265" s="421"/>
      <c r="F265" s="483"/>
      <c r="G265" s="422"/>
      <c r="H265" s="558"/>
      <c r="I265" s="480"/>
      <c r="J265" s="410"/>
      <c r="K265" s="410"/>
      <c r="L265" s="422"/>
      <c r="M265" s="339"/>
      <c r="S265" s="518"/>
    </row>
    <row r="266" spans="1:19" s="492" customFormat="1" ht="41.25" customHeight="1">
      <c r="A266" s="620"/>
      <c r="B266" s="620"/>
      <c r="C266" s="620"/>
      <c r="D266" s="410"/>
      <c r="E266" s="421"/>
      <c r="F266" s="483"/>
      <c r="G266" s="422"/>
      <c r="H266" s="423"/>
      <c r="I266" s="480"/>
      <c r="J266" s="410"/>
      <c r="K266" s="410"/>
      <c r="L266" s="422"/>
      <c r="M266" s="339"/>
      <c r="S266" s="518"/>
    </row>
    <row r="267" spans="1:19" s="546" customFormat="1" ht="19.5">
      <c r="A267" s="633" t="s">
        <v>389</v>
      </c>
      <c r="B267" s="633"/>
      <c r="C267" s="633"/>
      <c r="D267" s="633"/>
      <c r="E267" s="633"/>
      <c r="F267" s="633"/>
      <c r="G267" s="633"/>
      <c r="H267" s="633"/>
      <c r="I267" s="633"/>
      <c r="J267" s="633"/>
      <c r="K267" s="633"/>
      <c r="L267" s="633"/>
      <c r="M267" s="633"/>
    </row>
    <row r="268" spans="1:19" ht="15" customHeight="1">
      <c r="A268" s="534"/>
      <c r="B268" s="378"/>
      <c r="C268" s="562"/>
      <c r="D268" s="562"/>
      <c r="E268" s="562"/>
      <c r="F268" s="562"/>
      <c r="G268" s="562"/>
      <c r="H268" s="562"/>
      <c r="I268" s="562"/>
      <c r="J268" s="562"/>
      <c r="K268" s="562"/>
      <c r="L268" s="442"/>
      <c r="M268" s="562"/>
      <c r="S268" s="21"/>
    </row>
    <row r="269" spans="1:19" ht="18">
      <c r="A269" s="534"/>
      <c r="B269" s="411"/>
      <c r="C269" s="411"/>
      <c r="D269" s="411"/>
      <c r="E269" s="411"/>
      <c r="F269" s="411"/>
      <c r="G269" s="411"/>
      <c r="H269" s="411"/>
      <c r="I269" s="411"/>
      <c r="J269" s="411"/>
      <c r="K269" s="411"/>
      <c r="L269" s="443"/>
      <c r="M269" s="411"/>
      <c r="S269" s="21"/>
    </row>
    <row r="270" spans="1:19" ht="19.5">
      <c r="A270" s="534"/>
      <c r="B270" s="621"/>
      <c r="C270" s="621"/>
      <c r="D270" s="621"/>
      <c r="E270" s="621"/>
      <c r="F270" s="621"/>
      <c r="G270" s="621"/>
      <c r="H270" s="621"/>
      <c r="I270" s="621"/>
      <c r="J270" s="621"/>
      <c r="K270" s="621"/>
      <c r="L270" s="621"/>
      <c r="M270" s="621"/>
      <c r="S270" s="21"/>
    </row>
    <row r="271" spans="1:19" ht="18">
      <c r="A271" s="534"/>
      <c r="B271" s="411"/>
      <c r="C271" s="412"/>
      <c r="D271" s="412"/>
      <c r="E271" s="412"/>
      <c r="F271" s="412"/>
      <c r="G271" s="412"/>
      <c r="H271" s="412"/>
      <c r="I271" s="412"/>
      <c r="J271" s="412"/>
      <c r="K271" s="412"/>
      <c r="L271" s="443"/>
      <c r="M271" s="412"/>
      <c r="S271" s="21"/>
    </row>
    <row r="272" spans="1:19" ht="15" customHeight="1">
      <c r="A272" s="534"/>
      <c r="B272" s="545"/>
      <c r="C272" s="471"/>
      <c r="D272" s="424"/>
      <c r="E272" s="253"/>
      <c r="F272" s="450"/>
      <c r="G272" s="424"/>
      <c r="H272" s="253"/>
      <c r="I272" s="253"/>
      <c r="J272" s="253"/>
      <c r="K272" s="253"/>
      <c r="L272" s="444"/>
      <c r="M272" s="253"/>
      <c r="S272" s="21"/>
    </row>
    <row r="273" spans="2:19" ht="12.75">
      <c r="B273" s="428"/>
      <c r="C273" s="470"/>
      <c r="D273" s="425"/>
      <c r="E273" s="426"/>
      <c r="F273" s="427"/>
      <c r="G273" s="428"/>
      <c r="H273" s="429"/>
      <c r="I273" s="431"/>
      <c r="J273" s="426"/>
      <c r="K273" s="426"/>
      <c r="L273" s="425"/>
      <c r="M273" s="426"/>
      <c r="S273" s="21"/>
    </row>
    <row r="274" spans="2:19" ht="12.75">
      <c r="B274" s="428"/>
      <c r="C274" s="470"/>
      <c r="D274" s="413"/>
      <c r="E274" s="413"/>
      <c r="F274" s="413"/>
      <c r="G274" s="413"/>
      <c r="H274" s="413"/>
      <c r="I274" s="470"/>
      <c r="J274" s="413"/>
      <c r="K274" s="413"/>
      <c r="L274" s="425"/>
      <c r="M274" s="413"/>
      <c r="S274" s="21"/>
    </row>
  </sheetData>
  <mergeCells count="20">
    <mergeCell ref="B270:M270"/>
    <mergeCell ref="A9:A10"/>
    <mergeCell ref="A12:A13"/>
    <mergeCell ref="A15:A19"/>
    <mergeCell ref="A28:A29"/>
    <mergeCell ref="A31:A32"/>
    <mergeCell ref="A262:C262"/>
    <mergeCell ref="A263:C263"/>
    <mergeCell ref="A264:C264"/>
    <mergeCell ref="A265:C265"/>
    <mergeCell ref="A266:C266"/>
    <mergeCell ref="A267:M267"/>
    <mergeCell ref="B1:M1"/>
    <mergeCell ref="B2:M2"/>
    <mergeCell ref="B3:M3"/>
    <mergeCell ref="A5:A6"/>
    <mergeCell ref="B5:B6"/>
    <mergeCell ref="C5:C6"/>
    <mergeCell ref="D5:H5"/>
    <mergeCell ref="I5:M5"/>
  </mergeCells>
  <pageMargins left="0.23622047244094491" right="0.15748031496062992" top="0.6692913385826772" bottom="0.51181102362204722" header="0.31496062992125984" footer="0.31496062992125984"/>
  <pageSetup paperSize="9" scale="70" orientation="landscape" verticalDpi="0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aLoWkC4pGz4WrylT20+RywJt6KQgiu8HV59EE62pnVc=</DigestValue>
    </Reference>
    <Reference Type="http://www.w3.org/2000/09/xmldsig#Object" URI="#idOfficeObject">
      <DigestMethod Algorithm="http://www.w3.org/2001/04/xmlenc#sha256"/>
      <DigestValue>7ByLot+fwHgSDL+EbynjjoQTXdyv5RTNqDt+GxsuAa0=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5A+l38Ns9Ql0FZRWn3xDAF1sVLAhQFV9gAagpQF+c0c=</DigestValue>
    </Reference>
    <Reference Type="http://www.w3.org/2000/09/xmldsig#Object" URI="#idValidSigLnImg">
      <DigestMethod Algorithm="http://www.w3.org/2001/04/xmlenc#sha256"/>
      <DigestValue>+hvAX+wP+ozTPM+/ftVkFXbcKwLWqNTHMwiDwoXHLz8=</DigestValue>
    </Reference>
    <Reference Type="http://www.w3.org/2000/09/xmldsig#Object" URI="#idInvalidSigLnImg">
      <DigestMethod Algorithm="http://www.w3.org/2001/04/xmlenc#sha256"/>
      <DigestValue>rzzI7t4Tdridh3aPJAfiTJDtBm5SK95ojDu0un0llLI=</DigestValue>
    </Reference>
  </SignedInfo>
  <SignatureValue>jjRMM3r7HJFDU2c6MRHQjCQkf+hQ8vMQrNgXdhQAdlCF5PqYmhm3UGGrxczFj9MqHsIjNg4KTJ31
cRlxZRFPhvAuo2qXXz+/cq7X7l0zmqXfX2Bx1aTBsNBLu0GOL/fV9E4NiKbwSTPDE6zJj9OfdIgt
groDP3JI9w5kmE5YNZDgtKsmxYV4cpj7J0+9CQpHDaKmHc6seNy0NcUlcmQgXICrEvMfyW/DKT5G
3O4RsYMW/oi3gZSge+Cyowu2evhRtA/4SLJyHe5njsSlwiUjtOwSKXSW3gt/UCYdoqUapjeMaDR5
idfQPGoDyp2eRbdQtn9PfBkz9EzZhEEETuNOlQ==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UgYrAMfCOkEpFzgQQGM6Igs/uqTyhSj0vw1XsQi5m5s=</DigestValue>
      </Reference>
      <Reference URI="/xl/drawings/vmlDrawing2.vml?ContentType=application/vnd.openxmlformats-officedocument.vmlDrawing">
        <DigestMethod Algorithm="http://www.w3.org/2001/04/xmlenc#sha256"/>
        <DigestValue>tQRcz5Gpx4XYGZJ7swS5LqKzccLafl0DZvbdvVtdtYs=</DigestValue>
      </Reference>
      <Reference URI="/xl/media/image1.emf?ContentType=image/x-emf">
        <DigestMethod Algorithm="http://www.w3.org/2001/04/xmlenc#sha256"/>
        <DigestValue>41vodbg1y0lLKFQOgM4nE4AUnMak/QQq4JglhQQjT1s=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JPhC0RxqN4eDm+ko3G4PyxvMCKOVw1d763oI6CCgD1o=</DigestValue>
      </Reference>
      <Reference URI="/xl/styles.xml?ContentType=application/vnd.openxmlformats-officedocument.spreadsheetml.styles+xml">
        <DigestMethod Algorithm="http://www.w3.org/2001/04/xmlenc#sha256"/>
        <DigestValue>WJliFWqCb96wtvDiqqeQXd5ITLioETwkYJARyJv1Brg=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MitgZaaom+2rxznWAsqn0xSp67nZvWmxZFUugqrPe2Y=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ghoWUSTnZG9IvlGYHaMfhXBw2ODX4wTqkBTzTFvkYsw=</DigestValue>
      </Reference>
      <Reference URI="/xl/worksheets/sheet2.xml?ContentType=application/vnd.openxmlformats-officedocument.spreadsheetml.worksheet+xml">
        <DigestMethod Algorithm="http://www.w3.org/2001/04/xmlenc#sha256"/>
        <DigestValue>tKPRaDB3mq+wmrfntApIwetf9GA30HjHGU2JybsMj5g=</DigestValue>
      </Reference>
      <Reference URI="/xl/worksheets/sheet3.xml?ContentType=application/vnd.openxmlformats-officedocument.spreadsheetml.worksheet+xml">
        <DigestMethod Algorithm="http://www.w3.org/2001/04/xmlenc#sha256"/>
        <DigestValue>4QLYynrA0gfTOU08h/S5r7VTjAJn8Q2WuMmIrtoKBH4=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2020-06-10T12:00:32Z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{EEF77750-6822-4F15-97BC-741AD4788C56}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16.0.12730/20</OfficeVersion>
          <ApplicationVersion>16.0.12730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2020-06-10T12:00:32Z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HNfCQAAAAkAAACcxtYAQEk0daZe2l9oADsAAPy6A4X/k8eoZJYEyGSWBLBH3F+WvcROEMfWAJ7udF8CAgAAtMbWACUAAACgAAAAYAAAAAAAAAAAAAAAHAOVBM68xE7/////+MfWAGdfmPoAAAAATMjWAInYmHWcxtYAAAAAAAAAmHUAAAAA9f///wAAAAAAAAAAAAAAAJABAAAAAAABAAAAAHMAZQBnAG8AZQAgAHUAaQBDvf3vAMfWABGmJHYAADR19MbWAAAAAAD8xtYAAAAAACzRc18AADR1AAAAABMAFACmXtpfQEk0dRTH1gA0XyR3AAA0daZe2l8s0XNfZHYACAAAAAAlAAAADAAAAAEAAAAYAAAADAAAAAAAAAASAAAADAAAAAEAAAAeAAAAGAAAAL8AAAAEAAAA9wAAABEAAAAlAAAADAAAAAEAAABUAAAAiAAAAMAAAAAEAAAA9QAAABAAAAABAAAAAMDGQb6ExkHAAAAABAAAAAoAAABMAAAAAAAAAAAAAAAAAAAA//////////9gAAAAMQAwAC4AMAA2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DWAF5UtXcAwdYA/lS1dwkAAAAA/LoDKVW1d0zB1gAA/LoDfF7aXwAAAAB8XtpfIAAAAAD8ugMAAAAAAAAAAAAAAAAAAAAAGAe7AwAAAAAAAAAAAAAAAAAAAAAAAAAAAAAAAAAAAAAAAAAAAAAAAAAAAAAAAAAAAAAAAAAAAAAAAAAAAAAAAAEAAAADu/3v9MHWAPIssHcAAAAAAQAAAEzB1gD//wAAAAAAAKwvsHesL7B3AAC6AyTC1gAowtYAAAAAAAAAAAAWNCV2LNFzX1QGRv8HAAAAXMLWABBaG3YB2AAAXMLWAA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NUAXdmYdaAPAAD4mdUAAAAAACAAAAABAAAAsoHB+BgCuBkvoNBexJnVAKl90l4YArgZAAAAAOgxBxk8qidfAgAAABQAAAAAAAAATJ7VAMgY0l6yhcH4AQAAAMAhMF+ImtUAAgAAAAMAm/qofy4IqJvVAInYmHX4mdUABAAAAAAAmHWAmtUA4P///wAAAAAAAAAAAAAAAJABAAAAAAABAAAAAGEAcgBpAGEAbAAAAAAAAAAAAAAAAAAAAAAAAAAAAAAAAAAAABY0JXYAAAAAVAZG/wYAAABcm9UAEFobdgHYAABcm9UAAAAAAAAAAAAAAAAAAAAAAAAAAAAg5DYI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DAQAAuxUAAIIAAAEAAAAAlpUxAeAG/AgAAAAA2JvWAKybmHUSEwAAsJvWAEgqPgjgBvwIpxYh0HrgxE6nFtD//////+gAAAAh0AEA4Ab8CAAAAAASE8b//////+gAAAAKxgoANPYRGQAAAAC8WJ93HrCadacWIdC0yQcZAAAAAP////8AAAAAuCs/GRig1gAAAAAAuCs/GcA2wx4vsJp1pxYh0AD8AAABAAAAtMkHGbgrPxkAAAAAANwAAAAAAAAAAAAApxbQAAEAAAAA2AAAGKDWAKcW0P//////6AAAACHQAQDgBvwIAAAAAAoAAADANsMexCM/GacWId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WoBAAAAfqbJd6PIeqDCQFZ4JTd0Lk/HMVPSGy5uFiE4GypVJ0KnHjN9AAABAGwAAACcz+7S6ffb7fnC0t1haH0hMm8aLXIuT8ggOIwoRKslP58cK08AAAFQewAAAMHg9P///////////+bm5k9SXjw/SzBRzTFU0y1NwSAyVzFGXwEBAgAACA8mnM/u69/SvI9jt4tgjIR9FBosDBEjMVTUMlXWMVPRKUSeDxk4AAAAAGEAAADT6ff///////+Tk5MjK0krSbkvUcsuT8YVJFoTIFIrSbgtTcEQHEdQ9gAAAJzP7vT6/bTa8kRleixHhy1Nwi5PxiQtTnBwcJKSki81SRwtZAgOIwBhAAAAweD02+35gsLqZ5q6Jz1jNEJyOUZ4qamp+/v7////wdPeVnCJAQECXi4AAACv1/Ho8/ubzu6CwuqMudS3u769vb3////////////L5fZymsABAgMAAAAAAK/X8fz9/uLx+snk9uTy+vz9/v///////////////8vl9nKawAECA14uAAAAotHvtdryxOL1xOL1tdry0+r32+350+r3tdryxOL1pdPvc5rAAQIDAGYAAABpj7ZnjrZqj7Zqj7ZnjrZtkbdukrdtkbdnjrZqj7ZojrZ3rdUCAwRQ6Q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zXwkAAAAJAAAAnMbWAEBJNHWmXtpfaAA7AAD8ugOF/5PHqGSWBMhklgSwR9xflr3EThDH1gCe7nRfAgIAALTG1gAlAAAAoAAAAGAAAAAAAAAAAAAAABwDlQTOvMRO//////jH1gBnX5j6AAAAAEzI1gCJ2Jh1nMbWAAAAAAAAAJh1AAAAAPX///8AAAAAAAAAAAAAAACQAQAAAAAAAQAAAABzAGUAZwBvAGUAIAB1AGkAQ7397wDH1gARpiR2AAA0dfTG1gAAAAAA/MbWAAAAAAAs0XNfAAA0dQAAAAATABQApl7aX0BJNHUUx9YANF8kdwAANHWmXtpfLNFzX2R2AAgAAAAAJQAAAAwAAAABAAAAGAAAAAwAAAD/AAAAEgAAAAwAAAABAAAAHgAAABgAAAAiAAAABAAAAHoAAAARAAAAJQAAAAwAAAABAAAAVAAAALQAAAAjAAAABAAAAHgAAAAQAAAAAQAAAADAxkG+hMZB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DWAF5UtXcAwdYA/lS1dwkAAAAA/LoDKVW1d0zB1gAA/LoDfF7aXwAAAAB8XtpfIAAAAAD8ugMAAAAAAAAAAAAAAAAAAAAAGAe7AwAAAAAAAAAAAAAAAAAAAAAAAAAAAAAAAAAAAAAAAAAAAAAAAAAAAAAAAAAAAAAAAAAAAAAAAAAAAAAAAAEAAAADu/3v9MHWAPIssHcAAAAAAQAAAEzB1gD//wAAAAAAAKwvsHesL7B3AAC6AyTC1gAowtYAAAAAAAAAAAAWNCV2LNFzX1QGRv8HAAAAXMLWABBaG3YB2AAAXMLWAA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NUAXdmYdaAPAAD4mdUAAAAAACAAAAABAAAAsoHB+BgCuBkvoNBexJnVAKl90l4YArgZAAAAAOgxBxk8qidfAgAAABQAAAAAAAAATJ7VAMgY0l6yhcH4AQAAAMAhMF+ImtUAAgAAAAMAm/qofy4IqJvVAInYmHX4mdUABAAAAAAAmHWAmtUA4P///wAAAAAAAAAAAAAAAJABAAAAAAABAAAAAGEAcgBpAGEAbAAAAAAAAAAAAAAAAAAAAAAAAAAAAAAAAAAAABY0JXYAAAAAVAZG/wYAAABcm9UAEFobdgHYAABcm9UAAAAAAAAAAAAAAAAAAAAAAAAAAAAg5DYI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DAQAAuxUAAIIAAAFoAXRfAAAAAOAG/AgAAAAA2JvWAKybmHUSEwAAsJvWAEgqPgjgBvwInRQhQXrgxE6dFEH//////+gAAAAhQQEA4Ab8CAAAAAASE8b//////+gAAAAKxgoANPYRGQAAAAC8WJ93HrCadZ0UIUG0yQcZAAAAAP////8AAAAAYC8/GRig1gAAAAAAYC8/GSArwx4vsJp1nRQhQQD8AAABAAAAtMkHGWAvPxkAAAAAANwAAAAAAAAAAAAAnRRBAAEAAAAA2AAAGKDWAJ0UQf//////6AAAACFBAQDgBvwIAAAAABEAAAAgK8MeQCc/GZ0UIUF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420+sl7qAIU+6lf7zdx0/Z99rvHfZQySUfUrjayqNQU=</DigestValue>
    </Reference>
    <Reference Type="http://www.w3.org/2000/09/xmldsig#Object" URI="#idOfficeObject">
      <DigestMethod Algorithm="http://www.w3.org/2001/04/xmlenc#sha256"/>
      <DigestValue>MZZ8+s3dLjoOWD6d2VJFh3omPHvqCAClndQD24rYP7Y=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DH6DZOCbXYMigyvAqz57UNF4ZuXT3df3tChfsMORwZ0=</DigestValue>
    </Reference>
    <Reference Type="http://www.w3.org/2000/09/xmldsig#Object" URI="#idValidSigLnImg">
      <DigestMethod Algorithm="http://www.w3.org/2001/04/xmlenc#sha256"/>
      <DigestValue>Y/aN/pazx0Y45iTOW1rmUElG8Le5721sOJCxSGpaf00=</DigestValue>
    </Reference>
    <Reference Type="http://www.w3.org/2000/09/xmldsig#Object" URI="#idInvalidSigLnImg">
      <DigestMethod Algorithm="http://www.w3.org/2001/04/xmlenc#sha256"/>
      <DigestValue>vxSUgQlbz8rqc7tQ4kf5tVatLjWDQYlWqjxZ1MLRKYU=</DigestValue>
    </Reference>
  </SignedInfo>
  <SignatureValue>unRciiTs3O0LPWqU5ytLTrkSR7O7G46N/8msmKofLT+amDll9EtKTaDlzKNjY8uPHBfdwBNPOejF
WAV25JiOfCE1sBinuE3sRUVvIzP6tW8yHPRR/fJQHZKBnEuN90kJEJQBix8t6VEvP1Pmu2iI3r5k
I7wWSt526H+FDKKX7zrUYc/RM4UCQQTQ5jeAQjcW/sOlmGmQWF6kgH8mQOgJgfDj/ga7BegV8usn
er3BgiJCrxa5uqUgT8RgXgxj0wuDP8yo4AuI6JWt52YbD5H28ig+lHIZ6Z+wIndzlwPad8Gce88V
So5TnC2wB2B9OljSlH0YXP2MMaIOnFf4ErhJAw==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UgYrAMfCOkEpFzgQQGM6Igs/uqTyhSj0vw1XsQi5m5s=</DigestValue>
      </Reference>
      <Reference URI="/xl/drawings/vmlDrawing2.vml?ContentType=application/vnd.openxmlformats-officedocument.vmlDrawing">
        <DigestMethod Algorithm="http://www.w3.org/2001/04/xmlenc#sha256"/>
        <DigestValue>tQRcz5Gpx4XYGZJ7swS5LqKzccLafl0DZvbdvVtdtYs=</DigestValue>
      </Reference>
      <Reference URI="/xl/media/image1.emf?ContentType=image/x-emf">
        <DigestMethod Algorithm="http://www.w3.org/2001/04/xmlenc#sha256"/>
        <DigestValue>41vodbg1y0lLKFQOgM4nE4AUnMak/QQq4JglhQQjT1s=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JPhC0RxqN4eDm+ko3G4PyxvMCKOVw1d763oI6CCgD1o=</DigestValue>
      </Reference>
      <Reference URI="/xl/styles.xml?ContentType=application/vnd.openxmlformats-officedocument.spreadsheetml.styles+xml">
        <DigestMethod Algorithm="http://www.w3.org/2001/04/xmlenc#sha256"/>
        <DigestValue>WJliFWqCb96wtvDiqqeQXd5ITLioETwkYJARyJv1Brg=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MitgZaaom+2rxznWAsqn0xSp67nZvWmxZFUugqrPe2Y=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ghoWUSTnZG9IvlGYHaMfhXBw2ODX4wTqkBTzTFvkYsw=</DigestValue>
      </Reference>
      <Reference URI="/xl/worksheets/sheet2.xml?ContentType=application/vnd.openxmlformats-officedocument.spreadsheetml.worksheet+xml">
        <DigestMethod Algorithm="http://www.w3.org/2001/04/xmlenc#sha256"/>
        <DigestValue>tKPRaDB3mq+wmrfntApIwetf9GA30HjHGU2JybsMj5g=</DigestValue>
      </Reference>
      <Reference URI="/xl/worksheets/sheet3.xml?ContentType=application/vnd.openxmlformats-officedocument.spreadsheetml.worksheet+xml">
        <DigestMethod Algorithm="http://www.w3.org/2001/04/xmlenc#sha256"/>
        <DigestValue>4QLYynrA0gfTOU08h/S5r7VTjAJn8Q2WuMmIrtoKBH4=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2020-06-10T12:01:09Z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{B91B6429-353D-49D8-B746-3744113D34A5}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16.0.12730/20</OfficeVersion>
          <ApplicationVersion>16.0.12730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2020-06-10T12:01:09Z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HNfCQAAAAkAAACcxtYAQEk0daZe2l9oADsAAPy6A4X/k8eoZJYEyGSWBLBH3F+WvcROEMfWAJ7udF8CAgAAtMbWACUAAACgAAAAYAAAAAAAAAAAAAAAHAOVBM68xE7/////+MfWAGdfmPoAAAAATMjWAInYmHWcxtYAAAAAAAAAmHUAAAAA9f///wAAAAAAAAAAAAAAAJABAAAAAAABAAAAAHMAZQBnAG8AZQAgAHUAaQBDvf3vAMfWABGmJHYAADR19MbWAAAAAAD8xtYAAAAAACzRc18AADR1AAAAABMAFACmXtpfQEk0dRTH1gA0XyR3AAA0daZe2l8s0XNfZHYACAAAAAAlAAAADAAAAAEAAAAYAAAADAAAAAAAAAASAAAADAAAAAEAAAAeAAAAGAAAAL8AAAAEAAAA9wAAABEAAAAlAAAADAAAAAEAAABUAAAAiAAAAMAAAAAEAAAA9QAAABAAAAABAAAAAMDGQb6ExkHAAAAABAAAAAoAAABMAAAAAAAAAAAAAAAAAAAA//////////9gAAAAMQAwAC4AMAA2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DWAF5UtXcAwdYA/lS1dwkAAAAA/LoDKVW1d0zB1gAA/LoDfF7aXwAAAAB8XtpfIAAAAAD8ugMAAAAAAAAAAAAAAAAAAAAAGAe7AwAAAAAAAAAAAAAAAAAAAAAAAAAAAAAAAAAAAAAAAAAAAAAAAAAAAAAAAAAAAAAAAAAAAAAAAAAAAAAAAAEAAAADu/3v9MHWAPIssHcAAAAAAQAAAEzB1gD//wAAAAAAAKwvsHesL7B3AAC6AyTC1gAowtYAAAAAAAAAAAAWNCV2LNFzX1QGRv8HAAAAXMLWABBaG3YB2AAAXMLWAA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NUAXdmYdaAPAAD4mdUAAAAAACAAAAABAAAAsoHB+BgCuBkvoNBexJnVAKl90l4YArgZAAAAAOgxBxk8qidfAgAAABQAAAAAAAAATJ7VAMgY0l6yhcH4AQAAAMAhMF+ImtUAAgAAAAMAm/qofy4IqJvVAInYmHX4mdUABAAAAAAAmHWAmtUA4P///wAAAAAAAAAAAAAAAJABAAAAAAABAAAAAGEAcgBpAGEAbAAAAAAAAAAAAAAAAAAAAAAAAAAAAAAAAAAAABY0JXYAAAAAVAZG/wYAAABcm9UAEFobdgHYAABcm9UAAAAAAAAAAAAAAAAAAAAAAAAAAAAg5DYIZHYACAAAAAAlAAAADAAAAAMAAAAYAAAADAAAAAAAAAASAAAADAAAAAEAAAAWAAAADAAAAAgAAABUAAAAVAAAAAoAAAAnAAAAHgAAAEoAAAABAAAAAMDGQb6ExkEKAAAASwAAAAEAAABMAAAABAAAAAkAAAAnAAAAIAAAAEsAAABQAAAAWAAmu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DAQAAuxUAAIIAAAEAAAAAlpUxAWAMgwcAAAAA0JrWAKybmHUSEwAAqJrWAEgqPghgDIMHuBQhbkLhxE64FG7//////+gAAAAhbgEAYAyDBwAAAAASE8b//////+gAAAAKxgoANPYRGQAAAAC8WJ93HrCadbgUIW60yQcZAAAAAP////8AAAAA0Os/GRCf1gAAAAAA0Os/GUiORxkvsJp1uBQhbgD8AAABAAAAtMkHGdDrPxkAAAAAANwAAAAAAAAAAAAAuBRuAAEAAAAA2AAAEJ/WALgUbv//////6AAAACFuAQBgDIMHAAAAAAoAAABIjkcZ3OM/GbgUIW5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Kt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6GQAAAAcKDQcKDQcJDQ4WMShFrjFU1TJV1gECBAIDBAECBQoRKyZBowsTMRoKAAAAfqbJd6PIeqDCQFZ4JTd0Lk/HMVPSGy5uFiE4GypVJ0KnHjN9AAABOhkAAACcz+7S6ffb7fnC0t1haH0hMm8aLXIuT8ggOIwoRKslP58cK08AAAEbCgAAAMHg9P///////////+bm5k9SXjw/SzBRzTFU0y1NwSAyVzFGXwEBAjoZCA8mnM/u69/SvI9jt4tgjIR9FBosDBEjMVTUMlXWMVPRKUSeDxk4AAAAGwoAAADT6ff///////+Tk5MjK0krSbkvUcsuT8YVJFoTIFIrSbgtTcEQHEdjGQAAAJzP7vT6/bTa8kRleixHhy1Nwi5PxiQtTnBwcJKSki81SRwtZAgOIxsKAAAAweD02+35gsLqZ5q6Jz1jNEJyOUZ4qamp+/v7////wdPeVnCJAQECahkAAACv1/Ho8/ubzu6CwuqMudS3u769vb3////////////L5fZymsABAgMaCgAAAK/X8fz9/uLx+snk9uTy+vz9/v///////////////8vl9nKawAECA5YZAAAAotHvtdryxOL1xOL1tdry0+r32+350+r3tdryxOL1pdPvc5rAAQIDGwoAAABpj7ZnjrZqj7Zqj7ZnjrZtkbdukrdtkbdnjrZqj7ZojrZ3rdUCAwSqGQAAAAAAAAAAAAAAAAAAAAAAAAAAAAAAAAAAAAAAAAAAAAAAAAAAAAAAABsK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zXwkAAAAJAAAAnMbWAEBJNHWmXtpfaAA7AAD8ugOF/5PHqGSWBMhklgSwR9xflr3EThDH1gCe7nRfAgIAALTG1gAlAAAAoAAAAGAAAAAAAAAAAAAAABwDlQTOvMRO//////jH1gBnX5j6AAAAAEzI1gCJ2Jh1nMbWAAAAAAAAAJh1AAAAAPX///8AAAAAAAAAAAAAAACQAQAAAAAAAQAAAABzAGUAZwBvAGUAIAB1AGkAQ7397wDH1gARpiR2AAA0dfTG1gAAAAAA/MbWAAAAAAAs0XNfAAA0dQAAAAATABQApl7aX0BJNHUUx9YANF8kdwAANHWmXtpfLNFzX2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DWAF5UtXcAwdYA/lS1dwkAAAAA/LoDKVW1d0zB1gAA/LoDfF7aXwAAAAB8XtpfIAAAAAD8ugMAAAAAAAAAAAAAAAAAAAAAGAe7AwAAAAAAAAAAAAAAAAAAAAAAAAAAAAAAAAAAAAAAAAAAAAAAAAAAAAAAAAAAAAAAAAAAAAAAAAAAAAAAAAEAAAADu/3v9MHWAPIssHcAAAAAAQAAAEzB1gD//wAAAAAAAKwvsHesL7B3AAC6AyTC1gAowtYAAAAAAAAAAAAWNCV2LNFzX1QGRv8HAAAAXMLWABBaG3YB2AAAXMLWAA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NUAXdmYdaAPAAD4mdUAAAAAACAAAAABAAAAsoHB+BgCuBkvoNBexJnVAKl90l4YArgZAAAAAOgxBxk8qidfAgAAABQAAAAAAAAATJ7VAMgY0l6yhcH4AQAAAMAhMF+ImtUAAgAAAAMAm/qofy4IqJvVAInYmHX4mdUABAAAAAAAmHWAmtUA4P///wAAAAAAAAAAAAAAAJABAAAAAAABAAAAAGEAcgBpAGEAbAAAAAAAAAAAAAAAAAAAAAAAAAAAAAAAAAAAABY0JXYAAAAAVAZG/wYAAABcm9UAEFobdgHYAABcm9UAAAAAAAAAAAAAAAAAAAAAAAAAAAAg5DYI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DAQAAuxUAAIIAAAEAAAAAAAAAAGAMgwcAAAAA0JrWAKybmHUSEwAAqJrWAEgqPghgDIMHxRQhO0LhxE7FFDv//////+gAAAAhOwEAYAyDBwAAAAASE8b//////+gAAAAKxgoANPYRGQAAAAC8WJ93HrCadcUUITu0yQcZAAAAAP////8AAAAAYC8/GRCf1gAAAAAAYC8/GZCFRxkvsJp1xRQhOwD8AAABAAAAtMkHGWAvPxkAAAAAANwAAAAAAAAAAAAAxRQ7AAEAAAAA2AAAEJ/WAMUUO///////6AAAACE7AQBgDIMHAAAAABEAAACQhUcZQCc/GcUUITt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Ksg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08.15t. ըստ Մարիամի տեղեկանքի</vt:lpstr>
      <vt:lpstr>մայիս 2020թ.</vt:lpstr>
      <vt:lpstr>հունվար-մայիս 2020թ.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https://mul2-mta.gov.am/tasks/78494/oneclick/10bd42daa1d885f3d00258a6d8b3e2941e04e09db12eff3594b9b4be2ebded0a.xlsx?token=bf76dde5d9a3c1641753d3df495cea31</cp:keywords>
</cp:coreProperties>
</file>