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R\Հաշվետվություններ\Naxararutyun  2016-2020\Նախարար.հաշվետվ 2020թ․\"/>
    </mc:Choice>
  </mc:AlternateContent>
  <xr:revisionPtr revIDLastSave="0" documentId="13_ncr:201_{14B1017F-70B8-4CF7-9635-9F7B86874DC8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2020" sheetId="26" r:id="rId1"/>
    <sheet name="Лист1" sheetId="22" r:id="rId2"/>
  </sheets>
  <calcPr calcId="191029"/>
</workbook>
</file>

<file path=xl/calcChain.xml><?xml version="1.0" encoding="utf-8"?>
<calcChain xmlns="http://schemas.openxmlformats.org/spreadsheetml/2006/main">
  <c r="W21" i="26" l="1"/>
  <c r="O21" i="26"/>
  <c r="I21" i="26"/>
  <c r="K21" i="26"/>
  <c r="W20" i="26"/>
  <c r="O20" i="26"/>
  <c r="K20" i="26"/>
  <c r="I20" i="26"/>
  <c r="W19" i="26" l="1"/>
  <c r="O19" i="26"/>
  <c r="K19" i="26"/>
  <c r="I19" i="26"/>
  <c r="W18" i="26" l="1"/>
  <c r="O18" i="26"/>
  <c r="K18" i="26"/>
  <c r="I18" i="26"/>
  <c r="W17" i="26" l="1"/>
  <c r="I17" i="26"/>
  <c r="K17" i="26"/>
  <c r="Q16" i="26"/>
  <c r="W16" i="26" l="1"/>
  <c r="O16" i="26"/>
  <c r="I16" i="26"/>
  <c r="K16" i="26"/>
  <c r="S15" i="26" l="1"/>
  <c r="W15" i="26" l="1"/>
  <c r="O15" i="26"/>
  <c r="K15" i="26"/>
  <c r="I15" i="26"/>
  <c r="S14" i="26" l="1"/>
  <c r="W14" i="26" l="1"/>
  <c r="Y14" i="26" s="1"/>
  <c r="O14" i="26" l="1"/>
  <c r="K14" i="26"/>
  <c r="I14" i="26"/>
  <c r="I13" i="26" l="1"/>
  <c r="W13" i="26" l="1"/>
  <c r="O13" i="26"/>
  <c r="M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Y22" i="26" s="1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M22" i="26" l="1"/>
</calcChain>
</file>

<file path=xl/sharedStrings.xml><?xml version="1.0" encoding="utf-8"?>
<sst xmlns="http://schemas.openxmlformats.org/spreadsheetml/2006/main" count="85" uniqueCount="43">
  <si>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</si>
  <si>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</si>
  <si>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</si>
  <si>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</si>
  <si>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</si>
  <si>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</si>
  <si>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</si>
  <si>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</si>
  <si>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</si>
  <si>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</si>
  <si>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</si>
  <si>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</si>
  <si>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</si>
  <si>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</si>
  <si>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</si>
  <si>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</si>
  <si>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</si>
  <si>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</si>
  <si>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</si>
  <si>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</si>
  <si>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</si>
  <si>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</si>
  <si>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</si>
  <si>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</si>
  <si>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</si>
  <si>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</si>
  <si>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</si>
  <si>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</si>
  <si>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</si>
  <si>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</si>
  <si>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</si>
  <si>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</si>
  <si>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</si>
  <si>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Վրաստան՝   Էներգաիմպեքս  վթարային</t>
  </si>
  <si>
    <t xml:space="preserve">Գլխավոր տնօրենի  </t>
  </si>
  <si>
    <t>Ընդ․ արտահ</t>
  </si>
  <si>
    <t>պարտականությունները կատարող  Գագիկ Ղազարյան</t>
  </si>
  <si>
    <t xml:space="preserve">Մայիս </t>
  </si>
  <si>
    <t xml:space="preserve">Հունիս </t>
  </si>
  <si>
    <t xml:space="preserve">Հուլիս </t>
  </si>
  <si>
    <t>Օգոստոս*</t>
  </si>
  <si>
    <t>* կատարվել է վերահաշվարկ կապված սակագնի փոփոխման հետ։</t>
  </si>
  <si>
    <t>2020թ.  Հունվար - դեկտեմբեր ամիսներին արտահանված  և  ներմուծված  էլ.էներգիայի 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</si>
</sst>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2" fontId="4" fillId="2" borderId="2" xfId="0" applyNumberFormat="1" applyFont="1" applyFill="1" applyBorder="1"/>
    <xf numFmtId="0" fontId="1" fillId="2" borderId="0" xfId="0" applyFont="1" applyFill="1" applyAlignment="1">
      <alignment horizontal="right"/>
    </xf>
    <xf numFmtId="165" fontId="6" fillId="2" borderId="2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zoomScale="120" zoomScaleNormal="120" workbookViewId="0">
      <selection activeCell="V21" sqref="V21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7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9" customWidth="1"/>
    <col min="27" max="16384" width="9.140625" style="1"/>
  </cols>
  <sheetData>
    <row r="2" spans="1:26" ht="19.5" x14ac:dyDescent="0.3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6" ht="19.5" customHeight="1" x14ac:dyDescent="0.35">
      <c r="A3" s="67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68" t="s">
        <v>1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8" t="s">
        <v>2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70"/>
    </row>
    <row r="6" spans="1:26" ht="18.75" customHeight="1" x14ac:dyDescent="0.25">
      <c r="A6" s="2"/>
      <c r="B6" s="2"/>
      <c r="C6" s="71" t="s">
        <v>6</v>
      </c>
      <c r="D6" s="72"/>
      <c r="E6" s="73" t="s">
        <v>33</v>
      </c>
      <c r="F6" s="74"/>
      <c r="G6" s="71" t="s">
        <v>22</v>
      </c>
      <c r="H6" s="77"/>
      <c r="I6" s="72"/>
      <c r="J6" s="78" t="s">
        <v>23</v>
      </c>
      <c r="K6" s="79"/>
      <c r="L6" s="53" t="s">
        <v>7</v>
      </c>
      <c r="M6" s="54"/>
      <c r="N6" s="71" t="s">
        <v>32</v>
      </c>
      <c r="O6" s="72"/>
      <c r="P6" s="71" t="s">
        <v>28</v>
      </c>
      <c r="Q6" s="72"/>
      <c r="R6" s="71" t="s">
        <v>27</v>
      </c>
      <c r="S6" s="72"/>
      <c r="T6" s="71" t="s">
        <v>28</v>
      </c>
      <c r="U6" s="72"/>
      <c r="V6" s="78" t="s">
        <v>30</v>
      </c>
      <c r="W6" s="79"/>
      <c r="X6" s="53" t="s">
        <v>7</v>
      </c>
      <c r="Y6" s="54"/>
    </row>
    <row r="7" spans="1:26" ht="18" customHeight="1" x14ac:dyDescent="0.25">
      <c r="A7" s="2" t="s">
        <v>3</v>
      </c>
      <c r="B7" s="28" t="s">
        <v>4</v>
      </c>
      <c r="C7" s="57" t="s">
        <v>25</v>
      </c>
      <c r="D7" s="58"/>
      <c r="E7" s="75"/>
      <c r="F7" s="76"/>
      <c r="G7" s="57" t="s">
        <v>5</v>
      </c>
      <c r="H7" s="60"/>
      <c r="I7" s="58"/>
      <c r="J7" s="80"/>
      <c r="K7" s="81"/>
      <c r="L7" s="55"/>
      <c r="M7" s="56"/>
      <c r="N7" s="57" t="s">
        <v>5</v>
      </c>
      <c r="O7" s="58"/>
      <c r="P7" s="57" t="s">
        <v>31</v>
      </c>
      <c r="Q7" s="58"/>
      <c r="R7" s="57" t="s">
        <v>25</v>
      </c>
      <c r="S7" s="58"/>
      <c r="T7" s="57" t="s">
        <v>29</v>
      </c>
      <c r="U7" s="58"/>
      <c r="V7" s="80"/>
      <c r="W7" s="81"/>
      <c r="X7" s="55"/>
      <c r="Y7" s="56"/>
    </row>
    <row r="8" spans="1:26" ht="25.5" customHeight="1" x14ac:dyDescent="0.25">
      <c r="A8" s="2"/>
      <c r="B8" s="2"/>
      <c r="C8" s="17" t="s">
        <v>16</v>
      </c>
      <c r="D8" s="18" t="s">
        <v>17</v>
      </c>
      <c r="E8" s="17" t="s">
        <v>16</v>
      </c>
      <c r="F8" s="17" t="s">
        <v>17</v>
      </c>
      <c r="G8" s="61" t="s">
        <v>21</v>
      </c>
      <c r="H8" s="62"/>
      <c r="I8" s="18" t="s">
        <v>17</v>
      </c>
      <c r="J8" s="17" t="s">
        <v>16</v>
      </c>
      <c r="K8" s="18" t="s">
        <v>17</v>
      </c>
      <c r="L8" s="21" t="s">
        <v>16</v>
      </c>
      <c r="M8" s="22" t="s">
        <v>17</v>
      </c>
      <c r="N8" s="17" t="s">
        <v>16</v>
      </c>
      <c r="O8" s="18" t="s">
        <v>17</v>
      </c>
      <c r="P8" s="17" t="s">
        <v>16</v>
      </c>
      <c r="Q8" s="17" t="s">
        <v>17</v>
      </c>
      <c r="R8" s="17" t="s">
        <v>16</v>
      </c>
      <c r="S8" s="17" t="s">
        <v>17</v>
      </c>
      <c r="T8" s="17" t="s">
        <v>16</v>
      </c>
      <c r="U8" s="17" t="s">
        <v>17</v>
      </c>
      <c r="V8" s="17" t="s">
        <v>16</v>
      </c>
      <c r="W8" s="18" t="s">
        <v>17</v>
      </c>
      <c r="X8" s="21" t="s">
        <v>16</v>
      </c>
      <c r="Y8" s="27" t="s">
        <v>17</v>
      </c>
    </row>
    <row r="9" spans="1:26" ht="27.75" customHeight="1" x14ac:dyDescent="0.25">
      <c r="A9" s="3"/>
      <c r="B9" s="3"/>
      <c r="C9" s="32" t="s">
        <v>18</v>
      </c>
      <c r="D9" s="33" t="s">
        <v>19</v>
      </c>
      <c r="E9" s="32" t="s">
        <v>18</v>
      </c>
      <c r="F9" s="32" t="s">
        <v>19</v>
      </c>
      <c r="G9" s="48" t="s">
        <v>35</v>
      </c>
      <c r="H9" s="34" t="s">
        <v>26</v>
      </c>
      <c r="I9" s="33" t="s">
        <v>19</v>
      </c>
      <c r="J9" s="32" t="s">
        <v>18</v>
      </c>
      <c r="K9" s="33" t="s">
        <v>19</v>
      </c>
      <c r="L9" s="35" t="s">
        <v>18</v>
      </c>
      <c r="M9" s="36" t="s">
        <v>19</v>
      </c>
      <c r="N9" s="32" t="s">
        <v>18</v>
      </c>
      <c r="O9" s="33" t="s">
        <v>19</v>
      </c>
      <c r="P9" s="32" t="s">
        <v>18</v>
      </c>
      <c r="Q9" s="32" t="s">
        <v>19</v>
      </c>
      <c r="R9" s="32" t="s">
        <v>18</v>
      </c>
      <c r="S9" s="32" t="s">
        <v>19</v>
      </c>
      <c r="T9" s="32" t="s">
        <v>18</v>
      </c>
      <c r="U9" s="32" t="s">
        <v>19</v>
      </c>
      <c r="V9" s="32" t="s">
        <v>18</v>
      </c>
      <c r="W9" s="33" t="s">
        <v>19</v>
      </c>
      <c r="X9" s="35" t="s">
        <v>18</v>
      </c>
      <c r="Y9" s="37" t="s">
        <v>19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40">
        <f t="shared" ref="X10:X20" si="4">P10+V10+N10+R10+T10</f>
        <v>15.423388599999999</v>
      </c>
      <c r="Y10" s="40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 t="shared" ref="K11:K16" si="6"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 t="shared" ref="O11:O16" si="7"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 t="shared" ref="W11:W16" si="8">V11*21.1571</f>
        <v>162.01562173104</v>
      </c>
      <c r="X11" s="40">
        <f t="shared" si="4"/>
        <v>9.6901343999999998</v>
      </c>
      <c r="Y11" s="40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 t="shared" si="6"/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 t="shared" si="7"/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 t="shared" si="8"/>
        <v>257.46395731635999</v>
      </c>
      <c r="X12" s="40">
        <f t="shared" si="4"/>
        <v>16.456521599999999</v>
      </c>
      <c r="Y12" s="40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3">
        <v>134.21642600000001</v>
      </c>
      <c r="H13" s="13">
        <v>0.18576300000000001</v>
      </c>
      <c r="I13" s="13">
        <f>(165/3/1000*479.28*134.030663)+(165/3.05/1000*478.33*0)+H13*16.144</f>
        <v>3536.1008468171999</v>
      </c>
      <c r="J13" s="12">
        <v>1.4381758</v>
      </c>
      <c r="K13" s="13">
        <f t="shared" si="6"/>
        <v>30.427629218179998</v>
      </c>
      <c r="L13" s="23">
        <f t="shared" si="1"/>
        <v>135.65460180000002</v>
      </c>
      <c r="M13" s="23">
        <f>D13+I13+K13+F13</f>
        <v>3566.5284760353798</v>
      </c>
      <c r="N13" s="38">
        <v>4.7759999999999999E-3</v>
      </c>
      <c r="O13" s="13">
        <f t="shared" si="7"/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 t="shared" si="8"/>
        <v>504.20814099021999</v>
      </c>
      <c r="X13" s="40">
        <f t="shared" si="4"/>
        <v>23.8364042</v>
      </c>
      <c r="Y13" s="40">
        <f t="shared" si="5"/>
        <v>504.28524473421999</v>
      </c>
    </row>
    <row r="14" spans="1:26" ht="17.25" customHeight="1" x14ac:dyDescent="0.3">
      <c r="A14" s="10">
        <v>5</v>
      </c>
      <c r="B14" s="11" t="s">
        <v>37</v>
      </c>
      <c r="C14" s="16">
        <v>0</v>
      </c>
      <c r="D14" s="29">
        <v>0</v>
      </c>
      <c r="E14" s="16">
        <v>0</v>
      </c>
      <c r="F14" s="29">
        <v>0</v>
      </c>
      <c r="G14" s="12">
        <v>153.7927</v>
      </c>
      <c r="H14" s="12">
        <v>120.954859</v>
      </c>
      <c r="I14" s="13">
        <f>(165/3/1000*483.91*32.837841)+(165/3.05/1000*478.33*0)+H14*16.144</f>
        <v>2826.6760238030497</v>
      </c>
      <c r="J14" s="12">
        <v>0.92104980000000003</v>
      </c>
      <c r="K14" s="13">
        <f t="shared" si="6"/>
        <v>19.486742723580001</v>
      </c>
      <c r="L14" s="23">
        <f t="shared" si="1"/>
        <v>154.71374979999999</v>
      </c>
      <c r="M14" s="23">
        <f t="shared" si="2"/>
        <v>2846.1627665266296</v>
      </c>
      <c r="N14" s="12">
        <v>0.18330399999999999</v>
      </c>
      <c r="O14" s="13">
        <f t="shared" si="7"/>
        <v>2.9592597759999997</v>
      </c>
      <c r="P14" s="29">
        <v>0</v>
      </c>
      <c r="Q14" s="29">
        <v>0</v>
      </c>
      <c r="R14" s="13">
        <v>24.773810000000001</v>
      </c>
      <c r="S14" s="49">
        <f>0.03667*480.33*R14</f>
        <v>436.35848444819101</v>
      </c>
      <c r="T14" s="29">
        <v>0</v>
      </c>
      <c r="U14" s="29">
        <v>0</v>
      </c>
      <c r="V14" s="14">
        <v>49.894042800000001</v>
      </c>
      <c r="W14" s="13">
        <f t="shared" si="8"/>
        <v>1055.6132529238801</v>
      </c>
      <c r="X14" s="40">
        <f t="shared" si="4"/>
        <v>74.851156799999998</v>
      </c>
      <c r="Y14" s="40">
        <f>Q14+W14+O14+S14+U14</f>
        <v>1494.9309971480711</v>
      </c>
      <c r="Z14" s="41"/>
    </row>
    <row r="15" spans="1:26" ht="17.25" customHeight="1" x14ac:dyDescent="0.3">
      <c r="A15" s="10">
        <v>6</v>
      </c>
      <c r="B15" s="11" t="s">
        <v>38</v>
      </c>
      <c r="C15" s="16">
        <v>0</v>
      </c>
      <c r="D15" s="29">
        <v>0</v>
      </c>
      <c r="E15" s="16">
        <v>0</v>
      </c>
      <c r="F15" s="29">
        <v>0</v>
      </c>
      <c r="G15" s="12">
        <v>98.857453000000007</v>
      </c>
      <c r="H15" s="16">
        <v>0</v>
      </c>
      <c r="I15" s="13">
        <f>(165/3/1000*482.36*98.049536)+(165/3.05/1000*483*0.807917)+H15*16.144</f>
        <v>2622.3450540465706</v>
      </c>
      <c r="J15" s="12">
        <v>0.82862919999999995</v>
      </c>
      <c r="K15" s="13">
        <f t="shared" si="6"/>
        <v>17.531390847319997</v>
      </c>
      <c r="L15" s="23">
        <f t="shared" si="1"/>
        <v>99.686082200000001</v>
      </c>
      <c r="M15" s="23">
        <f t="shared" si="2"/>
        <v>2639.8764448938905</v>
      </c>
      <c r="N15" s="12">
        <v>0.95145400000000002</v>
      </c>
      <c r="O15" s="13">
        <f t="shared" si="7"/>
        <v>15.360273375999999</v>
      </c>
      <c r="P15" s="29">
        <v>0</v>
      </c>
      <c r="Q15" s="29">
        <v>0</v>
      </c>
      <c r="R15" s="13">
        <v>26.386312</v>
      </c>
      <c r="S15" s="49">
        <f>0.03667*484.5*R15</f>
        <v>468.79544657388004</v>
      </c>
      <c r="T15" s="29">
        <v>0</v>
      </c>
      <c r="U15" s="29">
        <v>0</v>
      </c>
      <c r="V15" s="14">
        <v>32.598738599999997</v>
      </c>
      <c r="W15" s="13">
        <f t="shared" si="8"/>
        <v>689.69477243405993</v>
      </c>
      <c r="X15" s="40">
        <f t="shared" si="4"/>
        <v>59.936504599999992</v>
      </c>
      <c r="Y15" s="40">
        <f t="shared" si="5"/>
        <v>1173.85049238394</v>
      </c>
      <c r="Z15" s="41"/>
    </row>
    <row r="16" spans="1:26" ht="17.25" customHeight="1" x14ac:dyDescent="0.3">
      <c r="A16" s="10">
        <v>7</v>
      </c>
      <c r="B16" s="11" t="s">
        <v>39</v>
      </c>
      <c r="C16" s="16">
        <v>0</v>
      </c>
      <c r="D16" s="29">
        <v>0</v>
      </c>
      <c r="E16" s="16">
        <v>0</v>
      </c>
      <c r="F16" s="29">
        <v>0</v>
      </c>
      <c r="G16" s="12">
        <v>118.935407</v>
      </c>
      <c r="H16" s="16">
        <v>0</v>
      </c>
      <c r="I16" s="13">
        <f>(165/3/1000*485.33*0)+(165/3.05/1000*481.3*G16)+H16*16.144</f>
        <v>3096.7855341644263</v>
      </c>
      <c r="J16" s="12">
        <v>1.5662282000000001</v>
      </c>
      <c r="K16" s="13">
        <f t="shared" si="6"/>
        <v>33.136846650220001</v>
      </c>
      <c r="L16" s="23">
        <f t="shared" si="1"/>
        <v>120.5016352</v>
      </c>
      <c r="M16" s="23">
        <f t="shared" si="2"/>
        <v>3129.9223808146462</v>
      </c>
      <c r="N16" s="12">
        <v>0.93962400000000001</v>
      </c>
      <c r="O16" s="13">
        <f t="shared" si="7"/>
        <v>15.169289855999999</v>
      </c>
      <c r="P16" s="13">
        <v>14.828001</v>
      </c>
      <c r="Q16" s="51">
        <f>0.047*485.33*P16</f>
        <v>338.23426509051001</v>
      </c>
      <c r="R16" s="29">
        <v>0</v>
      </c>
      <c r="S16" s="29">
        <v>0</v>
      </c>
      <c r="T16" s="29">
        <v>0</v>
      </c>
      <c r="U16" s="29">
        <v>0</v>
      </c>
      <c r="V16" s="14">
        <v>11.485920800000001</v>
      </c>
      <c r="W16" s="13">
        <f t="shared" si="8"/>
        <v>243.00877495768</v>
      </c>
      <c r="X16" s="40">
        <f t="shared" si="4"/>
        <v>27.253545800000001</v>
      </c>
      <c r="Y16" s="40">
        <f t="shared" si="5"/>
        <v>596.41232990418996</v>
      </c>
    </row>
    <row r="17" spans="1:25" ht="17.25" customHeight="1" x14ac:dyDescent="0.3">
      <c r="A17" s="10">
        <v>8</v>
      </c>
      <c r="B17" s="11" t="s">
        <v>40</v>
      </c>
      <c r="C17" s="16">
        <v>0</v>
      </c>
      <c r="D17" s="29">
        <v>0</v>
      </c>
      <c r="E17" s="16">
        <v>0</v>
      </c>
      <c r="F17" s="29">
        <v>0</v>
      </c>
      <c r="G17" s="12">
        <v>113.146963</v>
      </c>
      <c r="H17" s="16">
        <v>0</v>
      </c>
      <c r="I17" s="13">
        <f>(165/3/1000*487.2*0)+(165/3.05/1000*485.29*G17)+H17*16.144</f>
        <v>2970.4917364769017</v>
      </c>
      <c r="J17" s="14">
        <v>1.0029292000000001</v>
      </c>
      <c r="K17" s="13">
        <f t="shared" ref="K17:K20" si="9">J17*21.1571</f>
        <v>21.219073377320001</v>
      </c>
      <c r="L17" s="23">
        <f t="shared" si="1"/>
        <v>114.1498922</v>
      </c>
      <c r="M17" s="23">
        <f t="shared" si="2"/>
        <v>2991.7108098542217</v>
      </c>
      <c r="N17" s="12">
        <v>1.8545700000000001</v>
      </c>
      <c r="O17" s="52">
        <v>31.420124999999999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14">
        <v>19.150210399999999</v>
      </c>
      <c r="W17" s="13">
        <f t="shared" ref="W17:W20" si="10">V17*21.1571</f>
        <v>405.16291645383996</v>
      </c>
      <c r="X17" s="40">
        <f t="shared" si="4"/>
        <v>21.004780399999998</v>
      </c>
      <c r="Y17" s="40">
        <f t="shared" si="5"/>
        <v>436.58304145383994</v>
      </c>
    </row>
    <row r="18" spans="1:25" ht="17.25" customHeight="1" x14ac:dyDescent="0.3">
      <c r="A18" s="10">
        <v>9</v>
      </c>
      <c r="B18" s="11" t="s">
        <v>12</v>
      </c>
      <c r="C18" s="16">
        <v>0</v>
      </c>
      <c r="D18" s="29">
        <v>0</v>
      </c>
      <c r="E18" s="16">
        <v>0</v>
      </c>
      <c r="F18" s="29">
        <v>0</v>
      </c>
      <c r="G18" s="12">
        <v>107.527784</v>
      </c>
      <c r="H18" s="16">
        <v>0</v>
      </c>
      <c r="I18" s="13">
        <f>(165/3/1000*487.2*0)+(165/3.05/1000*485.71*G18)+H18*16.942</f>
        <v>2825.4123916379012</v>
      </c>
      <c r="J18" s="12">
        <v>0.85601340000000004</v>
      </c>
      <c r="K18" s="13">
        <f t="shared" si="9"/>
        <v>18.11076110514</v>
      </c>
      <c r="L18" s="23">
        <f t="shared" si="1"/>
        <v>108.38379739999999</v>
      </c>
      <c r="M18" s="23">
        <f t="shared" si="2"/>
        <v>2843.5231527430415</v>
      </c>
      <c r="N18" s="12">
        <v>0.45299499999999998</v>
      </c>
      <c r="O18" s="13">
        <f>N18*16.942</f>
        <v>7.6746412899999994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14">
        <v>20.1508158</v>
      </c>
      <c r="W18" s="13">
        <f t="shared" si="10"/>
        <v>426.33282496217998</v>
      </c>
      <c r="X18" s="40">
        <f t="shared" si="4"/>
        <v>20.603810800000002</v>
      </c>
      <c r="Y18" s="40">
        <f t="shared" si="5"/>
        <v>434.00746625218</v>
      </c>
    </row>
    <row r="19" spans="1:25" ht="17.25" customHeight="1" x14ac:dyDescent="0.3">
      <c r="A19" s="10">
        <v>10</v>
      </c>
      <c r="B19" s="11" t="s">
        <v>13</v>
      </c>
      <c r="C19" s="16">
        <v>0</v>
      </c>
      <c r="D19" s="29">
        <v>0</v>
      </c>
      <c r="E19" s="16">
        <v>0</v>
      </c>
      <c r="F19" s="29">
        <v>0</v>
      </c>
      <c r="G19" s="12">
        <v>132.66247999999999</v>
      </c>
      <c r="H19" s="16">
        <v>0</v>
      </c>
      <c r="I19" s="13">
        <f>(165/3/1000*493.6*16.550921)+(165/3.05/1000*485.27*116.109559)+H19*16.942</f>
        <v>3497.4687114484755</v>
      </c>
      <c r="J19" s="12">
        <v>0.51464779999999999</v>
      </c>
      <c r="K19" s="13">
        <f t="shared" si="9"/>
        <v>10.88845496938</v>
      </c>
      <c r="L19" s="23">
        <f t="shared" si="1"/>
        <v>133.17712779999999</v>
      </c>
      <c r="M19" s="23">
        <f t="shared" si="2"/>
        <v>3508.3571664178553</v>
      </c>
      <c r="N19" s="12">
        <v>0.13166900000000001</v>
      </c>
      <c r="O19" s="13">
        <f>N19*16.942</f>
        <v>2.2307361980000002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14">
        <v>27.660490200000002</v>
      </c>
      <c r="W19" s="13">
        <f t="shared" si="10"/>
        <v>585.21575721042007</v>
      </c>
      <c r="X19" s="40">
        <f t="shared" si="4"/>
        <v>27.7921592</v>
      </c>
      <c r="Y19" s="40">
        <f t="shared" si="5"/>
        <v>587.44649340842011</v>
      </c>
    </row>
    <row r="20" spans="1:25" ht="17.25" customHeight="1" x14ac:dyDescent="0.3">
      <c r="A20" s="10">
        <v>11</v>
      </c>
      <c r="B20" s="11" t="s">
        <v>14</v>
      </c>
      <c r="C20" s="16">
        <v>0</v>
      </c>
      <c r="D20" s="29">
        <v>0</v>
      </c>
      <c r="E20" s="16">
        <v>0</v>
      </c>
      <c r="F20" s="29">
        <v>0</v>
      </c>
      <c r="G20" s="12">
        <v>83.421475999999998</v>
      </c>
      <c r="H20" s="16">
        <v>0</v>
      </c>
      <c r="I20" s="13">
        <f>(165/3/1000*506.4*G20)+(165/3.05/1000*485.27*0)+H20*16.942</f>
        <v>2323.454949552</v>
      </c>
      <c r="J20" s="12">
        <v>0.63210880000000003</v>
      </c>
      <c r="K20" s="13">
        <f t="shared" si="9"/>
        <v>13.37358909248</v>
      </c>
      <c r="L20" s="23">
        <f t="shared" si="1"/>
        <v>84.053584799999996</v>
      </c>
      <c r="M20" s="23">
        <f t="shared" si="2"/>
        <v>2336.82853864448</v>
      </c>
      <c r="N20" s="12">
        <v>3.788916</v>
      </c>
      <c r="O20" s="13">
        <f>N20*16.942</f>
        <v>64.191814871999995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14">
        <v>10.837564</v>
      </c>
      <c r="W20" s="13">
        <f t="shared" si="10"/>
        <v>229.29142530440001</v>
      </c>
      <c r="X20" s="40">
        <f t="shared" si="4"/>
        <v>14.626480000000001</v>
      </c>
      <c r="Y20" s="40">
        <f t="shared" si="5"/>
        <v>293.48324017639999</v>
      </c>
    </row>
    <row r="21" spans="1:25" ht="17.25" customHeight="1" x14ac:dyDescent="0.3">
      <c r="A21" s="10">
        <v>12</v>
      </c>
      <c r="B21" s="11" t="s">
        <v>15</v>
      </c>
      <c r="C21" s="16">
        <v>0</v>
      </c>
      <c r="D21" s="29">
        <v>0</v>
      </c>
      <c r="E21" s="16">
        <v>0</v>
      </c>
      <c r="F21" s="29">
        <v>0</v>
      </c>
      <c r="G21" s="12">
        <v>52.188600000000001</v>
      </c>
      <c r="H21" s="16">
        <v>0</v>
      </c>
      <c r="I21" s="13">
        <f>(165/3/1000*522.59*G21)+(165/3.05/1000*485.27*0)+H21*16.942</f>
        <v>1500.0282260700001</v>
      </c>
      <c r="J21" s="12">
        <v>11.522016000000001</v>
      </c>
      <c r="K21" s="13">
        <f t="shared" ref="K21" si="11">J21*21.1571</f>
        <v>243.77244471360001</v>
      </c>
      <c r="L21" s="23">
        <f>C21+G21+J21</f>
        <v>63.710616000000002</v>
      </c>
      <c r="M21" s="23">
        <f t="shared" ref="M21" si="12">D21+I21+K21</f>
        <v>1743.8006707836</v>
      </c>
      <c r="N21" s="12">
        <v>8.7653339999999993</v>
      </c>
      <c r="O21" s="13">
        <f>N21*16.942</f>
        <v>148.502288628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14">
        <v>2.5343999999999998E-2</v>
      </c>
      <c r="W21" s="13">
        <f t="shared" ref="W21" si="13">V21*21.1571</f>
        <v>0.53620554239999996</v>
      </c>
      <c r="X21" s="40">
        <f>P21+V21+N21+R21+T21</f>
        <v>8.7906779999999998</v>
      </c>
      <c r="Y21" s="40">
        <f>Q21+W21+O21+S21+U21</f>
        <v>149.03849417040001</v>
      </c>
    </row>
    <row r="22" spans="1:25" ht="24.75" customHeight="1" x14ac:dyDescent="0.3">
      <c r="A22" s="63" t="s">
        <v>24</v>
      </c>
      <c r="B22" s="64"/>
      <c r="C22" s="24">
        <f>SUM(C10:C21)</f>
        <v>0</v>
      </c>
      <c r="D22" s="24">
        <f t="shared" ref="D22:K22" si="14">SUM(D10:D21)</f>
        <v>0</v>
      </c>
      <c r="E22" s="24">
        <f t="shared" si="14"/>
        <v>0</v>
      </c>
      <c r="F22" s="24">
        <f t="shared" si="14"/>
        <v>0</v>
      </c>
      <c r="G22" s="25">
        <f t="shared" si="14"/>
        <v>1296.526977</v>
      </c>
      <c r="H22" s="24">
        <f t="shared" si="14"/>
        <v>121.14062199999999</v>
      </c>
      <c r="I22" s="24">
        <f t="shared" si="14"/>
        <v>33143.84988844693</v>
      </c>
      <c r="J22" s="25">
        <f t="shared" si="14"/>
        <v>36.618098199999999</v>
      </c>
      <c r="K22" s="25">
        <f t="shared" si="14"/>
        <v>775.13604506209981</v>
      </c>
      <c r="L22" s="23">
        <f>C22+G22+J22+E22</f>
        <v>1333.1450752000001</v>
      </c>
      <c r="M22" s="23">
        <f>D22+I22+K22+F22</f>
        <v>33918.98593350903</v>
      </c>
      <c r="N22" s="25">
        <f t="shared" ref="N22:W22" si="15">SUM(N10:N21)</f>
        <v>30.891710999999997</v>
      </c>
      <c r="O22" s="24">
        <f t="shared" si="15"/>
        <v>517.54737770199995</v>
      </c>
      <c r="P22" s="25">
        <f t="shared" si="15"/>
        <v>14.828001</v>
      </c>
      <c r="Q22" s="24">
        <f>SUM(Q10:Q21)</f>
        <v>338.23426509051001</v>
      </c>
      <c r="R22" s="25">
        <f>SUM(R10:R21)</f>
        <v>51.544621000000006</v>
      </c>
      <c r="S22" s="24">
        <f t="shared" si="15"/>
        <v>917.13645785807103</v>
      </c>
      <c r="T22" s="25">
        <f>SUM(T10:T21)</f>
        <v>0</v>
      </c>
      <c r="U22" s="25">
        <f>SUM(U10:U21)</f>
        <v>0</v>
      </c>
      <c r="V22" s="25">
        <f t="shared" si="15"/>
        <v>223.00123139999997</v>
      </c>
      <c r="W22" s="25">
        <f t="shared" si="15"/>
        <v>4718.4483953151002</v>
      </c>
      <c r="X22" s="26">
        <f>SUM(X10:X21)</f>
        <v>320.26556440000007</v>
      </c>
      <c r="Y22" s="23">
        <f>SUM(Y10:Y21)</f>
        <v>6491.3664959656799</v>
      </c>
    </row>
    <row r="23" spans="1:25" ht="16.5" customHeight="1" x14ac:dyDescent="0.25">
      <c r="A23" s="50"/>
      <c r="B23" s="1" t="s">
        <v>41</v>
      </c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9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34</v>
      </c>
    </row>
    <row r="34" spans="4:26" s="6" customFormat="1" ht="16.5" x14ac:dyDescent="0.3">
      <c r="D34" s="19"/>
      <c r="E34" s="19"/>
      <c r="F34" s="1"/>
      <c r="G34" s="1"/>
      <c r="H34" s="1" t="s">
        <v>36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2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65" t="s">
        <v>20</v>
      </c>
      <c r="R35" s="65"/>
      <c r="S35" s="65"/>
      <c r="T35" s="65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59"/>
      <c r="L40" s="59"/>
      <c r="M40" s="59"/>
      <c r="N40" s="59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  <mergeCell ref="X6:Y7"/>
    <mergeCell ref="P7:Q7"/>
    <mergeCell ref="K40:N40"/>
    <mergeCell ref="C7:D7"/>
    <mergeCell ref="G7:I7"/>
    <mergeCell ref="N7:O7"/>
    <mergeCell ref="R7:S7"/>
    <mergeCell ref="G8:H8"/>
    <mergeCell ref="T7:U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BE8-A56D-45A5-8E5E-42A1BE81F5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  Hovhannisyan</dc:creator>
  <cp:lastModifiedBy>Nara Sargsyan</cp:lastModifiedBy>
  <cp:lastPrinted>2020-09-10T08:22:55Z</cp:lastPrinted>
  <dcterms:created xsi:type="dcterms:W3CDTF">2001-02-23T09:45:37Z</dcterms:created>
  <dcterms:modified xsi:type="dcterms:W3CDTF">2021-01-11T11:03:52Z</dcterms:modified>
</cp:coreProperties>
</file>