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60" windowWidth="20460" windowHeight="6960" tabRatio="601" firstSheet="1" activeTab="9"/>
  </bookViews>
  <sheets>
    <sheet name="ամփոփ" sheetId="4" r:id="rId1"/>
    <sheet name="Արագածոտն" sheetId="30" r:id="rId2"/>
    <sheet name="Արարատ" sheetId="24" r:id="rId3"/>
    <sheet name="Կոտայք" sheetId="18" r:id="rId4"/>
    <sheet name="Գեղարքունիք" sheetId="19" r:id="rId5"/>
    <sheet name="Վայոց ձոր" sheetId="15" r:id="rId6"/>
    <sheet name="Լոռի" sheetId="27" r:id="rId7"/>
    <sheet name="Շիրակ" sheetId="25" r:id="rId8"/>
    <sheet name="Տավուշ" sheetId="22" r:id="rId9"/>
    <sheet name="Սյունիք" sheetId="21" r:id="rId10"/>
  </sheets>
  <calcPr calcId="144525"/>
</workbook>
</file>

<file path=xl/calcChain.xml><?xml version="1.0" encoding="utf-8"?>
<calcChain xmlns="http://schemas.openxmlformats.org/spreadsheetml/2006/main">
  <c r="AJ25" i="30" l="1"/>
  <c r="AI25" i="30"/>
  <c r="AH25" i="30"/>
  <c r="AG25" i="30"/>
  <c r="AF25" i="30"/>
  <c r="AE25" i="30"/>
  <c r="AD25" i="30"/>
  <c r="AC25" i="30"/>
  <c r="AB25" i="30"/>
  <c r="AA25" i="30"/>
  <c r="Z25" i="30"/>
  <c r="Y25" i="30"/>
  <c r="X25" i="30"/>
  <c r="W25" i="30"/>
  <c r="V25" i="30"/>
  <c r="U25" i="30"/>
  <c r="T25" i="30"/>
  <c r="S25" i="30"/>
  <c r="R25" i="30"/>
  <c r="P25" i="30"/>
  <c r="O25" i="30"/>
  <c r="N25" i="30"/>
  <c r="M25" i="30"/>
  <c r="L25" i="30"/>
  <c r="K25" i="30"/>
  <c r="J25" i="30"/>
  <c r="I25" i="30"/>
  <c r="H25" i="30"/>
  <c r="G25" i="30"/>
  <c r="E25" i="30"/>
  <c r="D25" i="30"/>
  <c r="C25" i="30"/>
  <c r="AN24" i="30"/>
  <c r="AM24" i="30"/>
  <c r="AL24" i="30"/>
  <c r="AK24" i="30"/>
  <c r="Q24" i="30"/>
  <c r="AN23" i="30"/>
  <c r="AM23" i="30"/>
  <c r="AL23" i="30"/>
  <c r="AK23" i="30"/>
  <c r="Q23" i="30"/>
  <c r="AN22" i="30"/>
  <c r="AM22" i="30"/>
  <c r="AL22" i="30"/>
  <c r="AK22" i="30"/>
  <c r="AN21" i="30"/>
  <c r="AM21" i="30"/>
  <c r="AL21" i="30"/>
  <c r="AK21" i="30"/>
  <c r="AO21" i="30" s="1"/>
  <c r="AN20" i="30"/>
  <c r="AM20" i="30"/>
  <c r="AL20" i="30"/>
  <c r="AK20" i="30"/>
  <c r="AO20" i="30" s="1"/>
  <c r="AP20" i="30" s="1"/>
  <c r="AN19" i="30"/>
  <c r="AM19" i="30"/>
  <c r="AL19" i="30"/>
  <c r="AK19" i="30"/>
  <c r="AO19" i="30" s="1"/>
  <c r="AP19" i="30" s="1"/>
  <c r="AN16" i="30"/>
  <c r="AM16" i="30"/>
  <c r="AL16" i="30"/>
  <c r="AK16" i="30"/>
  <c r="AO16" i="30" s="1"/>
  <c r="AN15" i="30"/>
  <c r="AM15" i="30"/>
  <c r="AL15" i="30"/>
  <c r="AK15" i="30"/>
  <c r="AO15" i="30" s="1"/>
  <c r="AN11" i="30"/>
  <c r="AM11" i="30"/>
  <c r="AL11" i="30"/>
  <c r="AK11" i="30"/>
  <c r="AO11" i="30" s="1"/>
  <c r="AN10" i="30"/>
  <c r="AM10" i="30"/>
  <c r="AL10" i="30"/>
  <c r="AK10" i="30"/>
  <c r="AO10" i="30" s="1"/>
  <c r="AP10" i="30" s="1"/>
  <c r="Q10" i="30"/>
  <c r="Q9" i="30"/>
  <c r="AP9" i="30" s="1"/>
  <c r="AN8" i="30"/>
  <c r="AM8" i="30"/>
  <c r="AL8" i="30"/>
  <c r="AK8" i="30"/>
  <c r="AO8" i="30" s="1"/>
  <c r="Q8" i="30"/>
  <c r="AN7" i="30"/>
  <c r="AN25" i="30" s="1"/>
  <c r="AM7" i="30"/>
  <c r="AL7" i="30"/>
  <c r="AL25" i="30" s="1"/>
  <c r="AK7" i="30"/>
  <c r="Q7" i="30"/>
  <c r="AP7" i="30" s="1"/>
  <c r="AO22" i="30" l="1"/>
  <c r="AO24" i="30"/>
  <c r="AK25" i="30"/>
  <c r="AM25" i="30"/>
  <c r="AO23" i="30"/>
  <c r="AO25" i="30" s="1"/>
  <c r="AP8" i="30"/>
  <c r="AP25" i="30" s="1"/>
  <c r="Q25" i="30"/>
  <c r="AJ46" i="27" l="1"/>
  <c r="AI46" i="27"/>
  <c r="AH46" i="27"/>
  <c r="AG46" i="27"/>
  <c r="AF46" i="27"/>
  <c r="AE46" i="27"/>
  <c r="AD46" i="27"/>
  <c r="AC46" i="27"/>
  <c r="AB46" i="27"/>
  <c r="AA46" i="27"/>
  <c r="Z46" i="27"/>
  <c r="Y46" i="27"/>
  <c r="X46" i="27"/>
  <c r="W46" i="27"/>
  <c r="V46" i="27"/>
  <c r="U46" i="27"/>
  <c r="T46" i="27"/>
  <c r="S46" i="27"/>
  <c r="R46" i="27"/>
  <c r="P46" i="27"/>
  <c r="O46" i="27"/>
  <c r="N46" i="27"/>
  <c r="M46" i="27"/>
  <c r="L46" i="27"/>
  <c r="K46" i="27"/>
  <c r="J46" i="27"/>
  <c r="I46" i="27"/>
  <c r="H46" i="27"/>
  <c r="G46" i="27"/>
  <c r="F46" i="27"/>
  <c r="E46" i="27"/>
  <c r="D46" i="27"/>
  <c r="C46" i="27"/>
  <c r="AN45" i="27"/>
  <c r="AM45" i="27"/>
  <c r="AL45" i="27"/>
  <c r="AK45" i="27"/>
  <c r="AO45" i="27" s="1"/>
  <c r="AP45" i="27" s="1"/>
  <c r="Q45" i="27"/>
  <c r="AN44" i="27"/>
  <c r="AM44" i="27"/>
  <c r="AL44" i="27"/>
  <c r="AK44" i="27"/>
  <c r="AO44" i="27" s="1"/>
  <c r="AP44" i="27" s="1"/>
  <c r="Q44" i="27"/>
  <c r="AN43" i="27"/>
  <c r="AM43" i="27"/>
  <c r="AL43" i="27"/>
  <c r="AK43" i="27"/>
  <c r="AO43" i="27" s="1"/>
  <c r="AP43" i="27" s="1"/>
  <c r="Q43" i="27"/>
  <c r="AN42" i="27"/>
  <c r="AM42" i="27"/>
  <c r="AL42" i="27"/>
  <c r="AK42" i="27"/>
  <c r="AO42" i="27" s="1"/>
  <c r="AP42" i="27" s="1"/>
  <c r="Q42" i="27"/>
  <c r="AN41" i="27"/>
  <c r="AM41" i="27"/>
  <c r="AL41" i="27"/>
  <c r="AK41" i="27"/>
  <c r="AO41" i="27" s="1"/>
  <c r="AP41" i="27" s="1"/>
  <c r="Q41" i="27"/>
  <c r="AN40" i="27"/>
  <c r="AM40" i="27"/>
  <c r="AL40" i="27"/>
  <c r="AK40" i="27"/>
  <c r="AO40" i="27" s="1"/>
  <c r="AP40" i="27" s="1"/>
  <c r="Q40" i="27"/>
  <c r="AN39" i="27"/>
  <c r="AM39" i="27"/>
  <c r="AL39" i="27"/>
  <c r="AK39" i="27"/>
  <c r="AO39" i="27" s="1"/>
  <c r="AP39" i="27" s="1"/>
  <c r="Q39" i="27"/>
  <c r="AN38" i="27"/>
  <c r="AM38" i="27"/>
  <c r="AL38" i="27"/>
  <c r="AK38" i="27"/>
  <c r="AO38" i="27" s="1"/>
  <c r="AP38" i="27" s="1"/>
  <c r="Q38" i="27"/>
  <c r="AN37" i="27"/>
  <c r="AM37" i="27"/>
  <c r="AL37" i="27"/>
  <c r="AK37" i="27"/>
  <c r="AO37" i="27" s="1"/>
  <c r="AP37" i="27" s="1"/>
  <c r="Q37" i="27"/>
  <c r="AN36" i="27"/>
  <c r="AM36" i="27"/>
  <c r="AL36" i="27"/>
  <c r="AK36" i="27"/>
  <c r="AO36" i="27" s="1"/>
  <c r="AP36" i="27" s="1"/>
  <c r="Q36" i="27"/>
  <c r="AN35" i="27"/>
  <c r="AM35" i="27"/>
  <c r="AL35" i="27"/>
  <c r="AK35" i="27"/>
  <c r="AO35" i="27" s="1"/>
  <c r="AP35" i="27" s="1"/>
  <c r="Q35" i="27"/>
  <c r="AN34" i="27"/>
  <c r="AM34" i="27"/>
  <c r="AL34" i="27"/>
  <c r="AK34" i="27"/>
  <c r="AO34" i="27" s="1"/>
  <c r="AP34" i="27" s="1"/>
  <c r="Q34" i="27"/>
  <c r="AN33" i="27"/>
  <c r="AM33" i="27"/>
  <c r="AL33" i="27"/>
  <c r="AK33" i="27"/>
  <c r="AO33" i="27" s="1"/>
  <c r="AP33" i="27" s="1"/>
  <c r="Q33" i="27"/>
  <c r="AN32" i="27"/>
  <c r="AM32" i="27"/>
  <c r="AL32" i="27"/>
  <c r="AK32" i="27"/>
  <c r="AO32" i="27" s="1"/>
  <c r="AP32" i="27" s="1"/>
  <c r="Q32" i="27"/>
  <c r="AN31" i="27"/>
  <c r="AM31" i="27"/>
  <c r="AL31" i="27"/>
  <c r="AK31" i="27"/>
  <c r="AO31" i="27" s="1"/>
  <c r="AP31" i="27" s="1"/>
  <c r="Q31" i="27"/>
  <c r="AN30" i="27"/>
  <c r="AM30" i="27"/>
  <c r="AL30" i="27"/>
  <c r="AK30" i="27"/>
  <c r="AO30" i="27" s="1"/>
  <c r="AP30" i="27" s="1"/>
  <c r="Q30" i="27"/>
  <c r="AN29" i="27"/>
  <c r="AM29" i="27"/>
  <c r="AL29" i="27"/>
  <c r="AK29" i="27"/>
  <c r="AO29" i="27" s="1"/>
  <c r="AP29" i="27" s="1"/>
  <c r="Q29" i="27"/>
  <c r="AN28" i="27"/>
  <c r="AM28" i="27"/>
  <c r="AL28" i="27"/>
  <c r="AK28" i="27"/>
  <c r="AO28" i="27" s="1"/>
  <c r="AP28" i="27" s="1"/>
  <c r="Q28" i="27"/>
  <c r="AN27" i="27"/>
  <c r="AM27" i="27"/>
  <c r="AL27" i="27"/>
  <c r="AK27" i="27"/>
  <c r="AO27" i="27" s="1"/>
  <c r="AP27" i="27" s="1"/>
  <c r="Q27" i="27"/>
  <c r="AN26" i="27"/>
  <c r="AM26" i="27"/>
  <c r="AL26" i="27"/>
  <c r="AK26" i="27"/>
  <c r="AO26" i="27" s="1"/>
  <c r="AP26" i="27" s="1"/>
  <c r="Q26" i="27"/>
  <c r="AN25" i="27"/>
  <c r="AM25" i="27"/>
  <c r="AL25" i="27"/>
  <c r="AK25" i="27"/>
  <c r="AO25" i="27" s="1"/>
  <c r="AP25" i="27" s="1"/>
  <c r="Q25" i="27"/>
  <c r="AN24" i="27"/>
  <c r="AM24" i="27"/>
  <c r="AL24" i="27"/>
  <c r="AK24" i="27"/>
  <c r="AO24" i="27" s="1"/>
  <c r="AP24" i="27" s="1"/>
  <c r="Q24" i="27"/>
  <c r="AN23" i="27"/>
  <c r="AM23" i="27"/>
  <c r="AL23" i="27"/>
  <c r="AK23" i="27"/>
  <c r="AO23" i="27" s="1"/>
  <c r="AP23" i="27" s="1"/>
  <c r="Q23" i="27"/>
  <c r="AN22" i="27"/>
  <c r="AM22" i="27"/>
  <c r="AL22" i="27"/>
  <c r="AK22" i="27"/>
  <c r="AO22" i="27" s="1"/>
  <c r="AP22" i="27" s="1"/>
  <c r="Q22" i="27"/>
  <c r="AN21" i="27"/>
  <c r="AM21" i="27"/>
  <c r="AL21" i="27"/>
  <c r="AK21" i="27"/>
  <c r="AO21" i="27" s="1"/>
  <c r="AP21" i="27" s="1"/>
  <c r="Q21" i="27"/>
  <c r="AN20" i="27"/>
  <c r="AM20" i="27"/>
  <c r="AL20" i="27"/>
  <c r="AK20" i="27"/>
  <c r="AO20" i="27" s="1"/>
  <c r="AP20" i="27" s="1"/>
  <c r="Q20" i="27"/>
  <c r="AN19" i="27"/>
  <c r="AM19" i="27"/>
  <c r="AL19" i="27"/>
  <c r="AK19" i="27"/>
  <c r="AO19" i="27" s="1"/>
  <c r="AP19" i="27" s="1"/>
  <c r="Q19" i="27"/>
  <c r="AN18" i="27"/>
  <c r="AM18" i="27"/>
  <c r="AL18" i="27"/>
  <c r="AK18" i="27"/>
  <c r="AO18" i="27" s="1"/>
  <c r="AP18" i="27" s="1"/>
  <c r="Q18" i="27"/>
  <c r="AN17" i="27"/>
  <c r="AM17" i="27"/>
  <c r="AL17" i="27"/>
  <c r="AK17" i="27"/>
  <c r="AO17" i="27" s="1"/>
  <c r="AP17" i="27" s="1"/>
  <c r="Q17" i="27"/>
  <c r="AN16" i="27"/>
  <c r="AM16" i="27"/>
  <c r="AL16" i="27"/>
  <c r="AK16" i="27"/>
  <c r="AO16" i="27" s="1"/>
  <c r="AP16" i="27" s="1"/>
  <c r="Q16" i="27"/>
  <c r="AN15" i="27"/>
  <c r="AM15" i="27"/>
  <c r="AL15" i="27"/>
  <c r="AK15" i="27"/>
  <c r="AO15" i="27" s="1"/>
  <c r="AP15" i="27" s="1"/>
  <c r="Q15" i="27"/>
  <c r="AN14" i="27"/>
  <c r="AM14" i="27"/>
  <c r="AL14" i="27"/>
  <c r="AK14" i="27"/>
  <c r="AO14" i="27" s="1"/>
  <c r="AP14" i="27" s="1"/>
  <c r="Q14" i="27"/>
  <c r="AN13" i="27"/>
  <c r="AM13" i="27"/>
  <c r="AL13" i="27"/>
  <c r="AK13" i="27"/>
  <c r="AO13" i="27" s="1"/>
  <c r="AP13" i="27" s="1"/>
  <c r="Q13" i="27"/>
  <c r="AN12" i="27"/>
  <c r="AM12" i="27"/>
  <c r="AL12" i="27"/>
  <c r="AK12" i="27"/>
  <c r="AO12" i="27" s="1"/>
  <c r="AP12" i="27" s="1"/>
  <c r="Q12" i="27"/>
  <c r="AN11" i="27"/>
  <c r="AM11" i="27"/>
  <c r="AL11" i="27"/>
  <c r="AK11" i="27"/>
  <c r="AO11" i="27" s="1"/>
  <c r="AP11" i="27" s="1"/>
  <c r="Q11" i="27"/>
  <c r="AN10" i="27"/>
  <c r="AM10" i="27"/>
  <c r="AL10" i="27"/>
  <c r="AK10" i="27"/>
  <c r="AO10" i="27" s="1"/>
  <c r="AP10" i="27" s="1"/>
  <c r="Q10" i="27"/>
  <c r="AN9" i="27"/>
  <c r="AM9" i="27"/>
  <c r="AL9" i="27"/>
  <c r="AK9" i="27"/>
  <c r="AO9" i="27" s="1"/>
  <c r="AP9" i="27" s="1"/>
  <c r="Q9" i="27"/>
  <c r="AN8" i="27"/>
  <c r="AM8" i="27"/>
  <c r="AL8" i="27"/>
  <c r="AK8" i="27"/>
  <c r="AO8" i="27" s="1"/>
  <c r="AP8" i="27" s="1"/>
  <c r="Q8" i="27"/>
  <c r="AN7" i="27"/>
  <c r="AN46" i="27" s="1"/>
  <c r="AM7" i="27"/>
  <c r="AM46" i="27" s="1"/>
  <c r="AL7" i="27"/>
  <c r="AL46" i="27" s="1"/>
  <c r="AK7" i="27"/>
  <c r="AK46" i="27" s="1"/>
  <c r="Q7" i="27"/>
  <c r="Q46" i="27" s="1"/>
  <c r="AO7" i="27" l="1"/>
  <c r="AP7" i="27" l="1"/>
  <c r="AP46" i="27" s="1"/>
  <c r="AO46" i="27"/>
  <c r="AJ41" i="25" l="1"/>
  <c r="AI41" i="25"/>
  <c r="AH41" i="25"/>
  <c r="AG41" i="25"/>
  <c r="AF41" i="25"/>
  <c r="AE41" i="25"/>
  <c r="AD41" i="25"/>
  <c r="AC41" i="25"/>
  <c r="AB41" i="25"/>
  <c r="AA41" i="25"/>
  <c r="Z41" i="25"/>
  <c r="Y41" i="25"/>
  <c r="W41" i="25"/>
  <c r="V41" i="25"/>
  <c r="P41" i="25"/>
  <c r="O41" i="25"/>
  <c r="N41" i="25"/>
  <c r="E41" i="25"/>
  <c r="C41" i="25"/>
  <c r="AN40" i="25"/>
  <c r="AM40" i="25"/>
  <c r="AO40" i="25" s="1"/>
  <c r="AP40" i="25" s="1"/>
  <c r="AL40" i="25"/>
  <c r="AK40" i="25"/>
  <c r="X40" i="25"/>
  <c r="Q40" i="25"/>
  <c r="AN39" i="25"/>
  <c r="AM39" i="25"/>
  <c r="AO39" i="25" s="1"/>
  <c r="AP39" i="25" s="1"/>
  <c r="AL39" i="25"/>
  <c r="AK39" i="25"/>
  <c r="X39" i="25"/>
  <c r="Q39" i="25"/>
  <c r="AN38" i="25"/>
  <c r="AM38" i="25"/>
  <c r="AO38" i="25" s="1"/>
  <c r="AP38" i="25" s="1"/>
  <c r="AL38" i="25"/>
  <c r="AK38" i="25"/>
  <c r="X38" i="25"/>
  <c r="Q38" i="25"/>
  <c r="AN37" i="25"/>
  <c r="AM37" i="25"/>
  <c r="AO37" i="25" s="1"/>
  <c r="AP37" i="25" s="1"/>
  <c r="AL37" i="25"/>
  <c r="X37" i="25"/>
  <c r="Q37" i="25"/>
  <c r="AM36" i="25"/>
  <c r="AO36" i="25" s="1"/>
  <c r="AP36" i="25" s="1"/>
  <c r="AL36" i="25"/>
  <c r="AK36" i="25"/>
  <c r="X36" i="25"/>
  <c r="Q36" i="25"/>
  <c r="AO35" i="25"/>
  <c r="AP35" i="25" s="1"/>
  <c r="AN35" i="25"/>
  <c r="X35" i="25"/>
  <c r="Q35" i="25"/>
  <c r="AN34" i="25"/>
  <c r="AO34" i="25" s="1"/>
  <c r="AP34" i="25" s="1"/>
  <c r="AK34" i="25"/>
  <c r="X34" i="25"/>
  <c r="Q34" i="25"/>
  <c r="AK33" i="25"/>
  <c r="AO33" i="25" s="1"/>
  <c r="AP33" i="25" s="1"/>
  <c r="X33" i="25"/>
  <c r="Q33" i="25"/>
  <c r="AN32" i="25"/>
  <c r="AM32" i="25"/>
  <c r="AO32" i="25" s="1"/>
  <c r="AP32" i="25" s="1"/>
  <c r="AK32" i="25"/>
  <c r="X32" i="25"/>
  <c r="Q32" i="25"/>
  <c r="AN31" i="25"/>
  <c r="AO31" i="25" s="1"/>
  <c r="AP31" i="25" s="1"/>
  <c r="AM31" i="25"/>
  <c r="AL31" i="25"/>
  <c r="X31" i="25"/>
  <c r="Q31" i="25"/>
  <c r="AM30" i="25"/>
  <c r="AL30" i="25"/>
  <c r="AO30" i="25" s="1"/>
  <c r="AP30" i="25" s="1"/>
  <c r="AK30" i="25"/>
  <c r="X30" i="25"/>
  <c r="Q30" i="25"/>
  <c r="AN29" i="25"/>
  <c r="AO29" i="25" s="1"/>
  <c r="AP29" i="25" s="1"/>
  <c r="AM29" i="25"/>
  <c r="AL29" i="25"/>
  <c r="AK29" i="25"/>
  <c r="X29" i="25"/>
  <c r="Q29" i="25"/>
  <c r="AP28" i="25"/>
  <c r="AL28" i="25"/>
  <c r="X28" i="25"/>
  <c r="Q28" i="25"/>
  <c r="AN27" i="25"/>
  <c r="AO27" i="25" s="1"/>
  <c r="AP27" i="25" s="1"/>
  <c r="AL27" i="25"/>
  <c r="AK27" i="25"/>
  <c r="X27" i="25"/>
  <c r="Q27" i="25"/>
  <c r="AN26" i="25"/>
  <c r="AM26" i="25"/>
  <c r="AO26" i="25" s="1"/>
  <c r="AP26" i="25" s="1"/>
  <c r="AL26" i="25"/>
  <c r="AK26" i="25"/>
  <c r="X26" i="25"/>
  <c r="Q26" i="25"/>
  <c r="AM25" i="25"/>
  <c r="AL25" i="25"/>
  <c r="AO25" i="25" s="1"/>
  <c r="AP25" i="25" s="1"/>
  <c r="AK25" i="25"/>
  <c r="X25" i="25"/>
  <c r="Q25" i="25"/>
  <c r="AN24" i="25"/>
  <c r="AO24" i="25" s="1"/>
  <c r="AP24" i="25" s="1"/>
  <c r="AM24" i="25"/>
  <c r="AL24" i="25"/>
  <c r="AK24" i="25"/>
  <c r="X24" i="25"/>
  <c r="Q24" i="25"/>
  <c r="AN23" i="25"/>
  <c r="AO23" i="25" s="1"/>
  <c r="AP23" i="25" s="1"/>
  <c r="AM23" i="25"/>
  <c r="AL23" i="25"/>
  <c r="AK23" i="25"/>
  <c r="X23" i="25"/>
  <c r="Q23" i="25"/>
  <c r="AM22" i="25"/>
  <c r="AO22" i="25" s="1"/>
  <c r="AP22" i="25" s="1"/>
  <c r="AL22" i="25"/>
  <c r="AK22" i="25"/>
  <c r="X22" i="25"/>
  <c r="Q22" i="25"/>
  <c r="AN21" i="25"/>
  <c r="AM21" i="25"/>
  <c r="AO21" i="25" s="1"/>
  <c r="AP21" i="25" s="1"/>
  <c r="AL21" i="25"/>
  <c r="AK21" i="25"/>
  <c r="X21" i="25"/>
  <c r="Q21" i="25"/>
  <c r="AN20" i="25"/>
  <c r="AM20" i="25"/>
  <c r="AO20" i="25" s="1"/>
  <c r="AP20" i="25" s="1"/>
  <c r="AL20" i="25"/>
  <c r="AK20" i="25"/>
  <c r="X20" i="25"/>
  <c r="Q20" i="25"/>
  <c r="AM19" i="25"/>
  <c r="AK19" i="25"/>
  <c r="AO19" i="25" s="1"/>
  <c r="AP19" i="25" s="1"/>
  <c r="X19" i="25"/>
  <c r="Q19" i="25"/>
  <c r="AN18" i="25"/>
  <c r="AM18" i="25"/>
  <c r="AO18" i="25" s="1"/>
  <c r="AP18" i="25" s="1"/>
  <c r="AL18" i="25"/>
  <c r="AK18" i="25"/>
  <c r="X18" i="25"/>
  <c r="Q18" i="25"/>
  <c r="AN17" i="25"/>
  <c r="AL17" i="25"/>
  <c r="AO17" i="25" s="1"/>
  <c r="AP17" i="25" s="1"/>
  <c r="AK17" i="25"/>
  <c r="X17" i="25"/>
  <c r="Q17" i="25"/>
  <c r="AN16" i="25"/>
  <c r="AO16" i="25" s="1"/>
  <c r="AP16" i="25" s="1"/>
  <c r="AM16" i="25"/>
  <c r="AL16" i="25"/>
  <c r="X16" i="25"/>
  <c r="Q16" i="25"/>
  <c r="AN15" i="25"/>
  <c r="AL15" i="25"/>
  <c r="X15" i="25"/>
  <c r="Q15" i="25"/>
  <c r="AM14" i="25"/>
  <c r="AL14" i="25"/>
  <c r="AO14" i="25" s="1"/>
  <c r="AP14" i="25" s="1"/>
  <c r="X14" i="25"/>
  <c r="Q14" i="25"/>
  <c r="AM13" i="25"/>
  <c r="AL13" i="25"/>
  <c r="AO13" i="25" s="1"/>
  <c r="AP13" i="25" s="1"/>
  <c r="AK13" i="25"/>
  <c r="X13" i="25"/>
  <c r="Q13" i="25"/>
  <c r="AN12" i="25"/>
  <c r="AO12" i="25" s="1"/>
  <c r="AP12" i="25" s="1"/>
  <c r="AM12" i="25"/>
  <c r="AL12" i="25"/>
  <c r="AK12" i="25"/>
  <c r="X12" i="25"/>
  <c r="Q12" i="25"/>
  <c r="AM11" i="25"/>
  <c r="AO11" i="25" s="1"/>
  <c r="AP11" i="25" s="1"/>
  <c r="AL11" i="25"/>
  <c r="AK11" i="25"/>
  <c r="X11" i="25"/>
  <c r="Q11" i="25"/>
  <c r="AO10" i="25"/>
  <c r="AP10" i="25" s="1"/>
  <c r="AN10" i="25"/>
  <c r="X10" i="25"/>
  <c r="Q10" i="25"/>
  <c r="AN9" i="25"/>
  <c r="AN41" i="25" s="1"/>
  <c r="AL9" i="25"/>
  <c r="AK9" i="25"/>
  <c r="AK41" i="25" s="1"/>
  <c r="X9" i="25"/>
  <c r="Q9" i="25"/>
  <c r="X8" i="25"/>
  <c r="Q8" i="25"/>
  <c r="AP8" i="25" s="1"/>
  <c r="AP7" i="25"/>
  <c r="AM7" i="25"/>
  <c r="AL7" i="25"/>
  <c r="AL41" i="25" s="1"/>
  <c r="AK7" i="25"/>
  <c r="X7" i="25"/>
  <c r="Q7" i="25"/>
  <c r="Q41" i="25" s="1"/>
  <c r="AM41" i="25" l="1"/>
  <c r="AO9" i="25"/>
  <c r="AO41" i="25" l="1"/>
  <c r="AP41" i="25" s="1"/>
  <c r="AP9" i="25"/>
  <c r="AN12" i="24" l="1"/>
  <c r="AJ12" i="24"/>
  <c r="AI12" i="24"/>
  <c r="AH12" i="24"/>
  <c r="AG12" i="24"/>
  <c r="AF12" i="24"/>
  <c r="AE12" i="24"/>
  <c r="AD12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P12" i="24"/>
  <c r="O12" i="24"/>
  <c r="N12" i="24"/>
  <c r="E12" i="24"/>
  <c r="C12" i="24"/>
  <c r="AM11" i="24"/>
  <c r="AL11" i="24"/>
  <c r="AK11" i="24"/>
  <c r="AO11" i="24" s="1"/>
  <c r="AP11" i="24" s="1"/>
  <c r="Q11" i="24"/>
  <c r="AM10" i="24"/>
  <c r="AM12" i="24" s="1"/>
  <c r="AL10" i="24"/>
  <c r="AL12" i="24" s="1"/>
  <c r="AK10" i="24"/>
  <c r="AO10" i="24" s="1"/>
  <c r="AP10" i="24" s="1"/>
  <c r="Q10" i="24"/>
  <c r="AO9" i="24"/>
  <c r="AP9" i="24" s="1"/>
  <c r="Q9" i="24"/>
  <c r="AK8" i="24"/>
  <c r="AO8" i="24" s="1"/>
  <c r="AP8" i="24" s="1"/>
  <c r="Q8" i="24"/>
  <c r="AK7" i="24"/>
  <c r="AK12" i="24" s="1"/>
  <c r="Q7" i="24"/>
  <c r="Q12" i="24" s="1"/>
  <c r="AO7" i="24" l="1"/>
  <c r="AP7" i="24" l="1"/>
  <c r="AP12" i="24" s="1"/>
  <c r="AO12" i="24"/>
  <c r="AN60" i="22" l="1"/>
  <c r="AM60" i="22"/>
  <c r="AL60" i="22"/>
  <c r="AK60" i="22"/>
  <c r="AO60" i="22" s="1"/>
  <c r="AP60" i="22" s="1"/>
  <c r="Q60" i="22"/>
  <c r="AN59" i="22"/>
  <c r="AM59" i="22"/>
  <c r="AL59" i="22"/>
  <c r="AK59" i="22"/>
  <c r="Q59" i="22"/>
  <c r="AN53" i="22"/>
  <c r="AM53" i="22"/>
  <c r="AL53" i="22"/>
  <c r="AK53" i="22"/>
  <c r="Q53" i="22"/>
  <c r="AN52" i="22"/>
  <c r="AM52" i="22"/>
  <c r="AL52" i="22"/>
  <c r="AK52" i="22"/>
  <c r="AJ52" i="22"/>
  <c r="Q52" i="22"/>
  <c r="AN51" i="22"/>
  <c r="AM51" i="22"/>
  <c r="AL51" i="22"/>
  <c r="AO51" i="22" s="1"/>
  <c r="AP51" i="22" s="1"/>
  <c r="AN50" i="22"/>
  <c r="AM50" i="22"/>
  <c r="AL50" i="22"/>
  <c r="AK50" i="22"/>
  <c r="AJ50" i="22"/>
  <c r="Q50" i="22"/>
  <c r="AN49" i="22"/>
  <c r="AM49" i="22"/>
  <c r="AL49" i="22"/>
  <c r="AK49" i="22"/>
  <c r="AJ49" i="22"/>
  <c r="Q49" i="22"/>
  <c r="AN48" i="22"/>
  <c r="AM48" i="22"/>
  <c r="AL48" i="22"/>
  <c r="AK48" i="22"/>
  <c r="AO48" i="22" s="1"/>
  <c r="AJ48" i="22"/>
  <c r="O48" i="22"/>
  <c r="N48" i="22"/>
  <c r="AN47" i="22"/>
  <c r="AM47" i="22"/>
  <c r="AL47" i="22"/>
  <c r="AK47" i="22"/>
  <c r="AJ47" i="22"/>
  <c r="Q47" i="22"/>
  <c r="AN46" i="22"/>
  <c r="AM46" i="22"/>
  <c r="AL46" i="22"/>
  <c r="AK46" i="22"/>
  <c r="AJ46" i="22"/>
  <c r="N46" i="22"/>
  <c r="Q46" i="22" s="1"/>
  <c r="AN45" i="22"/>
  <c r="AM45" i="22"/>
  <c r="AL45" i="22"/>
  <c r="AK45" i="22"/>
  <c r="AJ45" i="22"/>
  <c r="N45" i="22"/>
  <c r="Q45" i="22" s="1"/>
  <c r="AN44" i="22"/>
  <c r="AM44" i="22"/>
  <c r="AL44" i="22"/>
  <c r="AK44" i="22"/>
  <c r="AJ44" i="22"/>
  <c r="N44" i="22"/>
  <c r="Q44" i="22" s="1"/>
  <c r="AN43" i="22"/>
  <c r="AM43" i="22"/>
  <c r="AL43" i="22"/>
  <c r="AK43" i="22"/>
  <c r="AJ43" i="22"/>
  <c r="AO43" i="22" s="1"/>
  <c r="AP43" i="22" s="1"/>
  <c r="Q43" i="22"/>
  <c r="AN42" i="22"/>
  <c r="AM42" i="22"/>
  <c r="AL42" i="22"/>
  <c r="AK42" i="22"/>
  <c r="AJ42" i="22"/>
  <c r="AO42" i="22" s="1"/>
  <c r="AP42" i="22" s="1"/>
  <c r="Q42" i="22"/>
  <c r="AN41" i="22"/>
  <c r="AM41" i="22"/>
  <c r="AL41" i="22"/>
  <c r="AK41" i="22"/>
  <c r="AJ41" i="22"/>
  <c r="AO41" i="22" s="1"/>
  <c r="P41" i="22"/>
  <c r="O41" i="22"/>
  <c r="N41" i="22"/>
  <c r="AN40" i="22"/>
  <c r="AM40" i="22"/>
  <c r="AL40" i="22"/>
  <c r="AK40" i="22"/>
  <c r="AJ40" i="22"/>
  <c r="O40" i="22"/>
  <c r="N40" i="22"/>
  <c r="Q40" i="22" s="1"/>
  <c r="AN39" i="22"/>
  <c r="AM39" i="22"/>
  <c r="AL39" i="22"/>
  <c r="AK39" i="22"/>
  <c r="AJ39" i="22"/>
  <c r="P39" i="22"/>
  <c r="O39" i="22"/>
  <c r="N39" i="22"/>
  <c r="AN38" i="22"/>
  <c r="AM38" i="22"/>
  <c r="AL38" i="22"/>
  <c r="AK38" i="22"/>
  <c r="AJ38" i="22"/>
  <c r="O38" i="22"/>
  <c r="N38" i="22"/>
  <c r="AN37" i="22"/>
  <c r="AM37" i="22"/>
  <c r="AL37" i="22"/>
  <c r="AK37" i="22"/>
  <c r="AJ37" i="22"/>
  <c r="P37" i="22"/>
  <c r="O37" i="22"/>
  <c r="N37" i="22"/>
  <c r="AP33" i="22"/>
  <c r="AN33" i="22"/>
  <c r="AM33" i="22"/>
  <c r="AL33" i="22"/>
  <c r="AN32" i="22"/>
  <c r="AM32" i="22"/>
  <c r="AL32" i="22"/>
  <c r="AK32" i="22"/>
  <c r="Q32" i="22"/>
  <c r="AN31" i="22"/>
  <c r="AM31" i="22"/>
  <c r="AL31" i="22"/>
  <c r="AK31" i="22"/>
  <c r="Q31" i="22"/>
  <c r="AN30" i="22"/>
  <c r="AM30" i="22"/>
  <c r="AL30" i="22"/>
  <c r="AK30" i="22"/>
  <c r="Q30" i="22"/>
  <c r="AN29" i="22"/>
  <c r="AM29" i="22"/>
  <c r="AL29" i="22"/>
  <c r="AK29" i="22"/>
  <c r="Q29" i="22"/>
  <c r="AN28" i="22"/>
  <c r="AM28" i="22"/>
  <c r="AL28" i="22"/>
  <c r="AK28" i="22"/>
  <c r="AO28" i="22" s="1"/>
  <c r="AP28" i="22" s="1"/>
  <c r="Q28" i="22"/>
  <c r="AN27" i="22"/>
  <c r="AM27" i="22"/>
  <c r="AL27" i="22"/>
  <c r="AK27" i="22"/>
  <c r="Q27" i="22"/>
  <c r="AN26" i="22"/>
  <c r="AM26" i="22"/>
  <c r="AL26" i="22"/>
  <c r="AK26" i="22"/>
  <c r="AO26" i="22" s="1"/>
  <c r="AP26" i="22" s="1"/>
  <c r="Q26" i="22"/>
  <c r="AN25" i="22"/>
  <c r="AM25" i="22"/>
  <c r="AL25" i="22"/>
  <c r="AK25" i="22"/>
  <c r="Q25" i="22"/>
  <c r="AN24" i="22"/>
  <c r="AM24" i="22"/>
  <c r="AL24" i="22"/>
  <c r="AK24" i="22"/>
  <c r="AO24" i="22" s="1"/>
  <c r="AP24" i="22" s="1"/>
  <c r="Q24" i="22"/>
  <c r="AN23" i="22"/>
  <c r="AM23" i="22"/>
  <c r="AL23" i="22"/>
  <c r="AK23" i="22"/>
  <c r="Q23" i="22"/>
  <c r="AN22" i="22"/>
  <c r="AM22" i="22"/>
  <c r="AL22" i="22"/>
  <c r="AK22" i="22"/>
  <c r="AO22" i="22" s="1"/>
  <c r="AP22" i="22" s="1"/>
  <c r="Q22" i="22"/>
  <c r="AN21" i="22"/>
  <c r="AM21" i="22"/>
  <c r="AL21" i="22"/>
  <c r="AK21" i="22"/>
  <c r="Q21" i="22"/>
  <c r="AN20" i="22"/>
  <c r="AM20" i="22"/>
  <c r="AL20" i="22"/>
  <c r="AK20" i="22"/>
  <c r="Q20" i="22"/>
  <c r="AO19" i="22"/>
  <c r="AN19" i="22"/>
  <c r="Q19" i="22"/>
  <c r="AN18" i="22"/>
  <c r="AO18" i="22" s="1"/>
  <c r="Q18" i="22"/>
  <c r="AN17" i="22"/>
  <c r="AO17" i="22" s="1"/>
  <c r="Q17" i="22"/>
  <c r="AN16" i="22"/>
  <c r="AO16" i="22" s="1"/>
  <c r="Q16" i="22"/>
  <c r="AN15" i="22"/>
  <c r="AO15" i="22" s="1"/>
  <c r="Q15" i="22"/>
  <c r="AN14" i="22"/>
  <c r="AO14" i="22" s="1"/>
  <c r="Q14" i="22"/>
  <c r="AN13" i="22"/>
  <c r="AO13" i="22" s="1"/>
  <c r="Q13" i="22"/>
  <c r="AN12" i="22"/>
  <c r="AO12" i="22" s="1"/>
  <c r="Q12" i="22"/>
  <c r="AN11" i="22"/>
  <c r="AO11" i="22" s="1"/>
  <c r="Q11" i="22"/>
  <c r="AN10" i="22"/>
  <c r="AO10" i="22" s="1"/>
  <c r="Q10" i="22"/>
  <c r="AN9" i="22"/>
  <c r="AO9" i="22" s="1"/>
  <c r="Q9" i="22"/>
  <c r="AN8" i="22"/>
  <c r="AO8" i="22" s="1"/>
  <c r="Q8" i="22"/>
  <c r="AN7" i="22"/>
  <c r="AO7" i="22" s="1"/>
  <c r="Q7" i="22"/>
  <c r="AO30" i="22" l="1"/>
  <c r="AP30" i="22" s="1"/>
  <c r="AO49" i="22"/>
  <c r="AO32" i="22"/>
  <c r="AP32" i="22" s="1"/>
  <c r="AP12" i="22"/>
  <c r="AO44" i="22"/>
  <c r="AP8" i="22"/>
  <c r="AP16" i="22"/>
  <c r="AO50" i="22"/>
  <c r="AP50" i="22" s="1"/>
  <c r="AP44" i="22"/>
  <c r="AP49" i="22"/>
  <c r="AP10" i="22"/>
  <c r="AP14" i="22"/>
  <c r="AP18" i="22"/>
  <c r="AO21" i="22"/>
  <c r="AP21" i="22" s="1"/>
  <c r="AO23" i="22"/>
  <c r="AP23" i="22" s="1"/>
  <c r="AO25" i="22"/>
  <c r="AP25" i="22" s="1"/>
  <c r="AO27" i="22"/>
  <c r="AP27" i="22" s="1"/>
  <c r="AO29" i="22"/>
  <c r="AP29" i="22" s="1"/>
  <c r="AO31" i="22"/>
  <c r="AP31" i="22" s="1"/>
  <c r="AO38" i="22"/>
  <c r="Q39" i="22"/>
  <c r="AO40" i="22"/>
  <c r="Q41" i="22"/>
  <c r="AP41" i="22" s="1"/>
  <c r="AO45" i="22"/>
  <c r="AP45" i="22" s="1"/>
  <c r="AO46" i="22"/>
  <c r="AP46" i="22" s="1"/>
  <c r="AO47" i="22"/>
  <c r="AP47" i="22" s="1"/>
  <c r="Q48" i="22"/>
  <c r="AP48" i="22" s="1"/>
  <c r="AO52" i="22"/>
  <c r="AP52" i="22" s="1"/>
  <c r="AO53" i="22"/>
  <c r="AP53" i="22" s="1"/>
  <c r="AP40" i="22"/>
  <c r="AP9" i="22"/>
  <c r="AP13" i="22"/>
  <c r="AP17" i="22"/>
  <c r="AO20" i="22"/>
  <c r="Q37" i="22"/>
  <c r="AO39" i="22"/>
  <c r="AP39" i="22" s="1"/>
  <c r="AP7" i="22"/>
  <c r="AP11" i="22"/>
  <c r="AP15" i="22"/>
  <c r="AP19" i="22"/>
  <c r="AO37" i="22"/>
  <c r="Q38" i="22"/>
  <c r="AP38" i="22" s="1"/>
  <c r="AO59" i="22"/>
  <c r="AP59" i="22" s="1"/>
  <c r="AP37" i="22" l="1"/>
  <c r="AP20" i="22"/>
  <c r="AI48" i="21" l="1"/>
  <c r="AG48" i="21"/>
  <c r="AF48" i="21"/>
  <c r="AE48" i="21"/>
  <c r="AD48" i="21"/>
  <c r="AC48" i="21"/>
  <c r="AB48" i="21"/>
  <c r="AA48" i="21"/>
  <c r="Z48" i="21"/>
  <c r="W48" i="21"/>
  <c r="V48" i="21"/>
  <c r="U48" i="21"/>
  <c r="T48" i="21"/>
  <c r="S48" i="21"/>
  <c r="R48" i="21"/>
  <c r="P48" i="21"/>
  <c r="N48" i="21"/>
  <c r="E48" i="21"/>
  <c r="C48" i="21"/>
  <c r="AM47" i="21"/>
  <c r="AL47" i="21"/>
  <c r="AO47" i="21" s="1"/>
  <c r="AP47" i="21" s="1"/>
  <c r="AK47" i="21"/>
  <c r="X47" i="21"/>
  <c r="Q47" i="21"/>
  <c r="AN46" i="21"/>
  <c r="AM46" i="21"/>
  <c r="AL46" i="21"/>
  <c r="AK46" i="21"/>
  <c r="AO46" i="21" s="1"/>
  <c r="AP46" i="21" s="1"/>
  <c r="X46" i="21"/>
  <c r="Q46" i="21"/>
  <c r="AP45" i="21"/>
  <c r="Q45" i="21"/>
  <c r="AP44" i="21"/>
  <c r="Q44" i="21"/>
  <c r="AP43" i="21"/>
  <c r="Q43" i="21"/>
  <c r="AO42" i="21"/>
  <c r="AN42" i="21"/>
  <c r="AJ42" i="21"/>
  <c r="AJ48" i="21" s="1"/>
  <c r="P42" i="21"/>
  <c r="O42" i="21"/>
  <c r="Q42" i="21" s="1"/>
  <c r="AP42" i="21" s="1"/>
  <c r="N42" i="21"/>
  <c r="P41" i="21"/>
  <c r="O41" i="21"/>
  <c r="O48" i="21" s="1"/>
  <c r="Q40" i="21"/>
  <c r="Q39" i="21"/>
  <c r="Q38" i="21"/>
  <c r="AP37" i="21"/>
  <c r="AP36" i="21"/>
  <c r="AP35" i="21"/>
  <c r="Q35" i="21"/>
  <c r="AN34" i="21"/>
  <c r="AM34" i="21"/>
  <c r="AL34" i="21"/>
  <c r="AK34" i="21"/>
  <c r="AO34" i="21" s="1"/>
  <c r="AP34" i="21" s="1"/>
  <c r="Q34" i="21"/>
  <c r="AN33" i="21"/>
  <c r="AM33" i="21"/>
  <c r="AL33" i="21"/>
  <c r="AK33" i="21"/>
  <c r="AO33" i="21" s="1"/>
  <c r="AP33" i="21" s="1"/>
  <c r="Q33" i="21"/>
  <c r="AN32" i="21"/>
  <c r="AM32" i="21"/>
  <c r="AL32" i="21"/>
  <c r="AK32" i="21"/>
  <c r="AO32" i="21" s="1"/>
  <c r="AP32" i="21" s="1"/>
  <c r="Q32" i="21"/>
  <c r="AO31" i="21"/>
  <c r="AP31" i="21" s="1"/>
  <c r="AN31" i="21"/>
  <c r="AN30" i="21"/>
  <c r="AM30" i="21"/>
  <c r="AL30" i="21"/>
  <c r="AK30" i="21"/>
  <c r="AO30" i="21" s="1"/>
  <c r="AP30" i="21" s="1"/>
  <c r="AN29" i="21"/>
  <c r="AM29" i="21"/>
  <c r="AL29" i="21"/>
  <c r="AK29" i="21"/>
  <c r="AO29" i="21" s="1"/>
  <c r="AP29" i="21" s="1"/>
  <c r="Q29" i="21"/>
  <c r="AN28" i="21"/>
  <c r="AM28" i="21"/>
  <c r="AL28" i="21"/>
  <c r="AK28" i="21"/>
  <c r="AO28" i="21" s="1"/>
  <c r="AP28" i="21" s="1"/>
  <c r="Q28" i="21"/>
  <c r="AN27" i="21"/>
  <c r="AM27" i="21"/>
  <c r="AL27" i="21"/>
  <c r="AK27" i="21"/>
  <c r="AO27" i="21" s="1"/>
  <c r="AP27" i="21" s="1"/>
  <c r="Q27" i="21"/>
  <c r="AN26" i="21"/>
  <c r="AM26" i="21"/>
  <c r="AL26" i="21"/>
  <c r="AK26" i="21"/>
  <c r="AO26" i="21" s="1"/>
  <c r="AP26" i="21" s="1"/>
  <c r="Q26" i="21"/>
  <c r="AN25" i="21"/>
  <c r="AM25" i="21"/>
  <c r="AL25" i="21"/>
  <c r="AK25" i="21"/>
  <c r="AO25" i="21" s="1"/>
  <c r="AP25" i="21" s="1"/>
  <c r="Q25" i="21"/>
  <c r="AN24" i="21"/>
  <c r="AM24" i="21"/>
  <c r="AL24" i="21"/>
  <c r="AK24" i="21"/>
  <c r="AO24" i="21" s="1"/>
  <c r="AP24" i="21" s="1"/>
  <c r="Q24" i="21"/>
  <c r="AN23" i="21"/>
  <c r="AM23" i="21"/>
  <c r="AL23" i="21"/>
  <c r="AK23" i="21"/>
  <c r="AO23" i="21" s="1"/>
  <c r="AP23" i="21" s="1"/>
  <c r="Q23" i="21"/>
  <c r="AN22" i="21"/>
  <c r="AM22" i="21"/>
  <c r="AL22" i="21"/>
  <c r="AK22" i="21"/>
  <c r="AO22" i="21" s="1"/>
  <c r="AP22" i="21" s="1"/>
  <c r="Q22" i="21"/>
  <c r="AN21" i="21"/>
  <c r="AM21" i="21"/>
  <c r="AL21" i="21"/>
  <c r="AK21" i="21"/>
  <c r="AO21" i="21" s="1"/>
  <c r="AP21" i="21" s="1"/>
  <c r="Q21" i="21"/>
  <c r="AN20" i="21"/>
  <c r="AM20" i="21"/>
  <c r="AL20" i="21"/>
  <c r="AK20" i="21"/>
  <c r="AO20" i="21" s="1"/>
  <c r="AP20" i="21" s="1"/>
  <c r="Q20" i="21"/>
  <c r="AP11" i="21"/>
  <c r="AO11" i="21"/>
  <c r="AK11" i="21"/>
  <c r="AK48" i="21" s="1"/>
  <c r="AG11" i="21"/>
  <c r="X11" i="21"/>
  <c r="Q11" i="21"/>
  <c r="AP10" i="21"/>
  <c r="Q10" i="21"/>
  <c r="AN9" i="21"/>
  <c r="AM9" i="21"/>
  <c r="AL9" i="21"/>
  <c r="AK9" i="21"/>
  <c r="AO9" i="21" s="1"/>
  <c r="AP9" i="21" s="1"/>
  <c r="X9" i="21"/>
  <c r="X48" i="21" s="1"/>
  <c r="Q9" i="21"/>
  <c r="AN8" i="21"/>
  <c r="AM8" i="21"/>
  <c r="AL8" i="21"/>
  <c r="AK8" i="21"/>
  <c r="AO8" i="21" s="1"/>
  <c r="AP8" i="21" s="1"/>
  <c r="AH8" i="21"/>
  <c r="AH48" i="21" s="1"/>
  <c r="X8" i="21"/>
  <c r="Q8" i="21"/>
  <c r="AN7" i="21"/>
  <c r="AN48" i="21" s="1"/>
  <c r="AM7" i="21"/>
  <c r="AM48" i="21" s="1"/>
  <c r="AL7" i="21"/>
  <c r="AL48" i="21" s="1"/>
  <c r="Q7" i="21"/>
  <c r="AO7" i="21" l="1"/>
  <c r="Q41" i="21"/>
  <c r="Q48" i="21" s="1"/>
  <c r="AP7" i="21" l="1"/>
  <c r="AP48" i="21" s="1"/>
  <c r="AO48" i="21"/>
  <c r="AN11" i="19" l="1"/>
  <c r="AM11" i="19"/>
  <c r="AL11" i="19"/>
  <c r="AK11" i="19"/>
  <c r="AO11" i="19" s="1"/>
  <c r="Q11" i="19"/>
  <c r="AN10" i="19"/>
  <c r="AM10" i="19"/>
  <c r="AL10" i="19"/>
  <c r="AK10" i="19"/>
  <c r="Q10" i="19"/>
  <c r="AN9" i="19"/>
  <c r="AM9" i="19"/>
  <c r="AL9" i="19"/>
  <c r="AK9" i="19"/>
  <c r="AO9" i="19" s="1"/>
  <c r="AP9" i="19" s="1"/>
  <c r="Q9" i="19"/>
  <c r="AN8" i="19"/>
  <c r="AM8" i="19"/>
  <c r="AL8" i="19"/>
  <c r="AK8" i="19"/>
  <c r="Q8" i="19"/>
  <c r="AN7" i="19"/>
  <c r="AM7" i="19"/>
  <c r="AL7" i="19"/>
  <c r="AK7" i="19"/>
  <c r="AO7" i="19" s="1"/>
  <c r="Q7" i="19"/>
  <c r="AP11" i="19" l="1"/>
  <c r="AO8" i="19"/>
  <c r="AP8" i="19" s="1"/>
  <c r="AO10" i="19"/>
  <c r="AP10" i="19" s="1"/>
  <c r="AP7" i="19"/>
  <c r="AJ66" i="15" l="1"/>
  <c r="AI66" i="15"/>
  <c r="AH66" i="15"/>
  <c r="AG66" i="15"/>
  <c r="AF66" i="15"/>
  <c r="AE66" i="15"/>
  <c r="AD66" i="15"/>
  <c r="AC66" i="15"/>
  <c r="AB66" i="15"/>
  <c r="AA66" i="15"/>
  <c r="Z66" i="15"/>
  <c r="Y66" i="15"/>
  <c r="W66" i="15"/>
  <c r="V66" i="15"/>
  <c r="U66" i="15"/>
  <c r="T66" i="15"/>
  <c r="S66" i="15"/>
  <c r="R66" i="15"/>
  <c r="P66" i="15"/>
  <c r="O66" i="15"/>
  <c r="N66" i="15"/>
  <c r="E66" i="15"/>
  <c r="C66" i="15"/>
  <c r="AK65" i="15"/>
  <c r="AO65" i="15" s="1"/>
  <c r="AP65" i="15" s="1"/>
  <c r="X65" i="15"/>
  <c r="Q65" i="15"/>
  <c r="AK62" i="15"/>
  <c r="AK61" i="15"/>
  <c r="AO61" i="15" s="1"/>
  <c r="AP61" i="15" s="1"/>
  <c r="X61" i="15"/>
  <c r="Q61" i="15"/>
  <c r="AN60" i="15"/>
  <c r="AK60" i="15"/>
  <c r="AO60" i="15" s="1"/>
  <c r="AP60" i="15" s="1"/>
  <c r="X60" i="15"/>
  <c r="AN59" i="15"/>
  <c r="AK59" i="15"/>
  <c r="AO59" i="15" s="1"/>
  <c r="AP59" i="15" s="1"/>
  <c r="X59" i="15"/>
  <c r="Q59" i="15"/>
  <c r="AN58" i="15"/>
  <c r="AK58" i="15"/>
  <c r="AO58" i="15" s="1"/>
  <c r="AP58" i="15" s="1"/>
  <c r="X58" i="15"/>
  <c r="Q58" i="15"/>
  <c r="AN57" i="15"/>
  <c r="AK57" i="15"/>
  <c r="AO57" i="15" s="1"/>
  <c r="AP57" i="15" s="1"/>
  <c r="X57" i="15"/>
  <c r="Q57" i="15"/>
  <c r="AP56" i="15"/>
  <c r="AK56" i="15"/>
  <c r="AN55" i="15"/>
  <c r="AO55" i="15" s="1"/>
  <c r="AP55" i="15" s="1"/>
  <c r="Q55" i="15"/>
  <c r="AO54" i="15"/>
  <c r="AP54" i="15" s="1"/>
  <c r="AK54" i="15"/>
  <c r="X54" i="15"/>
  <c r="Q54" i="15"/>
  <c r="AM53" i="15"/>
  <c r="AL53" i="15"/>
  <c r="AK53" i="15"/>
  <c r="X53" i="15"/>
  <c r="Q53" i="15"/>
  <c r="AP53" i="15" s="1"/>
  <c r="AN52" i="15"/>
  <c r="AM52" i="15"/>
  <c r="AL52" i="15"/>
  <c r="AK52" i="15"/>
  <c r="AO52" i="15" s="1"/>
  <c r="AP52" i="15" s="1"/>
  <c r="X52" i="15"/>
  <c r="Q52" i="15"/>
  <c r="AN51" i="15"/>
  <c r="AM51" i="15"/>
  <c r="AL51" i="15"/>
  <c r="AK51" i="15"/>
  <c r="AO51" i="15" s="1"/>
  <c r="AP51" i="15" s="1"/>
  <c r="X51" i="15"/>
  <c r="Q51" i="15"/>
  <c r="AM50" i="15"/>
  <c r="AL50" i="15"/>
  <c r="AK50" i="15"/>
  <c r="AO50" i="15" s="1"/>
  <c r="AP50" i="15" s="1"/>
  <c r="X50" i="15"/>
  <c r="Q50" i="15"/>
  <c r="AN49" i="15"/>
  <c r="AM49" i="15"/>
  <c r="AL49" i="15"/>
  <c r="AK49" i="15"/>
  <c r="AO49" i="15" s="1"/>
  <c r="AP49" i="15" s="1"/>
  <c r="X49" i="15"/>
  <c r="Q49" i="15"/>
  <c r="AN48" i="15"/>
  <c r="AM48" i="15"/>
  <c r="AL48" i="15"/>
  <c r="AK48" i="15"/>
  <c r="AO48" i="15" s="1"/>
  <c r="AP48" i="15" s="1"/>
  <c r="X48" i="15"/>
  <c r="Q48" i="15"/>
  <c r="AN47" i="15"/>
  <c r="AM47" i="15"/>
  <c r="AL47" i="15"/>
  <c r="AK47" i="15"/>
  <c r="AO47" i="15" s="1"/>
  <c r="AP47" i="15" s="1"/>
  <c r="X47" i="15"/>
  <c r="Q47" i="15"/>
  <c r="AN46" i="15"/>
  <c r="AM46" i="15"/>
  <c r="AO46" i="15" s="1"/>
  <c r="AP46" i="15" s="1"/>
  <c r="AL46" i="15"/>
  <c r="Q46" i="15"/>
  <c r="AN45" i="15"/>
  <c r="AM45" i="15"/>
  <c r="AL45" i="15"/>
  <c r="AK45" i="15"/>
  <c r="AO45" i="15" s="1"/>
  <c r="AP45" i="15" s="1"/>
  <c r="Q45" i="15"/>
  <c r="AN44" i="15"/>
  <c r="AM44" i="15"/>
  <c r="AL44" i="15"/>
  <c r="AO44" i="15" s="1"/>
  <c r="AP44" i="15" s="1"/>
  <c r="Q44" i="15"/>
  <c r="AN43" i="15"/>
  <c r="AM43" i="15"/>
  <c r="AL43" i="15"/>
  <c r="AK43" i="15"/>
  <c r="AO43" i="15" s="1"/>
  <c r="AP43" i="15" s="1"/>
  <c r="Q43" i="15"/>
  <c r="AN42" i="15"/>
  <c r="AM42" i="15"/>
  <c r="AL42" i="15"/>
  <c r="AK42" i="15"/>
  <c r="AO42" i="15" s="1"/>
  <c r="AP42" i="15" s="1"/>
  <c r="X42" i="15"/>
  <c r="AN41" i="15"/>
  <c r="AM41" i="15"/>
  <c r="AL41" i="15"/>
  <c r="AK41" i="15"/>
  <c r="AO41" i="15" s="1"/>
  <c r="AP41" i="15" s="1"/>
  <c r="X41" i="15"/>
  <c r="Q41" i="15"/>
  <c r="AN40" i="15"/>
  <c r="AM40" i="15"/>
  <c r="AL40" i="15"/>
  <c r="AK40" i="15"/>
  <c r="AO40" i="15" s="1"/>
  <c r="AP40" i="15" s="1"/>
  <c r="X40" i="15"/>
  <c r="Q40" i="15"/>
  <c r="AN39" i="15"/>
  <c r="AM39" i="15"/>
  <c r="AL39" i="15"/>
  <c r="AK39" i="15"/>
  <c r="AO39" i="15" s="1"/>
  <c r="AP39" i="15" s="1"/>
  <c r="X39" i="15"/>
  <c r="Q39" i="15"/>
  <c r="Q38" i="15"/>
  <c r="AP38" i="15" s="1"/>
  <c r="AM37" i="15"/>
  <c r="AL37" i="15"/>
  <c r="AO37" i="15" s="1"/>
  <c r="AP37" i="15" s="1"/>
  <c r="AK37" i="15"/>
  <c r="X37" i="15"/>
  <c r="Q37" i="15"/>
  <c r="AN36" i="15"/>
  <c r="AM36" i="15"/>
  <c r="AL36" i="15"/>
  <c r="AK36" i="15"/>
  <c r="AO36" i="15" s="1"/>
  <c r="AP36" i="15" s="1"/>
  <c r="X36" i="15"/>
  <c r="Q36" i="15"/>
  <c r="AN35" i="15"/>
  <c r="AM35" i="15"/>
  <c r="AL35" i="15"/>
  <c r="AK35" i="15"/>
  <c r="AO35" i="15" s="1"/>
  <c r="AP35" i="15" s="1"/>
  <c r="X35" i="15"/>
  <c r="Q35" i="15"/>
  <c r="AN34" i="15"/>
  <c r="AM34" i="15"/>
  <c r="AL34" i="15"/>
  <c r="AK34" i="15"/>
  <c r="AO34" i="15" s="1"/>
  <c r="AP34" i="15" s="1"/>
  <c r="Q34" i="15"/>
  <c r="AN33" i="15"/>
  <c r="AM33" i="15"/>
  <c r="AL33" i="15"/>
  <c r="AK33" i="15"/>
  <c r="AO33" i="15" s="1"/>
  <c r="AP33" i="15" s="1"/>
  <c r="X33" i="15"/>
  <c r="Q33" i="15"/>
  <c r="AN32" i="15"/>
  <c r="AM32" i="15"/>
  <c r="AL32" i="15"/>
  <c r="AK32" i="15"/>
  <c r="AO32" i="15" s="1"/>
  <c r="AP32" i="15" s="1"/>
  <c r="Q32" i="15"/>
  <c r="AN31" i="15"/>
  <c r="AM31" i="15"/>
  <c r="AL31" i="15"/>
  <c r="AK31" i="15"/>
  <c r="AO31" i="15" s="1"/>
  <c r="AP31" i="15" s="1"/>
  <c r="X31" i="15"/>
  <c r="Q31" i="15"/>
  <c r="AN30" i="15"/>
  <c r="AM30" i="15"/>
  <c r="AL30" i="15"/>
  <c r="AK30" i="15"/>
  <c r="AO30" i="15" s="1"/>
  <c r="AP30" i="15" s="1"/>
  <c r="X30" i="15"/>
  <c r="Q30" i="15"/>
  <c r="AN29" i="15"/>
  <c r="AM29" i="15"/>
  <c r="AL29" i="15"/>
  <c r="AK29" i="15"/>
  <c r="AO29" i="15" s="1"/>
  <c r="AP29" i="15" s="1"/>
  <c r="X29" i="15"/>
  <c r="Q29" i="15"/>
  <c r="AN28" i="15"/>
  <c r="AM28" i="15"/>
  <c r="AL28" i="15"/>
  <c r="AK28" i="15"/>
  <c r="AO28" i="15" s="1"/>
  <c r="AP28" i="15" s="1"/>
  <c r="X28" i="15"/>
  <c r="Q28" i="15"/>
  <c r="AN27" i="15"/>
  <c r="AM27" i="15"/>
  <c r="AL27" i="15"/>
  <c r="AK27" i="15"/>
  <c r="AO27" i="15" s="1"/>
  <c r="AP27" i="15" s="1"/>
  <c r="X27" i="15"/>
  <c r="Q27" i="15"/>
  <c r="AN26" i="15"/>
  <c r="AM26" i="15"/>
  <c r="AL26" i="15"/>
  <c r="AK26" i="15"/>
  <c r="AO26" i="15" s="1"/>
  <c r="AP26" i="15" s="1"/>
  <c r="Q26" i="15"/>
  <c r="AN25" i="15"/>
  <c r="AL25" i="15"/>
  <c r="AO25" i="15" s="1"/>
  <c r="AP25" i="15" s="1"/>
  <c r="AK25" i="15"/>
  <c r="X25" i="15"/>
  <c r="Q25" i="15"/>
  <c r="AN24" i="15"/>
  <c r="AL24" i="15"/>
  <c r="AK24" i="15"/>
  <c r="X24" i="15"/>
  <c r="Q24" i="15"/>
  <c r="AP24" i="15" s="1"/>
  <c r="AN23" i="15"/>
  <c r="AM23" i="15"/>
  <c r="AL23" i="15"/>
  <c r="AK23" i="15"/>
  <c r="AO23" i="15" s="1"/>
  <c r="AP23" i="15" s="1"/>
  <c r="X23" i="15"/>
  <c r="AL22" i="15"/>
  <c r="AK22" i="15"/>
  <c r="X22" i="15"/>
  <c r="Q22" i="15"/>
  <c r="AP22" i="15" s="1"/>
  <c r="AL21" i="15"/>
  <c r="AK21" i="15"/>
  <c r="AO21" i="15" s="1"/>
  <c r="AP21" i="15" s="1"/>
  <c r="X21" i="15"/>
  <c r="Q21" i="15"/>
  <c r="AM20" i="15"/>
  <c r="AL20" i="15"/>
  <c r="AK20" i="15"/>
  <c r="AO20" i="15" s="1"/>
  <c r="AP20" i="15" s="1"/>
  <c r="X20" i="15"/>
  <c r="Q20" i="15"/>
  <c r="AM19" i="15"/>
  <c r="AL19" i="15"/>
  <c r="AO19" i="15" s="1"/>
  <c r="AP19" i="15" s="1"/>
  <c r="AK19" i="15"/>
  <c r="X19" i="15"/>
  <c r="Q19" i="15"/>
  <c r="AL18" i="15"/>
  <c r="AK18" i="15"/>
  <c r="X18" i="15"/>
  <c r="Q18" i="15"/>
  <c r="AP18" i="15" s="1"/>
  <c r="AL17" i="15"/>
  <c r="AK17" i="15"/>
  <c r="Q17" i="15"/>
  <c r="AP17" i="15" s="1"/>
  <c r="AM16" i="15"/>
  <c r="AL16" i="15"/>
  <c r="AK16" i="15"/>
  <c r="X16" i="15"/>
  <c r="Q16" i="15"/>
  <c r="AP16" i="15" s="1"/>
  <c r="AN15" i="15"/>
  <c r="AL15" i="15"/>
  <c r="AK15" i="15"/>
  <c r="AO15" i="15" s="1"/>
  <c r="AP15" i="15" s="1"/>
  <c r="X15" i="15"/>
  <c r="Q15" i="15"/>
  <c r="AN14" i="15"/>
  <c r="AM14" i="15"/>
  <c r="AL14" i="15"/>
  <c r="AK14" i="15"/>
  <c r="AO14" i="15" s="1"/>
  <c r="AP14" i="15" s="1"/>
  <c r="X14" i="15"/>
  <c r="Q14" i="15"/>
  <c r="AN13" i="15"/>
  <c r="AL13" i="15"/>
  <c r="AK13" i="15"/>
  <c r="AO13" i="15" s="1"/>
  <c r="AP13" i="15" s="1"/>
  <c r="Q13" i="15"/>
  <c r="Q11" i="15"/>
  <c r="AL10" i="15"/>
  <c r="AK10" i="15"/>
  <c r="X10" i="15"/>
  <c r="Q10" i="15"/>
  <c r="AP10" i="15" s="1"/>
  <c r="AN9" i="15"/>
  <c r="AL9" i="15"/>
  <c r="AK9" i="15"/>
  <c r="AO9" i="15" s="1"/>
  <c r="AP9" i="15" s="1"/>
  <c r="X9" i="15"/>
  <c r="Q9" i="15"/>
  <c r="AN8" i="15"/>
  <c r="AN66" i="15" s="1"/>
  <c r="AM8" i="15"/>
  <c r="AL8" i="15"/>
  <c r="AK8" i="15"/>
  <c r="AO8" i="15" s="1"/>
  <c r="AP8" i="15" s="1"/>
  <c r="X8" i="15"/>
  <c r="Q8" i="15"/>
  <c r="AM7" i="15"/>
  <c r="AM66" i="15" s="1"/>
  <c r="AL7" i="15"/>
  <c r="AL66" i="15" s="1"/>
  <c r="AK7" i="15"/>
  <c r="AK66" i="15" s="1"/>
  <c r="X7" i="15"/>
  <c r="X66" i="15" s="1"/>
  <c r="Q7" i="15"/>
  <c r="Q66" i="15" s="1"/>
  <c r="AO7" i="15" l="1"/>
  <c r="AP7" i="15" l="1"/>
  <c r="AP66" i="15" s="1"/>
  <c r="AO66" i="15"/>
</calcChain>
</file>

<file path=xl/sharedStrings.xml><?xml version="1.0" encoding="utf-8"?>
<sst xmlns="http://schemas.openxmlformats.org/spreadsheetml/2006/main" count="2657" uniqueCount="826">
  <si>
    <t>Տեխնիկայի օգտագործումից ստացված եկամուտը</t>
  </si>
  <si>
    <t>Համայնքի բնակչության քանի %-ին է ծառայել տեխնիկան</t>
  </si>
  <si>
    <t>Վառելիք</t>
  </si>
  <si>
    <t>Տեխնիկայի սպասարկում</t>
  </si>
  <si>
    <t>Ստացման պահից որքան գումար է ծախսվել տեխնիկան շահագործելու համար</t>
  </si>
  <si>
    <t>Համայնքի ղեկավարի որոշմամբ</t>
  </si>
  <si>
    <t>Անհատույց օգտագործման պայմանագիր</t>
  </si>
  <si>
    <t>Վարձակալության պայմանագիր</t>
  </si>
  <si>
    <t>այլ</t>
  </si>
  <si>
    <t>%</t>
  </si>
  <si>
    <t>Ստացման ամսաթիվ</t>
  </si>
  <si>
    <t xml:space="preserve">Տեղեկատվություն ստացված տեխնիկայի վերաբերյալ 
</t>
  </si>
  <si>
    <t>թիվ</t>
  </si>
  <si>
    <t>N/N</t>
  </si>
  <si>
    <t>Տեղեկատվություն օգտագործման ձևի վերաբերյալ</t>
  </si>
  <si>
    <t>վարել</t>
  </si>
  <si>
    <t>հա</t>
  </si>
  <si>
    <t xml:space="preserve">փորել </t>
  </si>
  <si>
    <t>խ/մ</t>
  </si>
  <si>
    <t xml:space="preserve">Ճանապարհ </t>
  </si>
  <si>
    <t>կմ</t>
  </si>
  <si>
    <t>Մակնիշ (ամբողջական անվանումը)</t>
  </si>
  <si>
    <t xml:space="preserve">Տեխնիկայով համայնքներում կատարած աշատանքների տեսակը և ծավալը </t>
  </si>
  <si>
    <t xml:space="preserve">Համայնքի ավագանու որոշմամբ  հաստատված դրույքաչափեր՝  տեղեկատվություն մատուցվող
ծառայությունների դրույքաչափերը </t>
  </si>
  <si>
    <t xml:space="preserve"> 1 հա վարել</t>
  </si>
  <si>
    <t xml:space="preserve"> խ/մ փորել </t>
  </si>
  <si>
    <t xml:space="preserve">1 կմ ճանապարհ </t>
  </si>
  <si>
    <t xml:space="preserve">այլ </t>
  </si>
  <si>
    <t xml:space="preserve">ՀՀ դրամ </t>
  </si>
  <si>
    <t xml:space="preserve">թիվ </t>
  </si>
  <si>
    <t>ՀՀ դրամ</t>
  </si>
  <si>
    <t>Շահագործման ծախս</t>
  </si>
  <si>
    <t xml:space="preserve">Ավագանու որոշմամբ </t>
  </si>
  <si>
    <t>Համայնքի անվանումը</t>
  </si>
  <si>
    <t>Տեխնիկայի օգտագործումից ստացված օգուտները</t>
  </si>
  <si>
    <t xml:space="preserve">Համայնքի նակչության թիվը </t>
  </si>
  <si>
    <t>Տեխնիկայից օգտված բնակիչների թիվը</t>
  </si>
  <si>
    <t xml:space="preserve">Այդ թվում տեխնիկայով բնակիչներին մատուցվող ծառայություններից համայնքային
բյուջե մուտքերը՝ ըստ աշխատանքների </t>
  </si>
  <si>
    <t xml:space="preserve">Ընդամենը տեխնիկայով համայնքներում կատարած աշատանքների ծավալը  (ըստ տեսակի) </t>
  </si>
  <si>
    <t xml:space="preserve">Այդ թվում տեխնիկայով բնակիչներին մատուցվող
ծառայություններ (ըստ տեսակի)             </t>
  </si>
  <si>
    <t xml:space="preserve">Տեխնիկայի օգտագործումից ստացված եկամուտը՝ ըստ աշխատանքների </t>
  </si>
  <si>
    <t>Ընդամենը</t>
  </si>
  <si>
    <t xml:space="preserve">Ընդամենը </t>
  </si>
  <si>
    <t>Համայնքների   (Բնակավայրերի)  թիվը</t>
  </si>
  <si>
    <t xml:space="preserve">Զուտ եկամուտը՝ տեխնիկայի շահագործման համար ծախսերը հանած  </t>
  </si>
  <si>
    <t>Տավուշ</t>
  </si>
  <si>
    <t>Քանակը</t>
  </si>
  <si>
    <t>Ստացված ամբողջ տեխնիկան  (ամբողջական անվանումը`թրթուրավոր 
տրակտոր, Էքսկավատոր, գրեյդեր և այլն)</t>
  </si>
  <si>
    <t>Գրեյդեր</t>
  </si>
  <si>
    <t>ՀՏԶՀ</t>
  </si>
  <si>
    <t>Էքսկավատոր</t>
  </si>
  <si>
    <t>Ինքնաթափ մեքենա</t>
  </si>
  <si>
    <t>ՀՏԶՀ-USAID</t>
  </si>
  <si>
    <t>Բազմաֆունկցիոնալ էքսկավատոր</t>
  </si>
  <si>
    <t>Միկրոավտոբուս</t>
  </si>
  <si>
    <t>Աղբատար մեքենա</t>
  </si>
  <si>
    <t>Ավտոգրեյդեր</t>
  </si>
  <si>
    <t>Ավտոբուս</t>
  </si>
  <si>
    <t>-</t>
  </si>
  <si>
    <t>Ճամբարակ</t>
  </si>
  <si>
    <t>JCB 3CX</t>
  </si>
  <si>
    <t>ՀՏԶՀ-USAID, ՀՏԶՀ-SDC, ՀԲ ֆինանսավորմամբ</t>
  </si>
  <si>
    <t>11.03.2020թ.</t>
  </si>
  <si>
    <t>20.11.2019թ.</t>
  </si>
  <si>
    <t>ГС10.07</t>
  </si>
  <si>
    <t>Մինի-ամբարձիչ</t>
  </si>
  <si>
    <t>ANT-750</t>
  </si>
  <si>
    <t>Վարդենիս</t>
  </si>
  <si>
    <t>ՈՒղղեհարթիչ ,,Գրեյդեր,,</t>
  </si>
  <si>
    <t>28.10.2019թ.</t>
  </si>
  <si>
    <t>ԳՍ10.07</t>
  </si>
  <si>
    <t xml:space="preserve">Մինի ամբարձիչ </t>
  </si>
  <si>
    <t>ԱՆՏ.750</t>
  </si>
  <si>
    <t>3CX Sitemaster</t>
  </si>
  <si>
    <t xml:space="preserve">Կամազ </t>
  </si>
  <si>
    <t>65115-3902017 CK</t>
  </si>
  <si>
    <t>+</t>
  </si>
  <si>
    <t>Անվավոր տրակտոր</t>
  </si>
  <si>
    <t>ՊԳՊ-4-40-3</t>
  </si>
  <si>
    <t>CAT 426F2</t>
  </si>
  <si>
    <t>Խոտհնձիչ</t>
  </si>
  <si>
    <t>Վայք</t>
  </si>
  <si>
    <t>Անվավոր էքսկավատոր</t>
  </si>
  <si>
    <t>18.10.2017թ</t>
  </si>
  <si>
    <t>TEREX- TLB
 825-Մ8</t>
  </si>
  <si>
    <t>—</t>
  </si>
  <si>
    <t>Վայք համայնքի բարեկարգում ՀՈԱԿ-ին</t>
  </si>
  <si>
    <t>Կամազ
53605
համակցված</t>
  </si>
  <si>
    <t>18.05.2017թ.</t>
  </si>
  <si>
    <t>KO-829D1</t>
  </si>
  <si>
    <t>Կամազ
43253
աղբատար</t>
  </si>
  <si>
    <t>KO-440- K1</t>
  </si>
  <si>
    <t>Մազ  
ավտոկռունկ</t>
  </si>
  <si>
    <t>KC55727</t>
  </si>
  <si>
    <t>27.12.2019թ.</t>
  </si>
  <si>
    <t>Բելառուս                   82.1</t>
  </si>
  <si>
    <t>Բելառուս                  1221.2</t>
  </si>
  <si>
    <t>Մազ  
ինքնաթափ</t>
  </si>
  <si>
    <t>20.10.2019թ.</t>
  </si>
  <si>
    <t>MAZ 551605</t>
  </si>
  <si>
    <t>Լուծարվել է անհա-տույց օգտագործման պայմանագիրը 02.03.2020թ-ին: Տեխնիկան գտնվում է համայնքապետարա-նի տնօրինության տակ:</t>
  </si>
  <si>
    <t>Ջերմուկ</t>
  </si>
  <si>
    <t>01.12.2017թ.</t>
  </si>
  <si>
    <t>Բելառուս              1221-02</t>
  </si>
  <si>
    <t>ՀԶՏՀ-SDC</t>
  </si>
  <si>
    <t>ՋՀԿ սպասարկում և բարեկարգում ՀՈԱԿ-ին</t>
  </si>
  <si>
    <t>10.12.2017թ.</t>
  </si>
  <si>
    <t>Բելառուս             1221-01</t>
  </si>
  <si>
    <t xml:space="preserve">Բեռնատար </t>
  </si>
  <si>
    <t>Կամազ               496LL70</t>
  </si>
  <si>
    <t xml:space="preserve">Հատուկ աղբատար </t>
  </si>
  <si>
    <t>02.02.2018թ.</t>
  </si>
  <si>
    <t xml:space="preserve"> Կամազ                  525ԼԼ70</t>
  </si>
  <si>
    <t>Հատուկ բեռնատար</t>
  </si>
  <si>
    <t>01.06.2018թ.</t>
  </si>
  <si>
    <t>Գազ 532LL70</t>
  </si>
  <si>
    <t>Ագրոմաշ        90-1</t>
  </si>
  <si>
    <t>էքսկավատոր</t>
  </si>
  <si>
    <t>30.04.2018թ.</t>
  </si>
  <si>
    <t>JCB</t>
  </si>
  <si>
    <t>31.01.2018թ.</t>
  </si>
  <si>
    <t>01.12.2018թ.</t>
  </si>
  <si>
    <t xml:space="preserve">Մեշեռա 403 </t>
  </si>
  <si>
    <t>31.03.2019թ.</t>
  </si>
  <si>
    <t xml:space="preserve">
12 տեղանոց              JAC SUNRAY </t>
  </si>
  <si>
    <t>Արենի</t>
  </si>
  <si>
    <t>14.02.2019թ.</t>
  </si>
  <si>
    <t>Արենի համայնքի Արենի  գյուղի տարածքի վայրի  կենդանիների ապրելա-վայրի 2017-2027 թթ.         պահպանության պլանի  իրականացում  Վայոց ձորի մարզում</t>
  </si>
  <si>
    <t>Արենի ՀՈԱԿ-ին 30 հուլիսի 2019 թվականի N 85</t>
  </si>
  <si>
    <t>15.02.2019թ.</t>
  </si>
  <si>
    <t>Բելառուս                  МТЗ-921</t>
  </si>
  <si>
    <t>Արենի ՀՈԱԿ-ին 31 հուլիսի 2019 թվականի N 85</t>
  </si>
  <si>
    <t>17,12,2019թ.</t>
  </si>
  <si>
    <t>Գրեյդեր                           гс - 10.07</t>
  </si>
  <si>
    <t>Արենի ՀՈԱԿ-ին 24 դեկտեմբերի 2019 թվականի N 136</t>
  </si>
  <si>
    <t>միկրոավտոբուս</t>
  </si>
  <si>
    <t>15.12.2019թ.</t>
  </si>
  <si>
    <t>FORD Transit bus 460 LWB EF</t>
  </si>
  <si>
    <t xml:space="preserve">
Արենի ՀՈԱԿ-ին 24 դեկտեմբերի 2019 թվականի N 137</t>
  </si>
  <si>
    <t>УАЗ Ամենագնաց</t>
  </si>
  <si>
    <t>19.12.2019թ.</t>
  </si>
  <si>
    <t>УАЗ 390945</t>
  </si>
  <si>
    <t>02.06.2020թ.</t>
  </si>
  <si>
    <t>CASE 570 ST</t>
  </si>
  <si>
    <t>Արենի ՀՈԱԿ-ին 04 հունիսի 2020 թվականի N 66</t>
  </si>
  <si>
    <t>Կամազ /ինքնաթափ/</t>
  </si>
  <si>
    <t>KAMAZ 65111-50</t>
  </si>
  <si>
    <t xml:space="preserve">Աղբատար մեքենա </t>
  </si>
  <si>
    <t>MAZ KO-44--41</t>
  </si>
  <si>
    <t>Արենի ՀՈԱԿ-ին 20 օգոստոսի 2020 թվականի N 94</t>
  </si>
  <si>
    <t>MAZ 5920C2-210</t>
  </si>
  <si>
    <t>Գլաձոր</t>
  </si>
  <si>
    <t>Ավտոբուս /թափքի տեսակը՝ վագոն/</t>
  </si>
  <si>
    <t>GAZ A64R45-50</t>
  </si>
  <si>
    <t>ՀՏԶՀ-ի  «Գլաձոր համայնքի տեխնիկական վերազինում» ծրագիր</t>
  </si>
  <si>
    <t>Բեռնաուղևորատար /թափքի տեսակը՝ կողավոր/</t>
  </si>
  <si>
    <t>UAZ 390945-552</t>
  </si>
  <si>
    <t>Բեռնատար /թափքի տեսակը՝ աղբատար/</t>
  </si>
  <si>
    <t>GAZ KO-440N(GAZ-C41R13)</t>
  </si>
  <si>
    <t>Անվավոր էքսկավատոր և հիդրոմուրճ</t>
  </si>
  <si>
    <t>Եղեգիս</t>
  </si>
  <si>
    <t>Հատուկ մեքենա</t>
  </si>
  <si>
    <t>25/06/2020</t>
  </si>
  <si>
    <t>UAZ 390945 Fermer</t>
  </si>
  <si>
    <t>Հայաստանի տարածքային զարգացման հիմնադրամի հետ համագործակցության արդյունքում «Եղեգիս համայնքի տեխնիկական վերազինում» ծրագրի շրջանակներում</t>
  </si>
  <si>
    <t xml:space="preserve"> Տեխնիկան գտնվում է համայնքապետարանի տնօրինու թյան տակ</t>
  </si>
  <si>
    <t>Միկրոավտոբուս Գ</t>
  </si>
  <si>
    <t>ԳԱԶ 322173</t>
  </si>
  <si>
    <t>Բառնատար</t>
  </si>
  <si>
    <t>ինքնաթափ &lt;&lt;ԿԱՄԱԶ&gt;&gt;</t>
  </si>
  <si>
    <t xml:space="preserve">քառախոփ ПГП-4-40-3 </t>
  </si>
  <si>
    <t>մամլիչ-հավաքիչ</t>
  </si>
  <si>
    <t>ВОЛТРА 90ТГ1-А1Х</t>
  </si>
  <si>
    <t xml:space="preserve"> Տեխնիկան գտնվում է համայնքապետարանի տնօրինությանտակ</t>
  </si>
  <si>
    <t>Անիվավոր տրակտոր</t>
  </si>
  <si>
    <t>Տրակտոր XSB804</t>
  </si>
  <si>
    <t>JM 1304</t>
  </si>
  <si>
    <t>ELAZ-BL 880</t>
  </si>
  <si>
    <t>Զառիթափ</t>
  </si>
  <si>
    <t>Հացահատիկահավաք կոմբայի</t>
  </si>
  <si>
    <t>20.02.2018թ</t>
  </si>
  <si>
    <t>Նիվա էֆեկտ-              ՍԿ-5ՄԷ-1</t>
  </si>
  <si>
    <t>Տարածքային զարգացման հիմնադրամի և Շվեցարյայի  զարգացման հիմնադրամի համատեղ ծրագրով</t>
  </si>
  <si>
    <t>Զառիթափ բարեկարգում ՀՈԱԿ</t>
  </si>
  <si>
    <t>Բելառուս                 422,1</t>
  </si>
  <si>
    <t>Բելառուս                  422,1</t>
  </si>
  <si>
    <t>Բելառուս                 320,4 Մ</t>
  </si>
  <si>
    <t>Բելառուս                320,4 Մ</t>
  </si>
  <si>
    <t>Բելառուս                   82,1</t>
  </si>
  <si>
    <t>Բելառուս                  82,1</t>
  </si>
  <si>
    <t>Ազոտական գութան</t>
  </si>
  <si>
    <t xml:space="preserve">Կցորդ խոտի </t>
  </si>
  <si>
    <t>ՊՊՏ-041</t>
  </si>
  <si>
    <t>Միկրո-ավտոբուս</t>
  </si>
  <si>
    <t>ГАЗ 322173</t>
  </si>
  <si>
    <t>Տրակտրային կախովի փոցխ</t>
  </si>
  <si>
    <t>ԳՊԳ-4Մ</t>
  </si>
  <si>
    <t>Էքսկավատոր ամբարձիչ</t>
  </si>
  <si>
    <t>JSB3CX</t>
  </si>
  <si>
    <t>Հատուկ տեխնիկա-աղբահավաք</t>
  </si>
  <si>
    <t xml:space="preserve"> ԶԻԼ-130                    KO- 413A</t>
  </si>
  <si>
    <t xml:space="preserve"> Համայնքի բյուջեով</t>
  </si>
  <si>
    <t>16.12.2020թ</t>
  </si>
  <si>
    <t>LAND ROVER -606 AO 61</t>
  </si>
  <si>
    <t xml:space="preserve">Նվիրատվություն </t>
  </si>
  <si>
    <t xml:space="preserve">Կցորդ խոտի մամլիչ հակավորիչ  </t>
  </si>
  <si>
    <t>13.05,2019թ</t>
  </si>
  <si>
    <t>Զառիթափ բարեկարգում  ՀՈԱԿ-ին</t>
  </si>
  <si>
    <t>Գեղամասար</t>
  </si>
  <si>
    <t>27.08.2020թ.</t>
  </si>
  <si>
    <t>ԳՍ14.02</t>
  </si>
  <si>
    <t>08.11.2020թ.</t>
  </si>
  <si>
    <t>Կոմբայն</t>
  </si>
  <si>
    <t>27.10.2020թ.</t>
  </si>
  <si>
    <t>VEK  TTOR 410</t>
  </si>
  <si>
    <t>Շողակաթ</t>
  </si>
  <si>
    <t>02.06.2020թ</t>
  </si>
  <si>
    <t>CASE 570ST</t>
  </si>
  <si>
    <t>ՄԱԶ ինքնաթափ</t>
  </si>
  <si>
    <t>01.10.2020թ</t>
  </si>
  <si>
    <t>МАЗ-551626-580-050</t>
  </si>
  <si>
    <t>ԳԱԶ ինքնաթափ</t>
  </si>
  <si>
    <t>10.02.2021թ</t>
  </si>
  <si>
    <t>ԳԱԶ C41R13</t>
  </si>
  <si>
    <t>Շարքացան</t>
  </si>
  <si>
    <t>Մարզի անվանումը</t>
  </si>
  <si>
    <t>Արագածոտն</t>
  </si>
  <si>
    <t>Արարատ</t>
  </si>
  <si>
    <t xml:space="preserve">Գեղարքունիք </t>
  </si>
  <si>
    <t>Լոռի</t>
  </si>
  <si>
    <t>Կոտայք</t>
  </si>
  <si>
    <t>Շիրակ</t>
  </si>
  <si>
    <t xml:space="preserve"> Սյունիք</t>
  </si>
  <si>
    <t>Վայոց  ձոր</t>
  </si>
  <si>
    <t xml:space="preserve">* Ծրագրի անվանման սյունակում լրացնել  ՀՏԶՀ-USAID, ՀՏԶՀ-SDC, ՀԲ ֆինանսավորմամբ
</t>
  </si>
  <si>
    <t xml:space="preserve">Համայնքի բնակչության թիվը </t>
  </si>
  <si>
    <t>Քանակը/թիվ</t>
  </si>
  <si>
    <t>236324 ամենագնաց կիսաբեռնատար տեխօգնության մեքենա</t>
  </si>
  <si>
    <t>23.07.2020թ.</t>
  </si>
  <si>
    <t>ՈՒԱԶ պրոֆի</t>
  </si>
  <si>
    <t>JAC</t>
  </si>
  <si>
    <t>01.02.2021թ.</t>
  </si>
  <si>
    <t xml:space="preserve">Անվճար ծառայություն
Տեխնիկաները գտնվում են համայնքապետարանիտնօրինության տակ </t>
  </si>
  <si>
    <t xml:space="preserve"> </t>
  </si>
  <si>
    <t>Բելառուս                  МТЗ-82.1</t>
  </si>
  <si>
    <t>Սոցիալական ներդրումների և տարածքային զարգացման ծրագիր</t>
  </si>
  <si>
    <t>Համայնքապետարանին</t>
  </si>
  <si>
    <t>Մազ Վակուումային մեքենա</t>
  </si>
  <si>
    <t>Արենի ՀՈԱԿ-ին 18 սեպտեմբերի 2020 թվականի N 101</t>
  </si>
  <si>
    <t>«Գլաձոր համայնքային տնտեսություն» ՀՈԱԿ-ին՝ համայնքի ավագանու 2021 թվականի հունվարի 21-ի թիվ 07 որոշում</t>
  </si>
  <si>
    <t>__</t>
  </si>
  <si>
    <t>ELAZ-BL880 /հիդրոմուրճ՝ FD-5X/</t>
  </si>
  <si>
    <t>14.01.2020թ</t>
  </si>
  <si>
    <t>ՊԱԶ 32053</t>
  </si>
  <si>
    <t>23.03.2021թ</t>
  </si>
  <si>
    <t>JAC SANREV</t>
  </si>
  <si>
    <t>v</t>
  </si>
  <si>
    <t xml:space="preserve">*Որ ծրագրի շրջանաում 
է տրամադրվել </t>
  </si>
  <si>
    <t>Աղբատար</t>
  </si>
  <si>
    <t>Բեռնատար MAZ</t>
  </si>
  <si>
    <t>26.12.2019թ.</t>
  </si>
  <si>
    <t>MAZ 651608-280-000</t>
  </si>
  <si>
    <t xml:space="preserve">Բեռնատար GAZ </t>
  </si>
  <si>
    <t>13.02.2020թ.</t>
  </si>
  <si>
    <t>GAZ 330980-1833-09-229-20-00</t>
  </si>
  <si>
    <t>26.02.2021թ</t>
  </si>
  <si>
    <t>Elaz-BL880</t>
  </si>
  <si>
    <t xml:space="preserve">Էքսկավատոր       JCB </t>
  </si>
  <si>
    <t>ՈՒԱԶ 236324-101</t>
  </si>
  <si>
    <t>Սրսկիչ</t>
  </si>
  <si>
    <t>Ախուրյան</t>
  </si>
  <si>
    <t xml:space="preserve">Ինքնաթափ բեռնատար, </t>
  </si>
  <si>
    <t>09.05.2019թ.</t>
  </si>
  <si>
    <t>GAZ 330980-1833</t>
  </si>
  <si>
    <t>ՀԲ</t>
  </si>
  <si>
    <t>KAMAZ 65115-026</t>
  </si>
  <si>
    <t xml:space="preserve">Գրեյդեր      </t>
  </si>
  <si>
    <t>10.09.2019թ.</t>
  </si>
  <si>
    <t>ԳՍ-10.07</t>
  </si>
  <si>
    <t>Բազմաֆունկցիոնալ էքսկավատոր CAT 426F2</t>
  </si>
  <si>
    <t>12.11.2019թ.</t>
  </si>
  <si>
    <t>Աղբատար ավտոմեքենա</t>
  </si>
  <si>
    <t>18.12.2019թ.</t>
  </si>
  <si>
    <t>KAMAZ KO-440-4K1</t>
  </si>
  <si>
    <t>Ամասիա</t>
  </si>
  <si>
    <t>Belarus 82.1</t>
  </si>
  <si>
    <t>17.08.2017թ.</t>
  </si>
  <si>
    <t>Տրակտոր 3-րդ քարշային դասի ԽՏԶ 15Կ-09-25</t>
  </si>
  <si>
    <t>12.09.2018թ.</t>
  </si>
  <si>
    <t>Անիվավոր տրակտոր 2-րդ քարշային դասի՝ Բելառուս 1221․2</t>
  </si>
  <si>
    <t>05.11.2020թ.</t>
  </si>
  <si>
    <t>Բելառուս 1221․2</t>
  </si>
  <si>
    <t>Հացահատիկային կոմբայն</t>
  </si>
  <si>
    <t>19.09.2017թ.</t>
  </si>
  <si>
    <t>Նիվա ՍԿ-5ՓԷ-1</t>
  </si>
  <si>
    <t>Անի</t>
  </si>
  <si>
    <t>էքսկավատոր բեռնիչ GEHL GBL 818S N TEP818SSTJ9013527</t>
  </si>
  <si>
    <t>29.11.2019թ.</t>
  </si>
  <si>
    <t>GEHL GBL 818S N TEP818SSTJ9013527</t>
  </si>
  <si>
    <t>Սուբվենցիոն ծրագիր</t>
  </si>
  <si>
    <t>Ինքնաթափ բեռնատար ՄԱԶ-555102-223</t>
  </si>
  <si>
    <t>11.11.2019թ.</t>
  </si>
  <si>
    <t>ՄԱԶ-555102-223</t>
  </si>
  <si>
    <t>Արփի</t>
  </si>
  <si>
    <t>Բազմաֆունկցիոնալ էքսկավատոր ՏԼԲ-825,</t>
  </si>
  <si>
    <t>28.09.2017թ.</t>
  </si>
  <si>
    <t xml:space="preserve"> ՏԼԲ-825</t>
  </si>
  <si>
    <t>Գութան 4 խոփանի ՊԳՊ 4-40-3</t>
  </si>
  <si>
    <t>25.09.2017թ.</t>
  </si>
  <si>
    <t>ՊԳՊ 4-40-3</t>
  </si>
  <si>
    <t>Հողի փխրեցուցիչ/Դիսկատոր/ԲԴՄ-2.42Ն</t>
  </si>
  <si>
    <t>15.09.2017թ.</t>
  </si>
  <si>
    <t>ԲԴՄ-2.42Ն</t>
  </si>
  <si>
    <t>Տրակտոր Բելառուս 1221.1</t>
  </si>
  <si>
    <t>Տրակտոր Բելառուս 1221.2</t>
  </si>
  <si>
    <t>01.09.2019թ.</t>
  </si>
  <si>
    <t xml:space="preserve">Կոմունալ հրիչ </t>
  </si>
  <si>
    <t>Շարքացան ՍԶՈՒ-3.6-04</t>
  </si>
  <si>
    <t>ՍԶՈՒ-3.6-04</t>
  </si>
  <si>
    <t>Գութան քառախոփ ՊԳՊ 4-40-3</t>
  </si>
  <si>
    <t>03.10.2019թ.</t>
  </si>
  <si>
    <t xml:space="preserve"> ՊԳՊ 4-40-3</t>
  </si>
  <si>
    <t>Աշոցք</t>
  </si>
  <si>
    <t>10.10.2017թ.</t>
  </si>
  <si>
    <t>ԳՍ-10-07</t>
  </si>
  <si>
    <t>14.06.2017թ.</t>
  </si>
  <si>
    <t>ԽՏԶ-150Կ-09-172.01</t>
  </si>
  <si>
    <t>Խոտհավաքիչ-մամլիչ</t>
  </si>
  <si>
    <t>Տուկան-1600</t>
  </si>
  <si>
    <t>11.09.2017թ.</t>
  </si>
  <si>
    <t>ԿՕ-440-2 ԳԱԶ-33086</t>
  </si>
  <si>
    <t>Ազոտային գութան</t>
  </si>
  <si>
    <t>28.11.2019թ.</t>
  </si>
  <si>
    <t>Case 570 ST</t>
  </si>
  <si>
    <t>20.09.2019թ.</t>
  </si>
  <si>
    <t>ՄԱԶ 551605-280-000</t>
  </si>
  <si>
    <t>վարձակալություն</t>
  </si>
  <si>
    <t>Սարապատ</t>
  </si>
  <si>
    <t xml:space="preserve">Բազմաֆունկցիոնալ էքսկավատոր-ամբարձիչ </t>
  </si>
  <si>
    <t>19 օգոստոսի 2020</t>
  </si>
  <si>
    <t>Բազմաֆունկցիոնալ էքսկավատոր-ամբարձիչ CASE 570ST</t>
  </si>
  <si>
    <t>Անիվավոր տրակտոր բելառուս  ՄՏԶ-1221.2</t>
  </si>
  <si>
    <t>06.09.2017թ.</t>
  </si>
  <si>
    <t>Բելառուս  ՄՏԶ-1221.2</t>
  </si>
  <si>
    <t>Հացահատիկային կոմբայն Նիվա ՍԿ-5ՄԷ-1</t>
  </si>
  <si>
    <t>Անիվավոր տրակտոր բելառուս  ՄՏԶ-82.1</t>
  </si>
  <si>
    <t>04.09.2019թ.</t>
  </si>
  <si>
    <t>24.06.2019թ.</t>
  </si>
  <si>
    <t xml:space="preserve">ГС10.07 </t>
  </si>
  <si>
    <t xml:space="preserve">Սուբվենցիոն Ծրագիր </t>
  </si>
  <si>
    <t>05.09.2019թ.</t>
  </si>
  <si>
    <t>GEHL BL 818S</t>
  </si>
  <si>
    <t>Սուբվենցիոն Ծրագիր</t>
  </si>
  <si>
    <t>Ինքնաթափ</t>
  </si>
  <si>
    <t>08.07.2019թ.</t>
  </si>
  <si>
    <t>ՄԱԶ – 55 5102 -220</t>
  </si>
  <si>
    <t>Ստացման 
ամսաթիվ</t>
  </si>
  <si>
    <t xml:space="preserve">Այդ թվում տեխնիկայով բնակիչներին մատուցվող ծառայություններից համայնքայինբյուջե մուտքերը՝ ըստ աշխատանքների </t>
  </si>
  <si>
    <t>Տեղ</t>
  </si>
  <si>
    <t>Ինքնագնաց խոտհնձիչ</t>
  </si>
  <si>
    <t>Е-403 МАШЕРА</t>
  </si>
  <si>
    <t>ՀՏԶՀ-SDC</t>
  </si>
  <si>
    <t>JCB-3cx</t>
  </si>
  <si>
    <t>ГС-10-07</t>
  </si>
  <si>
    <t>Բազմաֆունկցիոնալ անիվաավոր էքսկավատոր</t>
  </si>
  <si>
    <t>2018</t>
  </si>
  <si>
    <t>Տաթև</t>
  </si>
  <si>
    <t>JCB էքսկավատոր-1, КАМАЗ ինքնաթափ բեռնատար-1, КАМАЗ աղբատար-1, Ավտոգրեյդեր-1, հացահատկային կոմբային-2</t>
  </si>
  <si>
    <t>2016թ.
2017թ.</t>
  </si>
  <si>
    <t>Գորայք</t>
  </si>
  <si>
    <t xml:space="preserve">Տրակտոր անվավոր Բելառուս </t>
  </si>
  <si>
    <t>2018թ.</t>
  </si>
  <si>
    <t>Բելառուս-1523</t>
  </si>
  <si>
    <t>Հայաստանի տարածքային զարգացման հիմնադրամ</t>
  </si>
  <si>
    <t>կոմբայն</t>
  </si>
  <si>
    <t>Նիվա</t>
  </si>
  <si>
    <t>Հիդրո մուրճ MTB36</t>
  </si>
  <si>
    <t>2020թ.</t>
  </si>
  <si>
    <t>Հիդրո մուրճ</t>
  </si>
  <si>
    <t>Համայնքի բյուջե
ՀՀ պետ. Բյուջե</t>
  </si>
  <si>
    <t>Էքսկավատոր բեռնիչ JCB3CX
HAR3CXTTJL28962081</t>
  </si>
  <si>
    <t>HAR3CXTTjL2896208</t>
  </si>
  <si>
    <t>Հավելյալ շերեփ 300մմ լայնությամբ</t>
  </si>
  <si>
    <t>05.10.2020թ.</t>
  </si>
  <si>
    <t>հավելյալ շերեփ</t>
  </si>
  <si>
    <t>խոտ մամլիչ</t>
  </si>
  <si>
    <t>Սիմպա /PK4010/HOSTIK</t>
  </si>
  <si>
    <t>հարթաշերեփ</t>
  </si>
  <si>
    <t>ՆՕ-79-1</t>
  </si>
  <si>
    <t>ցանքատարածքը հարթեցնող</t>
  </si>
  <si>
    <t>Բուրան/ԴՈՒԿԱՏ/4 ԴԼ-4</t>
  </si>
  <si>
    <t>Կապան</t>
  </si>
  <si>
    <t>Հատուկ աղբատար մեքենա</t>
  </si>
  <si>
    <t>2018թ</t>
  </si>
  <si>
    <t>ՄԱԶ ԿՈ- 427</t>
  </si>
  <si>
    <t>ԵՎՐԱՄԻՈՒԹՅՈՒՆ</t>
  </si>
  <si>
    <t>2019թ</t>
  </si>
  <si>
    <t>ԿԱՄԱԶ-ԿՈ-456</t>
  </si>
  <si>
    <t>ԶՊՄԿ</t>
  </si>
  <si>
    <t>Աղցան և ջրցան հատուկ մեքենա</t>
  </si>
  <si>
    <t>ՄԱԶ-ԿՈ-806</t>
  </si>
  <si>
    <t xml:space="preserve">2020թ </t>
  </si>
  <si>
    <t>ՄԱԶ-5904 C</t>
  </si>
  <si>
    <t>ՊՏԱԾ</t>
  </si>
  <si>
    <t>ՄԱԶ -ԿՈ-449 /1/</t>
  </si>
  <si>
    <t xml:space="preserve">ՉԱԱՐԱՏ ԿԱՊԱՆ </t>
  </si>
  <si>
    <t>ՄԱԶ -ԿՈ-449/2/</t>
  </si>
  <si>
    <t>Բեռնատար</t>
  </si>
  <si>
    <t>ՄԱԶ-551626-580</t>
  </si>
  <si>
    <t>ՏԶՀ</t>
  </si>
  <si>
    <t>CASE -570</t>
  </si>
  <si>
    <t>Մինի բարձիչ</t>
  </si>
  <si>
    <t>CAT-246</t>
  </si>
  <si>
    <t xml:space="preserve">Անվավոր բեռնիչ </t>
  </si>
  <si>
    <t>2019թ․</t>
  </si>
  <si>
    <t>JGB 155</t>
  </si>
  <si>
    <t>Ֆոր Դիրեքշնս Մոթորս</t>
  </si>
  <si>
    <t>Գրեյդեր/ SHANTUI/</t>
  </si>
  <si>
    <t>SG18-3</t>
  </si>
  <si>
    <t>Բեռնատար ինքնաթափ մեքենա</t>
  </si>
  <si>
    <t>2018թ․</t>
  </si>
  <si>
    <t>Սիսիան</t>
  </si>
  <si>
    <t xml:space="preserve">Կոշ </t>
  </si>
  <si>
    <t>03.09.2019թ.</t>
  </si>
  <si>
    <t>HO-79-1.01</t>
  </si>
  <si>
    <t>Սուբվենցիա, Համայնքի և պետական բյուջեի միջոցներով</t>
  </si>
  <si>
    <t>24.02.2020թ. թիվ252-Ա</t>
  </si>
  <si>
    <t>24.01.2020թ. թիվ 05-Ա</t>
  </si>
  <si>
    <t xml:space="preserve">Խոզանակ </t>
  </si>
  <si>
    <t>HO-86</t>
  </si>
  <si>
    <t>ՍԶՖ-3600</t>
  </si>
  <si>
    <t>Տրակտոր Բելառուս 82.1</t>
  </si>
  <si>
    <t>26.07.2019թ</t>
  </si>
  <si>
    <t>Խոտամամլիչ</t>
  </si>
  <si>
    <t>12.09.2019թ</t>
  </si>
  <si>
    <t>՝90</t>
  </si>
  <si>
    <t>Կցորդ</t>
  </si>
  <si>
    <t>09.10.2019թ</t>
  </si>
  <si>
    <t>Խոտհավաք 5 անիվային</t>
  </si>
  <si>
    <t>12.10.2019թ</t>
  </si>
  <si>
    <t>Հնձիչ</t>
  </si>
  <si>
    <t xml:space="preserve">Գրեյդեր </t>
  </si>
  <si>
    <t>ԳՍ 10.07</t>
  </si>
  <si>
    <t xml:space="preserve">Հայաստանի տարածքային զարգացման հիմնադրամ </t>
  </si>
  <si>
    <t xml:space="preserve">ՈՒԱԶ </t>
  </si>
  <si>
    <t>390945-552</t>
  </si>
  <si>
    <t>CASE-570ST</t>
  </si>
  <si>
    <t>25.06.2020թ. Թիվ 513-Ա</t>
  </si>
  <si>
    <t>25.06.2020թ. Թիվ 52-Ա</t>
  </si>
  <si>
    <t>ՄԱԶ-551626-580-050</t>
  </si>
  <si>
    <t>24.08.2020թ. Թիվ 713-Ա</t>
  </si>
  <si>
    <t>19.08.2020թ. Թիվ 72-Ա</t>
  </si>
  <si>
    <t>Հատուկ համակցված</t>
  </si>
  <si>
    <t>ՄԱԶ-5340C2-585-000</t>
  </si>
  <si>
    <t>ՄԱԶ-4381CO-540001</t>
  </si>
  <si>
    <t>Գորիս</t>
  </si>
  <si>
    <t>1)էքսկավատոր (2հատ) 2)Գրեյդեր 3)Բեռնատար 4)Ջրցան (համակցված)  5)Միկրոավտոբուս 6)Բեռնատար 7)Բեռնաուղևորատար 8)էքսկավատոր</t>
  </si>
  <si>
    <t>1)11.01.2018  2)01.03.2018  3)14.03.2018  4)17.07.2018  5)30.08.2019  6)30.09.2019  7)15.10.2019  8)02.12.2019</t>
  </si>
  <si>
    <t>1) JCB 3CX  2)GS 10-07 3)MAZ  4)KAMAZ  5)FORD  6)MAZ  7)UAZ  8)CASE</t>
  </si>
  <si>
    <t xml:space="preserve"> Բեռնատար, Բեռնատար, Ավտոաշտարակ</t>
  </si>
  <si>
    <t>11.05.2018, 17.07.2018, 29.09.2017</t>
  </si>
  <si>
    <t xml:space="preserve">  MAZ, MAZ, GAZ </t>
  </si>
  <si>
    <t>ԸՆԴԱՄԵՆԸ</t>
  </si>
  <si>
    <t>Այրում</t>
  </si>
  <si>
    <t>30.08.18</t>
  </si>
  <si>
    <t>Բազմաֆունկցիոնալ էքսկավատոր /JSB 3cx Site Master</t>
  </si>
  <si>
    <t>քաղ.իրավ.   պայմ.             N 11/19</t>
  </si>
  <si>
    <t>Աղբատար մեքենա ՄԱԶ ԿՕ-440</t>
  </si>
  <si>
    <t>քաղ.իրավ.   պայմ.             N 17/20</t>
  </si>
  <si>
    <t>Միկրոավտոբուս Ford Tranzit Bus 460 LWB EF</t>
  </si>
  <si>
    <t xml:space="preserve">Ավագանու որոշմամբ  N 12-Ն  04.03.2019 </t>
  </si>
  <si>
    <t>Բեռնատար ինքնաթափ մեքենա Ա</t>
  </si>
  <si>
    <t>Բեռնատար ինքնաթափ մեքենա Ա ԿԱՄԱԶ65115-026</t>
  </si>
  <si>
    <t>քաղ.իրավ.   պայմ.             N 07/22</t>
  </si>
  <si>
    <t>Անիվավոր տրակտոր Ա</t>
  </si>
  <si>
    <t>Անիվավոր տրակտոր Ա Բելառուս 82.1</t>
  </si>
  <si>
    <t>Անիվավոր տրակտոր Բ</t>
  </si>
  <si>
    <t>Անիվավոր տրակտոր Բ Բելառուս -320.4</t>
  </si>
  <si>
    <t>Ավագանու որոշմամբ  N 12-Ն  04.03.2019</t>
  </si>
  <si>
    <t>Կախովի օդափոխիչային սրսկիչ</t>
  </si>
  <si>
    <t>Կախովի օդափոխիչային սրսկիչ ԱԳՊ 440</t>
  </si>
  <si>
    <t>Կցորդ խոտի մամլիչ-հակավորիչ</t>
  </si>
  <si>
    <t>Կցորդ խոտի մամլիչ-հակավորիչ ՊՊՏ-041 Տուկան</t>
  </si>
  <si>
    <t>Մինիամբարձիչ.     Առջևի թեքվող կոմունալ հրիչ. ճանապարհ մաքրող խոզանակ. Հորատիչ 2մ խորության.ասֆալտահատ ֆրեզ</t>
  </si>
  <si>
    <t>11.09.19</t>
  </si>
  <si>
    <t>Տեխօգնության մեքենա ՈՒԱԶ 236324 համալրող սարքերով /եռակցման գեներատոր,օդամղիչ սարք,հատիչ էլեկտրական մուրճի</t>
  </si>
  <si>
    <t>14.10.19</t>
  </si>
  <si>
    <t>Փոս փորող սարքավորում</t>
  </si>
  <si>
    <t>Կոմբայն ունիվերսալ</t>
  </si>
  <si>
    <t>Բերդ</t>
  </si>
  <si>
    <t>Անիվավոր տր.</t>
  </si>
  <si>
    <t>09.19</t>
  </si>
  <si>
    <t>ԲՏԶ246-Կ20</t>
  </si>
  <si>
    <t>ՄԱԿ</t>
  </si>
  <si>
    <t>0919</t>
  </si>
  <si>
    <t>ԴՄ-14</t>
  </si>
  <si>
    <t>Ավագանու որոշմամբ  N 130-Ն  26.12.2019</t>
  </si>
  <si>
    <t>10.19</t>
  </si>
  <si>
    <t>ՄԱԶ551605-280-050</t>
  </si>
  <si>
    <t>ՔԱԹ626Ֆ2</t>
  </si>
  <si>
    <t>02.10.18թ</t>
  </si>
  <si>
    <t>JCB3CXsiteMastrr</t>
  </si>
  <si>
    <t xml:space="preserve"> ՀՏԶՀ-USAID</t>
  </si>
  <si>
    <t>Աղբատար մեքենա կողային բարձմամբ</t>
  </si>
  <si>
    <t>MAZ KO440-4M</t>
  </si>
  <si>
    <t>Ամենագնաց կիսաբեռնատար</t>
  </si>
  <si>
    <t>18.07.18թ</t>
  </si>
  <si>
    <t>UAZ236324-100</t>
  </si>
  <si>
    <t>19.07.18թ</t>
  </si>
  <si>
    <t>MAZ-555102-220</t>
  </si>
  <si>
    <t>Անիվավորտրակտոր 1,4 քարշակ դասի</t>
  </si>
  <si>
    <t>12.11.19թ</t>
  </si>
  <si>
    <t>ԲԵԼԱՌՈՒՍ82,1</t>
  </si>
  <si>
    <t>Կցորդ խոտմամլիչ հակավորիչ</t>
  </si>
  <si>
    <t>ՊՊՏ-041ՏՈՒԿԱՆ</t>
  </si>
  <si>
    <t>Տրակտորի կախովի խոտհնձիչ</t>
  </si>
  <si>
    <t>9GB2,1</t>
  </si>
  <si>
    <t>Նոյեմբերյան</t>
  </si>
  <si>
    <t>15.10.2018թ.</t>
  </si>
  <si>
    <t>Բազմաֆունկցիոնալ էքսկավատոր JCB 3CX Site Master</t>
  </si>
  <si>
    <t>Մազ աղբատար</t>
  </si>
  <si>
    <t>27.09.2018թ.</t>
  </si>
  <si>
    <t>Մազ աղբատար MAZ-4380</t>
  </si>
  <si>
    <t>06.11.2019թ.</t>
  </si>
  <si>
    <t>Ավտոբուս FORD TRANSIT</t>
  </si>
  <si>
    <t>Մազ ինքնաթափ</t>
  </si>
  <si>
    <t>19.07.2018թ</t>
  </si>
  <si>
    <t xml:space="preserve">Մինիամբարձիչ ԱՆՏ-750     </t>
  </si>
  <si>
    <t>25.06.2018թ.</t>
  </si>
  <si>
    <t>14.06.2018թ</t>
  </si>
  <si>
    <t>14.06.2018թ.</t>
  </si>
  <si>
    <t>30.08.2018թ.</t>
  </si>
  <si>
    <t>Անիվավոր տրակտոր 2-րդ քաշային դասի Բելառուս 1221.2</t>
  </si>
  <si>
    <t>03.08.2018թ.</t>
  </si>
  <si>
    <t xml:space="preserve">Ուազ պատրիոտ </t>
  </si>
  <si>
    <t>14.10.2019թ.</t>
  </si>
  <si>
    <t>Գութան մեխանիկական</t>
  </si>
  <si>
    <t>Մոտոբլոկ խոտհնձիչ</t>
  </si>
  <si>
    <t>Դիլիջան</t>
  </si>
  <si>
    <t>Ինքնաթափ մեքենա /320LL70, 319LL70/</t>
  </si>
  <si>
    <t>N 2</t>
  </si>
  <si>
    <t>Ինքնաթափ մեքենա MAZ-551605-273-1</t>
  </si>
  <si>
    <t>Ինքնաթափ մեքենա MAZ-551605-273-1 /322LL70/</t>
  </si>
  <si>
    <t>Բազմաֆունկցիոնալ էքսկավատոր /24-28LS, 24-27LS/</t>
  </si>
  <si>
    <t>Ավտոգրեյդեր Terex Motor Grander GS-10,07</t>
  </si>
  <si>
    <t>Ավտոգրեյդեր Terex Motor Grander GS-10,07/1238LL/</t>
  </si>
  <si>
    <t>Աղբատար մեքենա 18,5 խմ KO-449-05</t>
  </si>
  <si>
    <t>Աղբատար մեքենա 18,5 խմ KO-449-05 /334LL70,335LL70/</t>
  </si>
  <si>
    <t>Քաղաքային կոմունալ վակուումային փոշեկուլ Կամազ KO-</t>
  </si>
  <si>
    <t>Քաղաքային կոմունալ վակուումային փոշեկուլ Կամազ KO- /339LL70/</t>
  </si>
  <si>
    <t>Թրթուրավոր տրակտոր Ագրոմաշ 90ՏԳ 2040Ա</t>
  </si>
  <si>
    <t>Մեքենա աշտարակ ВИПО</t>
  </si>
  <si>
    <t>N 3</t>
  </si>
  <si>
    <t>Անիվավոր տրակտոր Բելոռուս</t>
  </si>
  <si>
    <t>Բազմաֆունկցիոնալ կոմունալ քաղաքային մեքենա</t>
  </si>
  <si>
    <t>Բազմաֆունկցիոնալ կոմունալ քաղաքային մեքենա, KAMAZ-536 /712LL70/</t>
  </si>
  <si>
    <t>ՈՒԱԶ 236324-101 ամենագնաց կիսաբեռնատար տեխօգնության մեքենա</t>
  </si>
  <si>
    <t>03,05,2018</t>
  </si>
  <si>
    <t>MERCEDES-BENZ SPRINTER 516 CDI</t>
  </si>
  <si>
    <t>EU</t>
  </si>
  <si>
    <t>ՈՒրցաձոր</t>
  </si>
  <si>
    <t>ԳՍ10-07</t>
  </si>
  <si>
    <t>x</t>
  </si>
  <si>
    <t>ՏԼԲ-825</t>
  </si>
  <si>
    <t>ինքնաթափ</t>
  </si>
  <si>
    <t>Ավտոմեքենա ՈՒԱԶ236324</t>
  </si>
  <si>
    <r>
      <rPr>
        <sz val="10"/>
        <color theme="1"/>
        <rFont val="GHEA Grapalat"/>
        <family val="3"/>
      </rPr>
      <t>*</t>
    </r>
    <r>
      <rPr>
        <b/>
        <sz val="10"/>
        <color theme="1"/>
        <rFont val="GHEA Grapalat"/>
        <family val="3"/>
      </rPr>
      <t xml:space="preserve">Որ ծրագրի շրջանաում 
է տրամադրվել </t>
    </r>
  </si>
  <si>
    <t>Թրթուրավոր տրակտոր</t>
  </si>
  <si>
    <t xml:space="preserve">Միկրոավտոբուս </t>
  </si>
  <si>
    <t>1 օրը՝ 80000</t>
  </si>
  <si>
    <t xml:space="preserve"> Ազոտային գութան</t>
  </si>
  <si>
    <t>Մամլիչ-հավաքիչ</t>
  </si>
  <si>
    <t xml:space="preserve">Թրթուրավոր տրակտոր </t>
  </si>
  <si>
    <t>Ծառայությունների մատուցման պայմանագիր 15.04.2021թ.</t>
  </si>
  <si>
    <t xml:space="preserve">ՏԵՂԵԿԱՆՔ
ՀՀ միավորված համայնքներում 2021 թվականի երկրորդ եռամսյակի ընթացքում ստացված տեխնիկայի վերաբերյալ </t>
  </si>
  <si>
    <t>Ակունք</t>
  </si>
  <si>
    <t>էքսկավատոր /Մոդել՝ ELAZ-BL 880/՝ հիդրավլիկ մուրճով և փոքր շերեփով /Մոդել՝ FD-5X/</t>
  </si>
  <si>
    <t>13/01/2021</t>
  </si>
  <si>
    <t>ELAZBL880A20P0519</t>
  </si>
  <si>
    <t>չկա</t>
  </si>
  <si>
    <t>Բեռնատար ինքնաթափ</t>
  </si>
  <si>
    <t>16/12/2020</t>
  </si>
  <si>
    <t>ԿԱՄԱԶ-53605-6010-48</t>
  </si>
  <si>
    <t>Ձյուն մաքրող ռոտոր</t>
  </si>
  <si>
    <t>16/11/2020</t>
  </si>
  <si>
    <t>СУ-2.1</t>
  </si>
  <si>
    <t xml:space="preserve">Արտաճանապարհային և տեխնիկական սպասարկման մեքենա համալրող սարքերով  /պլաստիկի զոդիչ, 
էլեկտրագեներատոր/
</t>
  </si>
  <si>
    <t>09/02/2021</t>
  </si>
  <si>
    <t>Տրակտոր 1,4-րդ քարշակ դասի, կցասայլով</t>
  </si>
  <si>
    <t>13/10/2020</t>
  </si>
  <si>
    <t>Беларус 82.1, 2ПТС-4,5</t>
  </si>
  <si>
    <t>MA600</t>
  </si>
  <si>
    <t>Կարտոֆիլահանիչ</t>
  </si>
  <si>
    <t>14/12/2020</t>
  </si>
  <si>
    <t xml:space="preserve">ԿՏՆ-2Վ (ԱՏԳ ծածկագիր 8432420000) </t>
  </si>
  <si>
    <t>Կարտոֆիլատնկիչ</t>
  </si>
  <si>
    <t xml:space="preserve">ԿՍՄ ԿՏՆ-2Վ (ԱՏԳ ծածկագիր 8432319000) </t>
  </si>
  <si>
    <t>Կարտոֆիլի կուլտիվատոր</t>
  </si>
  <si>
    <t xml:space="preserve">ԿՕՆ-2.8Ա (ԱՏԳ ծածկագիր 8432291000) </t>
  </si>
  <si>
    <t>Ֆրեզ</t>
  </si>
  <si>
    <t>14/10/2020</t>
  </si>
  <si>
    <t xml:space="preserve">ՖՍ-2.0 </t>
  </si>
  <si>
    <t>Խոտհավաք</t>
  </si>
  <si>
    <t>ГБК-5</t>
  </si>
  <si>
    <t xml:space="preserve">Պարարտանյութի ցրիչ </t>
  </si>
  <si>
    <t>ՌՈՒՄ-800 (ԱՏԳ ծածկագիր8432420000)</t>
  </si>
  <si>
    <t>Կուլտիվատոր ունիվերսալ</t>
  </si>
  <si>
    <t xml:space="preserve">ԿՊՄ-4 ատամնավոր տափաններով ԿՏՆ-2Վ (ԱՏԳ ծածկագիր 8432291000) </t>
  </si>
  <si>
    <t>KS 2,1</t>
  </si>
  <si>
    <t>Ջրվեժ</t>
  </si>
  <si>
    <t>Բազմաֆունկցիոնալ էքսկավատոր հիդրավլիկ մուրճով</t>
  </si>
  <si>
    <t>20.05.2021</t>
  </si>
  <si>
    <t xml:space="preserve">ELAZ-BL 880 </t>
  </si>
  <si>
    <t xml:space="preserve"> ՀՏԶՀ-SDC</t>
  </si>
  <si>
    <t>այո</t>
  </si>
  <si>
    <t>22.04.2021</t>
  </si>
  <si>
    <t>KO-456-12 ամրաշրջանակ ԿԱՄԱԶ-43253-3010-69</t>
  </si>
  <si>
    <t>Եղվարդ</t>
  </si>
  <si>
    <t>Թրթուրավոր</t>
  </si>
  <si>
    <t>30.11.2020թ.</t>
  </si>
  <si>
    <t>Б 10М6100-ЕН</t>
  </si>
  <si>
    <t>Անվավոր</t>
  </si>
  <si>
    <t>18.12.2020թ.</t>
  </si>
  <si>
    <t>XC F 1504, JM-1104</t>
  </si>
  <si>
    <t>ELAZ -13L880</t>
  </si>
  <si>
    <t>Բոբկատ</t>
  </si>
  <si>
    <t>MKCM 1000 A-1</t>
  </si>
  <si>
    <t xml:space="preserve">ՏԵՂԵԿԱՆՔ
ՀՀ Կոտայքի մարզի միավորված համայնքներում 2021 թվականի  2-րդ եռամսյակի ընթացքում ստացված տեխնիկայի վերաբերյալ  </t>
  </si>
  <si>
    <t xml:space="preserve">ՏԵՂԵԿԱՆՔ
ՀՀ  Վայոց ձորի մարզի միավորված համայնքներում 2021 թվականի 2-րդ եռամսյակի ընթացքում ստացված տեխնիկայի վերաբերյալ </t>
  </si>
  <si>
    <r>
      <rPr>
        <sz val="11"/>
        <rFont val="GHEA Grapalat"/>
        <family val="3"/>
      </rPr>
      <t>*</t>
    </r>
    <r>
      <rPr>
        <b/>
        <sz val="11"/>
        <rFont val="GHEA Grapalat"/>
        <family val="3"/>
      </rPr>
      <t xml:space="preserve">Որ ծրագրի շրջանաում 
է տրամադրվել </t>
    </r>
  </si>
  <si>
    <t xml:space="preserve">Տեղեկատվություն ստացված տեխնիկայի վերաբերյալ </t>
  </si>
  <si>
    <t>Տեղեկատվություն ստացված տեխնիկայի վերաբերյալ</t>
  </si>
  <si>
    <t>սսս</t>
  </si>
  <si>
    <r>
      <rPr>
        <sz val="12"/>
        <color theme="1"/>
        <rFont val="GHEA Grapalat"/>
        <family val="3"/>
      </rPr>
      <t>*</t>
    </r>
    <r>
      <rPr>
        <b/>
        <sz val="9"/>
        <color theme="1"/>
        <rFont val="GHEA Grapalat"/>
        <family val="3"/>
      </rPr>
      <t xml:space="preserve">Որ ծրագրի շրջանաում 
է տրամադրվել </t>
    </r>
  </si>
  <si>
    <t>Ստացված ամբողջ տեխնիկան  (ամբողջական անվանումը`թրթուրավոր 
տրակտոր, Էքսկավատոր, գրեյդեր          և այլն)</t>
  </si>
  <si>
    <t>Ավագանու որոշմոմբ</t>
  </si>
  <si>
    <t xml:space="preserve">1. Ավտգրեյդեր Բ N019080
2. Հաց-կոմբայն ՆԻՎԱ-ԷՖԵԿՏ Բ N019081
3. Հաց-կոմբայն ՆԻՎԱ-ԷՖԵԿՏ Բ N019081
4. ԿԱՄԱԶ- Աղբատար
5. ԿԱՄԱԶ- Ինքնաթափ
6. ԷՔՍԿԱՎԱՏՈՐ JCB Բ N019079 </t>
  </si>
  <si>
    <t>10000--15000</t>
  </si>
  <si>
    <t>5000--8000</t>
  </si>
  <si>
    <t>ՄԱԶ 631LL70</t>
  </si>
  <si>
    <t xml:space="preserve">ՏԵՂԵԿԱՆՔ
ՀՀ Գեղարքունիքի մարզի Ճամբարակ համայնքում 2021 թվականի 2-րդ եռամսյակի ընթացքում ստացված տեխնիկայի վերաբերյալ </t>
  </si>
  <si>
    <t>Վարձ. պայմ.      N 12/19 12.07.2019</t>
  </si>
  <si>
    <t>490</t>
  </si>
  <si>
    <t>Կողբ</t>
  </si>
  <si>
    <t xml:space="preserve">ՏԵՂԵԿԱՆՔ
ՀՀ Սյունիքի մարզի միավորված համայնքներում 2021 թվականի 2-րդ եռամսյակի ընթացքում ստացված տեխնիկայի վերաբերյալ </t>
  </si>
  <si>
    <t xml:space="preserve">ՏԵՂԵԿԱՆՔ
ՀՀ Տավուշի մարզի միավորված համայնքներում 2021 թվականի 2-րդ եռամսյակի ընթացքում ստացված տեխնիկայի վերաբերյալ </t>
  </si>
  <si>
    <t>25000/ժամ</t>
  </si>
  <si>
    <t>15000/ժամ</t>
  </si>
  <si>
    <t>45000/100կմ</t>
  </si>
  <si>
    <t>Մոտոբլոկ-Խոտհնձիչ</t>
  </si>
  <si>
    <t>40000/հա</t>
  </si>
  <si>
    <t xml:space="preserve">ՏԵՂԵԿԱՆՔ
ՀՀ Արարատի մարզի միավորված համայնքներում 2021 թվականի 2-րդ եռամսյակի ընթացքում ստացված տեխնիկայի վերաբերյալ </t>
  </si>
  <si>
    <t>2021 թվականի 2-րդ եռամսյակի ընթացքում որքան գումար է ծախսվել տեխնիկան շահագործելու համար</t>
  </si>
  <si>
    <t>Էքսկավատոր CASE570ST</t>
  </si>
  <si>
    <t>14.08.2020թ.</t>
  </si>
  <si>
    <t>CASE570ST</t>
  </si>
  <si>
    <t>1221.1</t>
  </si>
  <si>
    <t>1221.2</t>
  </si>
  <si>
    <t xml:space="preserve">ՏԵՂԵԿԱՆՔ
ՀՀ Շիրակի մարզի միավորված համայնքներում 2021 թվականի 2-րդ եռամսյակի ընթացքում ստացված տեխնիկայի վերաբերյալ </t>
  </si>
  <si>
    <t>Ծանոթություն</t>
  </si>
  <si>
    <t>Շնող</t>
  </si>
  <si>
    <t>18.09.2018թ․</t>
  </si>
  <si>
    <t>JCB 3 CX Sitemoster</t>
  </si>
  <si>
    <t>Շնող համայնքի ավագանու 2018 թ-ի նոյեմբերի 16-ի թիվ 93-Ա որոշում</t>
  </si>
  <si>
    <t>Տեխնիկան աշխատել է համայնքի համար</t>
  </si>
  <si>
    <t xml:space="preserve">Հացահատիկային կոմբայն </t>
  </si>
  <si>
    <t xml:space="preserve">2020թ. </t>
  </si>
  <si>
    <t>U-300/ Նովա  340</t>
  </si>
  <si>
    <t>ü</t>
  </si>
  <si>
    <t>Տեխնիկան չի շահագործվել</t>
  </si>
  <si>
    <t>Տրակտոր</t>
  </si>
  <si>
    <t>XS-2204</t>
  </si>
  <si>
    <t>020թ.</t>
  </si>
  <si>
    <t>XSE 604</t>
  </si>
  <si>
    <t>Մեծավան</t>
  </si>
  <si>
    <t>ինքնաթափ մեքենա</t>
  </si>
  <si>
    <t>16․10․2020թ․</t>
  </si>
  <si>
    <t>КАМАЗ 6520-041</t>
  </si>
  <si>
    <t>հացահատիկային կոմբայն</t>
  </si>
  <si>
    <t>28.09.2020թ</t>
  </si>
  <si>
    <t>հացահատիկային կոմբայն ծղոտամանրիչով NOVA 340</t>
  </si>
  <si>
    <t>Լոռի Բերդ</t>
  </si>
  <si>
    <t>Հացահատիկահավաք կոմբայն</t>
  </si>
  <si>
    <t>R0Nov</t>
  </si>
  <si>
    <t>ՀՏԶՀ-USAID,</t>
  </si>
  <si>
    <t>V</t>
  </si>
  <si>
    <t>MTZ 12.21</t>
  </si>
  <si>
    <t xml:space="preserve">ՀԲ </t>
  </si>
  <si>
    <t xml:space="preserve">  ՀՏԶՀ-USAID</t>
  </si>
  <si>
    <t>MTZ 82.1</t>
  </si>
  <si>
    <t>ՀԲ ֆինանսավորմամբ</t>
  </si>
  <si>
    <t>Ախթալա</t>
  </si>
  <si>
    <t xml:space="preserve">Հացահատիկահավաք կոմբայն </t>
  </si>
  <si>
    <t>Ս300ՆՈՎԱ</t>
  </si>
  <si>
    <t>Էքսկավատոր հիդրավլիկ մուրճով</t>
  </si>
  <si>
    <t>ELAZ-BL-880FD-5X</t>
  </si>
  <si>
    <t xml:space="preserve">410 ժամ աշխատել է համայնքի բարեկարգման և ընթացիկ նորոգումների համար  </t>
  </si>
  <si>
    <t>MAZ-555025-580-000</t>
  </si>
  <si>
    <t>աշխատել է համայնքի ճանապարհների նորոգման և ավազի տեղափոխման համար</t>
  </si>
  <si>
    <t>ՍրսկիչSP1000</t>
  </si>
  <si>
    <t>SP1000</t>
  </si>
  <si>
    <t>Կախովի խոտհավաք</t>
  </si>
  <si>
    <t>1</t>
  </si>
  <si>
    <t>GVKH</t>
  </si>
  <si>
    <t>N292</t>
  </si>
  <si>
    <t>Դիզելային մոտոբլոկ խոտհնձիչ</t>
  </si>
  <si>
    <t>BSC740P</t>
  </si>
  <si>
    <t>MAZ438</t>
  </si>
  <si>
    <t xml:space="preserve">Աղբատար մեքենան սպասարկում է Ախթալա քաղաքի կենտրոնի փողոցներն ու բազմաբնակարան շենքերը : </t>
  </si>
  <si>
    <t>Տաշիր</t>
  </si>
  <si>
    <t>MAZ 650108-8281-700</t>
  </si>
  <si>
    <t>աշխատել է Տաշիր համայնքի և իր բնակավաըրերի ճանապարհների նորոգման և ավազի տեղափոխման համար</t>
  </si>
  <si>
    <t>Աղբատար մեքեմա</t>
  </si>
  <si>
    <t>ՄԱԶ-490143-390</t>
  </si>
  <si>
    <t xml:space="preserve">Աղբատար մեքենան սպասարկում է Տաշիր քաղաքի կենտրոնի փողոցներն ու բազմաբնակարան շենքերը : </t>
  </si>
  <si>
    <t>Մինիամբարձիչ</t>
  </si>
  <si>
    <t>CAT 246D ճանապարհային խոզանակով Rockson BR1850BWL</t>
  </si>
  <si>
    <t>B-01</t>
  </si>
  <si>
    <t>Չի աշխատել</t>
  </si>
  <si>
    <t>Աշխատել է համայնքի ճանապարհների նորոգման համար</t>
  </si>
  <si>
    <t>12.11.209</t>
  </si>
  <si>
    <t>N JCB-01</t>
  </si>
  <si>
    <t>Աշխատել է համայնքի ճանապարհների ջրատարների փոսերի քանդման համար</t>
  </si>
  <si>
    <t>Սարչապետ</t>
  </si>
  <si>
    <t>Հացահատիկային կոմբայն՝1 մվ., Անիվավոր տրակտոր՝ 2 մվ., Էքսկավատոր՝ 1մվ., կցորդներ՝ 6մվ.</t>
  </si>
  <si>
    <t>2020թ. Օգոստոս-նոյեմբեր</t>
  </si>
  <si>
    <t>Ալավերդի</t>
  </si>
  <si>
    <t xml:space="preserve">Էքսկավատոր </t>
  </si>
  <si>
    <t>2020թ</t>
  </si>
  <si>
    <t>Սոցիալական ներդրումների և տեղական զարգացման</t>
  </si>
  <si>
    <t>Բեռնատար ինքնաթափ մեքենա, թափքի տարողությունը10տնն</t>
  </si>
  <si>
    <t xml:space="preserve"> KAMAZ </t>
  </si>
  <si>
    <t xml:space="preserve">Աղբատար մեքենա՝ 10 խմ </t>
  </si>
  <si>
    <t>KAMAZ</t>
  </si>
  <si>
    <t>Խոտհավաքիչ</t>
  </si>
  <si>
    <t>Տեխնիկան չի աշխատել</t>
  </si>
  <si>
    <t>Գութան 3 խուփանի</t>
  </si>
  <si>
    <t>Խոտ հակավորիչ մեքենա</t>
  </si>
  <si>
    <t xml:space="preserve">Հնձիչ </t>
  </si>
  <si>
    <t xml:space="preserve">Տրակտոր </t>
  </si>
  <si>
    <t>բելառուս 82,1</t>
  </si>
  <si>
    <t>Թումանյան</t>
  </si>
  <si>
    <t>JSB 3CX</t>
  </si>
  <si>
    <t>կամազ ինքնաթափ</t>
  </si>
  <si>
    <t>KAMAZ 655115-026</t>
  </si>
  <si>
    <t>կամազ աղբատար</t>
  </si>
  <si>
    <t>KO-449-05 KAMAZ-536053)</t>
  </si>
  <si>
    <t xml:space="preserve">Աղբատար մեքենան սպասարկում է Թումանյան քաղաքի կենտրոնի փողոցներն ու բազմաբնակարան շենքերը : </t>
  </si>
  <si>
    <t>Գյուլագարակ</t>
  </si>
  <si>
    <t>ՄԱԶ-490343-390</t>
  </si>
  <si>
    <t>08.05.2019թ.</t>
  </si>
  <si>
    <t xml:space="preserve">ՄԱԶ-490343-390, </t>
  </si>
  <si>
    <t xml:space="preserve">բյուջեյի մուտքերի  ընդհանուր գումարի 169092 ՀՀ դրամը գանձվել է իրավաբանական անձանցից, որոնց հետ դրույքաչափը սահմանված է 1քմ-ը 10  ՀՀ դրամ </t>
  </si>
  <si>
    <t>գրեդեր ԳՍ-10.07</t>
  </si>
  <si>
    <t>03.04.2019թ.</t>
  </si>
  <si>
    <t xml:space="preserve">245 ժամ գրեյդերը աշխատել է համայնքի համար, հարթեցրել է ներհամայնքային և դաշտամիջյան ճանապարհները, որը կկազմեր 3675000 ՀՀ դրամ:  </t>
  </si>
  <si>
    <t>էքսկավատոր JCB 3CX Sitemaster</t>
  </si>
  <si>
    <t xml:space="preserve"> 03.04.2019թ.</t>
  </si>
  <si>
    <t xml:space="preserve"> JCB 3CX Sitemaster</t>
  </si>
  <si>
    <t>JCB-ն ընդհանուր աշխատել է 424 ժամ, որից 390,7 ժամը աշխատել է համայնքի  համար, որը կկազմեր 5079000</t>
  </si>
  <si>
    <t>kamaz 65115-026</t>
  </si>
  <si>
    <t>26.08.2019թ.</t>
  </si>
  <si>
    <t>Կամազ-65115-026</t>
  </si>
  <si>
    <t>Կամազը 114 օր աշխատել է համայնքի համար, որը կկազմեր 3098400 ՀՀ դրամ։</t>
  </si>
  <si>
    <t xml:space="preserve">ՏԵՂԵԿԱՆՔ
ՀՀ Լոռու մարզի միավորված համայնքներում 2021 թվականի 2-րդ եռամսյակի ընթացքում ստացված տեխնիկայի վերաբերյալ </t>
  </si>
  <si>
    <t>* Ծրագրի անվանման սյունակում լրացնել  ՀՏԶՀ-USAID, ՀՏԶՀ-SDC, ՀԲ ֆինանսավորմամբ</t>
  </si>
  <si>
    <t>Մեղրի</t>
  </si>
  <si>
    <r>
      <rPr>
        <b/>
        <sz val="12"/>
        <color theme="1"/>
        <rFont val="GHEA Grapalat"/>
        <family val="3"/>
      </rPr>
      <t>*</t>
    </r>
    <r>
      <rPr>
        <b/>
        <sz val="9"/>
        <color theme="1"/>
        <rFont val="GHEA Grapalat"/>
        <family val="3"/>
      </rPr>
      <t xml:space="preserve">Որ ծրագրի շրջանաում 
է տրամադրվել </t>
    </r>
  </si>
  <si>
    <t>ՀԻՄՆԱՎՈՐՈՒՄ</t>
  </si>
  <si>
    <t xml:space="preserve">Ընդամենը տեխնիկայով համայնքներում կատարած աշխատանքների ծավալը  (ըստ տեսակի) </t>
  </si>
  <si>
    <t xml:space="preserve">ՀՀ դրամ  </t>
  </si>
  <si>
    <t>մ/ժ</t>
  </si>
  <si>
    <t>Ապարան</t>
  </si>
  <si>
    <t>Բոբկադ</t>
  </si>
  <si>
    <t>АNТ-750</t>
  </si>
  <si>
    <t>JCB-3SX</t>
  </si>
  <si>
    <t>ГС-10.07</t>
  </si>
  <si>
    <t>MAЗ</t>
  </si>
  <si>
    <t>МАЗ 490103390</t>
  </si>
  <si>
    <t>ГАЗ</t>
  </si>
  <si>
    <t>ГАЗ 33086</t>
  </si>
  <si>
    <t>УАЗ 23632</t>
  </si>
  <si>
    <t>Ծաղկահովիտ</t>
  </si>
  <si>
    <t>Բեռնաուղևորատար</t>
  </si>
  <si>
    <t>UAZ-390946-550</t>
  </si>
  <si>
    <t>GAZ 32273-753</t>
  </si>
  <si>
    <t>21․10․2019թ N67-Ն</t>
  </si>
  <si>
    <t>Ասինիզացիոն</t>
  </si>
  <si>
    <t>06․11․2019</t>
  </si>
  <si>
    <t>GAZ KO-503 B GAZ-53</t>
  </si>
  <si>
    <t>25․12․2019թ N88-Ն</t>
  </si>
  <si>
    <t>25․12․2019</t>
  </si>
  <si>
    <t>KAMAZ KO-456-12 (KAMAZ-43253-15)</t>
  </si>
  <si>
    <t>12․12․2019</t>
  </si>
  <si>
    <t>KAMAZ 55111-15</t>
  </si>
  <si>
    <t>07․10․2019</t>
  </si>
  <si>
    <t>GS-10.07</t>
  </si>
  <si>
    <t>11․12․2019</t>
  </si>
  <si>
    <t>Արագածավան</t>
  </si>
  <si>
    <t>JCB,բազմաֆունկցիոնալ էքսկավատոր</t>
  </si>
  <si>
    <t>29․10․2019թ․</t>
  </si>
  <si>
    <t>JCB,3 CXբազմաֆունկցիոնալ էքսկավատոր՝ հիդրավլիկ մուրճով</t>
  </si>
  <si>
    <t>ՀՏԶՀUSAID</t>
  </si>
  <si>
    <t xml:space="preserve">28,04,2020թ N19 </t>
  </si>
  <si>
    <t>Տեխնիկան աշխատել է 318մ/ժ,որից ֆիզ.անձանց 39մ/ժ և համայնքի  աշխատանքների կատարման համար 279մ/ժ.որից 152մ/ժ 15կմ ներհամայնքային /ճանապարհների վերանորոգման,127 մ/ժ այլ աշխատանքներ կատարելու համար;Նշված աշխատանքների ծախսը շուկայական արժեքով կկազմեր 1.5-2 անգամ  ավելի</t>
  </si>
  <si>
    <t>Գրեյդեր Ա</t>
  </si>
  <si>
    <t>19․11․2019թ․</t>
  </si>
  <si>
    <t>Գրեյդեր ԳՍ 10․07</t>
  </si>
  <si>
    <t>Տեխնիկան աշխատել է 34մ/ժ,որից ֆիզ.անձանց 0 մ/ժ, և համայնքի  աշխատանքների կատարման համար34մ/ժ.որից 30մ/ժ/8կմ/ներհամայնքային և միջդաշտային ճանապարհների վերանորոգման համա,4ժամը այլ  աշխատանքներ  կատարելու համարր:Նշված աշխատանքների ծախսը շուկայական արժեքով կկազմեր 2 անգամ  ավելի</t>
  </si>
  <si>
    <t>Ինքնաթափ   ՄԱԶ--555102-220</t>
  </si>
  <si>
    <t>20,12,2019թ</t>
  </si>
  <si>
    <t>Ինքնաթափ   ՄԱԶ--ավտոմեքենան /վարձակալության/ ծառայությունների մատուցման շուկայական արժեքը կազմում է ամսեկան 100000-110000դրամ չհաշված վառելիք . տեխնիկական սպասարկում.աշխատավարձի ծախսերը;Տեխնիկան աշխատել է ճանապարհների վերանորոգման,աղբաթափման,սան մաքրման հողի  և  խճի  տեղափոխման և այլ աշխատանքներ կատարելու համար Ընդամենը  1309կմ</t>
  </si>
  <si>
    <t>ՈՒԱԶ390945-552</t>
  </si>
  <si>
    <t>28․11․19թ․</t>
  </si>
  <si>
    <t>ՈՒԱԶ390945</t>
  </si>
  <si>
    <t>YA3</t>
  </si>
  <si>
    <t>22․08․2019 N63-Ն</t>
  </si>
  <si>
    <t>200000 դրամի վառելիքը   տրամադրվել  է  համայնքի ջրամատակարարման  համակարկի  սպասարկման աշխատանքներ կատարելու   նպատակով։</t>
  </si>
  <si>
    <t>Չի շահագործվել</t>
  </si>
  <si>
    <t>300000 դրամի վառելիքը  տրամադրվել  է համայնքի  բազմաբնակարան  շենքերի  կոյուղու և դիտահորերի մաքրման  համար։Տեխնիկա  վարձակալելու  դեպքում  համայնքի  բյուջեի  ծախսը  կկազմի 1500000 դրամ։</t>
  </si>
  <si>
    <t>320000 դրամի վառելիքը  ծախսվել  է բնակավայրերում  աղբահանություն  իրականացնելու համար։</t>
  </si>
  <si>
    <t>Բեռնատար Ինքնա          թափ</t>
  </si>
  <si>
    <t xml:space="preserve">50000 վառելիքի  արժեք </t>
  </si>
  <si>
    <t>Վառելիքը տրամադրվել  է ներհամայնքային /ներառյալ բոլոր 10 բնակավայրերը /  ճանապարհների հարթեցման և բարեկարգման համար։ Տեխնիկա վարձակալելու  դեպքում  համայնքի  բյուջեի ծախսը  կկազմի 2500000 դրամ։</t>
  </si>
  <si>
    <t>530 000 դրամը ծախսվել է բնակավայրերի ջրագծերի  և ջրատարների նորոգման    համար, 250 000 դրամի  ձեռք է  բերվել շարժիչի  յուղ և  քսայուղ։Տեխնիկա  վարձակալելու  դեպքում համայնքի  բյուջեի  ծախսը կկազմի մինչև  2000000 դրամ։</t>
  </si>
  <si>
    <t xml:space="preserve">ՏԵՂԵԿԱՆՔ
ՀՀ Արագածոտի մարզի միավորված համայնքներում 2021 թվականի 2-րդ եռամսյակի ընթացքում ստացված տեխնիկայի վերաբերյալ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</si>
</sst>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000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rgb="FF333333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b/>
      <sz val="16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9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rgb="FF333333"/>
      <name val="GHEA Grapalat"/>
      <family val="3"/>
    </font>
    <font>
      <sz val="12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rgb="FF333333"/>
      <name val="GHEA Grapalat"/>
      <family val="3"/>
    </font>
    <font>
      <sz val="10"/>
      <color theme="1"/>
      <name val="GHEA Grapalat"/>
      <family val="3"/>
      <charset val="204"/>
    </font>
    <font>
      <sz val="10"/>
      <color theme="1"/>
      <name val="Wingdings"/>
      <charset val="2"/>
    </font>
    <font>
      <sz val="10"/>
      <color theme="1"/>
      <name val="Calibri"/>
      <family val="2"/>
      <charset val="204"/>
    </font>
    <font>
      <sz val="10"/>
      <color theme="1"/>
      <name val="Sylfaen"/>
      <family val="1"/>
      <charset val="204"/>
    </font>
    <font>
      <sz val="10"/>
      <color theme="1"/>
      <name val="Calibri"/>
      <family val="2"/>
      <scheme val="minor"/>
    </font>
    <font>
      <sz val="9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  <font>
      <b/>
      <sz val="8"/>
      <color theme="1"/>
      <name val="Arial Armenian"/>
      <family val="2"/>
    </font>
    <font>
      <b/>
      <sz val="18"/>
      <name val="GHEA Grapalat"/>
      <family val="3"/>
    </font>
    <font>
      <b/>
      <sz val="1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27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57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6" fillId="0" borderId="0" xfId="0" applyFont="1"/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 wrapText="1"/>
    </xf>
    <xf numFmtId="1" fontId="7" fillId="8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2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8" borderId="1" xfId="0" applyNumberFormat="1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1" fontId="7" fillId="8" borderId="12" xfId="0" applyNumberFormat="1" applyFont="1" applyFill="1" applyBorder="1" applyAlignment="1">
      <alignment horizontal="center" vertical="center" wrapText="1"/>
    </xf>
    <xf numFmtId="0" fontId="7" fillId="8" borderId="4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8" borderId="9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64" fontId="10" fillId="11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14" fontId="7" fillId="11" borderId="2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14" fontId="7" fillId="11" borderId="1" xfId="0" applyNumberFormat="1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 wrapText="1"/>
    </xf>
    <xf numFmtId="14" fontId="7" fillId="11" borderId="22" xfId="0" applyNumberFormat="1" applyFont="1" applyFill="1" applyBorder="1" applyAlignment="1">
      <alignment horizontal="center" vertical="center"/>
    </xf>
    <xf numFmtId="0" fontId="7" fillId="11" borderId="2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4" fontId="7" fillId="11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14" fontId="7" fillId="11" borderId="5" xfId="0" applyNumberFormat="1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7" fillId="0" borderId="22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1" fontId="7" fillId="9" borderId="15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5" borderId="0" xfId="0" applyFont="1" applyFill="1"/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3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textRotation="90" wrapText="1"/>
    </xf>
    <xf numFmtId="0" fontId="14" fillId="5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textRotation="90" wrapText="1"/>
    </xf>
    <xf numFmtId="0" fontId="14" fillId="7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90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4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90" wrapText="1"/>
    </xf>
    <xf numFmtId="0" fontId="8" fillId="5" borderId="1" xfId="0" applyFont="1" applyFill="1" applyBorder="1" applyAlignment="1">
      <alignment horizontal="center" vertical="center" textRotation="90" wrapText="1"/>
    </xf>
    <xf numFmtId="0" fontId="18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textRotation="90" wrapText="1"/>
    </xf>
    <xf numFmtId="0" fontId="18" fillId="7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0" fillId="12" borderId="1" xfId="0" applyNumberFormat="1" applyFont="1" applyFill="1" applyBorder="1" applyAlignment="1">
      <alignment horizontal="center" vertical="center"/>
    </xf>
    <xf numFmtId="0" fontId="10" fillId="12" borderId="7" xfId="0" applyNumberFormat="1" applyFont="1" applyFill="1" applyBorder="1" applyAlignment="1">
      <alignment horizontal="center" vertical="center" wrapText="1"/>
    </xf>
    <xf numFmtId="0" fontId="10" fillId="12" borderId="1" xfId="0" applyNumberFormat="1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8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20" fillId="3" borderId="1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textRotation="90" wrapText="1"/>
    </xf>
    <xf numFmtId="0" fontId="20" fillId="5" borderId="1" xfId="0" applyFont="1" applyFill="1" applyBorder="1" applyAlignment="1">
      <alignment horizontal="center" vertical="center" textRotation="90" wrapText="1"/>
    </xf>
    <xf numFmtId="0" fontId="22" fillId="5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textRotation="90" wrapText="1"/>
    </xf>
    <xf numFmtId="0" fontId="22" fillId="7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textRotation="90"/>
    </xf>
    <xf numFmtId="0" fontId="20" fillId="2" borderId="5" xfId="0" applyFont="1" applyFill="1" applyBorder="1" applyAlignment="1">
      <alignment horizontal="center" vertical="center" textRotation="90" wrapText="1"/>
    </xf>
    <xf numFmtId="0" fontId="20" fillId="0" borderId="5" xfId="0" applyFont="1" applyFill="1" applyBorder="1" applyAlignment="1">
      <alignment horizontal="center" vertical="center" textRotation="90" wrapText="1"/>
    </xf>
    <xf numFmtId="0" fontId="20" fillId="4" borderId="5" xfId="0" applyFont="1" applyFill="1" applyBorder="1" applyAlignment="1">
      <alignment horizontal="center" vertical="center" wrapText="1"/>
    </xf>
    <xf numFmtId="0" fontId="20" fillId="11" borderId="5" xfId="0" applyFont="1" applyFill="1" applyBorder="1" applyAlignment="1">
      <alignment horizontal="center" vertical="center" wrapText="1"/>
    </xf>
    <xf numFmtId="0" fontId="20" fillId="10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11" borderId="10" xfId="0" applyFont="1" applyFill="1" applyBorder="1" applyAlignment="1">
      <alignment horizontal="center" vertical="center"/>
    </xf>
    <xf numFmtId="0" fontId="20" fillId="10" borderId="10" xfId="0" applyFont="1" applyFill="1" applyBorder="1" applyAlignment="1">
      <alignment horizontal="center" vertical="center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/>
    </xf>
    <xf numFmtId="0" fontId="10" fillId="16" borderId="22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7" fillId="9" borderId="43" xfId="0" applyFont="1" applyFill="1" applyBorder="1" applyAlignment="1">
      <alignment horizontal="center" vertical="center" wrapText="1"/>
    </xf>
    <xf numFmtId="0" fontId="7" fillId="9" borderId="44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 textRotation="90"/>
    </xf>
    <xf numFmtId="0" fontId="8" fillId="11" borderId="5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textRotation="90"/>
    </xf>
    <xf numFmtId="1" fontId="20" fillId="9" borderId="1" xfId="0" applyNumberFormat="1" applyFont="1" applyFill="1" applyBorder="1" applyAlignment="1">
      <alignment horizontal="center" vertical="center"/>
    </xf>
    <xf numFmtId="164" fontId="20" fillId="9" borderId="1" xfId="0" applyNumberFormat="1" applyFont="1" applyFill="1" applyBorder="1" applyAlignment="1">
      <alignment horizontal="center" vertical="center"/>
    </xf>
    <xf numFmtId="0" fontId="20" fillId="9" borderId="1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8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center" vertical="center" textRotation="90" wrapText="1"/>
    </xf>
    <xf numFmtId="0" fontId="7" fillId="11" borderId="2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/>
    </xf>
    <xf numFmtId="0" fontId="6" fillId="8" borderId="50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3" fontId="23" fillId="4" borderId="2" xfId="0" applyNumberFormat="1" applyFont="1" applyFill="1" applyBorder="1" applyAlignment="1">
      <alignment horizontal="center" vertical="center" wrapText="1"/>
    </xf>
    <xf numFmtId="3" fontId="23" fillId="4" borderId="2" xfId="0" applyNumberFormat="1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8" borderId="2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10" borderId="31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8" borderId="31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10" borderId="26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center" vertical="center" textRotation="90"/>
    </xf>
    <xf numFmtId="0" fontId="6" fillId="10" borderId="52" xfId="0" applyFont="1" applyFill="1" applyBorder="1" applyAlignment="1">
      <alignment horizontal="center" vertical="center"/>
    </xf>
    <xf numFmtId="14" fontId="6" fillId="0" borderId="7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14" fontId="6" fillId="0" borderId="5" xfId="0" applyNumberFormat="1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11" borderId="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90"/>
    </xf>
    <xf numFmtId="0" fontId="6" fillId="10" borderId="22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25" fillId="0" borderId="2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textRotation="90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1" fillId="0" borderId="0" xfId="0" applyFont="1"/>
    <xf numFmtId="0" fontId="13" fillId="1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13" fillId="14" borderId="1" xfId="0" applyNumberFormat="1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13" fillId="14" borderId="7" xfId="0" applyNumberFormat="1" applyFont="1" applyFill="1" applyBorder="1" applyAlignment="1">
      <alignment horizontal="center" vertical="center" wrapText="1"/>
    </xf>
    <xf numFmtId="0" fontId="13" fillId="14" borderId="4" xfId="0" applyNumberFormat="1" applyFont="1" applyFill="1" applyBorder="1" applyAlignment="1">
      <alignment horizontal="center" vertical="center" wrapText="1"/>
    </xf>
    <xf numFmtId="0" fontId="13" fillId="14" borderId="9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textRotation="90" wrapText="1"/>
    </xf>
    <xf numFmtId="14" fontId="29" fillId="11" borderId="1" xfId="0" applyNumberFormat="1" applyFont="1" applyFill="1" applyBorder="1" applyAlignment="1">
      <alignment horizontal="center" vertical="center" textRotation="90" wrapText="1"/>
    </xf>
    <xf numFmtId="0" fontId="29" fillId="2" borderId="1" xfId="0" applyFont="1" applyFill="1" applyBorder="1" applyAlignment="1">
      <alignment horizontal="center" vertical="center" textRotation="90"/>
    </xf>
    <xf numFmtId="0" fontId="29" fillId="18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textRotation="90"/>
    </xf>
    <xf numFmtId="164" fontId="6" fillId="11" borderId="1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textRotation="90"/>
    </xf>
    <xf numFmtId="0" fontId="29" fillId="0" borderId="1" xfId="0" applyFont="1" applyFill="1" applyBorder="1" applyAlignment="1">
      <alignment horizontal="center" vertical="center" wrapText="1"/>
    </xf>
    <xf numFmtId="0" fontId="29" fillId="18" borderId="7" xfId="0" applyFont="1" applyFill="1" applyBorder="1" applyAlignment="1">
      <alignment horizontal="center" vertical="center"/>
    </xf>
    <xf numFmtId="0" fontId="30" fillId="11" borderId="1" xfId="0" applyFont="1" applyFill="1" applyBorder="1" applyAlignment="1">
      <alignment horizontal="center" vertical="center" textRotation="90" wrapText="1"/>
    </xf>
    <xf numFmtId="0" fontId="6" fillId="11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/>
    </xf>
    <xf numFmtId="1" fontId="6" fillId="4" borderId="1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textRotation="90" wrapText="1"/>
    </xf>
    <xf numFmtId="0" fontId="6" fillId="0" borderId="17" xfId="0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center" vertical="center" textRotation="90"/>
    </xf>
    <xf numFmtId="1" fontId="6" fillId="4" borderId="1" xfId="0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textRotation="90"/>
    </xf>
    <xf numFmtId="0" fontId="6" fillId="2" borderId="17" xfId="0" applyFont="1" applyFill="1" applyBorder="1" applyAlignment="1">
      <alignment horizontal="center" vertical="center" textRotation="90"/>
    </xf>
    <xf numFmtId="1" fontId="6" fillId="4" borderId="7" xfId="0" applyNumberFormat="1" applyFont="1" applyFill="1" applyBorder="1" applyAlignment="1">
      <alignment horizontal="center" vertical="center" textRotation="90"/>
    </xf>
    <xf numFmtId="0" fontId="6" fillId="3" borderId="7" xfId="0" applyFont="1" applyFill="1" applyBorder="1" applyAlignment="1">
      <alignment horizontal="center" vertical="center" textRotation="90"/>
    </xf>
    <xf numFmtId="0" fontId="6" fillId="11" borderId="7" xfId="0" applyFont="1" applyFill="1" applyBorder="1" applyAlignment="1">
      <alignment horizontal="center" vertical="center" textRotation="90" wrapText="1"/>
    </xf>
    <xf numFmtId="0" fontId="6" fillId="11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textRotation="90" wrapText="1"/>
    </xf>
    <xf numFmtId="1" fontId="6" fillId="10" borderId="1" xfId="0" applyNumberFormat="1" applyFont="1" applyFill="1" applyBorder="1" applyAlignment="1">
      <alignment horizontal="center" vertical="center" textRotation="90"/>
    </xf>
    <xf numFmtId="0" fontId="6" fillId="11" borderId="1" xfId="0" applyFont="1" applyFill="1" applyBorder="1" applyAlignment="1">
      <alignment horizontal="center" vertical="center" wrapText="1"/>
    </xf>
    <xf numFmtId="14" fontId="6" fillId="11" borderId="1" xfId="0" applyNumberFormat="1" applyFont="1" applyFill="1" applyBorder="1" applyAlignment="1">
      <alignment horizontal="center" vertical="center" textRotation="90" wrapText="1"/>
    </xf>
    <xf numFmtId="1" fontId="6" fillId="5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 textRotation="90"/>
    </xf>
    <xf numFmtId="14" fontId="6" fillId="11" borderId="7" xfId="0" applyNumberFormat="1" applyFont="1" applyFill="1" applyBorder="1" applyAlignment="1">
      <alignment horizontal="center" vertical="center" textRotation="90" wrapText="1"/>
    </xf>
    <xf numFmtId="0" fontId="6" fillId="11" borderId="7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 textRotation="90"/>
    </xf>
    <xf numFmtId="1" fontId="6" fillId="4" borderId="7" xfId="0" applyNumberFormat="1" applyFont="1" applyFill="1" applyBorder="1" applyAlignment="1">
      <alignment horizontal="center" vertical="center"/>
    </xf>
    <xf numFmtId="1" fontId="6" fillId="5" borderId="7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textRotation="90"/>
    </xf>
    <xf numFmtId="2" fontId="6" fillId="11" borderId="1" xfId="0" applyNumberFormat="1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6" fillId="11" borderId="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1" fontId="6" fillId="10" borderId="7" xfId="0" applyNumberFormat="1" applyFont="1" applyFill="1" applyBorder="1" applyAlignment="1">
      <alignment horizontal="center" vertical="center" textRotation="90"/>
    </xf>
    <xf numFmtId="0" fontId="13" fillId="0" borderId="7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 textRotation="90" wrapText="1"/>
    </xf>
    <xf numFmtId="0" fontId="7" fillId="9" borderId="19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4" fontId="21" fillId="11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" fontId="21" fillId="7" borderId="1" xfId="0" applyNumberFormat="1" applyFont="1" applyFill="1" applyBorder="1" applyAlignment="1">
      <alignment horizontal="center"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" fontId="21" fillId="8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14" fontId="21" fillId="11" borderId="1" xfId="0" applyNumberFormat="1" applyFont="1" applyFill="1" applyBorder="1" applyAlignment="1">
      <alignment horizontal="center" vertical="center" wrapText="1"/>
    </xf>
    <xf numFmtId="0" fontId="21" fillId="11" borderId="10" xfId="0" applyFont="1" applyFill="1" applyBorder="1" applyAlignment="1">
      <alignment horizontal="center" vertical="center" wrapText="1"/>
    </xf>
    <xf numFmtId="0" fontId="21" fillId="11" borderId="10" xfId="0" applyFont="1" applyFill="1" applyBorder="1" applyAlignment="1">
      <alignment horizontal="center" vertical="center"/>
    </xf>
    <xf numFmtId="0" fontId="21" fillId="15" borderId="10" xfId="0" applyFont="1" applyFill="1" applyBorder="1" applyAlignment="1">
      <alignment horizontal="center" vertical="center" wrapText="1"/>
    </xf>
    <xf numFmtId="0" fontId="21" fillId="15" borderId="10" xfId="0" applyFont="1" applyFill="1" applyBorder="1" applyAlignment="1">
      <alignment horizontal="center" vertical="center"/>
    </xf>
    <xf numFmtId="0" fontId="21" fillId="15" borderId="1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 wrapText="1"/>
    </xf>
    <xf numFmtId="0" fontId="21" fillId="5" borderId="10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 wrapText="1"/>
    </xf>
    <xf numFmtId="0" fontId="21" fillId="12" borderId="4" xfId="0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10" borderId="7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7" fillId="9" borderId="43" xfId="0" applyFont="1" applyFill="1" applyBorder="1" applyAlignment="1">
      <alignment horizontal="center" vertical="center"/>
    </xf>
    <xf numFmtId="0" fontId="7" fillId="9" borderId="44" xfId="0" applyFont="1" applyFill="1" applyBorder="1" applyAlignment="1">
      <alignment horizontal="center" vertical="center"/>
    </xf>
    <xf numFmtId="0" fontId="7" fillId="9" borderId="45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27" fillId="0" borderId="0" xfId="0" applyFont="1"/>
    <xf numFmtId="0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0" xfId="0" applyFont="1"/>
    <xf numFmtId="0" fontId="6" fillId="0" borderId="1" xfId="0" applyFont="1" applyFill="1" applyBorder="1" applyAlignment="1">
      <alignment horizontal="center" vertical="center" textRotation="90" wrapText="1"/>
    </xf>
    <xf numFmtId="164" fontId="6" fillId="4" borderId="1" xfId="0" applyNumberFormat="1" applyFont="1" applyFill="1" applyBorder="1" applyAlignment="1">
      <alignment horizontal="center" vertical="center" textRotation="90"/>
    </xf>
    <xf numFmtId="1" fontId="6" fillId="3" borderId="1" xfId="0" applyNumberFormat="1" applyFont="1" applyFill="1" applyBorder="1" applyAlignment="1">
      <alignment horizontal="center" vertical="center" textRotation="90"/>
    </xf>
    <xf numFmtId="167" fontId="6" fillId="0" borderId="1" xfId="0" applyNumberFormat="1" applyFont="1" applyFill="1" applyBorder="1" applyAlignment="1">
      <alignment horizontal="center" vertical="center"/>
    </xf>
    <xf numFmtId="164" fontId="6" fillId="8" borderId="4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" fontId="6" fillId="8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90" wrapText="1"/>
    </xf>
    <xf numFmtId="167" fontId="6" fillId="0" borderId="7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 textRotation="90"/>
    </xf>
    <xf numFmtId="1" fontId="6" fillId="5" borderId="7" xfId="0" applyNumberFormat="1" applyFont="1" applyFill="1" applyBorder="1" applyAlignment="1">
      <alignment horizontal="center" vertical="center" textRotation="90"/>
    </xf>
    <xf numFmtId="0" fontId="6" fillId="4" borderId="7" xfId="0" applyFont="1" applyFill="1" applyBorder="1" applyAlignment="1">
      <alignment horizontal="center" vertical="center" textRotation="90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textRotation="90"/>
    </xf>
    <xf numFmtId="2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 textRotation="90"/>
    </xf>
    <xf numFmtId="2" fontId="6" fillId="0" borderId="7" xfId="0" applyNumberFormat="1" applyFont="1" applyFill="1" applyBorder="1" applyAlignment="1">
      <alignment horizontal="center" vertical="center" textRotation="90"/>
    </xf>
    <xf numFmtId="0" fontId="6" fillId="8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14" fillId="17" borderId="7" xfId="0" applyNumberFormat="1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horizontal="center" vertical="center"/>
    </xf>
    <xf numFmtId="0" fontId="20" fillId="17" borderId="14" xfId="0" applyFont="1" applyFill="1" applyBorder="1" applyAlignment="1">
      <alignment horizontal="center" vertical="center"/>
    </xf>
    <xf numFmtId="0" fontId="7" fillId="8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8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center" vertical="center" textRotation="90" wrapText="1"/>
    </xf>
    <xf numFmtId="0" fontId="14" fillId="10" borderId="10" xfId="0" applyFont="1" applyFill="1" applyBorder="1" applyAlignment="1">
      <alignment horizontal="center" vertical="center" textRotation="90" wrapText="1"/>
    </xf>
    <xf numFmtId="0" fontId="14" fillId="8" borderId="9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5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textRotation="90" wrapText="1"/>
    </xf>
    <xf numFmtId="0" fontId="20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8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textRotation="90" wrapText="1"/>
    </xf>
    <xf numFmtId="0" fontId="7" fillId="10" borderId="1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4" fillId="17" borderId="2" xfId="0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horizontal="center" vertical="center"/>
    </xf>
    <xf numFmtId="0" fontId="14" fillId="17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4" fillId="17" borderId="22" xfId="0" applyFont="1" applyFill="1" applyBorder="1" applyAlignment="1">
      <alignment horizontal="center" vertical="center"/>
    </xf>
    <xf numFmtId="0" fontId="14" fillId="17" borderId="16" xfId="0" applyFont="1" applyFill="1" applyBorder="1" applyAlignment="1">
      <alignment horizontal="center" vertical="center"/>
    </xf>
    <xf numFmtId="0" fontId="14" fillId="17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7" fillId="11" borderId="22" xfId="0" applyFont="1" applyFill="1" applyBorder="1" applyAlignment="1">
      <alignment horizontal="center" vertical="center"/>
    </xf>
    <xf numFmtId="0" fontId="7" fillId="11" borderId="17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17" xfId="0" applyFont="1" applyFill="1" applyBorder="1" applyAlignment="1">
      <alignment horizontal="center" vertical="center"/>
    </xf>
    <xf numFmtId="0" fontId="20" fillId="17" borderId="16" xfId="0" applyFont="1" applyFill="1" applyBorder="1" applyAlignment="1">
      <alignment horizontal="center" vertical="center"/>
    </xf>
    <xf numFmtId="0" fontId="7" fillId="11" borderId="22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7" fillId="11" borderId="38" xfId="0" applyFont="1" applyFill="1" applyBorder="1" applyAlignment="1">
      <alignment horizontal="center" vertical="center"/>
    </xf>
    <xf numFmtId="0" fontId="7" fillId="11" borderId="28" xfId="0" applyFont="1" applyFill="1" applyBorder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0" fontId="7" fillId="11" borderId="35" xfId="0" applyFont="1" applyFill="1" applyBorder="1" applyAlignment="1">
      <alignment horizontal="center" vertical="center"/>
    </xf>
    <xf numFmtId="0" fontId="7" fillId="11" borderId="21" xfId="0" applyFont="1" applyFill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5" fillId="0" borderId="47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0" fillId="17" borderId="1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0" fillId="17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8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10" borderId="1" xfId="0" applyFont="1" applyFill="1" applyBorder="1" applyAlignment="1">
      <alignment horizontal="center" vertical="center" textRotation="90" wrapText="1"/>
    </xf>
    <xf numFmtId="0" fontId="8" fillId="7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/>
    </xf>
    <xf numFmtId="0" fontId="8" fillId="2" borderId="1" xfId="0" applyFont="1" applyFill="1" applyBorder="1" applyAlignment="1">
      <alignment horizontal="center" vertical="center" textRotation="90" wrapText="1"/>
    </xf>
    <xf numFmtId="0" fontId="20" fillId="0" borderId="0" xfId="0" applyFont="1" applyAlignment="1">
      <alignment horizontal="center" vertical="center" wrapText="1"/>
    </xf>
    <xf numFmtId="0" fontId="10" fillId="9" borderId="24" xfId="0" applyNumberFormat="1" applyFont="1" applyFill="1" applyBorder="1" applyAlignment="1">
      <alignment horizontal="center" vertical="center"/>
    </xf>
    <xf numFmtId="0" fontId="10" fillId="9" borderId="40" xfId="0" applyNumberFormat="1" applyFont="1" applyFill="1" applyBorder="1" applyAlignment="1">
      <alignment horizontal="center" vertical="center"/>
    </xf>
    <xf numFmtId="0" fontId="14" fillId="17" borderId="10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4" fillId="17" borderId="7" xfId="0" applyNumberFormat="1" applyFont="1" applyFill="1" applyBorder="1" applyAlignment="1">
      <alignment horizontal="center" vertical="center"/>
    </xf>
    <xf numFmtId="0" fontId="14" fillId="17" borderId="17" xfId="0" applyNumberFormat="1" applyFont="1" applyFill="1" applyBorder="1" applyAlignment="1">
      <alignment horizontal="center" vertical="center"/>
    </xf>
    <xf numFmtId="0" fontId="14" fillId="17" borderId="7" xfId="0" applyNumberFormat="1" applyFont="1" applyFill="1" applyBorder="1" applyAlignment="1">
      <alignment horizontal="center" vertical="center" wrapText="1"/>
    </xf>
    <xf numFmtId="0" fontId="14" fillId="17" borderId="17" xfId="0" applyNumberFormat="1" applyFont="1" applyFill="1" applyBorder="1" applyAlignment="1">
      <alignment horizontal="center" vertical="center" wrapText="1"/>
    </xf>
    <xf numFmtId="0" fontId="14" fillId="17" borderId="10" xfId="0" applyNumberFormat="1" applyFont="1" applyFill="1" applyBorder="1" applyAlignment="1">
      <alignment horizontal="center" vertical="center" wrapText="1"/>
    </xf>
    <xf numFmtId="0" fontId="14" fillId="17" borderId="10" xfId="0" applyNumberFormat="1" applyFont="1" applyFill="1" applyBorder="1" applyAlignment="1">
      <alignment horizontal="center" vertical="center"/>
    </xf>
    <xf numFmtId="0" fontId="11" fillId="0" borderId="24" xfId="0" applyNumberFormat="1" applyFont="1" applyBorder="1" applyAlignment="1">
      <alignment horizontal="center" vertical="center" wrapText="1"/>
    </xf>
    <xf numFmtId="0" fontId="11" fillId="0" borderId="39" xfId="0" applyNumberFormat="1" applyFont="1" applyBorder="1" applyAlignment="1">
      <alignment horizontal="center" vertical="center" wrapText="1"/>
    </xf>
    <xf numFmtId="0" fontId="11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textRotation="90"/>
    </xf>
    <xf numFmtId="0" fontId="20" fillId="2" borderId="1" xfId="0" applyFont="1" applyFill="1" applyBorder="1" applyAlignment="1">
      <alignment horizontal="center" vertical="center" textRotation="90" wrapText="1"/>
    </xf>
    <xf numFmtId="0" fontId="20" fillId="11" borderId="1" xfId="0" applyFont="1" applyFill="1" applyBorder="1" applyAlignment="1">
      <alignment horizontal="center" vertical="center" textRotation="90" wrapText="1"/>
    </xf>
    <xf numFmtId="0" fontId="20" fillId="8" borderId="4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textRotation="90" wrapText="1"/>
    </xf>
    <xf numFmtId="0" fontId="20" fillId="10" borderId="1" xfId="0" applyFont="1" applyFill="1" applyBorder="1" applyAlignment="1">
      <alignment horizontal="center" vertical="center" textRotation="90" wrapText="1"/>
    </xf>
    <xf numFmtId="0" fontId="20" fillId="5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11" borderId="22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17" borderId="22" xfId="0" applyFont="1" applyFill="1" applyBorder="1" applyAlignment="1">
      <alignment horizontal="center" vertical="center" wrapText="1"/>
    </xf>
    <xf numFmtId="0" fontId="21" fillId="17" borderId="17" xfId="0" applyFont="1" applyFill="1" applyBorder="1" applyAlignment="1">
      <alignment horizontal="center" vertical="center" wrapText="1"/>
    </xf>
    <xf numFmtId="0" fontId="21" fillId="17" borderId="16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 wrapText="1"/>
    </xf>
    <xf numFmtId="0" fontId="7" fillId="9" borderId="46" xfId="0" applyFont="1" applyFill="1" applyBorder="1" applyAlignment="1">
      <alignment horizontal="center" vertical="center"/>
    </xf>
    <xf numFmtId="0" fontId="7" fillId="9" borderId="45" xfId="0" applyFont="1" applyFill="1" applyBorder="1" applyAlignment="1">
      <alignment horizontal="center" vertical="center"/>
    </xf>
    <xf numFmtId="0" fontId="20" fillId="11" borderId="8" xfId="0" applyFont="1" applyFill="1" applyBorder="1" applyAlignment="1">
      <alignment horizontal="center" vertical="center"/>
    </xf>
    <xf numFmtId="0" fontId="20" fillId="11" borderId="21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17" borderId="7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 vertical="center"/>
    </xf>
    <xf numFmtId="0" fontId="7" fillId="11" borderId="34" xfId="0" applyFont="1" applyFill="1" applyBorder="1" applyAlignment="1">
      <alignment horizontal="center" vertical="center"/>
    </xf>
    <xf numFmtId="0" fontId="7" fillId="11" borderId="36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textRotation="90" wrapText="1"/>
    </xf>
    <xf numFmtId="0" fontId="7" fillId="11" borderId="1" xfId="0" applyFont="1" applyFill="1" applyBorder="1" applyAlignment="1">
      <alignment horizontal="center" vertical="center" textRotation="90" wrapText="1"/>
    </xf>
    <xf numFmtId="0" fontId="8" fillId="11" borderId="2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textRotation="90" wrapText="1"/>
    </xf>
    <xf numFmtId="0" fontId="8" fillId="11" borderId="1" xfId="0" applyFont="1" applyFill="1" applyBorder="1" applyAlignment="1">
      <alignment horizontal="center" vertical="center" textRotation="90"/>
    </xf>
    <xf numFmtId="0" fontId="8" fillId="2" borderId="7" xfId="0" applyFont="1" applyFill="1" applyBorder="1" applyAlignment="1">
      <alignment horizontal="center" vertical="center" textRotation="90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6" fillId="0" borderId="54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0" fillId="17" borderId="2" xfId="0" applyFont="1" applyFill="1" applyBorder="1" applyAlignment="1">
      <alignment horizontal="center" vertical="center"/>
    </xf>
    <xf numFmtId="0" fontId="20" fillId="17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0" fillId="17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8" borderId="24" xfId="0" applyFont="1" applyFill="1" applyBorder="1" applyAlignment="1">
      <alignment horizontal="center" vertical="center" wrapText="1"/>
    </xf>
    <xf numFmtId="0" fontId="7" fillId="17" borderId="7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17" borderId="1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17" borderId="10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17" borderId="7" xfId="0" applyFont="1" applyFill="1" applyBorder="1" applyAlignment="1">
      <alignment horizontal="center" vertical="center"/>
    </xf>
    <xf numFmtId="0" fontId="7" fillId="17" borderId="17" xfId="0" applyFont="1" applyFill="1" applyBorder="1" applyAlignment="1">
      <alignment horizontal="center" vertical="center"/>
    </xf>
    <xf numFmtId="0" fontId="7" fillId="17" borderId="10" xfId="0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17" borderId="16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47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1" fillId="9" borderId="19" xfId="0" applyFont="1" applyFill="1" applyBorder="1" applyAlignment="1">
      <alignment horizontal="center" vertical="center"/>
    </xf>
    <xf numFmtId="0" fontId="32" fillId="9" borderId="10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10" fillId="0" borderId="39" xfId="0" applyNumberFormat="1" applyFont="1" applyFill="1" applyBorder="1" applyAlignment="1">
      <alignment horizontal="center" vertical="center" wrapText="1"/>
    </xf>
    <xf numFmtId="0" fontId="10" fillId="0" borderId="40" xfId="0" applyNumberFormat="1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center" wrapText="1"/>
    </xf>
    <xf numFmtId="0" fontId="10" fillId="0" borderId="41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27" xfId="0" applyNumberFormat="1" applyFont="1" applyFill="1" applyBorder="1" applyAlignment="1">
      <alignment horizontal="center" vertical="center" wrapText="1"/>
    </xf>
    <xf numFmtId="0" fontId="10" fillId="0" borderId="42" xfId="0" applyNumberFormat="1" applyFont="1" applyFill="1" applyBorder="1" applyAlignment="1">
      <alignment horizontal="center" vertical="center" wrapText="1"/>
    </xf>
    <xf numFmtId="0" fontId="10" fillId="0" borderId="2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40" xfId="0" applyNumberFormat="1" applyFont="1" applyFill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3" fillId="0" borderId="2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"/>
  <sheetViews>
    <sheetView topLeftCell="A7" zoomScale="55" zoomScaleNormal="55" workbookViewId="0">
      <selection activeCell="C9" sqref="C9"/>
    </sheetView>
  </sheetViews>
  <sheetFormatPr defaultRowHeight="15" x14ac:dyDescent="0.25"/>
  <cols>
    <col min="1" max="1" width="9.5703125" bestFit="1" customWidth="1"/>
    <col min="2" max="2" width="20.5703125" customWidth="1"/>
    <col min="3" max="3" width="27.5703125" customWidth="1"/>
    <col min="4" max="4" width="43" customWidth="1"/>
    <col min="5" max="5" width="9.5703125" bestFit="1" customWidth="1"/>
    <col min="6" max="6" width="13.42578125" customWidth="1"/>
    <col min="7" max="7" width="47.42578125" customWidth="1"/>
    <col min="8" max="8" width="30.5703125" customWidth="1"/>
    <col min="9" max="9" width="14" customWidth="1"/>
    <col min="10" max="10" width="13.85546875" customWidth="1"/>
    <col min="11" max="11" width="14.85546875" customWidth="1"/>
    <col min="12" max="12" width="14" customWidth="1"/>
    <col min="13" max="13" width="10.85546875" bestFit="1" customWidth="1"/>
    <col min="14" max="14" width="17.85546875" customWidth="1"/>
    <col min="15" max="15" width="14.28515625" customWidth="1"/>
    <col min="16" max="16" width="12.5703125" customWidth="1"/>
    <col min="17" max="17" width="16.5703125" customWidth="1"/>
    <col min="18" max="18" width="11.5703125" customWidth="1"/>
    <col min="19" max="19" width="10.140625" customWidth="1"/>
    <col min="20" max="20" width="12.5703125" customWidth="1"/>
    <col min="21" max="21" width="12.85546875" customWidth="1"/>
    <col min="22" max="22" width="12.140625" bestFit="1" customWidth="1"/>
    <col min="23" max="23" width="12.140625" customWidth="1"/>
    <col min="24" max="24" width="11.7109375" customWidth="1"/>
    <col min="25" max="25" width="9.5703125" bestFit="1" customWidth="1"/>
    <col min="26" max="26" width="11.5703125" bestFit="1" customWidth="1"/>
    <col min="27" max="27" width="9.7109375" bestFit="1" customWidth="1"/>
    <col min="28" max="28" width="15.28515625" customWidth="1"/>
    <col min="29" max="29" width="12.28515625" customWidth="1"/>
    <col min="30" max="30" width="10" bestFit="1" customWidth="1"/>
    <col min="31" max="31" width="15.42578125" customWidth="1"/>
    <col min="32" max="32" width="18.28515625" customWidth="1"/>
    <col min="33" max="33" width="16.42578125" customWidth="1"/>
    <col min="34" max="34" width="17" bestFit="1" customWidth="1"/>
    <col min="35" max="35" width="17" customWidth="1"/>
    <col min="36" max="36" width="18.7109375" customWidth="1"/>
    <col min="37" max="37" width="19.5703125" customWidth="1"/>
    <col min="38" max="38" width="15.7109375" customWidth="1"/>
    <col min="39" max="39" width="16.42578125" customWidth="1"/>
    <col min="40" max="40" width="18.28515625" customWidth="1"/>
    <col min="41" max="41" width="18.140625" customWidth="1"/>
    <col min="42" max="42" width="18" customWidth="1"/>
  </cols>
  <sheetData>
    <row r="1" spans="1:43" ht="117" customHeight="1" thickBot="1" x14ac:dyDescent="0.3">
      <c r="A1" s="645" t="s">
        <v>574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5"/>
      <c r="U1" s="645"/>
      <c r="V1" s="645"/>
      <c r="W1" s="645"/>
      <c r="X1" s="645"/>
      <c r="Y1" s="645"/>
      <c r="Z1" s="645"/>
      <c r="AA1" s="645"/>
      <c r="AB1" s="645"/>
      <c r="AC1" s="645"/>
      <c r="AD1" s="645"/>
      <c r="AE1" s="645"/>
      <c r="AF1" s="645"/>
      <c r="AG1" s="645"/>
      <c r="AH1" s="645"/>
      <c r="AI1" s="645"/>
      <c r="AJ1" s="645"/>
      <c r="AK1" s="645"/>
      <c r="AL1" s="645"/>
      <c r="AM1" s="645"/>
      <c r="AN1" s="645"/>
      <c r="AO1" s="645"/>
      <c r="AP1" s="145"/>
    </row>
    <row r="2" spans="1:43" ht="33.75" customHeight="1" x14ac:dyDescent="0.25">
      <c r="A2" s="646" t="s">
        <v>13</v>
      </c>
      <c r="B2" s="648" t="s">
        <v>225</v>
      </c>
      <c r="C2" s="650" t="s">
        <v>43</v>
      </c>
      <c r="D2" s="653" t="s">
        <v>630</v>
      </c>
      <c r="E2" s="653"/>
      <c r="F2" s="653"/>
      <c r="G2" s="653"/>
      <c r="H2" s="653"/>
      <c r="I2" s="648" t="s">
        <v>14</v>
      </c>
      <c r="J2" s="648"/>
      <c r="K2" s="648"/>
      <c r="L2" s="648"/>
      <c r="M2" s="648"/>
      <c r="N2" s="654" t="s">
        <v>4</v>
      </c>
      <c r="O2" s="655"/>
      <c r="P2" s="655"/>
      <c r="Q2" s="656"/>
      <c r="R2" s="657" t="s">
        <v>23</v>
      </c>
      <c r="S2" s="657"/>
      <c r="T2" s="657"/>
      <c r="U2" s="657"/>
      <c r="V2" s="648" t="s">
        <v>34</v>
      </c>
      <c r="W2" s="648"/>
      <c r="X2" s="648"/>
      <c r="Y2" s="653" t="s">
        <v>22</v>
      </c>
      <c r="Z2" s="653"/>
      <c r="AA2" s="653"/>
      <c r="AB2" s="653"/>
      <c r="AC2" s="653"/>
      <c r="AD2" s="653"/>
      <c r="AE2" s="653"/>
      <c r="AF2" s="653"/>
      <c r="AG2" s="659" t="s">
        <v>0</v>
      </c>
      <c r="AH2" s="660"/>
      <c r="AI2" s="660"/>
      <c r="AJ2" s="660"/>
      <c r="AK2" s="660"/>
      <c r="AL2" s="660"/>
      <c r="AM2" s="660"/>
      <c r="AN2" s="660"/>
      <c r="AO2" s="660"/>
      <c r="AP2" s="661"/>
    </row>
    <row r="3" spans="1:43" ht="74.25" customHeight="1" x14ac:dyDescent="0.25">
      <c r="A3" s="647"/>
      <c r="B3" s="649"/>
      <c r="C3" s="651"/>
      <c r="D3" s="650" t="s">
        <v>47</v>
      </c>
      <c r="E3" s="649" t="s">
        <v>236</v>
      </c>
      <c r="F3" s="669" t="s">
        <v>10</v>
      </c>
      <c r="G3" s="668" t="s">
        <v>21</v>
      </c>
      <c r="H3" s="670" t="s">
        <v>629</v>
      </c>
      <c r="I3" s="668" t="s">
        <v>7</v>
      </c>
      <c r="J3" s="668" t="s">
        <v>6</v>
      </c>
      <c r="K3" s="668" t="s">
        <v>5</v>
      </c>
      <c r="L3" s="668" t="s">
        <v>32</v>
      </c>
      <c r="M3" s="649" t="s">
        <v>8</v>
      </c>
      <c r="N3" s="673" t="s">
        <v>31</v>
      </c>
      <c r="O3" s="673" t="s">
        <v>2</v>
      </c>
      <c r="P3" s="673" t="s">
        <v>3</v>
      </c>
      <c r="Q3" s="662" t="s">
        <v>41</v>
      </c>
      <c r="R3" s="658"/>
      <c r="S3" s="658"/>
      <c r="T3" s="658"/>
      <c r="U3" s="658"/>
      <c r="V3" s="649" t="s">
        <v>1</v>
      </c>
      <c r="W3" s="649"/>
      <c r="X3" s="649"/>
      <c r="Y3" s="649" t="s">
        <v>38</v>
      </c>
      <c r="Z3" s="649"/>
      <c r="AA3" s="649"/>
      <c r="AB3" s="649"/>
      <c r="AC3" s="649" t="s">
        <v>39</v>
      </c>
      <c r="AD3" s="649"/>
      <c r="AE3" s="649"/>
      <c r="AF3" s="649"/>
      <c r="AG3" s="671" t="s">
        <v>37</v>
      </c>
      <c r="AH3" s="671"/>
      <c r="AI3" s="671"/>
      <c r="AJ3" s="671"/>
      <c r="AK3" s="672" t="s">
        <v>40</v>
      </c>
      <c r="AL3" s="672"/>
      <c r="AM3" s="672"/>
      <c r="AN3" s="672"/>
      <c r="AO3" s="666"/>
      <c r="AP3" s="664" t="s">
        <v>44</v>
      </c>
    </row>
    <row r="4" spans="1:43" ht="156.75" customHeight="1" x14ac:dyDescent="0.25">
      <c r="A4" s="647"/>
      <c r="B4" s="649"/>
      <c r="C4" s="652"/>
      <c r="D4" s="651"/>
      <c r="E4" s="649"/>
      <c r="F4" s="669"/>
      <c r="G4" s="668"/>
      <c r="H4" s="670"/>
      <c r="I4" s="668"/>
      <c r="J4" s="668"/>
      <c r="K4" s="668"/>
      <c r="L4" s="668"/>
      <c r="M4" s="649"/>
      <c r="N4" s="673"/>
      <c r="O4" s="673"/>
      <c r="P4" s="673"/>
      <c r="Q4" s="663"/>
      <c r="R4" s="146" t="s">
        <v>24</v>
      </c>
      <c r="S4" s="146" t="s">
        <v>25</v>
      </c>
      <c r="T4" s="146" t="s">
        <v>26</v>
      </c>
      <c r="U4" s="146" t="s">
        <v>27</v>
      </c>
      <c r="V4" s="147" t="s">
        <v>235</v>
      </c>
      <c r="W4" s="147" t="s">
        <v>36</v>
      </c>
      <c r="X4" s="148" t="s">
        <v>9</v>
      </c>
      <c r="Y4" s="147" t="s">
        <v>15</v>
      </c>
      <c r="Z4" s="147" t="s">
        <v>17</v>
      </c>
      <c r="AA4" s="147" t="s">
        <v>19</v>
      </c>
      <c r="AB4" s="147" t="s">
        <v>8</v>
      </c>
      <c r="AC4" s="147" t="s">
        <v>15</v>
      </c>
      <c r="AD4" s="147" t="s">
        <v>17</v>
      </c>
      <c r="AE4" s="147" t="s">
        <v>19</v>
      </c>
      <c r="AF4" s="147" t="s">
        <v>8</v>
      </c>
      <c r="AG4" s="149" t="s">
        <v>15</v>
      </c>
      <c r="AH4" s="149" t="s">
        <v>17</v>
      </c>
      <c r="AI4" s="149" t="s">
        <v>19</v>
      </c>
      <c r="AJ4" s="150" t="s">
        <v>27</v>
      </c>
      <c r="AK4" s="151" t="s">
        <v>15</v>
      </c>
      <c r="AL4" s="151" t="s">
        <v>17</v>
      </c>
      <c r="AM4" s="151" t="s">
        <v>19</v>
      </c>
      <c r="AN4" s="152" t="s">
        <v>27</v>
      </c>
      <c r="AO4" s="666"/>
      <c r="AP4" s="665"/>
    </row>
    <row r="5" spans="1:43" ht="72" customHeight="1" x14ac:dyDescent="0.25">
      <c r="A5" s="647"/>
      <c r="B5" s="649"/>
      <c r="C5" s="153" t="s">
        <v>12</v>
      </c>
      <c r="D5" s="652"/>
      <c r="E5" s="148" t="s">
        <v>12</v>
      </c>
      <c r="F5" s="154"/>
      <c r="G5" s="154"/>
      <c r="H5" s="155"/>
      <c r="I5" s="148"/>
      <c r="J5" s="148"/>
      <c r="K5" s="147"/>
      <c r="L5" s="148"/>
      <c r="M5" s="148"/>
      <c r="N5" s="156" t="s">
        <v>30</v>
      </c>
      <c r="O5" s="156" t="s">
        <v>30</v>
      </c>
      <c r="P5" s="156" t="s">
        <v>30</v>
      </c>
      <c r="Q5" s="157" t="s">
        <v>30</v>
      </c>
      <c r="R5" s="158" t="s">
        <v>28</v>
      </c>
      <c r="S5" s="158" t="s">
        <v>28</v>
      </c>
      <c r="T5" s="158" t="s">
        <v>28</v>
      </c>
      <c r="U5" s="158" t="s">
        <v>28</v>
      </c>
      <c r="V5" s="148" t="s">
        <v>29</v>
      </c>
      <c r="W5" s="148" t="s">
        <v>12</v>
      </c>
      <c r="X5" s="148" t="s">
        <v>9</v>
      </c>
      <c r="Y5" s="148" t="s">
        <v>16</v>
      </c>
      <c r="Z5" s="148" t="s">
        <v>18</v>
      </c>
      <c r="AA5" s="148" t="s">
        <v>20</v>
      </c>
      <c r="AB5" s="148"/>
      <c r="AC5" s="148" t="s">
        <v>16</v>
      </c>
      <c r="AD5" s="148" t="s">
        <v>18</v>
      </c>
      <c r="AE5" s="148" t="s">
        <v>20</v>
      </c>
      <c r="AF5" s="148"/>
      <c r="AG5" s="150" t="s">
        <v>28</v>
      </c>
      <c r="AH5" s="150" t="s">
        <v>28</v>
      </c>
      <c r="AI5" s="150" t="s">
        <v>28</v>
      </c>
      <c r="AJ5" s="150" t="s">
        <v>28</v>
      </c>
      <c r="AK5" s="152" t="s">
        <v>28</v>
      </c>
      <c r="AL5" s="152" t="s">
        <v>28</v>
      </c>
      <c r="AM5" s="152" t="s">
        <v>28</v>
      </c>
      <c r="AN5" s="152" t="s">
        <v>30</v>
      </c>
      <c r="AO5" s="159" t="s">
        <v>30</v>
      </c>
      <c r="AP5" s="160" t="s">
        <v>30</v>
      </c>
    </row>
    <row r="6" spans="1:43" s="1" customFormat="1" ht="18.75" customHeight="1" thickBot="1" x14ac:dyDescent="0.3">
      <c r="A6" s="161">
        <v>1</v>
      </c>
      <c r="B6" s="162">
        <v>2</v>
      </c>
      <c r="C6" s="109">
        <v>3</v>
      </c>
      <c r="D6" s="162">
        <v>4</v>
      </c>
      <c r="E6" s="109">
        <v>5</v>
      </c>
      <c r="F6" s="162">
        <v>6</v>
      </c>
      <c r="G6" s="109">
        <v>7</v>
      </c>
      <c r="H6" s="163">
        <v>8</v>
      </c>
      <c r="I6" s="109">
        <v>9</v>
      </c>
      <c r="J6" s="162">
        <v>10</v>
      </c>
      <c r="K6" s="109">
        <v>11</v>
      </c>
      <c r="L6" s="162">
        <v>12</v>
      </c>
      <c r="M6" s="109">
        <v>13</v>
      </c>
      <c r="N6" s="164">
        <v>14</v>
      </c>
      <c r="O6" s="165">
        <v>15</v>
      </c>
      <c r="P6" s="164">
        <v>16</v>
      </c>
      <c r="Q6" s="166">
        <v>17</v>
      </c>
      <c r="R6" s="167">
        <v>18</v>
      </c>
      <c r="S6" s="168">
        <v>19</v>
      </c>
      <c r="T6" s="167">
        <v>20</v>
      </c>
      <c r="U6" s="168">
        <v>21</v>
      </c>
      <c r="V6" s="162">
        <v>22</v>
      </c>
      <c r="W6" s="109">
        <v>23</v>
      </c>
      <c r="X6" s="162">
        <v>24</v>
      </c>
      <c r="Y6" s="109">
        <v>25</v>
      </c>
      <c r="Z6" s="162">
        <v>26</v>
      </c>
      <c r="AA6" s="109">
        <v>27</v>
      </c>
      <c r="AB6" s="162">
        <v>28</v>
      </c>
      <c r="AC6" s="109">
        <v>29</v>
      </c>
      <c r="AD6" s="162">
        <v>30</v>
      </c>
      <c r="AE6" s="109">
        <v>31</v>
      </c>
      <c r="AF6" s="162">
        <v>32</v>
      </c>
      <c r="AG6" s="169">
        <v>33</v>
      </c>
      <c r="AH6" s="170">
        <v>34</v>
      </c>
      <c r="AI6" s="169">
        <v>35</v>
      </c>
      <c r="AJ6" s="170">
        <v>36</v>
      </c>
      <c r="AK6" s="171">
        <v>37</v>
      </c>
      <c r="AL6" s="172">
        <v>38</v>
      </c>
      <c r="AM6" s="171">
        <v>39</v>
      </c>
      <c r="AN6" s="172">
        <v>40</v>
      </c>
      <c r="AO6" s="173">
        <v>41</v>
      </c>
      <c r="AP6" s="174">
        <v>42</v>
      </c>
    </row>
    <row r="7" spans="1:43" ht="267" customHeight="1" thickBot="1" x14ac:dyDescent="0.3">
      <c r="A7" s="112">
        <v>1</v>
      </c>
      <c r="B7" s="113" t="s">
        <v>226</v>
      </c>
      <c r="C7" s="114">
        <v>35</v>
      </c>
      <c r="D7" s="115">
        <v>0</v>
      </c>
      <c r="E7" s="114">
        <v>19</v>
      </c>
      <c r="F7" s="114"/>
      <c r="G7" s="115">
        <v>0</v>
      </c>
      <c r="H7" s="116">
        <v>0</v>
      </c>
      <c r="I7" s="114">
        <v>0</v>
      </c>
      <c r="J7" s="114">
        <v>3</v>
      </c>
      <c r="K7" s="114">
        <v>0</v>
      </c>
      <c r="L7" s="114">
        <v>0</v>
      </c>
      <c r="M7" s="114">
        <v>0</v>
      </c>
      <c r="N7" s="917">
        <v>5558054.5</v>
      </c>
      <c r="O7" s="917">
        <v>9433494</v>
      </c>
      <c r="P7" s="917">
        <v>277450</v>
      </c>
      <c r="Q7" s="918">
        <v>15268998.5</v>
      </c>
      <c r="R7" s="919">
        <v>0</v>
      </c>
      <c r="S7" s="919">
        <v>0</v>
      </c>
      <c r="T7" s="919">
        <v>35000</v>
      </c>
      <c r="U7" s="919">
        <v>24000</v>
      </c>
      <c r="V7" s="114">
        <v>44528</v>
      </c>
      <c r="W7" s="114">
        <v>11720</v>
      </c>
      <c r="X7" s="114">
        <v>104.91</v>
      </c>
      <c r="Y7" s="114">
        <v>0</v>
      </c>
      <c r="Z7" s="114">
        <v>0</v>
      </c>
      <c r="AA7" s="114">
        <v>1641</v>
      </c>
      <c r="AB7" s="114">
        <v>139</v>
      </c>
      <c r="AC7" s="114">
        <v>0</v>
      </c>
      <c r="AD7" s="114">
        <v>0</v>
      </c>
      <c r="AE7" s="114">
        <v>0</v>
      </c>
      <c r="AF7" s="114">
        <v>127</v>
      </c>
      <c r="AG7" s="114">
        <v>0</v>
      </c>
      <c r="AH7" s="114">
        <v>0</v>
      </c>
      <c r="AI7" s="114">
        <v>250000</v>
      </c>
      <c r="AJ7" s="114">
        <v>741000</v>
      </c>
      <c r="AK7" s="114">
        <v>0</v>
      </c>
      <c r="AL7" s="114">
        <v>0</v>
      </c>
      <c r="AM7" s="114">
        <v>2880000</v>
      </c>
      <c r="AN7" s="114">
        <v>1310000</v>
      </c>
      <c r="AO7" s="114">
        <v>786000</v>
      </c>
      <c r="AP7" s="114">
        <v>3067001.5</v>
      </c>
    </row>
    <row r="8" spans="1:43" ht="282" customHeight="1" thickBot="1" x14ac:dyDescent="0.3">
      <c r="A8" s="202">
        <v>2</v>
      </c>
      <c r="B8" s="203" t="s">
        <v>227</v>
      </c>
      <c r="C8" s="255">
        <v>3</v>
      </c>
      <c r="D8" s="256"/>
      <c r="E8" s="255">
        <v>6</v>
      </c>
      <c r="F8" s="255"/>
      <c r="G8" s="255"/>
      <c r="H8" s="257"/>
      <c r="I8" s="255"/>
      <c r="J8" s="255"/>
      <c r="K8" s="255"/>
      <c r="L8" s="255"/>
      <c r="M8" s="255"/>
      <c r="N8" s="258">
        <v>8451000</v>
      </c>
      <c r="O8" s="258">
        <v>6442000</v>
      </c>
      <c r="P8" s="258">
        <v>1212000</v>
      </c>
      <c r="Q8" s="259">
        <v>16105000</v>
      </c>
      <c r="R8" s="260">
        <v>0</v>
      </c>
      <c r="S8" s="260">
        <v>0</v>
      </c>
      <c r="T8" s="260">
        <v>0</v>
      </c>
      <c r="U8" s="260">
        <v>0</v>
      </c>
      <c r="V8" s="255">
        <v>4247</v>
      </c>
      <c r="W8" s="255">
        <v>3058</v>
      </c>
      <c r="X8" s="255">
        <v>72</v>
      </c>
      <c r="Y8" s="255">
        <v>0</v>
      </c>
      <c r="Z8" s="255">
        <v>550</v>
      </c>
      <c r="AA8" s="255">
        <v>150</v>
      </c>
      <c r="AB8" s="255">
        <v>5000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401000</v>
      </c>
      <c r="AI8" s="255">
        <v>469000</v>
      </c>
      <c r="AJ8" s="255">
        <v>1352000</v>
      </c>
      <c r="AK8" s="255">
        <v>0</v>
      </c>
      <c r="AL8" s="255">
        <v>1968000</v>
      </c>
      <c r="AM8" s="255">
        <v>13800000</v>
      </c>
      <c r="AN8" s="255">
        <v>6356000</v>
      </c>
      <c r="AO8" s="255">
        <v>24346000</v>
      </c>
      <c r="AP8" s="255">
        <v>8241000</v>
      </c>
    </row>
    <row r="9" spans="1:43" ht="312" customHeight="1" thickBot="1" x14ac:dyDescent="0.3">
      <c r="A9" s="112">
        <v>3</v>
      </c>
      <c r="B9" s="113" t="s">
        <v>228</v>
      </c>
      <c r="C9" s="114">
        <v>21</v>
      </c>
      <c r="D9" s="115"/>
      <c r="E9" s="114">
        <v>20</v>
      </c>
      <c r="F9" s="114">
        <v>0</v>
      </c>
      <c r="G9" s="115">
        <v>0</v>
      </c>
      <c r="H9" s="118"/>
      <c r="I9" s="114">
        <v>0</v>
      </c>
      <c r="J9" s="114">
        <v>0</v>
      </c>
      <c r="K9" s="114">
        <v>0</v>
      </c>
      <c r="L9" s="114">
        <v>0</v>
      </c>
      <c r="M9" s="114">
        <v>0</v>
      </c>
      <c r="N9" s="114">
        <v>2322000</v>
      </c>
      <c r="O9" s="114">
        <v>4771424</v>
      </c>
      <c r="P9" s="114">
        <v>0</v>
      </c>
      <c r="Q9" s="114">
        <v>7093424</v>
      </c>
      <c r="R9" s="114">
        <v>31000</v>
      </c>
      <c r="S9" s="114">
        <v>30500</v>
      </c>
      <c r="T9" s="114">
        <v>47200</v>
      </c>
      <c r="U9" s="114">
        <v>55900</v>
      </c>
      <c r="V9" s="114">
        <v>102701</v>
      </c>
      <c r="W9" s="114">
        <v>13506</v>
      </c>
      <c r="X9" s="114">
        <v>172</v>
      </c>
      <c r="Y9" s="114">
        <v>2159.5</v>
      </c>
      <c r="Z9" s="114">
        <v>1110</v>
      </c>
      <c r="AA9" s="114">
        <v>3331.2</v>
      </c>
      <c r="AB9" s="114">
        <v>572</v>
      </c>
      <c r="AC9" s="114">
        <v>0</v>
      </c>
      <c r="AD9" s="114">
        <v>150</v>
      </c>
      <c r="AE9" s="114">
        <v>99.5</v>
      </c>
      <c r="AF9" s="114">
        <v>96</v>
      </c>
      <c r="AG9" s="114">
        <v>1544500</v>
      </c>
      <c r="AH9" s="114">
        <v>158000</v>
      </c>
      <c r="AI9" s="114">
        <v>0</v>
      </c>
      <c r="AJ9" s="114">
        <v>395100</v>
      </c>
      <c r="AK9" s="114">
        <v>0</v>
      </c>
      <c r="AL9" s="114">
        <v>3150000</v>
      </c>
      <c r="AM9" s="114">
        <v>20538500</v>
      </c>
      <c r="AN9" s="114">
        <v>5348000</v>
      </c>
      <c r="AO9" s="114">
        <v>29146500</v>
      </c>
      <c r="AP9" s="114">
        <v>22053076</v>
      </c>
    </row>
    <row r="10" spans="1:43" ht="335.25" customHeight="1" thickBot="1" x14ac:dyDescent="0.3">
      <c r="A10" s="112">
        <v>4</v>
      </c>
      <c r="B10" s="113" t="s">
        <v>229</v>
      </c>
      <c r="C10" s="274">
        <v>95</v>
      </c>
      <c r="D10" s="329">
        <v>0</v>
      </c>
      <c r="E10" s="274">
        <v>49</v>
      </c>
      <c r="F10" s="255">
        <v>789116</v>
      </c>
      <c r="G10" s="329">
        <v>0</v>
      </c>
      <c r="H10" s="118">
        <v>0</v>
      </c>
      <c r="I10" s="274">
        <v>1</v>
      </c>
      <c r="J10" s="274">
        <v>3</v>
      </c>
      <c r="K10" s="274">
        <v>0</v>
      </c>
      <c r="L10" s="274">
        <v>0</v>
      </c>
      <c r="M10" s="274">
        <v>0</v>
      </c>
      <c r="N10" s="274">
        <v>9160196</v>
      </c>
      <c r="O10" s="274">
        <v>16784987</v>
      </c>
      <c r="P10" s="274">
        <v>4862750</v>
      </c>
      <c r="Q10" s="274">
        <v>30807933</v>
      </c>
      <c r="R10" s="274">
        <v>76500</v>
      </c>
      <c r="S10" s="274">
        <v>0</v>
      </c>
      <c r="T10" s="274">
        <v>0</v>
      </c>
      <c r="U10" s="274">
        <v>279400</v>
      </c>
      <c r="V10" s="274">
        <v>82675</v>
      </c>
      <c r="W10" s="274">
        <v>3490</v>
      </c>
      <c r="X10" s="274">
        <v>57.87334801762114</v>
      </c>
      <c r="Y10" s="274">
        <v>29.5</v>
      </c>
      <c r="Z10" s="274">
        <v>50</v>
      </c>
      <c r="AA10" s="274">
        <v>300</v>
      </c>
      <c r="AB10" s="274">
        <v>35758.520000000004</v>
      </c>
      <c r="AC10" s="274">
        <v>49</v>
      </c>
      <c r="AD10" s="274">
        <v>0.86</v>
      </c>
      <c r="AE10" s="274">
        <v>85.93</v>
      </c>
      <c r="AF10" s="274">
        <v>28634.33</v>
      </c>
      <c r="AG10" s="274">
        <v>0.33300000000000002</v>
      </c>
      <c r="AH10" s="274">
        <v>400000</v>
      </c>
      <c r="AI10" s="274">
        <v>1045000</v>
      </c>
      <c r="AJ10" s="274">
        <v>17312665</v>
      </c>
      <c r="AK10" s="274">
        <v>0</v>
      </c>
      <c r="AL10" s="274">
        <v>0</v>
      </c>
      <c r="AM10" s="274">
        <v>0</v>
      </c>
      <c r="AN10" s="274">
        <v>23283650</v>
      </c>
      <c r="AO10" s="274">
        <v>23283650</v>
      </c>
      <c r="AP10" s="274">
        <v>-7524283</v>
      </c>
    </row>
    <row r="11" spans="1:43" ht="294.75" customHeight="1" thickBot="1" x14ac:dyDescent="0.3">
      <c r="A11" s="112">
        <v>5</v>
      </c>
      <c r="B11" s="113" t="s">
        <v>230</v>
      </c>
      <c r="C11" s="114">
        <v>17</v>
      </c>
      <c r="D11" s="115">
        <v>0</v>
      </c>
      <c r="E11" s="114">
        <v>23</v>
      </c>
      <c r="F11" s="114">
        <v>0</v>
      </c>
      <c r="G11" s="115">
        <v>0</v>
      </c>
      <c r="H11" s="116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0</v>
      </c>
      <c r="N11" s="114">
        <v>3977500</v>
      </c>
      <c r="O11" s="114">
        <v>2933400</v>
      </c>
      <c r="P11" s="114">
        <v>828900</v>
      </c>
      <c r="Q11" s="114">
        <v>7739800</v>
      </c>
      <c r="R11" s="114">
        <v>25000</v>
      </c>
      <c r="S11" s="114">
        <v>1000</v>
      </c>
      <c r="T11" s="114">
        <v>0</v>
      </c>
      <c r="U11" s="114">
        <v>0</v>
      </c>
      <c r="V11" s="114">
        <v>45634</v>
      </c>
      <c r="W11" s="114">
        <v>0</v>
      </c>
      <c r="X11" s="114">
        <v>0</v>
      </c>
      <c r="Y11" s="114">
        <v>0</v>
      </c>
      <c r="Z11" s="114">
        <v>0</v>
      </c>
      <c r="AA11" s="114">
        <v>3589.6</v>
      </c>
      <c r="AB11" s="114">
        <v>0</v>
      </c>
      <c r="AC11" s="114">
        <v>0</v>
      </c>
      <c r="AD11" s="114">
        <v>0</v>
      </c>
      <c r="AE11" s="114">
        <v>0</v>
      </c>
      <c r="AF11" s="114">
        <v>0</v>
      </c>
      <c r="AG11" s="114">
        <v>0</v>
      </c>
      <c r="AH11" s="114">
        <v>0</v>
      </c>
      <c r="AI11" s="114">
        <v>0</v>
      </c>
      <c r="AJ11" s="114">
        <v>0</v>
      </c>
      <c r="AK11" s="114">
        <v>0</v>
      </c>
      <c r="AL11" s="114">
        <v>0</v>
      </c>
      <c r="AM11" s="114">
        <v>0</v>
      </c>
      <c r="AN11" s="114">
        <v>0</v>
      </c>
      <c r="AO11" s="114">
        <v>0</v>
      </c>
      <c r="AP11" s="114">
        <v>-7739800</v>
      </c>
      <c r="AQ11" s="117"/>
    </row>
    <row r="12" spans="1:43" ht="363.75" customHeight="1" thickBot="1" x14ac:dyDescent="0.3">
      <c r="A12" s="112">
        <v>6</v>
      </c>
      <c r="B12" s="113" t="s">
        <v>231</v>
      </c>
      <c r="C12" s="114">
        <v>94</v>
      </c>
      <c r="D12" s="115"/>
      <c r="E12" s="114">
        <v>40</v>
      </c>
      <c r="F12" s="114"/>
      <c r="G12" s="115"/>
      <c r="H12" s="118"/>
      <c r="I12" s="114"/>
      <c r="J12" s="114"/>
      <c r="K12" s="114"/>
      <c r="L12" s="114"/>
      <c r="M12" s="114"/>
      <c r="N12" s="114">
        <v>5192321</v>
      </c>
      <c r="O12" s="114">
        <v>4003923</v>
      </c>
      <c r="P12" s="114">
        <v>840300</v>
      </c>
      <c r="Q12" s="114">
        <v>10036544</v>
      </c>
      <c r="R12" s="114"/>
      <c r="S12" s="114"/>
      <c r="T12" s="114"/>
      <c r="U12" s="114"/>
      <c r="V12" s="114">
        <v>70610</v>
      </c>
      <c r="W12" s="114">
        <v>90924</v>
      </c>
      <c r="X12" s="114">
        <v>0</v>
      </c>
      <c r="Y12" s="114">
        <v>118.7</v>
      </c>
      <c r="Z12" s="114">
        <v>8411.7000000000007</v>
      </c>
      <c r="AA12" s="114">
        <v>2548.1</v>
      </c>
      <c r="AB12" s="114">
        <v>867373</v>
      </c>
      <c r="AC12" s="114">
        <v>49.7</v>
      </c>
      <c r="AD12" s="114">
        <v>310</v>
      </c>
      <c r="AE12" s="114">
        <v>0</v>
      </c>
      <c r="AF12" s="114">
        <v>1611415.46</v>
      </c>
      <c r="AG12" s="114">
        <v>450100</v>
      </c>
      <c r="AH12" s="114">
        <v>702731</v>
      </c>
      <c r="AI12" s="114">
        <v>0</v>
      </c>
      <c r="AJ12" s="114">
        <v>2655914</v>
      </c>
      <c r="AK12" s="114">
        <v>806500</v>
      </c>
      <c r="AL12" s="114">
        <v>982731</v>
      </c>
      <c r="AM12" s="114">
        <v>0</v>
      </c>
      <c r="AN12" s="114">
        <v>4301514</v>
      </c>
      <c r="AO12" s="114">
        <v>6090745</v>
      </c>
      <c r="AP12" s="114">
        <v>-3945799</v>
      </c>
    </row>
    <row r="13" spans="1:43" ht="409.5" customHeight="1" thickBot="1" x14ac:dyDescent="0.3">
      <c r="A13" s="202">
        <v>5</v>
      </c>
      <c r="B13" s="203" t="s">
        <v>232</v>
      </c>
      <c r="C13" s="204">
        <v>140</v>
      </c>
      <c r="D13" s="205"/>
      <c r="E13" s="204">
        <v>64</v>
      </c>
      <c r="F13" s="206"/>
      <c r="G13" s="207"/>
      <c r="H13" s="207"/>
      <c r="I13" s="204"/>
      <c r="J13" s="204"/>
      <c r="K13" s="204"/>
      <c r="L13" s="204"/>
      <c r="M13" s="204"/>
      <c r="N13" s="204">
        <v>21520313</v>
      </c>
      <c r="O13" s="204">
        <v>30576989.399999999</v>
      </c>
      <c r="P13" s="204">
        <v>7699646</v>
      </c>
      <c r="Q13" s="204">
        <v>59816948.399999999</v>
      </c>
      <c r="R13" s="204">
        <v>40000</v>
      </c>
      <c r="S13" s="204">
        <v>22450</v>
      </c>
      <c r="T13" s="204">
        <v>114000</v>
      </c>
      <c r="U13" s="204">
        <v>52200</v>
      </c>
      <c r="V13" s="204">
        <v>400654</v>
      </c>
      <c r="W13" s="204">
        <v>58605</v>
      </c>
      <c r="X13" s="204">
        <v>248.94128180917841</v>
      </c>
      <c r="Y13" s="204"/>
      <c r="Z13" s="204">
        <v>136376.09</v>
      </c>
      <c r="AA13" s="204">
        <v>1647</v>
      </c>
      <c r="AB13" s="204">
        <v>3568</v>
      </c>
      <c r="AC13" s="204">
        <v>245</v>
      </c>
      <c r="AD13" s="204">
        <v>32623.3</v>
      </c>
      <c r="AE13" s="204">
        <v>1510.4</v>
      </c>
      <c r="AF13" s="204">
        <v>3110</v>
      </c>
      <c r="AG13" s="204">
        <v>0</v>
      </c>
      <c r="AH13" s="204">
        <v>7179200</v>
      </c>
      <c r="AI13" s="204">
        <v>639800</v>
      </c>
      <c r="AJ13" s="204">
        <v>27228950</v>
      </c>
      <c r="AK13" s="204">
        <v>1000150</v>
      </c>
      <c r="AL13" s="204">
        <v>66480800</v>
      </c>
      <c r="AM13" s="204">
        <v>1558800</v>
      </c>
      <c r="AN13" s="204">
        <v>3982860</v>
      </c>
      <c r="AO13" s="204">
        <v>73169610</v>
      </c>
      <c r="AP13" s="204">
        <v>15256940.600000001</v>
      </c>
    </row>
    <row r="14" spans="1:43" ht="409.5" customHeight="1" thickBot="1" x14ac:dyDescent="0.3">
      <c r="A14" s="112">
        <v>8</v>
      </c>
      <c r="B14" s="113" t="s">
        <v>233</v>
      </c>
      <c r="C14" s="114">
        <v>43</v>
      </c>
      <c r="D14" s="115"/>
      <c r="E14" s="114">
        <v>65</v>
      </c>
      <c r="F14" s="114"/>
      <c r="G14" s="115"/>
      <c r="H14" s="118"/>
      <c r="I14" s="114"/>
      <c r="J14" s="114"/>
      <c r="K14" s="114"/>
      <c r="L14" s="114"/>
      <c r="M14" s="114"/>
      <c r="N14" s="114">
        <v>11956916</v>
      </c>
      <c r="O14" s="114">
        <v>10462253</v>
      </c>
      <c r="P14" s="114">
        <v>2986832</v>
      </c>
      <c r="Q14" s="114">
        <v>25455951</v>
      </c>
      <c r="R14" s="114">
        <v>82000</v>
      </c>
      <c r="S14" s="114">
        <v>17200</v>
      </c>
      <c r="T14" s="114">
        <v>1820</v>
      </c>
      <c r="U14" s="114">
        <v>218030</v>
      </c>
      <c r="V14" s="114">
        <v>45656</v>
      </c>
      <c r="W14" s="114">
        <v>68590</v>
      </c>
      <c r="X14" s="114">
        <v>698.45280910865642</v>
      </c>
      <c r="Y14" s="114">
        <v>45.6</v>
      </c>
      <c r="Z14" s="114">
        <v>815</v>
      </c>
      <c r="AA14" s="114">
        <v>9139</v>
      </c>
      <c r="AB14" s="114">
        <v>1109173.7999999998</v>
      </c>
      <c r="AC14" s="114">
        <v>45.6</v>
      </c>
      <c r="AD14" s="114">
        <v>0</v>
      </c>
      <c r="AE14" s="114">
        <v>1748</v>
      </c>
      <c r="AF14" s="114">
        <v>465277.9</v>
      </c>
      <c r="AG14" s="114">
        <v>773400</v>
      </c>
      <c r="AH14" s="114">
        <v>0</v>
      </c>
      <c r="AI14" s="114">
        <v>0</v>
      </c>
      <c r="AJ14" s="114">
        <v>4745000</v>
      </c>
      <c r="AK14" s="114">
        <v>1617600</v>
      </c>
      <c r="AL14" s="114">
        <v>0</v>
      </c>
      <c r="AM14" s="114">
        <v>4658046</v>
      </c>
      <c r="AN14" s="114">
        <v>18772511</v>
      </c>
      <c r="AO14" s="114">
        <v>24862157</v>
      </c>
      <c r="AP14" s="114">
        <v>317316</v>
      </c>
      <c r="AQ14" s="117"/>
    </row>
    <row r="15" spans="1:43" ht="409.6" customHeight="1" thickBot="1" x14ac:dyDescent="0.3">
      <c r="A15" s="112">
        <v>9</v>
      </c>
      <c r="B15" s="113" t="s">
        <v>45</v>
      </c>
      <c r="C15" s="114">
        <v>30</v>
      </c>
      <c r="D15" s="115"/>
      <c r="E15" s="114">
        <v>60</v>
      </c>
      <c r="F15" s="114"/>
      <c r="G15" s="115"/>
      <c r="H15" s="116"/>
      <c r="I15" s="114"/>
      <c r="J15" s="114"/>
      <c r="K15" s="114"/>
      <c r="L15" s="114"/>
      <c r="M15" s="114"/>
      <c r="N15" s="114">
        <v>16146260</v>
      </c>
      <c r="O15" s="114">
        <v>21849361</v>
      </c>
      <c r="P15" s="114">
        <v>935300</v>
      </c>
      <c r="Q15" s="114">
        <v>38715921</v>
      </c>
      <c r="R15" s="114">
        <v>215000</v>
      </c>
      <c r="S15" s="114">
        <v>15500</v>
      </c>
      <c r="T15" s="114">
        <v>102670</v>
      </c>
      <c r="U15" s="114">
        <v>159300</v>
      </c>
      <c r="V15" s="114">
        <v>89050</v>
      </c>
      <c r="W15" s="114">
        <v>32938</v>
      </c>
      <c r="X15" s="114">
        <v>228.2</v>
      </c>
      <c r="Y15" s="114">
        <v>18</v>
      </c>
      <c r="Z15" s="114">
        <v>3532</v>
      </c>
      <c r="AA15" s="114">
        <v>14184.386999999999</v>
      </c>
      <c r="AB15" s="114">
        <v>278.79999999999995</v>
      </c>
      <c r="AC15" s="114">
        <v>2510</v>
      </c>
      <c r="AD15" s="114">
        <v>2984.4</v>
      </c>
      <c r="AE15" s="114">
        <v>14065.246999999999</v>
      </c>
      <c r="AF15" s="114">
        <v>225.79999999999998</v>
      </c>
      <c r="AG15" s="114">
        <v>705856</v>
      </c>
      <c r="AH15" s="114">
        <v>0</v>
      </c>
      <c r="AI15" s="114">
        <v>30000</v>
      </c>
      <c r="AJ15" s="114">
        <v>4933660</v>
      </c>
      <c r="AK15" s="114">
        <v>100500</v>
      </c>
      <c r="AL15" s="114">
        <v>0</v>
      </c>
      <c r="AM15" s="114">
        <v>555000.04</v>
      </c>
      <c r="AN15" s="114">
        <v>18165860</v>
      </c>
      <c r="AO15" s="114">
        <v>18979360.039999999</v>
      </c>
      <c r="AP15" s="114">
        <v>-14371344.960000001</v>
      </c>
    </row>
    <row r="16" spans="1:43" s="923" customFormat="1" ht="64.5" customHeight="1" thickBot="1" x14ac:dyDescent="0.3">
      <c r="A16" s="920"/>
      <c r="B16" s="921" t="s">
        <v>42</v>
      </c>
      <c r="C16" s="922">
        <v>478</v>
      </c>
      <c r="D16" s="922">
        <v>0</v>
      </c>
      <c r="E16" s="922">
        <v>346</v>
      </c>
      <c r="F16" s="922">
        <v>789116</v>
      </c>
      <c r="G16" s="922">
        <v>0</v>
      </c>
      <c r="H16" s="922">
        <v>0</v>
      </c>
      <c r="I16" s="922">
        <v>1</v>
      </c>
      <c r="J16" s="922">
        <v>6</v>
      </c>
      <c r="K16" s="922">
        <v>0</v>
      </c>
      <c r="L16" s="922">
        <v>0</v>
      </c>
      <c r="M16" s="922">
        <v>0</v>
      </c>
      <c r="N16" s="922">
        <v>84284560.5</v>
      </c>
      <c r="O16" s="922">
        <v>107257831.40000001</v>
      </c>
      <c r="P16" s="922">
        <v>19643178</v>
      </c>
      <c r="Q16" s="922">
        <v>211040519.90000001</v>
      </c>
      <c r="R16" s="922">
        <v>469500</v>
      </c>
      <c r="S16" s="922">
        <v>86650</v>
      </c>
      <c r="T16" s="922">
        <v>300690</v>
      </c>
      <c r="U16" s="922">
        <v>788830</v>
      </c>
      <c r="V16" s="922">
        <v>885755</v>
      </c>
      <c r="W16" s="922">
        <v>282831</v>
      </c>
      <c r="X16" s="922">
        <v>1582.377438935456</v>
      </c>
      <c r="Y16" s="922">
        <v>2371.2999999999997</v>
      </c>
      <c r="Z16" s="922">
        <v>150844.79</v>
      </c>
      <c r="AA16" s="922">
        <v>36530.286999999997</v>
      </c>
      <c r="AB16" s="922">
        <v>2021863.1199999999</v>
      </c>
      <c r="AC16" s="922">
        <v>2899.3</v>
      </c>
      <c r="AD16" s="922">
        <v>36068.559999999998</v>
      </c>
      <c r="AE16" s="922">
        <v>17509.076999999997</v>
      </c>
      <c r="AF16" s="922">
        <v>2108886.4899999998</v>
      </c>
      <c r="AG16" s="922">
        <v>3473856.3330000001</v>
      </c>
      <c r="AH16" s="922">
        <v>8840931</v>
      </c>
      <c r="AI16" s="922">
        <v>2433800</v>
      </c>
      <c r="AJ16" s="922">
        <v>59364289</v>
      </c>
      <c r="AK16" s="922">
        <v>3524750</v>
      </c>
      <c r="AL16" s="922">
        <v>72581531</v>
      </c>
      <c r="AM16" s="922">
        <v>43990346.039999999</v>
      </c>
      <c r="AN16" s="922">
        <v>81520395</v>
      </c>
      <c r="AO16" s="922">
        <v>200664022.03999999</v>
      </c>
      <c r="AP16" s="922">
        <v>15354107.140000001</v>
      </c>
    </row>
    <row r="17" spans="1:42" ht="34.5" customHeight="1" x14ac:dyDescent="0.25">
      <c r="A17" s="632"/>
      <c r="B17" s="667" t="s">
        <v>234</v>
      </c>
      <c r="C17" s="667"/>
      <c r="D17" s="667"/>
      <c r="E17" s="667"/>
      <c r="F17" s="667"/>
      <c r="G17" s="667"/>
      <c r="H17" s="667"/>
      <c r="I17" s="667"/>
      <c r="J17" s="667"/>
      <c r="K17" s="667"/>
      <c r="L17" s="667"/>
      <c r="M17" s="667"/>
      <c r="N17" s="667"/>
      <c r="O17" s="667"/>
      <c r="P17" s="667"/>
      <c r="Q17" s="667"/>
      <c r="R17" s="667"/>
      <c r="S17" s="667"/>
      <c r="T17" s="667"/>
      <c r="U17" s="667"/>
      <c r="V17" s="667"/>
      <c r="W17" s="667"/>
      <c r="X17" s="667"/>
      <c r="Y17" s="667"/>
      <c r="Z17" s="667"/>
      <c r="AA17" s="667"/>
      <c r="AB17" s="667"/>
      <c r="AC17" s="667"/>
      <c r="AD17" s="667"/>
      <c r="AE17" s="667"/>
      <c r="AF17" s="667"/>
      <c r="AG17" s="2"/>
      <c r="AH17" s="2"/>
      <c r="AI17" s="2"/>
      <c r="AJ17" s="2"/>
      <c r="AK17" s="2"/>
      <c r="AL17" s="3"/>
      <c r="AM17" s="3"/>
      <c r="AN17" s="3"/>
      <c r="AO17" s="4"/>
      <c r="AP17" s="4"/>
    </row>
  </sheetData>
  <mergeCells count="33">
    <mergeCell ref="AG3:AJ3"/>
    <mergeCell ref="AK3:AN3"/>
    <mergeCell ref="I3:I4"/>
    <mergeCell ref="J3:J4"/>
    <mergeCell ref="K3:K4"/>
    <mergeCell ref="L3:L4"/>
    <mergeCell ref="M3:M4"/>
    <mergeCell ref="N3:N4"/>
    <mergeCell ref="O3:O4"/>
    <mergeCell ref="V3:X3"/>
    <mergeCell ref="P3:P4"/>
    <mergeCell ref="B17:AF17"/>
    <mergeCell ref="Y3:AB3"/>
    <mergeCell ref="AC3:AF3"/>
    <mergeCell ref="G3:G4"/>
    <mergeCell ref="F3:F4"/>
    <mergeCell ref="H3:H4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Q3:Q4"/>
    <mergeCell ref="E3:E4"/>
    <mergeCell ref="AP3:AP4"/>
    <mergeCell ref="AO3:AO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2"/>
  <sheetViews>
    <sheetView tabSelected="1" zoomScale="55" zoomScaleNormal="55" workbookViewId="0">
      <selection activeCell="H10" sqref="H10"/>
    </sheetView>
  </sheetViews>
  <sheetFormatPr defaultRowHeight="16.5" x14ac:dyDescent="0.3"/>
  <cols>
    <col min="1" max="2" width="9.28515625" style="479" bestFit="1" customWidth="1"/>
    <col min="3" max="3" width="10.5703125" style="479" customWidth="1"/>
    <col min="4" max="4" width="20.85546875" style="479" customWidth="1"/>
    <col min="5" max="5" width="9.42578125" style="479" bestFit="1" customWidth="1"/>
    <col min="6" max="6" width="14.5703125" style="479" customWidth="1"/>
    <col min="7" max="8" width="27.42578125" style="479" customWidth="1"/>
    <col min="9" max="10" width="9.28515625" style="479" bestFit="1" customWidth="1"/>
    <col min="11" max="11" width="15.28515625" style="479" customWidth="1"/>
    <col min="12" max="12" width="13.140625" style="479" customWidth="1"/>
    <col min="13" max="13" width="9.28515625" style="479" bestFit="1" customWidth="1"/>
    <col min="14" max="14" width="14.28515625" style="479" customWidth="1"/>
    <col min="15" max="15" width="13.42578125" style="479" customWidth="1"/>
    <col min="16" max="16" width="11.85546875" style="479" customWidth="1"/>
    <col min="17" max="17" width="12.5703125" style="479" customWidth="1"/>
    <col min="18" max="19" width="11.140625" style="479" bestFit="1" customWidth="1"/>
    <col min="20" max="20" width="12.42578125" style="479" customWidth="1"/>
    <col min="21" max="21" width="11.140625" style="479" bestFit="1" customWidth="1"/>
    <col min="22" max="22" width="11" style="479" customWidth="1"/>
    <col min="23" max="23" width="11.140625" style="479" bestFit="1" customWidth="1"/>
    <col min="24" max="24" width="14.5703125" style="479" bestFit="1" customWidth="1"/>
    <col min="25" max="25" width="9.28515625" style="479" bestFit="1" customWidth="1"/>
    <col min="26" max="26" width="12" style="479" customWidth="1"/>
    <col min="27" max="29" width="9.42578125" style="479" bestFit="1" customWidth="1"/>
    <col min="30" max="30" width="11.140625" style="479" bestFit="1" customWidth="1"/>
    <col min="31" max="33" width="9.42578125" style="479" bestFit="1" customWidth="1"/>
    <col min="34" max="34" width="11.5703125" style="479" customWidth="1"/>
    <col min="35" max="35" width="12.5703125" style="479" customWidth="1"/>
    <col min="36" max="36" width="12.42578125" style="479" customWidth="1"/>
    <col min="37" max="37" width="12.5703125" style="479" customWidth="1"/>
    <col min="38" max="38" width="12.85546875" style="479" customWidth="1"/>
    <col min="39" max="39" width="12.5703125" style="479" customWidth="1"/>
    <col min="40" max="40" width="12.85546875" style="479" customWidth="1"/>
    <col min="41" max="41" width="12.42578125" style="479" customWidth="1"/>
    <col min="42" max="42" width="13" style="479" customWidth="1"/>
    <col min="43" max="16384" width="9.140625" style="479"/>
  </cols>
  <sheetData>
    <row r="1" spans="1:42" ht="56.25" customHeight="1" x14ac:dyDescent="0.3">
      <c r="A1" s="785" t="s">
        <v>644</v>
      </c>
      <c r="B1" s="786"/>
      <c r="C1" s="786"/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786"/>
      <c r="AI1" s="786"/>
      <c r="AJ1" s="786"/>
      <c r="AK1" s="786"/>
      <c r="AL1" s="786"/>
      <c r="AM1" s="786"/>
      <c r="AN1" s="786"/>
      <c r="AO1" s="787"/>
      <c r="AP1" s="197"/>
    </row>
    <row r="2" spans="1:42" ht="58.5" customHeight="1" x14ac:dyDescent="0.3">
      <c r="A2" s="924" t="s">
        <v>13</v>
      </c>
      <c r="B2" s="925" t="s">
        <v>33</v>
      </c>
      <c r="C2" s="925" t="s">
        <v>43</v>
      </c>
      <c r="D2" s="926" t="s">
        <v>11</v>
      </c>
      <c r="E2" s="927"/>
      <c r="F2" s="927"/>
      <c r="G2" s="927"/>
      <c r="H2" s="928"/>
      <c r="I2" s="926" t="s">
        <v>14</v>
      </c>
      <c r="J2" s="927"/>
      <c r="K2" s="927"/>
      <c r="L2" s="927"/>
      <c r="M2" s="928"/>
      <c r="N2" s="926" t="s">
        <v>4</v>
      </c>
      <c r="O2" s="927"/>
      <c r="P2" s="927"/>
      <c r="Q2" s="928"/>
      <c r="R2" s="929" t="s">
        <v>23</v>
      </c>
      <c r="S2" s="930"/>
      <c r="T2" s="930"/>
      <c r="U2" s="931"/>
      <c r="V2" s="926" t="s">
        <v>34</v>
      </c>
      <c r="W2" s="927"/>
      <c r="X2" s="928"/>
      <c r="Y2" s="926" t="s">
        <v>22</v>
      </c>
      <c r="Z2" s="927"/>
      <c r="AA2" s="927"/>
      <c r="AB2" s="927"/>
      <c r="AC2" s="927"/>
      <c r="AD2" s="927"/>
      <c r="AE2" s="927"/>
      <c r="AF2" s="928"/>
      <c r="AG2" s="926" t="s">
        <v>0</v>
      </c>
      <c r="AH2" s="927"/>
      <c r="AI2" s="927"/>
      <c r="AJ2" s="927"/>
      <c r="AK2" s="927"/>
      <c r="AL2" s="927"/>
      <c r="AM2" s="927"/>
      <c r="AN2" s="927"/>
      <c r="AO2" s="927"/>
      <c r="AP2" s="928"/>
    </row>
    <row r="3" spans="1:42" x14ac:dyDescent="0.3">
      <c r="A3" s="932"/>
      <c r="B3" s="933"/>
      <c r="C3" s="933"/>
      <c r="D3" s="925" t="s">
        <v>634</v>
      </c>
      <c r="E3" s="925" t="s">
        <v>46</v>
      </c>
      <c r="F3" s="925" t="s">
        <v>356</v>
      </c>
      <c r="G3" s="925" t="s">
        <v>21</v>
      </c>
      <c r="H3" s="925" t="s">
        <v>257</v>
      </c>
      <c r="I3" s="925" t="s">
        <v>7</v>
      </c>
      <c r="J3" s="925" t="s">
        <v>6</v>
      </c>
      <c r="K3" s="925" t="s">
        <v>5</v>
      </c>
      <c r="L3" s="925" t="s">
        <v>32</v>
      </c>
      <c r="M3" s="925" t="s">
        <v>8</v>
      </c>
      <c r="N3" s="925" t="s">
        <v>31</v>
      </c>
      <c r="O3" s="925" t="s">
        <v>2</v>
      </c>
      <c r="P3" s="925" t="s">
        <v>3</v>
      </c>
      <c r="Q3" s="925" t="s">
        <v>41</v>
      </c>
      <c r="R3" s="934"/>
      <c r="S3" s="935"/>
      <c r="T3" s="935"/>
      <c r="U3" s="936"/>
      <c r="V3" s="926" t="s">
        <v>1</v>
      </c>
      <c r="W3" s="927"/>
      <c r="X3" s="928"/>
      <c r="Y3" s="926" t="s">
        <v>38</v>
      </c>
      <c r="Z3" s="927"/>
      <c r="AA3" s="927"/>
      <c r="AB3" s="928"/>
      <c r="AC3" s="926" t="s">
        <v>39</v>
      </c>
      <c r="AD3" s="927"/>
      <c r="AE3" s="927"/>
      <c r="AF3" s="928"/>
      <c r="AG3" s="926" t="s">
        <v>357</v>
      </c>
      <c r="AH3" s="927"/>
      <c r="AI3" s="927"/>
      <c r="AJ3" s="928"/>
      <c r="AK3" s="926" t="s">
        <v>40</v>
      </c>
      <c r="AL3" s="927"/>
      <c r="AM3" s="927"/>
      <c r="AN3" s="928"/>
      <c r="AO3" s="925" t="s">
        <v>41</v>
      </c>
      <c r="AP3" s="925" t="s">
        <v>44</v>
      </c>
    </row>
    <row r="4" spans="1:42" ht="118.5" customHeight="1" x14ac:dyDescent="0.3">
      <c r="A4" s="932"/>
      <c r="B4" s="933"/>
      <c r="C4" s="937"/>
      <c r="D4" s="933"/>
      <c r="E4" s="937"/>
      <c r="F4" s="937"/>
      <c r="G4" s="937"/>
      <c r="H4" s="937"/>
      <c r="I4" s="937"/>
      <c r="J4" s="937"/>
      <c r="K4" s="937"/>
      <c r="L4" s="937"/>
      <c r="M4" s="937"/>
      <c r="N4" s="937"/>
      <c r="O4" s="937"/>
      <c r="P4" s="937"/>
      <c r="Q4" s="937"/>
      <c r="R4" s="938" t="s">
        <v>24</v>
      </c>
      <c r="S4" s="938" t="s">
        <v>25</v>
      </c>
      <c r="T4" s="938" t="s">
        <v>26</v>
      </c>
      <c r="U4" s="938" t="s">
        <v>27</v>
      </c>
      <c r="V4" s="938" t="s">
        <v>235</v>
      </c>
      <c r="W4" s="938" t="s">
        <v>36</v>
      </c>
      <c r="X4" s="938" t="s">
        <v>9</v>
      </c>
      <c r="Y4" s="938" t="s">
        <v>15</v>
      </c>
      <c r="Z4" s="938" t="s">
        <v>17</v>
      </c>
      <c r="AA4" s="938" t="s">
        <v>19</v>
      </c>
      <c r="AB4" s="938" t="s">
        <v>8</v>
      </c>
      <c r="AC4" s="938" t="s">
        <v>15</v>
      </c>
      <c r="AD4" s="938" t="s">
        <v>17</v>
      </c>
      <c r="AE4" s="938" t="s">
        <v>19</v>
      </c>
      <c r="AF4" s="938" t="s">
        <v>8</v>
      </c>
      <c r="AG4" s="938" t="s">
        <v>15</v>
      </c>
      <c r="AH4" s="938" t="s">
        <v>17</v>
      </c>
      <c r="AI4" s="938" t="s">
        <v>19</v>
      </c>
      <c r="AJ4" s="938" t="s">
        <v>27</v>
      </c>
      <c r="AK4" s="938" t="s">
        <v>15</v>
      </c>
      <c r="AL4" s="938" t="s">
        <v>17</v>
      </c>
      <c r="AM4" s="938" t="s">
        <v>19</v>
      </c>
      <c r="AN4" s="938" t="s">
        <v>27</v>
      </c>
      <c r="AO4" s="937"/>
      <c r="AP4" s="937"/>
    </row>
    <row r="5" spans="1:42" x14ac:dyDescent="0.3">
      <c r="A5" s="939"/>
      <c r="B5" s="937"/>
      <c r="C5" s="938" t="s">
        <v>12</v>
      </c>
      <c r="D5" s="937"/>
      <c r="E5" s="938" t="s">
        <v>12</v>
      </c>
      <c r="F5" s="940"/>
      <c r="G5" s="940"/>
      <c r="H5" s="938"/>
      <c r="I5" s="938"/>
      <c r="J5" s="938"/>
      <c r="K5" s="938"/>
      <c r="L5" s="938"/>
      <c r="M5" s="938"/>
      <c r="N5" s="938" t="s">
        <v>30</v>
      </c>
      <c r="O5" s="938" t="s">
        <v>30</v>
      </c>
      <c r="P5" s="938" t="s">
        <v>30</v>
      </c>
      <c r="Q5" s="938" t="s">
        <v>30</v>
      </c>
      <c r="R5" s="938" t="s">
        <v>28</v>
      </c>
      <c r="S5" s="938" t="s">
        <v>28</v>
      </c>
      <c r="T5" s="938" t="s">
        <v>28</v>
      </c>
      <c r="U5" s="938" t="s">
        <v>28</v>
      </c>
      <c r="V5" s="938" t="s">
        <v>29</v>
      </c>
      <c r="W5" s="938" t="s">
        <v>12</v>
      </c>
      <c r="X5" s="938" t="s">
        <v>9</v>
      </c>
      <c r="Y5" s="938" t="s">
        <v>16</v>
      </c>
      <c r="Z5" s="938" t="s">
        <v>18</v>
      </c>
      <c r="AA5" s="938" t="s">
        <v>20</v>
      </c>
      <c r="AB5" s="938"/>
      <c r="AC5" s="938" t="s">
        <v>16</v>
      </c>
      <c r="AD5" s="938" t="s">
        <v>18</v>
      </c>
      <c r="AE5" s="938" t="s">
        <v>20</v>
      </c>
      <c r="AF5" s="938"/>
      <c r="AG5" s="938" t="s">
        <v>28</v>
      </c>
      <c r="AH5" s="938" t="s">
        <v>28</v>
      </c>
      <c r="AI5" s="938" t="s">
        <v>28</v>
      </c>
      <c r="AJ5" s="938" t="s">
        <v>28</v>
      </c>
      <c r="AK5" s="938" t="s">
        <v>28</v>
      </c>
      <c r="AL5" s="938" t="s">
        <v>28</v>
      </c>
      <c r="AM5" s="938" t="s">
        <v>28</v>
      </c>
      <c r="AN5" s="938" t="s">
        <v>30</v>
      </c>
      <c r="AO5" s="938" t="s">
        <v>30</v>
      </c>
      <c r="AP5" s="938" t="s">
        <v>30</v>
      </c>
    </row>
    <row r="6" spans="1:42" x14ac:dyDescent="0.3">
      <c r="A6" s="198">
        <v>1</v>
      </c>
      <c r="B6" s="199">
        <v>2</v>
      </c>
      <c r="C6" s="198">
        <v>3</v>
      </c>
      <c r="D6" s="200">
        <v>4</v>
      </c>
      <c r="E6" s="198">
        <v>5</v>
      </c>
      <c r="F6" s="200">
        <v>6</v>
      </c>
      <c r="G6" s="198">
        <v>7</v>
      </c>
      <c r="H6" s="200">
        <v>8</v>
      </c>
      <c r="I6" s="198">
        <v>9</v>
      </c>
      <c r="J6" s="200">
        <v>10</v>
      </c>
      <c r="K6" s="198">
        <v>11</v>
      </c>
      <c r="L6" s="200">
        <v>12</v>
      </c>
      <c r="M6" s="198">
        <v>13</v>
      </c>
      <c r="N6" s="200">
        <v>14</v>
      </c>
      <c r="O6" s="198">
        <v>15</v>
      </c>
      <c r="P6" s="200">
        <v>16</v>
      </c>
      <c r="Q6" s="198">
        <v>17</v>
      </c>
      <c r="R6" s="200">
        <v>18</v>
      </c>
      <c r="S6" s="198">
        <v>19</v>
      </c>
      <c r="T6" s="200">
        <v>20</v>
      </c>
      <c r="U6" s="198">
        <v>21</v>
      </c>
      <c r="V6" s="200">
        <v>22</v>
      </c>
      <c r="W6" s="198">
        <v>23</v>
      </c>
      <c r="X6" s="200">
        <v>24</v>
      </c>
      <c r="Y6" s="198">
        <v>25</v>
      </c>
      <c r="Z6" s="200">
        <v>26</v>
      </c>
      <c r="AA6" s="198">
        <v>27</v>
      </c>
      <c r="AB6" s="200">
        <v>28</v>
      </c>
      <c r="AC6" s="198">
        <v>29</v>
      </c>
      <c r="AD6" s="200">
        <v>30</v>
      </c>
      <c r="AE6" s="198">
        <v>31</v>
      </c>
      <c r="AF6" s="200">
        <v>32</v>
      </c>
      <c r="AG6" s="198">
        <v>33</v>
      </c>
      <c r="AH6" s="200">
        <v>34</v>
      </c>
      <c r="AI6" s="198">
        <v>35</v>
      </c>
      <c r="AJ6" s="200">
        <v>36</v>
      </c>
      <c r="AK6" s="198">
        <v>37</v>
      </c>
      <c r="AL6" s="200">
        <v>38</v>
      </c>
      <c r="AM6" s="198">
        <v>39</v>
      </c>
      <c r="AN6" s="200">
        <v>40</v>
      </c>
      <c r="AO6" s="198">
        <v>41</v>
      </c>
      <c r="AP6" s="200">
        <v>42</v>
      </c>
    </row>
    <row r="7" spans="1:42" ht="42" customHeight="1" x14ac:dyDescent="0.3">
      <c r="A7" s="773">
        <v>1</v>
      </c>
      <c r="B7" s="704" t="s">
        <v>358</v>
      </c>
      <c r="C7" s="540">
        <v>7</v>
      </c>
      <c r="D7" s="941" t="s">
        <v>359</v>
      </c>
      <c r="E7" s="941">
        <v>1</v>
      </c>
      <c r="F7" s="941">
        <v>1918</v>
      </c>
      <c r="G7" s="941" t="s">
        <v>360</v>
      </c>
      <c r="H7" s="481" t="s">
        <v>361</v>
      </c>
      <c r="I7" s="481"/>
      <c r="J7" s="481"/>
      <c r="K7" s="481"/>
      <c r="L7" s="482" t="s">
        <v>32</v>
      </c>
      <c r="M7" s="481"/>
      <c r="N7" s="481">
        <v>60000</v>
      </c>
      <c r="O7" s="481"/>
      <c r="P7" s="481"/>
      <c r="Q7" s="481">
        <f>N7+O7+P7</f>
        <v>60000</v>
      </c>
      <c r="R7" s="481"/>
      <c r="S7" s="481"/>
      <c r="T7" s="481"/>
      <c r="U7" s="481"/>
      <c r="V7" s="481"/>
      <c r="W7" s="481"/>
      <c r="X7" s="483"/>
      <c r="Y7" s="481"/>
      <c r="Z7" s="481"/>
      <c r="AA7" s="481"/>
      <c r="AB7" s="481"/>
      <c r="AC7" s="481"/>
      <c r="AD7" s="481"/>
      <c r="AE7" s="481"/>
      <c r="AF7" s="481"/>
      <c r="AG7" s="481"/>
      <c r="AH7" s="481"/>
      <c r="AI7" s="481"/>
      <c r="AJ7" s="481"/>
      <c r="AK7" s="481">
        <v>0</v>
      </c>
      <c r="AL7" s="481">
        <f>S7*Z7</f>
        <v>0</v>
      </c>
      <c r="AM7" s="481">
        <f>T7*AA7</f>
        <v>0</v>
      </c>
      <c r="AN7" s="481">
        <f>U7*AF7</f>
        <v>0</v>
      </c>
      <c r="AO7" s="481">
        <f>AK7+AL7+AM7+AN7</f>
        <v>0</v>
      </c>
      <c r="AP7" s="484">
        <f>AO7-Q7</f>
        <v>-60000</v>
      </c>
    </row>
    <row r="8" spans="1:42" ht="36.75" customHeight="1" x14ac:dyDescent="0.3">
      <c r="A8" s="774"/>
      <c r="B8" s="698"/>
      <c r="C8" s="540">
        <v>7</v>
      </c>
      <c r="D8" s="942" t="s">
        <v>50</v>
      </c>
      <c r="E8" s="941">
        <v>1</v>
      </c>
      <c r="F8" s="941">
        <v>1918</v>
      </c>
      <c r="G8" s="941" t="s">
        <v>362</v>
      </c>
      <c r="H8" s="481" t="s">
        <v>361</v>
      </c>
      <c r="I8" s="481"/>
      <c r="J8" s="481"/>
      <c r="K8" s="481"/>
      <c r="L8" s="482" t="s">
        <v>32</v>
      </c>
      <c r="M8" s="481"/>
      <c r="N8" s="481">
        <v>60000</v>
      </c>
      <c r="O8" s="481">
        <v>1228474</v>
      </c>
      <c r="P8" s="481">
        <v>718100</v>
      </c>
      <c r="Q8" s="481">
        <f>N8+O8+P8</f>
        <v>2006574</v>
      </c>
      <c r="R8" s="481"/>
      <c r="S8" s="481">
        <v>12000</v>
      </c>
      <c r="T8" s="481"/>
      <c r="U8" s="481"/>
      <c r="V8" s="481">
        <v>5500</v>
      </c>
      <c r="W8" s="481">
        <v>9</v>
      </c>
      <c r="X8" s="485">
        <f>W8/V8*100</f>
        <v>0.16363636363636364</v>
      </c>
      <c r="Y8" s="481"/>
      <c r="Z8" s="483">
        <v>430.1</v>
      </c>
      <c r="AA8" s="481"/>
      <c r="AB8" s="481"/>
      <c r="AC8" s="481"/>
      <c r="AD8" s="483">
        <v>14.3</v>
      </c>
      <c r="AE8" s="481"/>
      <c r="AF8" s="481"/>
      <c r="AG8" s="481"/>
      <c r="AH8" s="481">
        <f>AD8*S8</f>
        <v>171600</v>
      </c>
      <c r="AI8" s="481"/>
      <c r="AJ8" s="481"/>
      <c r="AK8" s="481">
        <f>U8*AB8</f>
        <v>0</v>
      </c>
      <c r="AL8" s="481">
        <f>Z8*S8</f>
        <v>5161200</v>
      </c>
      <c r="AM8" s="481">
        <f>T8*AA8</f>
        <v>0</v>
      </c>
      <c r="AN8" s="481">
        <f>U8*AF8</f>
        <v>0</v>
      </c>
      <c r="AO8" s="481">
        <f>AK8+AL8+AM8+AN8</f>
        <v>5161200</v>
      </c>
      <c r="AP8" s="484">
        <f>AO8-Q8</f>
        <v>3154626</v>
      </c>
    </row>
    <row r="9" spans="1:42" ht="27.75" thickBot="1" x14ac:dyDescent="0.35">
      <c r="A9" s="775"/>
      <c r="B9" s="772"/>
      <c r="C9" s="540">
        <v>7</v>
      </c>
      <c r="D9" s="943" t="s">
        <v>56</v>
      </c>
      <c r="E9" s="944">
        <v>1</v>
      </c>
      <c r="F9" s="944">
        <v>2018</v>
      </c>
      <c r="G9" s="944" t="s">
        <v>363</v>
      </c>
      <c r="H9" s="486" t="s">
        <v>361</v>
      </c>
      <c r="I9" s="486"/>
      <c r="J9" s="486"/>
      <c r="K9" s="486"/>
      <c r="L9" s="482" t="s">
        <v>32</v>
      </c>
      <c r="M9" s="481"/>
      <c r="N9" s="481"/>
      <c r="O9" s="481">
        <v>134200</v>
      </c>
      <c r="P9" s="486"/>
      <c r="Q9" s="481">
        <f>N9+O9+P9</f>
        <v>134200</v>
      </c>
      <c r="R9" s="486"/>
      <c r="S9" s="486"/>
      <c r="T9" s="486">
        <v>11500</v>
      </c>
      <c r="U9" s="486"/>
      <c r="V9" s="481">
        <v>5500</v>
      </c>
      <c r="W9" s="486"/>
      <c r="X9" s="485">
        <f>W9/V9*100</f>
        <v>0</v>
      </c>
      <c r="Y9" s="486"/>
      <c r="Z9" s="486"/>
      <c r="AA9" s="486">
        <v>71</v>
      </c>
      <c r="AB9" s="486"/>
      <c r="AC9" s="486"/>
      <c r="AD9" s="486"/>
      <c r="AE9" s="486"/>
      <c r="AF9" s="486"/>
      <c r="AG9" s="486"/>
      <c r="AH9" s="486"/>
      <c r="AI9" s="486"/>
      <c r="AJ9" s="486"/>
      <c r="AK9" s="481">
        <f>U9*AB9</f>
        <v>0</v>
      </c>
      <c r="AL9" s="481">
        <f>S9*Z9</f>
        <v>0</v>
      </c>
      <c r="AM9" s="481">
        <f>AA9*T9</f>
        <v>816500</v>
      </c>
      <c r="AN9" s="481">
        <f>U9*AF9</f>
        <v>0</v>
      </c>
      <c r="AO9" s="481">
        <f>AK9+AL9+AM9+AN9</f>
        <v>816500</v>
      </c>
      <c r="AP9" s="484">
        <f>AO9-Q9</f>
        <v>682300</v>
      </c>
    </row>
    <row r="10" spans="1:42" ht="81" x14ac:dyDescent="0.3">
      <c r="A10" s="201">
        <v>2</v>
      </c>
      <c r="B10" s="628" t="s">
        <v>766</v>
      </c>
      <c r="C10" s="540">
        <v>15</v>
      </c>
      <c r="D10" s="941" t="s">
        <v>364</v>
      </c>
      <c r="E10" s="941">
        <v>2</v>
      </c>
      <c r="F10" s="945" t="s">
        <v>365</v>
      </c>
      <c r="G10" s="941" t="s">
        <v>60</v>
      </c>
      <c r="H10" s="487" t="s">
        <v>361</v>
      </c>
      <c r="I10" s="487"/>
      <c r="J10" s="488" t="s">
        <v>6</v>
      </c>
      <c r="K10" s="487"/>
      <c r="L10" s="488" t="s">
        <v>635</v>
      </c>
      <c r="M10" s="487"/>
      <c r="N10" s="487">
        <v>3013207</v>
      </c>
      <c r="O10" s="487">
        <v>4238300</v>
      </c>
      <c r="P10" s="487">
        <v>2157600</v>
      </c>
      <c r="Q10" s="487">
        <f>SUM(N10:P10)</f>
        <v>9409107</v>
      </c>
      <c r="R10" s="487"/>
      <c r="S10" s="487"/>
      <c r="T10" s="487"/>
      <c r="U10" s="480">
        <v>18000</v>
      </c>
      <c r="V10" s="480">
        <v>12390</v>
      </c>
      <c r="W10" s="480">
        <v>1200</v>
      </c>
      <c r="X10" s="480">
        <v>0</v>
      </c>
      <c r="Y10" s="480">
        <v>0</v>
      </c>
      <c r="Z10" s="480">
        <v>0</v>
      </c>
      <c r="AA10" s="480">
        <v>1500</v>
      </c>
      <c r="AB10" s="480">
        <v>3000</v>
      </c>
      <c r="AC10" s="480">
        <v>0</v>
      </c>
      <c r="AD10" s="480">
        <v>0</v>
      </c>
      <c r="AE10" s="480">
        <v>1500</v>
      </c>
      <c r="AF10" s="480">
        <v>3000</v>
      </c>
      <c r="AG10" s="480">
        <v>0</v>
      </c>
      <c r="AH10" s="480">
        <v>0</v>
      </c>
      <c r="AI10" s="480">
        <v>0</v>
      </c>
      <c r="AJ10" s="480">
        <v>3084000</v>
      </c>
      <c r="AK10" s="480">
        <v>0</v>
      </c>
      <c r="AL10" s="480">
        <v>0</v>
      </c>
      <c r="AM10" s="480">
        <v>0</v>
      </c>
      <c r="AN10" s="480">
        <v>3084000</v>
      </c>
      <c r="AO10" s="480">
        <v>3084000</v>
      </c>
      <c r="AP10" s="480">
        <f>AO10-Q10</f>
        <v>-6325107</v>
      </c>
    </row>
    <row r="11" spans="1:42" ht="258" customHeight="1" x14ac:dyDescent="0.3">
      <c r="A11" s="776">
        <v>3</v>
      </c>
      <c r="B11" s="627" t="s">
        <v>366</v>
      </c>
      <c r="C11" s="946">
        <v>8</v>
      </c>
      <c r="D11" s="947" t="s">
        <v>367</v>
      </c>
      <c r="E11" s="947">
        <v>6</v>
      </c>
      <c r="F11" s="947" t="s">
        <v>368</v>
      </c>
      <c r="G11" s="947" t="s">
        <v>636</v>
      </c>
      <c r="H11" s="489"/>
      <c r="I11" s="489"/>
      <c r="J11" s="489"/>
      <c r="K11" s="489"/>
      <c r="L11" s="489"/>
      <c r="M11" s="489"/>
      <c r="N11" s="489">
        <v>2151400</v>
      </c>
      <c r="O11" s="489">
        <v>2737600</v>
      </c>
      <c r="P11" s="489">
        <v>0</v>
      </c>
      <c r="Q11" s="489">
        <f>N11+O11+P11</f>
        <v>4889000</v>
      </c>
      <c r="R11" s="489">
        <v>0</v>
      </c>
      <c r="S11" s="489">
        <v>10000</v>
      </c>
      <c r="T11" s="489">
        <v>100000</v>
      </c>
      <c r="U11" s="489">
        <v>0</v>
      </c>
      <c r="V11" s="489">
        <v>5300</v>
      </c>
      <c r="W11" s="489">
        <v>3100</v>
      </c>
      <c r="X11" s="489">
        <f>+W11/V11*100</f>
        <v>58.490566037735846</v>
      </c>
      <c r="Y11" s="489">
        <v>0</v>
      </c>
      <c r="Z11" s="489">
        <v>8.99</v>
      </c>
      <c r="AA11" s="489">
        <v>25</v>
      </c>
      <c r="AB11" s="489">
        <v>0</v>
      </c>
      <c r="AC11" s="489">
        <v>0</v>
      </c>
      <c r="AD11" s="489">
        <v>330</v>
      </c>
      <c r="AE11" s="489">
        <v>10</v>
      </c>
      <c r="AF11" s="489">
        <v>0</v>
      </c>
      <c r="AG11" s="489">
        <f>R11*Y11</f>
        <v>0</v>
      </c>
      <c r="AH11" s="489">
        <v>569600</v>
      </c>
      <c r="AI11" s="489">
        <v>629800</v>
      </c>
      <c r="AJ11" s="489">
        <v>210800</v>
      </c>
      <c r="AK11" s="489">
        <f>R11*AC11</f>
        <v>0</v>
      </c>
      <c r="AL11" s="489">
        <v>569600</v>
      </c>
      <c r="AM11" s="489">
        <v>629800</v>
      </c>
      <c r="AN11" s="489">
        <v>210800</v>
      </c>
      <c r="AO11" s="489">
        <f>+AL11+AM11+AN11</f>
        <v>1410200</v>
      </c>
      <c r="AP11" s="489">
        <f>AO11-Q11</f>
        <v>-3478800</v>
      </c>
    </row>
    <row r="12" spans="1:42" ht="27" x14ac:dyDescent="0.3">
      <c r="A12" s="777"/>
      <c r="B12" s="779" t="s">
        <v>369</v>
      </c>
      <c r="C12" s="948">
        <v>4</v>
      </c>
      <c r="D12" s="947" t="s">
        <v>370</v>
      </c>
      <c r="E12" s="947">
        <v>1</v>
      </c>
      <c r="F12" s="947" t="s">
        <v>371</v>
      </c>
      <c r="G12" s="947" t="s">
        <v>372</v>
      </c>
      <c r="H12" s="480" t="s">
        <v>373</v>
      </c>
      <c r="I12" s="480"/>
      <c r="J12" s="480"/>
      <c r="K12" s="480"/>
      <c r="L12" s="480" t="s">
        <v>76</v>
      </c>
      <c r="M12" s="480"/>
      <c r="N12" s="480">
        <v>1000150</v>
      </c>
      <c r="O12" s="480">
        <v>447100</v>
      </c>
      <c r="P12" s="480">
        <v>147000</v>
      </c>
      <c r="Q12" s="480">
        <v>1594250</v>
      </c>
      <c r="R12" s="480">
        <v>9000</v>
      </c>
      <c r="S12" s="480">
        <v>0</v>
      </c>
      <c r="T12" s="480">
        <v>0</v>
      </c>
      <c r="U12" s="480">
        <v>0</v>
      </c>
      <c r="V12" s="480">
        <v>1837</v>
      </c>
      <c r="W12" s="480">
        <v>50</v>
      </c>
      <c r="X12" s="480">
        <v>2.7</v>
      </c>
      <c r="Y12" s="480">
        <v>48</v>
      </c>
      <c r="Z12" s="480">
        <v>0</v>
      </c>
      <c r="AA12" s="480">
        <v>0</v>
      </c>
      <c r="AB12" s="480">
        <v>1</v>
      </c>
      <c r="AC12" s="480">
        <v>245</v>
      </c>
      <c r="AD12" s="480">
        <v>0</v>
      </c>
      <c r="AE12" s="480">
        <v>0</v>
      </c>
      <c r="AF12" s="480">
        <v>0</v>
      </c>
      <c r="AG12" s="480">
        <v>0</v>
      </c>
      <c r="AH12" s="480">
        <v>0</v>
      </c>
      <c r="AI12" s="480">
        <v>0</v>
      </c>
      <c r="AJ12" s="480">
        <v>0</v>
      </c>
      <c r="AK12" s="480">
        <v>1000150</v>
      </c>
      <c r="AL12" s="480">
        <v>0</v>
      </c>
      <c r="AM12" s="480">
        <v>0</v>
      </c>
      <c r="AN12" s="480">
        <v>0</v>
      </c>
      <c r="AO12" s="480">
        <v>1147150</v>
      </c>
      <c r="AP12" s="480">
        <v>112850</v>
      </c>
    </row>
    <row r="13" spans="1:42" ht="27" x14ac:dyDescent="0.3">
      <c r="A13" s="777"/>
      <c r="B13" s="780"/>
      <c r="C13" s="948">
        <v>4</v>
      </c>
      <c r="D13" s="947" t="s">
        <v>374</v>
      </c>
      <c r="E13" s="947">
        <v>1</v>
      </c>
      <c r="F13" s="947" t="s">
        <v>371</v>
      </c>
      <c r="G13" s="947" t="s">
        <v>375</v>
      </c>
      <c r="H13" s="480" t="s">
        <v>373</v>
      </c>
      <c r="I13" s="480"/>
      <c r="J13" s="480"/>
      <c r="K13" s="480"/>
      <c r="L13" s="480"/>
      <c r="M13" s="480"/>
      <c r="N13" s="480">
        <v>0</v>
      </c>
      <c r="O13" s="480">
        <v>0</v>
      </c>
      <c r="P13" s="480">
        <v>0</v>
      </c>
      <c r="Q13" s="480">
        <v>0</v>
      </c>
      <c r="R13" s="480">
        <v>0</v>
      </c>
      <c r="S13" s="480">
        <v>0</v>
      </c>
      <c r="T13" s="480">
        <v>0</v>
      </c>
      <c r="U13" s="480">
        <v>0</v>
      </c>
      <c r="V13" s="480">
        <v>0</v>
      </c>
      <c r="W13" s="480">
        <v>0</v>
      </c>
      <c r="X13" s="480">
        <v>0</v>
      </c>
      <c r="Y13" s="480">
        <v>0</v>
      </c>
      <c r="Z13" s="480">
        <v>4</v>
      </c>
      <c r="AA13" s="480">
        <v>0</v>
      </c>
      <c r="AB13" s="480">
        <v>1</v>
      </c>
      <c r="AC13" s="480">
        <v>0</v>
      </c>
      <c r="AD13" s="480">
        <v>0</v>
      </c>
      <c r="AE13" s="480">
        <v>0</v>
      </c>
      <c r="AF13" s="480">
        <v>0</v>
      </c>
      <c r="AG13" s="480">
        <v>0</v>
      </c>
      <c r="AH13" s="480">
        <v>0</v>
      </c>
      <c r="AI13" s="480">
        <v>0</v>
      </c>
      <c r="AJ13" s="480">
        <v>0</v>
      </c>
      <c r="AK13" s="480">
        <v>0</v>
      </c>
      <c r="AL13" s="480">
        <v>0</v>
      </c>
      <c r="AM13" s="480">
        <v>0</v>
      </c>
      <c r="AN13" s="480">
        <v>0</v>
      </c>
      <c r="AO13" s="480">
        <v>0</v>
      </c>
      <c r="AP13" s="480">
        <v>0</v>
      </c>
    </row>
    <row r="14" spans="1:42" ht="27" x14ac:dyDescent="0.3">
      <c r="A14" s="777"/>
      <c r="B14" s="780"/>
      <c r="C14" s="948">
        <v>0</v>
      </c>
      <c r="D14" s="947" t="s">
        <v>376</v>
      </c>
      <c r="E14" s="947">
        <v>1</v>
      </c>
      <c r="F14" s="947" t="s">
        <v>377</v>
      </c>
      <c r="G14" s="947" t="s">
        <v>378</v>
      </c>
      <c r="H14" s="480" t="s">
        <v>379</v>
      </c>
      <c r="I14" s="480">
        <v>0</v>
      </c>
      <c r="J14" s="480">
        <v>0</v>
      </c>
      <c r="K14" s="480">
        <v>0</v>
      </c>
      <c r="L14" s="480">
        <v>0</v>
      </c>
      <c r="M14" s="480">
        <v>0</v>
      </c>
      <c r="N14" s="480">
        <v>0</v>
      </c>
      <c r="O14" s="480">
        <v>0</v>
      </c>
      <c r="P14" s="480">
        <v>0</v>
      </c>
      <c r="Q14" s="480">
        <v>0</v>
      </c>
      <c r="R14" s="480">
        <v>0</v>
      </c>
      <c r="S14" s="480">
        <v>0</v>
      </c>
      <c r="T14" s="480">
        <v>0</v>
      </c>
      <c r="U14" s="480" t="s">
        <v>637</v>
      </c>
      <c r="V14" s="480">
        <v>0</v>
      </c>
      <c r="W14" s="480">
        <v>0</v>
      </c>
      <c r="X14" s="480">
        <v>0</v>
      </c>
      <c r="Y14" s="480">
        <v>0</v>
      </c>
      <c r="Z14" s="480">
        <v>4</v>
      </c>
      <c r="AA14" s="480">
        <v>0</v>
      </c>
      <c r="AB14" s="480">
        <v>0</v>
      </c>
      <c r="AC14" s="480">
        <v>0</v>
      </c>
      <c r="AD14" s="480">
        <v>0</v>
      </c>
      <c r="AE14" s="480">
        <v>0</v>
      </c>
      <c r="AF14" s="480">
        <v>0</v>
      </c>
      <c r="AG14" s="480">
        <v>0</v>
      </c>
      <c r="AH14" s="480">
        <v>0</v>
      </c>
      <c r="AI14" s="480">
        <v>0</v>
      </c>
      <c r="AJ14" s="480">
        <v>0</v>
      </c>
      <c r="AK14" s="480">
        <v>0</v>
      </c>
      <c r="AL14" s="480">
        <v>0</v>
      </c>
      <c r="AM14" s="480">
        <v>0</v>
      </c>
      <c r="AN14" s="480">
        <v>0</v>
      </c>
      <c r="AO14" s="480">
        <v>0</v>
      </c>
      <c r="AP14" s="480">
        <v>0</v>
      </c>
    </row>
    <row r="15" spans="1:42" ht="40.5" x14ac:dyDescent="0.3">
      <c r="A15" s="777"/>
      <c r="B15" s="780"/>
      <c r="C15" s="948">
        <v>0</v>
      </c>
      <c r="D15" s="947" t="s">
        <v>380</v>
      </c>
      <c r="E15" s="947">
        <v>1</v>
      </c>
      <c r="F15" s="949">
        <v>44109</v>
      </c>
      <c r="G15" s="947" t="s">
        <v>381</v>
      </c>
      <c r="H15" s="480" t="s">
        <v>379</v>
      </c>
      <c r="I15" s="480">
        <v>26</v>
      </c>
      <c r="J15" s="480">
        <v>0</v>
      </c>
      <c r="K15" s="480">
        <v>0</v>
      </c>
      <c r="L15" s="480">
        <v>0</v>
      </c>
      <c r="M15" s="480">
        <v>17</v>
      </c>
      <c r="N15" s="480">
        <v>40000</v>
      </c>
      <c r="O15" s="480">
        <v>740000</v>
      </c>
      <c r="P15" s="480">
        <v>233640</v>
      </c>
      <c r="Q15" s="480">
        <v>1033640</v>
      </c>
      <c r="R15" s="480">
        <v>0</v>
      </c>
      <c r="S15" s="480">
        <v>0</v>
      </c>
      <c r="T15" s="480">
        <v>0</v>
      </c>
      <c r="U15" s="480"/>
      <c r="V15" s="480">
        <v>1837</v>
      </c>
      <c r="W15" s="480">
        <v>100</v>
      </c>
      <c r="X15" s="480">
        <v>5.4</v>
      </c>
      <c r="Y15" s="480">
        <v>0</v>
      </c>
      <c r="Z15" s="480">
        <v>0</v>
      </c>
      <c r="AA15" s="480">
        <v>0</v>
      </c>
      <c r="AB15" s="480">
        <v>0</v>
      </c>
      <c r="AC15" s="480">
        <v>0</v>
      </c>
      <c r="AD15" s="480">
        <v>429</v>
      </c>
      <c r="AE15" s="480">
        <v>0</v>
      </c>
      <c r="AF15" s="480">
        <v>0</v>
      </c>
      <c r="AG15" s="480">
        <v>0</v>
      </c>
      <c r="AH15" s="480">
        <v>0</v>
      </c>
      <c r="AI15" s="480">
        <v>0</v>
      </c>
      <c r="AJ15" s="480">
        <v>0</v>
      </c>
      <c r="AK15" s="480">
        <v>0</v>
      </c>
      <c r="AL15" s="480">
        <v>0</v>
      </c>
      <c r="AM15" s="480">
        <v>0</v>
      </c>
      <c r="AN15" s="480">
        <v>356360</v>
      </c>
      <c r="AO15" s="480">
        <v>356360</v>
      </c>
      <c r="AP15" s="480">
        <v>118360</v>
      </c>
    </row>
    <row r="16" spans="1:42" ht="27" x14ac:dyDescent="0.3">
      <c r="A16" s="777"/>
      <c r="B16" s="780"/>
      <c r="C16" s="948">
        <v>0</v>
      </c>
      <c r="D16" s="947" t="s">
        <v>382</v>
      </c>
      <c r="E16" s="947">
        <v>1</v>
      </c>
      <c r="F16" s="947" t="s">
        <v>383</v>
      </c>
      <c r="G16" s="947" t="s">
        <v>384</v>
      </c>
      <c r="H16" s="480" t="s">
        <v>379</v>
      </c>
      <c r="I16" s="480">
        <v>26</v>
      </c>
      <c r="J16" s="480">
        <v>0</v>
      </c>
      <c r="K16" s="480">
        <v>0</v>
      </c>
      <c r="L16" s="480">
        <v>0</v>
      </c>
      <c r="M16" s="480">
        <v>17</v>
      </c>
      <c r="N16" s="480">
        <v>0</v>
      </c>
      <c r="O16" s="480">
        <v>0</v>
      </c>
      <c r="P16" s="480">
        <v>0</v>
      </c>
      <c r="Q16" s="480">
        <v>0</v>
      </c>
      <c r="R16" s="480">
        <v>0</v>
      </c>
      <c r="S16" s="480">
        <v>0</v>
      </c>
      <c r="T16" s="480">
        <v>0</v>
      </c>
      <c r="U16" s="480" t="s">
        <v>638</v>
      </c>
      <c r="V16" s="480">
        <v>0</v>
      </c>
      <c r="W16" s="480">
        <v>0</v>
      </c>
      <c r="X16" s="480">
        <v>0</v>
      </c>
      <c r="Y16" s="480">
        <v>0</v>
      </c>
      <c r="Z16" s="480">
        <v>929</v>
      </c>
      <c r="AA16" s="480">
        <v>3</v>
      </c>
      <c r="AB16" s="480">
        <v>564</v>
      </c>
      <c r="AC16" s="480">
        <v>0</v>
      </c>
      <c r="AD16" s="480">
        <v>400</v>
      </c>
      <c r="AE16" s="480">
        <v>0.2</v>
      </c>
      <c r="AF16" s="480">
        <v>110</v>
      </c>
      <c r="AG16" s="480">
        <v>0</v>
      </c>
      <c r="AH16" s="480">
        <v>148000</v>
      </c>
      <c r="AI16" s="480">
        <v>10000</v>
      </c>
      <c r="AJ16" s="480">
        <v>630000</v>
      </c>
      <c r="AK16" s="480">
        <v>0</v>
      </c>
      <c r="AL16" s="480">
        <v>0</v>
      </c>
      <c r="AM16" s="480">
        <v>0</v>
      </c>
      <c r="AN16" s="480">
        <v>0</v>
      </c>
      <c r="AO16" s="480">
        <v>0</v>
      </c>
      <c r="AP16" s="480">
        <v>0</v>
      </c>
    </row>
    <row r="17" spans="1:42" ht="27" x14ac:dyDescent="0.3">
      <c r="A17" s="777"/>
      <c r="B17" s="780"/>
      <c r="C17" s="948">
        <v>0</v>
      </c>
      <c r="D17" s="947" t="s">
        <v>385</v>
      </c>
      <c r="E17" s="947">
        <v>1</v>
      </c>
      <c r="F17" s="947" t="s">
        <v>371</v>
      </c>
      <c r="G17" s="947" t="s">
        <v>386</v>
      </c>
      <c r="H17" s="480" t="s">
        <v>373</v>
      </c>
      <c r="I17" s="480"/>
      <c r="J17" s="480"/>
      <c r="K17" s="480"/>
      <c r="L17" s="480"/>
      <c r="M17" s="480"/>
      <c r="N17" s="480">
        <v>0</v>
      </c>
      <c r="O17" s="480">
        <v>0</v>
      </c>
      <c r="P17" s="480">
        <v>0</v>
      </c>
      <c r="Q17" s="480">
        <v>0</v>
      </c>
      <c r="R17" s="480">
        <v>0</v>
      </c>
      <c r="S17" s="480">
        <v>0</v>
      </c>
      <c r="T17" s="480">
        <v>0</v>
      </c>
      <c r="U17" s="480">
        <v>0</v>
      </c>
      <c r="V17" s="480">
        <v>0</v>
      </c>
      <c r="W17" s="480">
        <v>0</v>
      </c>
      <c r="X17" s="480">
        <v>0</v>
      </c>
      <c r="Y17" s="480">
        <v>0</v>
      </c>
      <c r="Z17" s="480">
        <v>0</v>
      </c>
      <c r="AA17" s="480">
        <v>0</v>
      </c>
      <c r="AB17" s="480">
        <v>1</v>
      </c>
      <c r="AC17" s="480">
        <v>0</v>
      </c>
      <c r="AD17" s="480">
        <v>0</v>
      </c>
      <c r="AE17" s="480">
        <v>0</v>
      </c>
      <c r="AF17" s="480">
        <v>0</v>
      </c>
      <c r="AG17" s="480">
        <v>0</v>
      </c>
      <c r="AH17" s="480">
        <v>0</v>
      </c>
      <c r="AI17" s="480">
        <v>0</v>
      </c>
      <c r="AJ17" s="480">
        <v>0</v>
      </c>
      <c r="AK17" s="480">
        <v>0</v>
      </c>
      <c r="AL17" s="480">
        <v>0</v>
      </c>
      <c r="AM17" s="480">
        <v>0</v>
      </c>
      <c r="AN17" s="480">
        <v>0</v>
      </c>
      <c r="AO17" s="480">
        <v>0</v>
      </c>
      <c r="AP17" s="480">
        <v>0</v>
      </c>
    </row>
    <row r="18" spans="1:42" ht="27" x14ac:dyDescent="0.3">
      <c r="A18" s="777"/>
      <c r="B18" s="780"/>
      <c r="C18" s="948">
        <v>0</v>
      </c>
      <c r="D18" s="947" t="s">
        <v>387</v>
      </c>
      <c r="E18" s="947">
        <v>1</v>
      </c>
      <c r="F18" s="947" t="s">
        <v>371</v>
      </c>
      <c r="G18" s="947" t="s">
        <v>388</v>
      </c>
      <c r="H18" s="480" t="s">
        <v>373</v>
      </c>
      <c r="I18" s="480"/>
      <c r="J18" s="480"/>
      <c r="K18" s="480"/>
      <c r="L18" s="480"/>
      <c r="M18" s="480"/>
      <c r="N18" s="480">
        <v>0</v>
      </c>
      <c r="O18" s="480">
        <v>0</v>
      </c>
      <c r="P18" s="480">
        <v>0</v>
      </c>
      <c r="Q18" s="480">
        <v>0</v>
      </c>
      <c r="R18" s="480">
        <v>0</v>
      </c>
      <c r="S18" s="480">
        <v>0</v>
      </c>
      <c r="T18" s="480">
        <v>0</v>
      </c>
      <c r="U18" s="480">
        <v>0</v>
      </c>
      <c r="V18" s="480">
        <v>0</v>
      </c>
      <c r="W18" s="480">
        <v>0</v>
      </c>
      <c r="X18" s="480">
        <v>0</v>
      </c>
      <c r="Y18" s="480">
        <v>0</v>
      </c>
      <c r="Z18" s="480">
        <v>0</v>
      </c>
      <c r="AA18" s="480">
        <v>3</v>
      </c>
      <c r="AB18" s="480">
        <v>0</v>
      </c>
      <c r="AC18" s="480">
        <v>0</v>
      </c>
      <c r="AD18" s="480">
        <v>0</v>
      </c>
      <c r="AE18" s="480">
        <v>0.2</v>
      </c>
      <c r="AF18" s="480">
        <v>0</v>
      </c>
      <c r="AG18" s="480">
        <v>0</v>
      </c>
      <c r="AH18" s="480">
        <v>0</v>
      </c>
      <c r="AI18" s="480">
        <v>0</v>
      </c>
      <c r="AJ18" s="480">
        <v>0</v>
      </c>
      <c r="AK18" s="480">
        <v>0</v>
      </c>
      <c r="AL18" s="480">
        <v>0</v>
      </c>
      <c r="AM18" s="480">
        <v>0</v>
      </c>
      <c r="AN18" s="480">
        <v>0</v>
      </c>
      <c r="AO18" s="480">
        <v>0</v>
      </c>
      <c r="AP18" s="480">
        <v>0</v>
      </c>
    </row>
    <row r="19" spans="1:42" ht="27" x14ac:dyDescent="0.3">
      <c r="A19" s="778"/>
      <c r="B19" s="780"/>
      <c r="C19" s="948">
        <v>0</v>
      </c>
      <c r="D19" s="947" t="s">
        <v>389</v>
      </c>
      <c r="E19" s="947">
        <v>1</v>
      </c>
      <c r="F19" s="947" t="s">
        <v>371</v>
      </c>
      <c r="G19" s="947" t="s">
        <v>390</v>
      </c>
      <c r="H19" s="480" t="s">
        <v>373</v>
      </c>
      <c r="I19" s="480"/>
      <c r="J19" s="480"/>
      <c r="K19" s="480"/>
      <c r="L19" s="480"/>
      <c r="M19" s="480"/>
      <c r="N19" s="480">
        <v>0</v>
      </c>
      <c r="O19" s="480">
        <v>0</v>
      </c>
      <c r="P19" s="480">
        <v>0</v>
      </c>
      <c r="Q19" s="480">
        <v>0</v>
      </c>
      <c r="R19" s="480">
        <v>0</v>
      </c>
      <c r="S19" s="480">
        <v>0</v>
      </c>
      <c r="T19" s="480">
        <v>0</v>
      </c>
      <c r="U19" s="480">
        <v>0</v>
      </c>
      <c r="V19" s="480">
        <v>0</v>
      </c>
      <c r="W19" s="480">
        <v>0</v>
      </c>
      <c r="X19" s="480">
        <v>0</v>
      </c>
      <c r="Y19" s="480">
        <v>0</v>
      </c>
      <c r="Z19" s="480">
        <v>0</v>
      </c>
      <c r="AA19" s="480">
        <v>0</v>
      </c>
      <c r="AB19" s="480">
        <v>1</v>
      </c>
      <c r="AC19" s="480">
        <v>0</v>
      </c>
      <c r="AD19" s="480">
        <v>0</v>
      </c>
      <c r="AE19" s="480">
        <v>0</v>
      </c>
      <c r="AF19" s="480">
        <v>0</v>
      </c>
      <c r="AG19" s="480">
        <v>0</v>
      </c>
      <c r="AH19" s="480">
        <v>0</v>
      </c>
      <c r="AI19" s="480">
        <v>0</v>
      </c>
      <c r="AJ19" s="480">
        <v>0</v>
      </c>
      <c r="AK19" s="480">
        <v>0</v>
      </c>
      <c r="AL19" s="480">
        <v>0</v>
      </c>
      <c r="AM19" s="480">
        <v>0</v>
      </c>
      <c r="AN19" s="480">
        <v>0</v>
      </c>
      <c r="AO19" s="480">
        <v>0</v>
      </c>
      <c r="AP19" s="480">
        <v>0</v>
      </c>
    </row>
    <row r="20" spans="1:42" ht="27" x14ac:dyDescent="0.3">
      <c r="A20" s="773">
        <v>4</v>
      </c>
      <c r="B20" s="781" t="s">
        <v>391</v>
      </c>
      <c r="C20" s="950">
        <v>38</v>
      </c>
      <c r="D20" s="947" t="s">
        <v>392</v>
      </c>
      <c r="E20" s="947">
        <v>1</v>
      </c>
      <c r="F20" s="947" t="s">
        <v>393</v>
      </c>
      <c r="G20" s="947" t="s">
        <v>394</v>
      </c>
      <c r="H20" s="490" t="s">
        <v>395</v>
      </c>
      <c r="I20" s="490"/>
      <c r="J20" s="490" t="s">
        <v>76</v>
      </c>
      <c r="K20" s="490"/>
      <c r="L20" s="490" t="s">
        <v>76</v>
      </c>
      <c r="M20" s="490"/>
      <c r="N20" s="490">
        <v>0</v>
      </c>
      <c r="O20" s="490">
        <v>1260000</v>
      </c>
      <c r="P20" s="490">
        <v>170759</v>
      </c>
      <c r="Q20" s="490">
        <f t="shared" ref="Q20:Q29" si="0">N20+O20+P20</f>
        <v>1430759</v>
      </c>
      <c r="R20" s="490">
        <v>0</v>
      </c>
      <c r="S20" s="490">
        <v>0</v>
      </c>
      <c r="T20" s="490">
        <v>0</v>
      </c>
      <c r="U20" s="490">
        <v>0</v>
      </c>
      <c r="V20" s="490">
        <v>0</v>
      </c>
      <c r="W20" s="490">
        <v>0</v>
      </c>
      <c r="X20" s="490">
        <v>0</v>
      </c>
      <c r="Y20" s="490">
        <v>0</v>
      </c>
      <c r="Z20" s="490">
        <v>0</v>
      </c>
      <c r="AA20" s="490">
        <v>0</v>
      </c>
      <c r="AB20" s="490">
        <v>0</v>
      </c>
      <c r="AC20" s="490">
        <v>0</v>
      </c>
      <c r="AD20" s="490">
        <v>0</v>
      </c>
      <c r="AE20" s="490">
        <v>0</v>
      </c>
      <c r="AF20" s="490">
        <v>0</v>
      </c>
      <c r="AG20" s="490">
        <v>0</v>
      </c>
      <c r="AH20" s="490">
        <v>0</v>
      </c>
      <c r="AI20" s="490">
        <v>0</v>
      </c>
      <c r="AJ20" s="490">
        <v>0</v>
      </c>
      <c r="AK20" s="490">
        <f t="shared" ref="AK20:AN31" si="1">R20*Y20</f>
        <v>0</v>
      </c>
      <c r="AL20" s="490">
        <f t="shared" si="1"/>
        <v>0</v>
      </c>
      <c r="AM20" s="490">
        <f t="shared" si="1"/>
        <v>0</v>
      </c>
      <c r="AN20" s="490">
        <f t="shared" si="1"/>
        <v>0</v>
      </c>
      <c r="AO20" s="490">
        <f t="shared" ref="AO20:AO34" si="2">AK20+AL20+AM20+AN20</f>
        <v>0</v>
      </c>
      <c r="AP20" s="490">
        <f t="shared" ref="AP20:AP45" si="3">AO20-Q20</f>
        <v>-1430759</v>
      </c>
    </row>
    <row r="21" spans="1:42" ht="27" x14ac:dyDescent="0.3">
      <c r="A21" s="774"/>
      <c r="B21" s="782"/>
      <c r="C21" s="951"/>
      <c r="D21" s="947" t="s">
        <v>392</v>
      </c>
      <c r="E21" s="947">
        <v>1</v>
      </c>
      <c r="F21" s="947" t="s">
        <v>396</v>
      </c>
      <c r="G21" s="947" t="s">
        <v>397</v>
      </c>
      <c r="H21" s="490" t="s">
        <v>398</v>
      </c>
      <c r="I21" s="490"/>
      <c r="J21" s="490" t="s">
        <v>76</v>
      </c>
      <c r="K21" s="490"/>
      <c r="L21" s="490" t="s">
        <v>76</v>
      </c>
      <c r="M21" s="490"/>
      <c r="N21" s="490">
        <v>0</v>
      </c>
      <c r="O21" s="490">
        <v>1290000</v>
      </c>
      <c r="P21" s="490">
        <v>952384</v>
      </c>
      <c r="Q21" s="490">
        <f t="shared" si="0"/>
        <v>2242384</v>
      </c>
      <c r="R21" s="490">
        <v>0</v>
      </c>
      <c r="S21" s="490">
        <v>0</v>
      </c>
      <c r="T21" s="490">
        <v>0</v>
      </c>
      <c r="U21" s="490">
        <v>0</v>
      </c>
      <c r="V21" s="490">
        <v>0</v>
      </c>
      <c r="W21" s="490">
        <v>0</v>
      </c>
      <c r="X21" s="490">
        <v>0</v>
      </c>
      <c r="Y21" s="490">
        <v>0</v>
      </c>
      <c r="Z21" s="490">
        <v>0</v>
      </c>
      <c r="AA21" s="490">
        <v>0</v>
      </c>
      <c r="AB21" s="490">
        <v>0</v>
      </c>
      <c r="AC21" s="490">
        <v>0</v>
      </c>
      <c r="AD21" s="490">
        <v>0</v>
      </c>
      <c r="AE21" s="490">
        <v>0</v>
      </c>
      <c r="AF21" s="490">
        <v>0</v>
      </c>
      <c r="AG21" s="490">
        <v>0</v>
      </c>
      <c r="AH21" s="490">
        <v>0</v>
      </c>
      <c r="AI21" s="490">
        <v>0</v>
      </c>
      <c r="AJ21" s="490">
        <v>0</v>
      </c>
      <c r="AK21" s="490">
        <f t="shared" si="1"/>
        <v>0</v>
      </c>
      <c r="AL21" s="490">
        <f t="shared" si="1"/>
        <v>0</v>
      </c>
      <c r="AM21" s="490">
        <f t="shared" si="1"/>
        <v>0</v>
      </c>
      <c r="AN21" s="490">
        <f t="shared" si="1"/>
        <v>0</v>
      </c>
      <c r="AO21" s="490">
        <f t="shared" si="2"/>
        <v>0</v>
      </c>
      <c r="AP21" s="490">
        <f t="shared" si="3"/>
        <v>-2242384</v>
      </c>
    </row>
    <row r="22" spans="1:42" ht="27" x14ac:dyDescent="0.3">
      <c r="A22" s="774"/>
      <c r="B22" s="782"/>
      <c r="C22" s="951"/>
      <c r="D22" s="947" t="s">
        <v>399</v>
      </c>
      <c r="E22" s="947">
        <v>1</v>
      </c>
      <c r="F22" s="947" t="s">
        <v>396</v>
      </c>
      <c r="G22" s="947" t="s">
        <v>400</v>
      </c>
      <c r="H22" s="490" t="s">
        <v>398</v>
      </c>
      <c r="I22" s="490"/>
      <c r="J22" s="490" t="s">
        <v>76</v>
      </c>
      <c r="K22" s="490"/>
      <c r="L22" s="490" t="s">
        <v>76</v>
      </c>
      <c r="M22" s="490"/>
      <c r="N22" s="490">
        <v>0</v>
      </c>
      <c r="O22" s="490">
        <v>453000</v>
      </c>
      <c r="P22" s="490">
        <v>33000</v>
      </c>
      <c r="Q22" s="490">
        <f t="shared" si="0"/>
        <v>486000</v>
      </c>
      <c r="R22" s="490">
        <v>0</v>
      </c>
      <c r="S22" s="490">
        <v>0</v>
      </c>
      <c r="T22" s="490">
        <v>0</v>
      </c>
      <c r="U22" s="490">
        <v>0</v>
      </c>
      <c r="V22" s="490">
        <v>0</v>
      </c>
      <c r="W22" s="490">
        <v>0</v>
      </c>
      <c r="X22" s="490">
        <v>0</v>
      </c>
      <c r="Y22" s="490">
        <v>0</v>
      </c>
      <c r="Z22" s="490">
        <v>0</v>
      </c>
      <c r="AA22" s="490">
        <v>0</v>
      </c>
      <c r="AB22" s="490">
        <v>0</v>
      </c>
      <c r="AC22" s="490">
        <v>0</v>
      </c>
      <c r="AD22" s="490">
        <v>0</v>
      </c>
      <c r="AE22" s="490">
        <v>0</v>
      </c>
      <c r="AF22" s="490">
        <v>0</v>
      </c>
      <c r="AG22" s="490">
        <v>0</v>
      </c>
      <c r="AH22" s="490">
        <v>0</v>
      </c>
      <c r="AI22" s="490">
        <v>0</v>
      </c>
      <c r="AJ22" s="490">
        <v>0</v>
      </c>
      <c r="AK22" s="490">
        <f t="shared" si="1"/>
        <v>0</v>
      </c>
      <c r="AL22" s="490">
        <f t="shared" si="1"/>
        <v>0</v>
      </c>
      <c r="AM22" s="490">
        <f t="shared" si="1"/>
        <v>0</v>
      </c>
      <c r="AN22" s="490">
        <f t="shared" si="1"/>
        <v>0</v>
      </c>
      <c r="AO22" s="490">
        <f t="shared" si="2"/>
        <v>0</v>
      </c>
      <c r="AP22" s="490">
        <f t="shared" si="3"/>
        <v>-486000</v>
      </c>
    </row>
    <row r="23" spans="1:42" ht="27" x14ac:dyDescent="0.3">
      <c r="A23" s="774"/>
      <c r="B23" s="782"/>
      <c r="C23" s="951"/>
      <c r="D23" s="947" t="s">
        <v>392</v>
      </c>
      <c r="E23" s="947">
        <v>1</v>
      </c>
      <c r="F23" s="947" t="s">
        <v>401</v>
      </c>
      <c r="G23" s="947" t="s">
        <v>402</v>
      </c>
      <c r="H23" s="490" t="s">
        <v>403</v>
      </c>
      <c r="I23" s="490"/>
      <c r="J23" s="490" t="s">
        <v>76</v>
      </c>
      <c r="K23" s="490"/>
      <c r="L23" s="490" t="s">
        <v>76</v>
      </c>
      <c r="M23" s="490"/>
      <c r="N23" s="490">
        <v>0</v>
      </c>
      <c r="O23" s="490">
        <v>528000</v>
      </c>
      <c r="P23" s="490">
        <v>86000</v>
      </c>
      <c r="Q23" s="490">
        <f t="shared" si="0"/>
        <v>614000</v>
      </c>
      <c r="R23" s="490">
        <v>0</v>
      </c>
      <c r="S23" s="490">
        <v>0</v>
      </c>
      <c r="T23" s="490">
        <v>0</v>
      </c>
      <c r="U23" s="490">
        <v>0</v>
      </c>
      <c r="V23" s="490">
        <v>0</v>
      </c>
      <c r="W23" s="490">
        <v>0</v>
      </c>
      <c r="X23" s="490">
        <v>0</v>
      </c>
      <c r="Y23" s="490">
        <v>0</v>
      </c>
      <c r="Z23" s="490">
        <v>0</v>
      </c>
      <c r="AA23" s="490">
        <v>0</v>
      </c>
      <c r="AB23" s="490">
        <v>0</v>
      </c>
      <c r="AC23" s="490">
        <v>0</v>
      </c>
      <c r="AD23" s="490">
        <v>0</v>
      </c>
      <c r="AE23" s="490">
        <v>0</v>
      </c>
      <c r="AF23" s="490">
        <v>0</v>
      </c>
      <c r="AG23" s="490">
        <v>0</v>
      </c>
      <c r="AH23" s="490">
        <v>0</v>
      </c>
      <c r="AI23" s="490">
        <v>0</v>
      </c>
      <c r="AJ23" s="490">
        <v>0</v>
      </c>
      <c r="AK23" s="490">
        <f t="shared" si="1"/>
        <v>0</v>
      </c>
      <c r="AL23" s="490">
        <f t="shared" si="1"/>
        <v>0</v>
      </c>
      <c r="AM23" s="490">
        <f t="shared" si="1"/>
        <v>0</v>
      </c>
      <c r="AN23" s="490">
        <f t="shared" si="1"/>
        <v>0</v>
      </c>
      <c r="AO23" s="490">
        <f t="shared" si="2"/>
        <v>0</v>
      </c>
      <c r="AP23" s="490">
        <f t="shared" si="3"/>
        <v>-614000</v>
      </c>
    </row>
    <row r="24" spans="1:42" ht="27" x14ac:dyDescent="0.3">
      <c r="A24" s="774"/>
      <c r="B24" s="782"/>
      <c r="C24" s="951"/>
      <c r="D24" s="947" t="s">
        <v>392</v>
      </c>
      <c r="E24" s="947">
        <v>1</v>
      </c>
      <c r="F24" s="947" t="s">
        <v>401</v>
      </c>
      <c r="G24" s="947" t="s">
        <v>404</v>
      </c>
      <c r="H24" s="490" t="s">
        <v>405</v>
      </c>
      <c r="I24" s="490"/>
      <c r="J24" s="490" t="s">
        <v>76</v>
      </c>
      <c r="K24" s="490"/>
      <c r="L24" s="490" t="s">
        <v>76</v>
      </c>
      <c r="M24" s="490"/>
      <c r="N24" s="490">
        <v>0</v>
      </c>
      <c r="O24" s="490">
        <v>892000</v>
      </c>
      <c r="P24" s="490">
        <v>197400</v>
      </c>
      <c r="Q24" s="490">
        <f t="shared" si="0"/>
        <v>1089400</v>
      </c>
      <c r="R24" s="490">
        <v>0</v>
      </c>
      <c r="S24" s="490">
        <v>0</v>
      </c>
      <c r="T24" s="490">
        <v>0</v>
      </c>
      <c r="U24" s="490">
        <v>0</v>
      </c>
      <c r="V24" s="490">
        <v>0</v>
      </c>
      <c r="W24" s="490">
        <v>0</v>
      </c>
      <c r="X24" s="490">
        <v>0</v>
      </c>
      <c r="Y24" s="490">
        <v>0</v>
      </c>
      <c r="Z24" s="490">
        <v>0</v>
      </c>
      <c r="AA24" s="490">
        <v>0</v>
      </c>
      <c r="AB24" s="490">
        <v>0</v>
      </c>
      <c r="AC24" s="490">
        <v>0</v>
      </c>
      <c r="AD24" s="490">
        <v>0</v>
      </c>
      <c r="AE24" s="490">
        <v>0</v>
      </c>
      <c r="AF24" s="490">
        <v>0</v>
      </c>
      <c r="AG24" s="490">
        <v>0</v>
      </c>
      <c r="AH24" s="490">
        <v>0</v>
      </c>
      <c r="AI24" s="490">
        <v>0</v>
      </c>
      <c r="AJ24" s="490">
        <v>0</v>
      </c>
      <c r="AK24" s="490">
        <f t="shared" si="1"/>
        <v>0</v>
      </c>
      <c r="AL24" s="490">
        <f t="shared" si="1"/>
        <v>0</v>
      </c>
      <c r="AM24" s="490">
        <f t="shared" si="1"/>
        <v>0</v>
      </c>
      <c r="AN24" s="490">
        <f t="shared" si="1"/>
        <v>0</v>
      </c>
      <c r="AO24" s="490">
        <f t="shared" si="2"/>
        <v>0</v>
      </c>
      <c r="AP24" s="490">
        <f t="shared" si="3"/>
        <v>-1089400</v>
      </c>
    </row>
    <row r="25" spans="1:42" ht="27" x14ac:dyDescent="0.3">
      <c r="A25" s="774"/>
      <c r="B25" s="782"/>
      <c r="C25" s="951"/>
      <c r="D25" s="947" t="s">
        <v>392</v>
      </c>
      <c r="E25" s="947">
        <v>1</v>
      </c>
      <c r="F25" s="947" t="s">
        <v>401</v>
      </c>
      <c r="G25" s="947" t="s">
        <v>406</v>
      </c>
      <c r="H25" s="490" t="s">
        <v>405</v>
      </c>
      <c r="I25" s="490"/>
      <c r="J25" s="490" t="s">
        <v>76</v>
      </c>
      <c r="K25" s="490"/>
      <c r="L25" s="490" t="s">
        <v>76</v>
      </c>
      <c r="M25" s="490"/>
      <c r="N25" s="490">
        <v>0</v>
      </c>
      <c r="O25" s="490">
        <v>755000</v>
      </c>
      <c r="P25" s="490">
        <v>103000</v>
      </c>
      <c r="Q25" s="490">
        <f t="shared" si="0"/>
        <v>858000</v>
      </c>
      <c r="R25" s="490">
        <v>0</v>
      </c>
      <c r="S25" s="490">
        <v>0</v>
      </c>
      <c r="T25" s="490">
        <v>0</v>
      </c>
      <c r="U25" s="490">
        <v>0</v>
      </c>
      <c r="V25" s="490">
        <v>0</v>
      </c>
      <c r="W25" s="490">
        <v>0</v>
      </c>
      <c r="X25" s="490">
        <v>0</v>
      </c>
      <c r="Y25" s="490">
        <v>0</v>
      </c>
      <c r="Z25" s="490">
        <v>0</v>
      </c>
      <c r="AA25" s="490">
        <v>0</v>
      </c>
      <c r="AB25" s="490">
        <v>0</v>
      </c>
      <c r="AC25" s="490">
        <v>0</v>
      </c>
      <c r="AD25" s="490">
        <v>0</v>
      </c>
      <c r="AE25" s="490">
        <v>0</v>
      </c>
      <c r="AF25" s="490">
        <v>0</v>
      </c>
      <c r="AG25" s="490">
        <v>0</v>
      </c>
      <c r="AH25" s="490">
        <v>0</v>
      </c>
      <c r="AI25" s="490">
        <v>0</v>
      </c>
      <c r="AJ25" s="490">
        <v>0</v>
      </c>
      <c r="AK25" s="490">
        <f t="shared" si="1"/>
        <v>0</v>
      </c>
      <c r="AL25" s="490">
        <f t="shared" si="1"/>
        <v>0</v>
      </c>
      <c r="AM25" s="490">
        <f t="shared" si="1"/>
        <v>0</v>
      </c>
      <c r="AN25" s="490">
        <f t="shared" si="1"/>
        <v>0</v>
      </c>
      <c r="AO25" s="490">
        <f t="shared" si="2"/>
        <v>0</v>
      </c>
      <c r="AP25" s="490">
        <f t="shared" si="3"/>
        <v>-858000</v>
      </c>
    </row>
    <row r="26" spans="1:42" x14ac:dyDescent="0.3">
      <c r="A26" s="774"/>
      <c r="B26" s="782"/>
      <c r="C26" s="951"/>
      <c r="D26" s="947" t="s">
        <v>407</v>
      </c>
      <c r="E26" s="947">
        <v>1</v>
      </c>
      <c r="F26" s="947" t="s">
        <v>401</v>
      </c>
      <c r="G26" s="947" t="s">
        <v>408</v>
      </c>
      <c r="H26" s="490" t="s">
        <v>409</v>
      </c>
      <c r="I26" s="490"/>
      <c r="J26" s="490" t="s">
        <v>76</v>
      </c>
      <c r="K26" s="490"/>
      <c r="L26" s="490" t="s">
        <v>76</v>
      </c>
      <c r="M26" s="490"/>
      <c r="N26" s="490">
        <v>0</v>
      </c>
      <c r="O26" s="490">
        <v>109000</v>
      </c>
      <c r="P26" s="490">
        <v>0</v>
      </c>
      <c r="Q26" s="490">
        <f t="shared" si="0"/>
        <v>109000</v>
      </c>
      <c r="R26" s="490">
        <v>0</v>
      </c>
      <c r="S26" s="490">
        <v>0</v>
      </c>
      <c r="T26" s="490">
        <v>0</v>
      </c>
      <c r="U26" s="490">
        <v>0</v>
      </c>
      <c r="V26" s="490">
        <v>0</v>
      </c>
      <c r="W26" s="490">
        <v>0</v>
      </c>
      <c r="X26" s="490">
        <v>0</v>
      </c>
      <c r="Y26" s="490">
        <v>0</v>
      </c>
      <c r="Z26" s="490">
        <v>0</v>
      </c>
      <c r="AA26" s="490">
        <v>0</v>
      </c>
      <c r="AB26" s="490">
        <v>0</v>
      </c>
      <c r="AC26" s="490">
        <v>0</v>
      </c>
      <c r="AD26" s="490">
        <v>0</v>
      </c>
      <c r="AE26" s="490">
        <v>0</v>
      </c>
      <c r="AF26" s="490">
        <v>0</v>
      </c>
      <c r="AG26" s="490">
        <v>0</v>
      </c>
      <c r="AH26" s="490">
        <v>0</v>
      </c>
      <c r="AI26" s="490">
        <v>0</v>
      </c>
      <c r="AJ26" s="490">
        <v>0</v>
      </c>
      <c r="AK26" s="490">
        <f t="shared" si="1"/>
        <v>0</v>
      </c>
      <c r="AL26" s="490">
        <f t="shared" si="1"/>
        <v>0</v>
      </c>
      <c r="AM26" s="490">
        <f t="shared" si="1"/>
        <v>0</v>
      </c>
      <c r="AN26" s="490">
        <f t="shared" si="1"/>
        <v>0</v>
      </c>
      <c r="AO26" s="490">
        <f t="shared" si="2"/>
        <v>0</v>
      </c>
      <c r="AP26" s="490">
        <f t="shared" si="3"/>
        <v>-109000</v>
      </c>
    </row>
    <row r="27" spans="1:42" x14ac:dyDescent="0.3">
      <c r="A27" s="774"/>
      <c r="B27" s="782"/>
      <c r="C27" s="951"/>
      <c r="D27" s="947" t="s">
        <v>50</v>
      </c>
      <c r="E27" s="947">
        <v>1</v>
      </c>
      <c r="F27" s="947" t="s">
        <v>401</v>
      </c>
      <c r="G27" s="947" t="s">
        <v>410</v>
      </c>
      <c r="H27" s="490" t="s">
        <v>409</v>
      </c>
      <c r="I27" s="490"/>
      <c r="J27" s="490" t="s">
        <v>76</v>
      </c>
      <c r="K27" s="490"/>
      <c r="L27" s="490" t="s">
        <v>76</v>
      </c>
      <c r="M27" s="490"/>
      <c r="N27" s="490">
        <v>0</v>
      </c>
      <c r="O27" s="490">
        <v>732000</v>
      </c>
      <c r="P27" s="490">
        <v>102900</v>
      </c>
      <c r="Q27" s="490">
        <f t="shared" si="0"/>
        <v>834900</v>
      </c>
      <c r="R27" s="490">
        <v>0</v>
      </c>
      <c r="S27" s="490">
        <v>0</v>
      </c>
      <c r="T27" s="490">
        <v>0</v>
      </c>
      <c r="U27" s="490">
        <v>0</v>
      </c>
      <c r="V27" s="490">
        <v>0</v>
      </c>
      <c r="W27" s="490">
        <v>0</v>
      </c>
      <c r="X27" s="490">
        <v>0</v>
      </c>
      <c r="Y27" s="490">
        <v>0</v>
      </c>
      <c r="Z27" s="490">
        <v>0</v>
      </c>
      <c r="AA27" s="490">
        <v>0</v>
      </c>
      <c r="AB27" s="490">
        <v>0</v>
      </c>
      <c r="AC27" s="490">
        <v>0</v>
      </c>
      <c r="AD27" s="490">
        <v>0</v>
      </c>
      <c r="AE27" s="490">
        <v>0</v>
      </c>
      <c r="AF27" s="490">
        <v>0</v>
      </c>
      <c r="AG27" s="490">
        <v>0</v>
      </c>
      <c r="AH27" s="490">
        <v>0</v>
      </c>
      <c r="AI27" s="490">
        <v>0</v>
      </c>
      <c r="AJ27" s="490">
        <v>0</v>
      </c>
      <c r="AK27" s="490">
        <f t="shared" si="1"/>
        <v>0</v>
      </c>
      <c r="AL27" s="490">
        <f t="shared" si="1"/>
        <v>0</v>
      </c>
      <c r="AM27" s="490">
        <f t="shared" si="1"/>
        <v>0</v>
      </c>
      <c r="AN27" s="490">
        <f t="shared" si="1"/>
        <v>0</v>
      </c>
      <c r="AO27" s="490">
        <f t="shared" si="2"/>
        <v>0</v>
      </c>
      <c r="AP27" s="490">
        <f t="shared" si="3"/>
        <v>-834900</v>
      </c>
    </row>
    <row r="28" spans="1:42" x14ac:dyDescent="0.3">
      <c r="A28" s="774"/>
      <c r="B28" s="782"/>
      <c r="C28" s="951"/>
      <c r="D28" s="947" t="s">
        <v>411</v>
      </c>
      <c r="E28" s="947">
        <v>1</v>
      </c>
      <c r="F28" s="947" t="s">
        <v>401</v>
      </c>
      <c r="G28" s="947" t="s">
        <v>412</v>
      </c>
      <c r="H28" s="490" t="s">
        <v>409</v>
      </c>
      <c r="I28" s="490"/>
      <c r="J28" s="490" t="s">
        <v>76</v>
      </c>
      <c r="K28" s="490"/>
      <c r="L28" s="490" t="s">
        <v>76</v>
      </c>
      <c r="M28" s="490"/>
      <c r="N28" s="490">
        <v>0</v>
      </c>
      <c r="O28" s="490">
        <v>298200</v>
      </c>
      <c r="P28" s="490">
        <v>220920</v>
      </c>
      <c r="Q28" s="490">
        <f t="shared" si="0"/>
        <v>519120</v>
      </c>
      <c r="R28" s="490">
        <v>0</v>
      </c>
      <c r="S28" s="490">
        <v>0</v>
      </c>
      <c r="T28" s="490">
        <v>0</v>
      </c>
      <c r="U28" s="490">
        <v>0</v>
      </c>
      <c r="V28" s="490">
        <v>0</v>
      </c>
      <c r="W28" s="490">
        <v>0</v>
      </c>
      <c r="X28" s="490">
        <v>0</v>
      </c>
      <c r="Y28" s="490">
        <v>0</v>
      </c>
      <c r="Z28" s="490">
        <v>0</v>
      </c>
      <c r="AA28" s="490">
        <v>0</v>
      </c>
      <c r="AB28" s="490">
        <v>0</v>
      </c>
      <c r="AC28" s="490">
        <v>0</v>
      </c>
      <c r="AD28" s="490">
        <v>0</v>
      </c>
      <c r="AE28" s="490">
        <v>0</v>
      </c>
      <c r="AF28" s="490">
        <v>0</v>
      </c>
      <c r="AG28" s="490">
        <v>0</v>
      </c>
      <c r="AH28" s="490">
        <v>0</v>
      </c>
      <c r="AI28" s="490">
        <v>0</v>
      </c>
      <c r="AJ28" s="490">
        <v>0</v>
      </c>
      <c r="AK28" s="490">
        <f t="shared" si="1"/>
        <v>0</v>
      </c>
      <c r="AL28" s="490">
        <f t="shared" si="1"/>
        <v>0</v>
      </c>
      <c r="AM28" s="490">
        <f t="shared" si="1"/>
        <v>0</v>
      </c>
      <c r="AN28" s="490">
        <f t="shared" si="1"/>
        <v>0</v>
      </c>
      <c r="AO28" s="490">
        <f t="shared" si="2"/>
        <v>0</v>
      </c>
      <c r="AP28" s="490">
        <f t="shared" si="3"/>
        <v>-519120</v>
      </c>
    </row>
    <row r="29" spans="1:42" ht="57.75" customHeight="1" x14ac:dyDescent="0.3">
      <c r="A29" s="774"/>
      <c r="B29" s="782"/>
      <c r="C29" s="951"/>
      <c r="D29" s="947" t="s">
        <v>413</v>
      </c>
      <c r="E29" s="947">
        <v>1</v>
      </c>
      <c r="F29" s="947" t="s">
        <v>414</v>
      </c>
      <c r="G29" s="947" t="s">
        <v>415</v>
      </c>
      <c r="H29" s="490" t="s">
        <v>416</v>
      </c>
      <c r="I29" s="490" t="s">
        <v>76</v>
      </c>
      <c r="J29" s="490" t="s">
        <v>76</v>
      </c>
      <c r="K29" s="490"/>
      <c r="L29" s="490" t="s">
        <v>76</v>
      </c>
      <c r="M29" s="490"/>
      <c r="N29" s="490">
        <v>0</v>
      </c>
      <c r="O29" s="490">
        <v>0</v>
      </c>
      <c r="P29" s="490">
        <v>0</v>
      </c>
      <c r="Q29" s="490">
        <f t="shared" si="0"/>
        <v>0</v>
      </c>
      <c r="R29" s="490">
        <v>0</v>
      </c>
      <c r="S29" s="490">
        <v>0</v>
      </c>
      <c r="T29" s="490">
        <v>0</v>
      </c>
      <c r="U29" s="490">
        <v>0</v>
      </c>
      <c r="V29" s="490">
        <v>0</v>
      </c>
      <c r="W29" s="490">
        <v>0</v>
      </c>
      <c r="X29" s="490">
        <v>0</v>
      </c>
      <c r="Y29" s="490">
        <v>0</v>
      </c>
      <c r="Z29" s="490">
        <v>0</v>
      </c>
      <c r="AA29" s="490">
        <v>0</v>
      </c>
      <c r="AB29" s="490">
        <v>0</v>
      </c>
      <c r="AC29" s="490">
        <v>0</v>
      </c>
      <c r="AD29" s="490">
        <v>0</v>
      </c>
      <c r="AE29" s="490">
        <v>0</v>
      </c>
      <c r="AF29" s="490">
        <v>0</v>
      </c>
      <c r="AG29" s="490">
        <v>0</v>
      </c>
      <c r="AH29" s="490">
        <v>0</v>
      </c>
      <c r="AI29" s="490">
        <v>0</v>
      </c>
      <c r="AJ29" s="490">
        <v>0</v>
      </c>
      <c r="AK29" s="490">
        <f t="shared" si="1"/>
        <v>0</v>
      </c>
      <c r="AL29" s="490">
        <f t="shared" si="1"/>
        <v>0</v>
      </c>
      <c r="AM29" s="490">
        <f t="shared" si="1"/>
        <v>0</v>
      </c>
      <c r="AN29" s="490">
        <f t="shared" si="1"/>
        <v>0</v>
      </c>
      <c r="AO29" s="490">
        <f t="shared" si="2"/>
        <v>0</v>
      </c>
      <c r="AP29" s="490">
        <f t="shared" si="3"/>
        <v>0</v>
      </c>
    </row>
    <row r="30" spans="1:42" ht="45" customHeight="1" x14ac:dyDescent="0.3">
      <c r="A30" s="774"/>
      <c r="B30" s="782"/>
      <c r="C30" s="951"/>
      <c r="D30" s="947" t="s">
        <v>417</v>
      </c>
      <c r="E30" s="947">
        <v>1</v>
      </c>
      <c r="F30" s="947" t="s">
        <v>401</v>
      </c>
      <c r="G30" s="947" t="s">
        <v>418</v>
      </c>
      <c r="H30" s="490" t="s">
        <v>409</v>
      </c>
      <c r="I30" s="490"/>
      <c r="J30" s="490" t="s">
        <v>76</v>
      </c>
      <c r="K30" s="490"/>
      <c r="L30" s="490" t="s">
        <v>76</v>
      </c>
      <c r="M30" s="490"/>
      <c r="N30" s="490">
        <v>0</v>
      </c>
      <c r="O30" s="490">
        <v>0</v>
      </c>
      <c r="P30" s="490">
        <v>0</v>
      </c>
      <c r="Q30" s="490">
        <v>0</v>
      </c>
      <c r="R30" s="490">
        <v>0</v>
      </c>
      <c r="S30" s="490">
        <v>0</v>
      </c>
      <c r="T30" s="490">
        <v>0</v>
      </c>
      <c r="U30" s="490">
        <v>0</v>
      </c>
      <c r="V30" s="490">
        <v>0</v>
      </c>
      <c r="W30" s="490">
        <v>0</v>
      </c>
      <c r="X30" s="490">
        <v>0</v>
      </c>
      <c r="Y30" s="490">
        <v>0</v>
      </c>
      <c r="Z30" s="490">
        <v>0</v>
      </c>
      <c r="AA30" s="490">
        <v>0</v>
      </c>
      <c r="AB30" s="490">
        <v>0</v>
      </c>
      <c r="AC30" s="490">
        <v>0</v>
      </c>
      <c r="AD30" s="490">
        <v>0</v>
      </c>
      <c r="AE30" s="490">
        <v>0</v>
      </c>
      <c r="AF30" s="490">
        <v>0</v>
      </c>
      <c r="AG30" s="490">
        <v>0</v>
      </c>
      <c r="AH30" s="490">
        <v>0</v>
      </c>
      <c r="AI30" s="490">
        <v>0</v>
      </c>
      <c r="AJ30" s="490">
        <v>0</v>
      </c>
      <c r="AK30" s="490">
        <f t="shared" si="1"/>
        <v>0</v>
      </c>
      <c r="AL30" s="490">
        <f t="shared" si="1"/>
        <v>0</v>
      </c>
      <c r="AM30" s="490">
        <f t="shared" si="1"/>
        <v>0</v>
      </c>
      <c r="AN30" s="490">
        <f t="shared" si="1"/>
        <v>0</v>
      </c>
      <c r="AO30" s="490">
        <f t="shared" si="2"/>
        <v>0</v>
      </c>
      <c r="AP30" s="490">
        <f t="shared" si="3"/>
        <v>0</v>
      </c>
    </row>
    <row r="31" spans="1:42" ht="58.5" customHeight="1" x14ac:dyDescent="0.3">
      <c r="A31" s="775"/>
      <c r="B31" s="783"/>
      <c r="C31" s="952"/>
      <c r="D31" s="947" t="s">
        <v>419</v>
      </c>
      <c r="E31" s="947">
        <v>1</v>
      </c>
      <c r="F31" s="947" t="s">
        <v>420</v>
      </c>
      <c r="G31" s="947" t="s">
        <v>639</v>
      </c>
      <c r="H31" s="490" t="s">
        <v>395</v>
      </c>
      <c r="I31" s="490"/>
      <c r="J31" s="490" t="s">
        <v>76</v>
      </c>
      <c r="K31" s="490"/>
      <c r="L31" s="490" t="s">
        <v>76</v>
      </c>
      <c r="M31" s="490"/>
      <c r="N31" s="490">
        <v>0</v>
      </c>
      <c r="O31" s="490">
        <v>110200</v>
      </c>
      <c r="P31" s="490">
        <v>0</v>
      </c>
      <c r="Q31" s="490">
        <v>110200</v>
      </c>
      <c r="R31" s="490">
        <v>0</v>
      </c>
      <c r="S31" s="490">
        <v>0</v>
      </c>
      <c r="T31" s="490">
        <v>0</v>
      </c>
      <c r="U31" s="490">
        <v>0</v>
      </c>
      <c r="V31" s="490">
        <v>0</v>
      </c>
      <c r="W31" s="490">
        <v>0</v>
      </c>
      <c r="X31" s="490">
        <v>0</v>
      </c>
      <c r="Y31" s="490">
        <v>0</v>
      </c>
      <c r="Z31" s="490">
        <v>0</v>
      </c>
      <c r="AA31" s="490">
        <v>0</v>
      </c>
      <c r="AB31" s="490">
        <v>0</v>
      </c>
      <c r="AC31" s="490">
        <v>0</v>
      </c>
      <c r="AD31" s="490">
        <v>0</v>
      </c>
      <c r="AE31" s="490">
        <v>0</v>
      </c>
      <c r="AF31" s="490">
        <v>0</v>
      </c>
      <c r="AG31" s="490">
        <v>0</v>
      </c>
      <c r="AH31" s="490">
        <v>0</v>
      </c>
      <c r="AI31" s="490">
        <v>0</v>
      </c>
      <c r="AJ31" s="490">
        <v>0</v>
      </c>
      <c r="AK31" s="490">
        <v>0</v>
      </c>
      <c r="AL31" s="490">
        <v>0</v>
      </c>
      <c r="AM31" s="490">
        <v>0</v>
      </c>
      <c r="AN31" s="490">
        <f t="shared" si="1"/>
        <v>0</v>
      </c>
      <c r="AO31" s="490">
        <f t="shared" si="2"/>
        <v>0</v>
      </c>
      <c r="AP31" s="490">
        <f t="shared" si="3"/>
        <v>-110200</v>
      </c>
    </row>
    <row r="32" spans="1:42" ht="40.5" x14ac:dyDescent="0.3">
      <c r="A32" s="773">
        <v>5</v>
      </c>
      <c r="B32" s="779" t="s">
        <v>421</v>
      </c>
      <c r="C32" s="948">
        <v>30</v>
      </c>
      <c r="D32" s="947" t="s">
        <v>422</v>
      </c>
      <c r="E32" s="953">
        <v>2</v>
      </c>
      <c r="F32" s="947" t="s">
        <v>423</v>
      </c>
      <c r="G32" s="947" t="s">
        <v>424</v>
      </c>
      <c r="H32" s="489" t="s">
        <v>425</v>
      </c>
      <c r="I32" s="489"/>
      <c r="J32" s="491" t="s">
        <v>76</v>
      </c>
      <c r="K32" s="489" t="s">
        <v>426</v>
      </c>
      <c r="L32" s="489" t="s">
        <v>427</v>
      </c>
      <c r="M32" s="489"/>
      <c r="N32" s="489">
        <v>0</v>
      </c>
      <c r="O32" s="489">
        <v>0</v>
      </c>
      <c r="P32" s="489">
        <v>0</v>
      </c>
      <c r="Q32" s="489">
        <f>N32+O32+P32</f>
        <v>0</v>
      </c>
      <c r="R32" s="489">
        <v>0</v>
      </c>
      <c r="S32" s="489">
        <v>0</v>
      </c>
      <c r="T32" s="489">
        <v>0</v>
      </c>
      <c r="U32" s="489">
        <v>0</v>
      </c>
      <c r="V32" s="489">
        <v>30885</v>
      </c>
      <c r="W32" s="489">
        <v>0</v>
      </c>
      <c r="X32" s="489">
        <v>0</v>
      </c>
      <c r="Y32" s="489">
        <v>0</v>
      </c>
      <c r="Z32" s="489">
        <v>0</v>
      </c>
      <c r="AA32" s="489">
        <v>0</v>
      </c>
      <c r="AB32" s="489">
        <v>0</v>
      </c>
      <c r="AC32" s="489">
        <v>0</v>
      </c>
      <c r="AD32" s="489">
        <v>0</v>
      </c>
      <c r="AE32" s="489">
        <v>0</v>
      </c>
      <c r="AF32" s="489">
        <v>0</v>
      </c>
      <c r="AG32" s="489">
        <v>0</v>
      </c>
      <c r="AH32" s="489">
        <v>0</v>
      </c>
      <c r="AI32" s="489">
        <v>0</v>
      </c>
      <c r="AJ32" s="489">
        <v>0</v>
      </c>
      <c r="AK32" s="489">
        <f>R32*Y32</f>
        <v>0</v>
      </c>
      <c r="AL32" s="489">
        <f t="shared" ref="AL32:AN34" si="4">S32*Z32</f>
        <v>0</v>
      </c>
      <c r="AM32" s="489">
        <f>T32*AF32</f>
        <v>0</v>
      </c>
      <c r="AN32" s="489">
        <f t="shared" si="4"/>
        <v>0</v>
      </c>
      <c r="AO32" s="489">
        <f t="shared" si="2"/>
        <v>0</v>
      </c>
      <c r="AP32" s="492">
        <f t="shared" si="3"/>
        <v>0</v>
      </c>
    </row>
    <row r="33" spans="1:42" ht="40.5" x14ac:dyDescent="0.3">
      <c r="A33" s="774"/>
      <c r="B33" s="780"/>
      <c r="C33" s="948">
        <v>0</v>
      </c>
      <c r="D33" s="947" t="s">
        <v>428</v>
      </c>
      <c r="E33" s="953">
        <v>2</v>
      </c>
      <c r="F33" s="947" t="s">
        <v>423</v>
      </c>
      <c r="G33" s="947" t="s">
        <v>429</v>
      </c>
      <c r="H33" s="489" t="s">
        <v>425</v>
      </c>
      <c r="I33" s="489"/>
      <c r="J33" s="491" t="s">
        <v>76</v>
      </c>
      <c r="K33" s="489" t="s">
        <v>426</v>
      </c>
      <c r="L33" s="489" t="s">
        <v>427</v>
      </c>
      <c r="M33" s="489"/>
      <c r="N33" s="489">
        <v>0</v>
      </c>
      <c r="O33" s="489">
        <v>0</v>
      </c>
      <c r="P33" s="489">
        <v>0</v>
      </c>
      <c r="Q33" s="489">
        <f t="shared" ref="Q33:Q45" si="5">N33+O33+P33</f>
        <v>0</v>
      </c>
      <c r="R33" s="489">
        <v>0</v>
      </c>
      <c r="S33" s="489">
        <v>0</v>
      </c>
      <c r="T33" s="489">
        <v>0</v>
      </c>
      <c r="U33" s="489">
        <v>0</v>
      </c>
      <c r="V33" s="489">
        <v>30885</v>
      </c>
      <c r="W33" s="489">
        <v>0</v>
      </c>
      <c r="X33" s="489">
        <v>0</v>
      </c>
      <c r="Y33" s="489">
        <v>0</v>
      </c>
      <c r="Z33" s="489">
        <v>0</v>
      </c>
      <c r="AA33" s="489">
        <v>0</v>
      </c>
      <c r="AB33" s="489">
        <v>0</v>
      </c>
      <c r="AC33" s="489">
        <v>0</v>
      </c>
      <c r="AD33" s="489">
        <v>0</v>
      </c>
      <c r="AE33" s="489">
        <v>0</v>
      </c>
      <c r="AF33" s="489">
        <v>0</v>
      </c>
      <c r="AG33" s="489">
        <v>0</v>
      </c>
      <c r="AH33" s="489">
        <v>0</v>
      </c>
      <c r="AI33" s="489">
        <v>0</v>
      </c>
      <c r="AJ33" s="489">
        <v>0</v>
      </c>
      <c r="AK33" s="489">
        <f>R33*Y33</f>
        <v>0</v>
      </c>
      <c r="AL33" s="489">
        <f t="shared" si="4"/>
        <v>0</v>
      </c>
      <c r="AM33" s="489">
        <f>T33*AF33</f>
        <v>0</v>
      </c>
      <c r="AN33" s="489">
        <f t="shared" si="4"/>
        <v>0</v>
      </c>
      <c r="AO33" s="489">
        <f t="shared" si="2"/>
        <v>0</v>
      </c>
      <c r="AP33" s="492">
        <f t="shared" si="3"/>
        <v>0</v>
      </c>
    </row>
    <row r="34" spans="1:42" ht="40.5" x14ac:dyDescent="0.3">
      <c r="A34" s="774"/>
      <c r="B34" s="780"/>
      <c r="C34" s="948">
        <v>0</v>
      </c>
      <c r="D34" s="954" t="s">
        <v>224</v>
      </c>
      <c r="E34" s="953">
        <v>1</v>
      </c>
      <c r="F34" s="947" t="s">
        <v>423</v>
      </c>
      <c r="G34" s="954" t="s">
        <v>430</v>
      </c>
      <c r="H34" s="489" t="s">
        <v>425</v>
      </c>
      <c r="I34" s="491"/>
      <c r="J34" s="491" t="s">
        <v>76</v>
      </c>
      <c r="K34" s="489" t="s">
        <v>426</v>
      </c>
      <c r="L34" s="489" t="s">
        <v>427</v>
      </c>
      <c r="M34" s="491"/>
      <c r="N34" s="489">
        <v>0</v>
      </c>
      <c r="O34" s="491">
        <v>0</v>
      </c>
      <c r="P34" s="491">
        <v>0</v>
      </c>
      <c r="Q34" s="489">
        <f t="shared" si="5"/>
        <v>0</v>
      </c>
      <c r="R34" s="491">
        <v>10000</v>
      </c>
      <c r="S34" s="491">
        <v>0</v>
      </c>
      <c r="T34" s="491">
        <v>0</v>
      </c>
      <c r="U34" s="491">
        <v>0</v>
      </c>
      <c r="V34" s="489">
        <v>30885</v>
      </c>
      <c r="W34" s="489">
        <v>0</v>
      </c>
      <c r="X34" s="489">
        <v>0</v>
      </c>
      <c r="Y34" s="489">
        <v>0</v>
      </c>
      <c r="Z34" s="489">
        <v>0</v>
      </c>
      <c r="AA34" s="489">
        <v>0</v>
      </c>
      <c r="AB34" s="489">
        <v>0</v>
      </c>
      <c r="AC34" s="489">
        <v>0</v>
      </c>
      <c r="AD34" s="489">
        <v>0</v>
      </c>
      <c r="AE34" s="489">
        <v>0</v>
      </c>
      <c r="AF34" s="489">
        <v>0</v>
      </c>
      <c r="AG34" s="489">
        <v>0</v>
      </c>
      <c r="AH34" s="489">
        <v>0</v>
      </c>
      <c r="AI34" s="489">
        <v>0</v>
      </c>
      <c r="AJ34" s="489">
        <v>0</v>
      </c>
      <c r="AK34" s="489">
        <f>R34*Y34</f>
        <v>0</v>
      </c>
      <c r="AL34" s="489">
        <f t="shared" si="4"/>
        <v>0</v>
      </c>
      <c r="AM34" s="489">
        <f t="shared" si="4"/>
        <v>0</v>
      </c>
      <c r="AN34" s="489">
        <f t="shared" si="4"/>
        <v>0</v>
      </c>
      <c r="AO34" s="489">
        <f t="shared" si="2"/>
        <v>0</v>
      </c>
      <c r="AP34" s="492">
        <f t="shared" si="3"/>
        <v>0</v>
      </c>
    </row>
    <row r="35" spans="1:42" ht="40.5" x14ac:dyDescent="0.3">
      <c r="A35" s="774"/>
      <c r="B35" s="780"/>
      <c r="C35" s="948">
        <v>0</v>
      </c>
      <c r="D35" s="954" t="s">
        <v>431</v>
      </c>
      <c r="E35" s="953">
        <v>3</v>
      </c>
      <c r="F35" s="954" t="s">
        <v>432</v>
      </c>
      <c r="G35" s="954"/>
      <c r="H35" s="489" t="s">
        <v>425</v>
      </c>
      <c r="I35" s="491"/>
      <c r="J35" s="491" t="s">
        <v>76</v>
      </c>
      <c r="K35" s="489" t="s">
        <v>426</v>
      </c>
      <c r="L35" s="489" t="s">
        <v>427</v>
      </c>
      <c r="M35" s="491"/>
      <c r="N35" s="489">
        <v>212308</v>
      </c>
      <c r="O35" s="491">
        <v>90248.4</v>
      </c>
      <c r="P35" s="491">
        <v>281600</v>
      </c>
      <c r="Q35" s="489">
        <f t="shared" si="5"/>
        <v>584156.4</v>
      </c>
      <c r="R35" s="491">
        <v>0</v>
      </c>
      <c r="S35" s="491">
        <v>0</v>
      </c>
      <c r="T35" s="491">
        <v>0</v>
      </c>
      <c r="U35" s="491">
        <v>0</v>
      </c>
      <c r="V35" s="489">
        <v>30885</v>
      </c>
      <c r="W35" s="489">
        <v>0</v>
      </c>
      <c r="X35" s="489">
        <v>0</v>
      </c>
      <c r="Y35" s="489">
        <v>0</v>
      </c>
      <c r="Z35" s="489">
        <v>0</v>
      </c>
      <c r="AA35" s="489">
        <v>0</v>
      </c>
      <c r="AB35" s="489">
        <v>0</v>
      </c>
      <c r="AC35" s="489">
        <v>0</v>
      </c>
      <c r="AD35" s="489">
        <v>0</v>
      </c>
      <c r="AE35" s="489">
        <v>0</v>
      </c>
      <c r="AF35" s="489">
        <v>0</v>
      </c>
      <c r="AG35" s="489">
        <v>0</v>
      </c>
      <c r="AH35" s="489">
        <v>0</v>
      </c>
      <c r="AI35" s="489">
        <v>0</v>
      </c>
      <c r="AJ35" s="489">
        <v>0</v>
      </c>
      <c r="AK35" s="489">
        <v>0</v>
      </c>
      <c r="AL35" s="489">
        <v>0</v>
      </c>
      <c r="AM35" s="489">
        <v>0</v>
      </c>
      <c r="AN35" s="489">
        <v>0</v>
      </c>
      <c r="AO35" s="489">
        <v>0</v>
      </c>
      <c r="AP35" s="492">
        <f t="shared" si="3"/>
        <v>-584156.4</v>
      </c>
    </row>
    <row r="36" spans="1:42" ht="40.5" x14ac:dyDescent="0.3">
      <c r="A36" s="774"/>
      <c r="B36" s="780"/>
      <c r="C36" s="948">
        <v>0</v>
      </c>
      <c r="D36" s="954" t="s">
        <v>433</v>
      </c>
      <c r="E36" s="953">
        <v>1</v>
      </c>
      <c r="F36" s="954" t="s">
        <v>434</v>
      </c>
      <c r="G36" s="954"/>
      <c r="H36" s="489" t="s">
        <v>425</v>
      </c>
      <c r="I36" s="491"/>
      <c r="J36" s="491" t="s">
        <v>76</v>
      </c>
      <c r="K36" s="489" t="s">
        <v>426</v>
      </c>
      <c r="L36" s="489" t="s">
        <v>427</v>
      </c>
      <c r="M36" s="491"/>
      <c r="N36" s="489">
        <v>0</v>
      </c>
      <c r="O36" s="489">
        <v>0</v>
      </c>
      <c r="P36" s="489">
        <v>0</v>
      </c>
      <c r="Q36" s="489">
        <v>0</v>
      </c>
      <c r="R36" s="489">
        <v>0</v>
      </c>
      <c r="S36" s="489">
        <v>0</v>
      </c>
      <c r="T36" s="491">
        <v>0</v>
      </c>
      <c r="U36" s="491" t="s">
        <v>435</v>
      </c>
      <c r="V36" s="489">
        <v>30885</v>
      </c>
      <c r="W36" s="489">
        <v>0</v>
      </c>
      <c r="X36" s="489">
        <v>0</v>
      </c>
      <c r="Y36" s="489">
        <v>0</v>
      </c>
      <c r="Z36" s="489">
        <v>0</v>
      </c>
      <c r="AA36" s="489">
        <v>0</v>
      </c>
      <c r="AB36" s="489">
        <v>0</v>
      </c>
      <c r="AC36" s="489">
        <v>0</v>
      </c>
      <c r="AD36" s="489">
        <v>0</v>
      </c>
      <c r="AE36" s="489">
        <v>0</v>
      </c>
      <c r="AF36" s="489">
        <v>0</v>
      </c>
      <c r="AG36" s="489">
        <v>0</v>
      </c>
      <c r="AH36" s="489">
        <v>0</v>
      </c>
      <c r="AI36" s="489">
        <v>0</v>
      </c>
      <c r="AJ36" s="489">
        <v>0</v>
      </c>
      <c r="AK36" s="489">
        <v>0</v>
      </c>
      <c r="AL36" s="489">
        <v>0</v>
      </c>
      <c r="AM36" s="489">
        <v>0</v>
      </c>
      <c r="AN36" s="489">
        <v>0</v>
      </c>
      <c r="AO36" s="489">
        <v>0</v>
      </c>
      <c r="AP36" s="492">
        <f t="shared" si="3"/>
        <v>0</v>
      </c>
    </row>
    <row r="37" spans="1:42" ht="40.5" x14ac:dyDescent="0.3">
      <c r="A37" s="774"/>
      <c r="B37" s="780"/>
      <c r="C37" s="948">
        <v>0</v>
      </c>
      <c r="D37" s="954" t="s">
        <v>436</v>
      </c>
      <c r="E37" s="953">
        <v>2</v>
      </c>
      <c r="F37" s="954" t="s">
        <v>437</v>
      </c>
      <c r="G37" s="954"/>
      <c r="H37" s="489" t="s">
        <v>425</v>
      </c>
      <c r="I37" s="491"/>
      <c r="J37" s="491" t="s">
        <v>76</v>
      </c>
      <c r="K37" s="489" t="s">
        <v>426</v>
      </c>
      <c r="L37" s="489" t="s">
        <v>427</v>
      </c>
      <c r="M37" s="491"/>
      <c r="N37" s="489">
        <v>0</v>
      </c>
      <c r="O37" s="489">
        <v>0</v>
      </c>
      <c r="P37" s="489">
        <v>0</v>
      </c>
      <c r="Q37" s="489">
        <v>0</v>
      </c>
      <c r="R37" s="489">
        <v>0</v>
      </c>
      <c r="S37" s="489">
        <v>0</v>
      </c>
      <c r="T37" s="491">
        <v>0</v>
      </c>
      <c r="U37" s="491">
        <v>0</v>
      </c>
      <c r="V37" s="489">
        <v>30885</v>
      </c>
      <c r="W37" s="489">
        <v>0</v>
      </c>
      <c r="X37" s="489">
        <v>0</v>
      </c>
      <c r="Y37" s="489">
        <v>0</v>
      </c>
      <c r="Z37" s="489">
        <v>0</v>
      </c>
      <c r="AA37" s="489">
        <v>0</v>
      </c>
      <c r="AB37" s="489">
        <v>0</v>
      </c>
      <c r="AC37" s="489">
        <v>0</v>
      </c>
      <c r="AD37" s="489">
        <v>0</v>
      </c>
      <c r="AE37" s="489">
        <v>0</v>
      </c>
      <c r="AF37" s="489">
        <v>0</v>
      </c>
      <c r="AG37" s="489">
        <v>0</v>
      </c>
      <c r="AH37" s="489">
        <v>0</v>
      </c>
      <c r="AI37" s="489">
        <v>0</v>
      </c>
      <c r="AJ37" s="489">
        <v>0</v>
      </c>
      <c r="AK37" s="489">
        <v>0</v>
      </c>
      <c r="AL37" s="489">
        <v>0</v>
      </c>
      <c r="AM37" s="489">
        <v>0</v>
      </c>
      <c r="AN37" s="489">
        <v>0</v>
      </c>
      <c r="AO37" s="489">
        <v>0</v>
      </c>
      <c r="AP37" s="492">
        <f t="shared" si="3"/>
        <v>0</v>
      </c>
    </row>
    <row r="38" spans="1:42" ht="40.5" x14ac:dyDescent="0.3">
      <c r="A38" s="774"/>
      <c r="B38" s="780"/>
      <c r="C38" s="948">
        <v>0</v>
      </c>
      <c r="D38" s="954" t="s">
        <v>438</v>
      </c>
      <c r="E38" s="953">
        <v>1</v>
      </c>
      <c r="F38" s="954" t="s">
        <v>439</v>
      </c>
      <c r="G38" s="954"/>
      <c r="H38" s="489" t="s">
        <v>425</v>
      </c>
      <c r="I38" s="491"/>
      <c r="J38" s="491" t="s">
        <v>76</v>
      </c>
      <c r="K38" s="489" t="s">
        <v>426</v>
      </c>
      <c r="L38" s="489" t="s">
        <v>427</v>
      </c>
      <c r="M38" s="491"/>
      <c r="N38" s="489">
        <v>0</v>
      </c>
      <c r="O38" s="491">
        <v>0</v>
      </c>
      <c r="P38" s="491">
        <v>0</v>
      </c>
      <c r="Q38" s="489">
        <f t="shared" si="5"/>
        <v>0</v>
      </c>
      <c r="R38" s="491">
        <v>9500</v>
      </c>
      <c r="S38" s="491">
        <v>0</v>
      </c>
      <c r="T38" s="491">
        <v>0</v>
      </c>
      <c r="U38" s="491">
        <v>0</v>
      </c>
      <c r="V38" s="489">
        <v>30885</v>
      </c>
      <c r="W38" s="489">
        <v>0</v>
      </c>
      <c r="X38" s="489">
        <v>0</v>
      </c>
      <c r="Y38" s="489">
        <v>0</v>
      </c>
      <c r="Z38" s="489">
        <v>0</v>
      </c>
      <c r="AA38" s="489">
        <v>0</v>
      </c>
      <c r="AB38" s="489">
        <v>0</v>
      </c>
      <c r="AC38" s="489">
        <v>0</v>
      </c>
      <c r="AD38" s="489">
        <v>0</v>
      </c>
      <c r="AE38" s="489">
        <v>0</v>
      </c>
      <c r="AF38" s="489">
        <v>0</v>
      </c>
      <c r="AG38" s="489">
        <v>0</v>
      </c>
      <c r="AH38" s="489">
        <v>0</v>
      </c>
      <c r="AI38" s="489">
        <v>0</v>
      </c>
      <c r="AJ38" s="489">
        <v>0</v>
      </c>
      <c r="AK38" s="489">
        <v>0</v>
      </c>
      <c r="AL38" s="489">
        <v>0</v>
      </c>
      <c r="AM38" s="489">
        <v>0</v>
      </c>
      <c r="AN38" s="489">
        <v>0</v>
      </c>
      <c r="AO38" s="489">
        <v>0</v>
      </c>
      <c r="AP38" s="489">
        <v>0</v>
      </c>
    </row>
    <row r="39" spans="1:42" ht="40.5" x14ac:dyDescent="0.3">
      <c r="A39" s="774"/>
      <c r="B39" s="780"/>
      <c r="C39" s="948">
        <v>0</v>
      </c>
      <c r="D39" s="954" t="s">
        <v>440</v>
      </c>
      <c r="E39" s="953">
        <v>1</v>
      </c>
      <c r="F39" s="954" t="s">
        <v>439</v>
      </c>
      <c r="G39" s="954"/>
      <c r="H39" s="489" t="s">
        <v>425</v>
      </c>
      <c r="I39" s="491"/>
      <c r="J39" s="491" t="s">
        <v>76</v>
      </c>
      <c r="K39" s="489" t="s">
        <v>426</v>
      </c>
      <c r="L39" s="489" t="s">
        <v>427</v>
      </c>
      <c r="M39" s="491"/>
      <c r="N39" s="489">
        <v>0</v>
      </c>
      <c r="O39" s="491">
        <v>0</v>
      </c>
      <c r="P39" s="491">
        <v>0</v>
      </c>
      <c r="Q39" s="489">
        <f t="shared" si="5"/>
        <v>0</v>
      </c>
      <c r="R39" s="491">
        <v>11500</v>
      </c>
      <c r="S39" s="491">
        <v>0</v>
      </c>
      <c r="T39" s="491">
        <v>0</v>
      </c>
      <c r="U39" s="491">
        <v>0</v>
      </c>
      <c r="V39" s="489">
        <v>30885</v>
      </c>
      <c r="W39" s="489">
        <v>0</v>
      </c>
      <c r="X39" s="489">
        <v>0</v>
      </c>
      <c r="Y39" s="489">
        <v>0</v>
      </c>
      <c r="Z39" s="489">
        <v>0</v>
      </c>
      <c r="AA39" s="489">
        <v>0</v>
      </c>
      <c r="AB39" s="489">
        <v>0</v>
      </c>
      <c r="AC39" s="489">
        <v>0</v>
      </c>
      <c r="AD39" s="489">
        <v>0</v>
      </c>
      <c r="AE39" s="489">
        <v>0</v>
      </c>
      <c r="AF39" s="489">
        <v>0</v>
      </c>
      <c r="AG39" s="489">
        <v>0</v>
      </c>
      <c r="AH39" s="489">
        <v>0</v>
      </c>
      <c r="AI39" s="489">
        <v>0</v>
      </c>
      <c r="AJ39" s="489">
        <v>0</v>
      </c>
      <c r="AK39" s="489">
        <v>0</v>
      </c>
      <c r="AL39" s="489">
        <v>0</v>
      </c>
      <c r="AM39" s="489">
        <v>0</v>
      </c>
      <c r="AN39" s="489">
        <v>0</v>
      </c>
      <c r="AO39" s="489">
        <v>0</v>
      </c>
      <c r="AP39" s="489">
        <v>0</v>
      </c>
    </row>
    <row r="40" spans="1:42" ht="27" x14ac:dyDescent="0.3">
      <c r="A40" s="774"/>
      <c r="B40" s="780"/>
      <c r="C40" s="948">
        <v>0</v>
      </c>
      <c r="D40" s="954" t="s">
        <v>441</v>
      </c>
      <c r="E40" s="953">
        <v>1</v>
      </c>
      <c r="F40" s="954">
        <v>43788</v>
      </c>
      <c r="G40" s="954" t="s">
        <v>442</v>
      </c>
      <c r="H40" s="489" t="s">
        <v>443</v>
      </c>
      <c r="I40" s="491"/>
      <c r="J40" s="491" t="s">
        <v>76</v>
      </c>
      <c r="K40" s="489" t="s">
        <v>426</v>
      </c>
      <c r="L40" s="489" t="s">
        <v>427</v>
      </c>
      <c r="M40" s="491"/>
      <c r="N40" s="491">
        <v>23897</v>
      </c>
      <c r="O40" s="491">
        <v>150732</v>
      </c>
      <c r="P40" s="491">
        <v>0</v>
      </c>
      <c r="Q40" s="489">
        <f t="shared" si="5"/>
        <v>174629</v>
      </c>
      <c r="R40" s="491">
        <v>0</v>
      </c>
      <c r="S40" s="491">
        <v>0</v>
      </c>
      <c r="T40" s="491">
        <v>0</v>
      </c>
      <c r="U40" s="491">
        <v>7000</v>
      </c>
      <c r="V40" s="489">
        <v>30885</v>
      </c>
      <c r="W40" s="489">
        <v>0</v>
      </c>
      <c r="X40" s="489">
        <v>0</v>
      </c>
      <c r="Y40" s="489">
        <v>0</v>
      </c>
      <c r="Z40" s="489">
        <v>0</v>
      </c>
      <c r="AA40" s="489">
        <v>0</v>
      </c>
      <c r="AB40" s="489">
        <v>0</v>
      </c>
      <c r="AC40" s="489">
        <v>0</v>
      </c>
      <c r="AD40" s="489">
        <v>0</v>
      </c>
      <c r="AE40" s="489">
        <v>0</v>
      </c>
      <c r="AF40" s="489">
        <v>0</v>
      </c>
      <c r="AG40" s="489">
        <v>0</v>
      </c>
      <c r="AH40" s="489">
        <v>0</v>
      </c>
      <c r="AI40" s="489">
        <v>0</v>
      </c>
      <c r="AJ40" s="489">
        <v>0</v>
      </c>
      <c r="AK40" s="489">
        <v>0</v>
      </c>
      <c r="AL40" s="489">
        <v>0</v>
      </c>
      <c r="AM40" s="489">
        <v>0</v>
      </c>
      <c r="AN40" s="489">
        <v>0</v>
      </c>
      <c r="AO40" s="489">
        <v>0</v>
      </c>
      <c r="AP40" s="489">
        <v>0</v>
      </c>
    </row>
    <row r="41" spans="1:42" ht="27" x14ac:dyDescent="0.3">
      <c r="A41" s="774"/>
      <c r="B41" s="780"/>
      <c r="C41" s="948">
        <v>0</v>
      </c>
      <c r="D41" s="954" t="s">
        <v>444</v>
      </c>
      <c r="E41" s="955">
        <v>1</v>
      </c>
      <c r="F41" s="954">
        <v>43801</v>
      </c>
      <c r="G41" s="954" t="s">
        <v>445</v>
      </c>
      <c r="H41" s="491" t="s">
        <v>373</v>
      </c>
      <c r="I41" s="491"/>
      <c r="J41" s="491" t="s">
        <v>76</v>
      </c>
      <c r="K41" s="491" t="s">
        <v>426</v>
      </c>
      <c r="L41" s="491" t="s">
        <v>427</v>
      </c>
      <c r="M41" s="491"/>
      <c r="N41" s="491">
        <v>130200</v>
      </c>
      <c r="O41" s="491">
        <f>42500+69360</f>
        <v>111860</v>
      </c>
      <c r="P41" s="491">
        <f>66000+66000</f>
        <v>132000</v>
      </c>
      <c r="Q41" s="489">
        <f t="shared" si="5"/>
        <v>374060</v>
      </c>
      <c r="R41" s="491">
        <v>0</v>
      </c>
      <c r="S41" s="491">
        <v>0</v>
      </c>
      <c r="T41" s="491">
        <v>0</v>
      </c>
      <c r="U41" s="491">
        <v>3000</v>
      </c>
      <c r="V41" s="491">
        <v>30885</v>
      </c>
      <c r="W41" s="491">
        <v>0</v>
      </c>
      <c r="X41" s="491">
        <v>0</v>
      </c>
      <c r="Y41" s="491">
        <v>0</v>
      </c>
      <c r="Z41" s="491">
        <v>0</v>
      </c>
      <c r="AA41" s="491">
        <v>0</v>
      </c>
      <c r="AB41" s="489">
        <v>0</v>
      </c>
      <c r="AC41" s="489">
        <v>0</v>
      </c>
      <c r="AD41" s="489">
        <v>0</v>
      </c>
      <c r="AE41" s="489">
        <v>0</v>
      </c>
      <c r="AF41" s="489">
        <v>0</v>
      </c>
      <c r="AG41" s="489">
        <v>0</v>
      </c>
      <c r="AH41" s="489">
        <v>0</v>
      </c>
      <c r="AI41" s="489">
        <v>0</v>
      </c>
      <c r="AJ41" s="489">
        <v>0</v>
      </c>
      <c r="AK41" s="489">
        <v>0</v>
      </c>
      <c r="AL41" s="489">
        <v>0</v>
      </c>
      <c r="AM41" s="489">
        <v>0</v>
      </c>
      <c r="AN41" s="489">
        <v>0</v>
      </c>
      <c r="AO41" s="489">
        <v>0</v>
      </c>
      <c r="AP41" s="489">
        <v>0</v>
      </c>
    </row>
    <row r="42" spans="1:42" ht="27" x14ac:dyDescent="0.3">
      <c r="A42" s="774"/>
      <c r="B42" s="780"/>
      <c r="C42" s="948">
        <v>0</v>
      </c>
      <c r="D42" s="947" t="s">
        <v>50</v>
      </c>
      <c r="E42" s="953">
        <v>2</v>
      </c>
      <c r="F42" s="947"/>
      <c r="G42" s="947" t="s">
        <v>446</v>
      </c>
      <c r="H42" s="491" t="s">
        <v>373</v>
      </c>
      <c r="I42" s="489"/>
      <c r="J42" s="491" t="s">
        <v>76</v>
      </c>
      <c r="K42" s="489" t="s">
        <v>447</v>
      </c>
      <c r="L42" s="489" t="s">
        <v>448</v>
      </c>
      <c r="M42" s="489"/>
      <c r="N42" s="489">
        <f>12600+211500</f>
        <v>224100</v>
      </c>
      <c r="O42" s="489">
        <f>351708+426756</f>
        <v>778464</v>
      </c>
      <c r="P42" s="489">
        <f>421743+360000</f>
        <v>781743</v>
      </c>
      <c r="Q42" s="489">
        <f t="shared" si="5"/>
        <v>1784307</v>
      </c>
      <c r="R42" s="489">
        <v>0</v>
      </c>
      <c r="S42" s="489">
        <v>0</v>
      </c>
      <c r="T42" s="489">
        <v>0</v>
      </c>
      <c r="U42" s="489">
        <v>8000</v>
      </c>
      <c r="V42" s="489">
        <v>0</v>
      </c>
      <c r="W42" s="491">
        <v>0</v>
      </c>
      <c r="X42" s="491">
        <v>0</v>
      </c>
      <c r="Y42" s="491">
        <v>0</v>
      </c>
      <c r="Z42" s="491">
        <v>0</v>
      </c>
      <c r="AA42" s="491">
        <v>0</v>
      </c>
      <c r="AB42" s="489">
        <v>0</v>
      </c>
      <c r="AC42" s="489">
        <v>0</v>
      </c>
      <c r="AD42" s="489">
        <v>0</v>
      </c>
      <c r="AE42" s="489">
        <v>0</v>
      </c>
      <c r="AF42" s="489">
        <v>0</v>
      </c>
      <c r="AG42" s="489">
        <v>0</v>
      </c>
      <c r="AH42" s="489">
        <v>0</v>
      </c>
      <c r="AI42" s="489">
        <v>0</v>
      </c>
      <c r="AJ42" s="489">
        <f>116000+215700</f>
        <v>331700</v>
      </c>
      <c r="AK42" s="489">
        <v>0</v>
      </c>
      <c r="AL42" s="489">
        <v>0</v>
      </c>
      <c r="AM42" s="489">
        <v>0</v>
      </c>
      <c r="AN42" s="489">
        <f>116000+215700</f>
        <v>331700</v>
      </c>
      <c r="AO42" s="489">
        <f>116000+215700</f>
        <v>331700</v>
      </c>
      <c r="AP42" s="492">
        <f t="shared" si="3"/>
        <v>-1452607</v>
      </c>
    </row>
    <row r="43" spans="1:42" ht="27" x14ac:dyDescent="0.3">
      <c r="A43" s="774"/>
      <c r="B43" s="780"/>
      <c r="C43" s="948">
        <v>0</v>
      </c>
      <c r="D43" s="947" t="s">
        <v>353</v>
      </c>
      <c r="E43" s="953">
        <v>1</v>
      </c>
      <c r="F43" s="947"/>
      <c r="G43" s="947" t="s">
        <v>449</v>
      </c>
      <c r="H43" s="491" t="s">
        <v>373</v>
      </c>
      <c r="I43" s="489"/>
      <c r="J43" s="491" t="s">
        <v>76</v>
      </c>
      <c r="K43" s="489" t="s">
        <v>450</v>
      </c>
      <c r="L43" s="489" t="s">
        <v>451</v>
      </c>
      <c r="M43" s="489"/>
      <c r="N43" s="489">
        <v>0</v>
      </c>
      <c r="O43" s="489">
        <v>152640</v>
      </c>
      <c r="P43" s="489">
        <v>472200</v>
      </c>
      <c r="Q43" s="489">
        <f t="shared" si="5"/>
        <v>624840</v>
      </c>
      <c r="R43" s="489">
        <v>0</v>
      </c>
      <c r="S43" s="489">
        <v>0</v>
      </c>
      <c r="T43" s="489">
        <v>0</v>
      </c>
      <c r="U43" s="489">
        <v>8000</v>
      </c>
      <c r="V43" s="489">
        <v>0</v>
      </c>
      <c r="W43" s="491">
        <v>0</v>
      </c>
      <c r="X43" s="491">
        <v>0</v>
      </c>
      <c r="Y43" s="491">
        <v>0</v>
      </c>
      <c r="Z43" s="491">
        <v>0</v>
      </c>
      <c r="AA43" s="491">
        <v>0</v>
      </c>
      <c r="AB43" s="489">
        <v>0</v>
      </c>
      <c r="AC43" s="489">
        <v>0</v>
      </c>
      <c r="AD43" s="489">
        <v>0</v>
      </c>
      <c r="AE43" s="489">
        <v>0</v>
      </c>
      <c r="AF43" s="489">
        <v>0</v>
      </c>
      <c r="AG43" s="489">
        <v>0</v>
      </c>
      <c r="AH43" s="489">
        <v>0</v>
      </c>
      <c r="AI43" s="489">
        <v>0</v>
      </c>
      <c r="AJ43" s="489">
        <v>0</v>
      </c>
      <c r="AK43" s="489">
        <v>0</v>
      </c>
      <c r="AL43" s="489">
        <v>0</v>
      </c>
      <c r="AM43" s="489">
        <v>0</v>
      </c>
      <c r="AN43" s="489">
        <v>0</v>
      </c>
      <c r="AO43" s="489">
        <v>0</v>
      </c>
      <c r="AP43" s="492">
        <f t="shared" si="3"/>
        <v>-624840</v>
      </c>
    </row>
    <row r="44" spans="1:42" ht="27" x14ac:dyDescent="0.3">
      <c r="A44" s="774"/>
      <c r="B44" s="780"/>
      <c r="C44" s="948">
        <v>0</v>
      </c>
      <c r="D44" s="947" t="s">
        <v>452</v>
      </c>
      <c r="E44" s="953">
        <v>1</v>
      </c>
      <c r="F44" s="947"/>
      <c r="G44" s="947" t="s">
        <v>453</v>
      </c>
      <c r="H44" s="491" t="s">
        <v>373</v>
      </c>
      <c r="I44" s="489"/>
      <c r="J44" s="491" t="s">
        <v>76</v>
      </c>
      <c r="K44" s="489" t="s">
        <v>450</v>
      </c>
      <c r="L44" s="489" t="s">
        <v>451</v>
      </c>
      <c r="M44" s="489"/>
      <c r="N44" s="489">
        <v>0</v>
      </c>
      <c r="O44" s="489">
        <v>212106</v>
      </c>
      <c r="P44" s="489">
        <v>443400</v>
      </c>
      <c r="Q44" s="489">
        <f t="shared" si="5"/>
        <v>655506</v>
      </c>
      <c r="R44" s="489">
        <v>0</v>
      </c>
      <c r="S44" s="489">
        <v>0</v>
      </c>
      <c r="T44" s="489">
        <v>0</v>
      </c>
      <c r="U44" s="489">
        <v>8000</v>
      </c>
      <c r="V44" s="489">
        <v>0</v>
      </c>
      <c r="W44" s="491">
        <v>0</v>
      </c>
      <c r="X44" s="491">
        <v>0</v>
      </c>
      <c r="Y44" s="491">
        <v>0</v>
      </c>
      <c r="Z44" s="491">
        <v>0</v>
      </c>
      <c r="AA44" s="491">
        <v>0</v>
      </c>
      <c r="AB44" s="489">
        <v>0</v>
      </c>
      <c r="AC44" s="489">
        <v>0</v>
      </c>
      <c r="AD44" s="489">
        <v>0</v>
      </c>
      <c r="AE44" s="489">
        <v>0</v>
      </c>
      <c r="AF44" s="489">
        <v>0</v>
      </c>
      <c r="AG44" s="489">
        <v>0</v>
      </c>
      <c r="AH44" s="489">
        <v>0</v>
      </c>
      <c r="AI44" s="489">
        <v>0</v>
      </c>
      <c r="AJ44" s="489">
        <v>0</v>
      </c>
      <c r="AK44" s="489">
        <v>0</v>
      </c>
      <c r="AL44" s="489">
        <v>0</v>
      </c>
      <c r="AM44" s="489">
        <v>0</v>
      </c>
      <c r="AN44" s="489">
        <v>0</v>
      </c>
      <c r="AO44" s="489">
        <v>0</v>
      </c>
      <c r="AP44" s="492">
        <f t="shared" si="3"/>
        <v>-655506</v>
      </c>
    </row>
    <row r="45" spans="1:42" ht="27" x14ac:dyDescent="0.3">
      <c r="A45" s="775"/>
      <c r="B45" s="780"/>
      <c r="C45" s="956">
        <v>0</v>
      </c>
      <c r="D45" s="954" t="s">
        <v>258</v>
      </c>
      <c r="E45" s="955">
        <v>2</v>
      </c>
      <c r="F45" s="954"/>
      <c r="G45" s="954" t="s">
        <v>454</v>
      </c>
      <c r="H45" s="491" t="s">
        <v>373</v>
      </c>
      <c r="I45" s="491"/>
      <c r="J45" s="491" t="s">
        <v>76</v>
      </c>
      <c r="K45" s="491" t="s">
        <v>450</v>
      </c>
      <c r="L45" s="491" t="s">
        <v>451</v>
      </c>
      <c r="M45" s="491"/>
      <c r="N45" s="491">
        <v>0</v>
      </c>
      <c r="O45" s="491">
        <v>689085</v>
      </c>
      <c r="P45" s="491">
        <v>0</v>
      </c>
      <c r="Q45" s="491">
        <f t="shared" si="5"/>
        <v>689085</v>
      </c>
      <c r="R45" s="491">
        <v>0</v>
      </c>
      <c r="S45" s="491">
        <v>0</v>
      </c>
      <c r="T45" s="491">
        <v>0</v>
      </c>
      <c r="U45" s="491">
        <v>0</v>
      </c>
      <c r="V45" s="491">
        <v>0</v>
      </c>
      <c r="W45" s="491">
        <v>0</v>
      </c>
      <c r="X45" s="491">
        <v>0</v>
      </c>
      <c r="Y45" s="491">
        <v>0</v>
      </c>
      <c r="Z45" s="491">
        <v>0</v>
      </c>
      <c r="AA45" s="491">
        <v>0</v>
      </c>
      <c r="AB45" s="491">
        <v>0</v>
      </c>
      <c r="AC45" s="491">
        <v>0</v>
      </c>
      <c r="AD45" s="491">
        <v>0</v>
      </c>
      <c r="AE45" s="491">
        <v>0</v>
      </c>
      <c r="AF45" s="491">
        <v>0</v>
      </c>
      <c r="AG45" s="491">
        <v>0</v>
      </c>
      <c r="AH45" s="491">
        <v>0</v>
      </c>
      <c r="AI45" s="491">
        <v>0</v>
      </c>
      <c r="AJ45" s="491">
        <v>0</v>
      </c>
      <c r="AK45" s="491">
        <v>0</v>
      </c>
      <c r="AL45" s="491">
        <v>0</v>
      </c>
      <c r="AM45" s="491">
        <v>0</v>
      </c>
      <c r="AN45" s="491">
        <v>0</v>
      </c>
      <c r="AO45" s="491">
        <v>0</v>
      </c>
      <c r="AP45" s="493">
        <f t="shared" si="3"/>
        <v>-689085</v>
      </c>
    </row>
    <row r="46" spans="1:42" ht="121.5" x14ac:dyDescent="0.3">
      <c r="A46" s="773">
        <v>6</v>
      </c>
      <c r="B46" s="779" t="s">
        <v>455</v>
      </c>
      <c r="C46" s="948">
        <v>10</v>
      </c>
      <c r="D46" s="947" t="s">
        <v>456</v>
      </c>
      <c r="E46" s="947">
        <v>9</v>
      </c>
      <c r="F46" s="947" t="s">
        <v>457</v>
      </c>
      <c r="G46" s="947" t="s">
        <v>458</v>
      </c>
      <c r="H46" s="494" t="s">
        <v>61</v>
      </c>
      <c r="I46" s="494"/>
      <c r="J46" s="495" t="s">
        <v>76</v>
      </c>
      <c r="K46" s="494"/>
      <c r="L46" s="494"/>
      <c r="M46" s="494"/>
      <c r="N46" s="494">
        <v>13787551</v>
      </c>
      <c r="O46" s="494">
        <v>7546980</v>
      </c>
      <c r="P46" s="494">
        <v>407000</v>
      </c>
      <c r="Q46" s="494">
        <f>N46+O46+P46</f>
        <v>21741531</v>
      </c>
      <c r="R46" s="494">
        <v>0</v>
      </c>
      <c r="S46" s="494">
        <v>450</v>
      </c>
      <c r="T46" s="494">
        <v>2500</v>
      </c>
      <c r="U46" s="494">
        <v>0</v>
      </c>
      <c r="V46" s="494">
        <v>29720</v>
      </c>
      <c r="W46" s="494">
        <v>28000</v>
      </c>
      <c r="X46" s="494">
        <f>+W46/V46*100</f>
        <v>94.212651413189775</v>
      </c>
      <c r="Y46" s="494">
        <v>0</v>
      </c>
      <c r="Z46" s="494">
        <v>135000</v>
      </c>
      <c r="AA46" s="494">
        <v>45</v>
      </c>
      <c r="AB46" s="494"/>
      <c r="AC46" s="494">
        <v>0</v>
      </c>
      <c r="AD46" s="494">
        <v>31450</v>
      </c>
      <c r="AE46" s="494">
        <v>0</v>
      </c>
      <c r="AF46" s="494">
        <v>0</v>
      </c>
      <c r="AG46" s="494">
        <v>0</v>
      </c>
      <c r="AH46" s="494">
        <v>6290000</v>
      </c>
      <c r="AI46" s="494"/>
      <c r="AJ46" s="494">
        <v>0</v>
      </c>
      <c r="AK46" s="494">
        <f>R46*Y46</f>
        <v>0</v>
      </c>
      <c r="AL46" s="494">
        <f>S46*Z46</f>
        <v>60750000</v>
      </c>
      <c r="AM46" s="494">
        <f t="shared" ref="AM46:AN46" si="6">T46*AA46</f>
        <v>112500</v>
      </c>
      <c r="AN46" s="494">
        <f t="shared" si="6"/>
        <v>0</v>
      </c>
      <c r="AO46" s="494">
        <f>AK46+AL46+AM46+AN46</f>
        <v>60862500</v>
      </c>
      <c r="AP46" s="496">
        <f>AO46-Q46</f>
        <v>39120969</v>
      </c>
    </row>
    <row r="47" spans="1:42" ht="40.5" x14ac:dyDescent="0.3">
      <c r="A47" s="775"/>
      <c r="B47" s="784"/>
      <c r="C47" s="948">
        <v>10</v>
      </c>
      <c r="D47" s="947" t="s">
        <v>459</v>
      </c>
      <c r="E47" s="947">
        <v>3</v>
      </c>
      <c r="F47" s="947" t="s">
        <v>460</v>
      </c>
      <c r="G47" s="947" t="s">
        <v>461</v>
      </c>
      <c r="H47" s="494" t="s">
        <v>61</v>
      </c>
      <c r="I47" s="494"/>
      <c r="J47" s="495" t="s">
        <v>76</v>
      </c>
      <c r="K47" s="494"/>
      <c r="L47" s="494"/>
      <c r="M47" s="494"/>
      <c r="N47" s="494">
        <v>817500</v>
      </c>
      <c r="O47" s="494">
        <v>4891800</v>
      </c>
      <c r="P47" s="494">
        <v>59000</v>
      </c>
      <c r="Q47" s="494">
        <f>N47+O47+P47</f>
        <v>5768300</v>
      </c>
      <c r="R47" s="494">
        <v>0</v>
      </c>
      <c r="S47" s="494">
        <v>0</v>
      </c>
      <c r="T47" s="494">
        <v>0</v>
      </c>
      <c r="U47" s="494">
        <v>200</v>
      </c>
      <c r="V47" s="494">
        <v>29720</v>
      </c>
      <c r="W47" s="494">
        <v>26146</v>
      </c>
      <c r="X47" s="494">
        <f>+W47/V47*100</f>
        <v>87.97442799461642</v>
      </c>
      <c r="Y47" s="494">
        <v>0</v>
      </c>
      <c r="Z47" s="494">
        <v>0</v>
      </c>
      <c r="AA47" s="494">
        <v>0</v>
      </c>
      <c r="AB47" s="494">
        <v>0</v>
      </c>
      <c r="AC47" s="494">
        <v>0</v>
      </c>
      <c r="AD47" s="494">
        <v>0</v>
      </c>
      <c r="AE47" s="494">
        <v>0</v>
      </c>
      <c r="AF47" s="494">
        <v>0</v>
      </c>
      <c r="AG47" s="494">
        <v>0</v>
      </c>
      <c r="AH47" s="494">
        <v>0</v>
      </c>
      <c r="AI47" s="494">
        <v>0</v>
      </c>
      <c r="AJ47" s="494">
        <v>22972450</v>
      </c>
      <c r="AK47" s="494">
        <f>R47*Y47</f>
        <v>0</v>
      </c>
      <c r="AL47" s="494">
        <f t="shared" ref="AL47:AM47" si="7">S47*Z47</f>
        <v>0</v>
      </c>
      <c r="AM47" s="494">
        <f t="shared" si="7"/>
        <v>0</v>
      </c>
      <c r="AN47" s="494">
        <v>0</v>
      </c>
      <c r="AO47" s="494">
        <f t="shared" ref="AO47" si="8">AK47+AL47+AM47+AN47</f>
        <v>0</v>
      </c>
      <c r="AP47" s="496">
        <f>AO47-Q47</f>
        <v>-5768300</v>
      </c>
    </row>
    <row r="48" spans="1:42" s="5" customFormat="1" ht="27" customHeight="1" x14ac:dyDescent="0.25">
      <c r="A48" s="770" t="s">
        <v>462</v>
      </c>
      <c r="B48" s="771"/>
      <c r="C48" s="940">
        <f>SUM(C7:C47)</f>
        <v>140</v>
      </c>
      <c r="D48" s="940"/>
      <c r="E48" s="940">
        <f>SUM(E7:E47)</f>
        <v>64</v>
      </c>
      <c r="F48" s="940"/>
      <c r="G48" s="940"/>
      <c r="H48" s="603"/>
      <c r="I48" s="603"/>
      <c r="J48" s="603"/>
      <c r="K48" s="603"/>
      <c r="L48" s="603"/>
      <c r="M48" s="603"/>
      <c r="N48" s="603">
        <f t="shared" ref="N48:X48" si="9">SUM(N7:N47)</f>
        <v>21520313</v>
      </c>
      <c r="O48" s="603">
        <f t="shared" si="9"/>
        <v>30576989.399999999</v>
      </c>
      <c r="P48" s="603">
        <f t="shared" si="9"/>
        <v>7699646</v>
      </c>
      <c r="Q48" s="603">
        <f t="shared" si="9"/>
        <v>59816948.399999999</v>
      </c>
      <c r="R48" s="603">
        <f t="shared" si="9"/>
        <v>40000</v>
      </c>
      <c r="S48" s="603">
        <f t="shared" si="9"/>
        <v>22450</v>
      </c>
      <c r="T48" s="603">
        <f t="shared" si="9"/>
        <v>114000</v>
      </c>
      <c r="U48" s="603">
        <f t="shared" si="9"/>
        <v>52200</v>
      </c>
      <c r="V48" s="603">
        <f t="shared" si="9"/>
        <v>400654</v>
      </c>
      <c r="W48" s="603">
        <f t="shared" si="9"/>
        <v>58605</v>
      </c>
      <c r="X48" s="603">
        <f t="shared" si="9"/>
        <v>248.94128180917841</v>
      </c>
      <c r="Y48" s="603"/>
      <c r="Z48" s="603">
        <f t="shared" ref="Z48:AP48" si="10">SUM(Z7:Z47)</f>
        <v>136376.09</v>
      </c>
      <c r="AA48" s="603">
        <f t="shared" si="10"/>
        <v>1647</v>
      </c>
      <c r="AB48" s="603">
        <f t="shared" si="10"/>
        <v>3568</v>
      </c>
      <c r="AC48" s="603">
        <f t="shared" si="10"/>
        <v>245</v>
      </c>
      <c r="AD48" s="603">
        <f t="shared" si="10"/>
        <v>32623.3</v>
      </c>
      <c r="AE48" s="603">
        <f t="shared" si="10"/>
        <v>1510.4</v>
      </c>
      <c r="AF48" s="603">
        <f t="shared" si="10"/>
        <v>3110</v>
      </c>
      <c r="AG48" s="603">
        <f t="shared" si="10"/>
        <v>0</v>
      </c>
      <c r="AH48" s="603">
        <f t="shared" si="10"/>
        <v>7179200</v>
      </c>
      <c r="AI48" s="603">
        <f t="shared" si="10"/>
        <v>639800</v>
      </c>
      <c r="AJ48" s="603">
        <f t="shared" si="10"/>
        <v>27228950</v>
      </c>
      <c r="AK48" s="603">
        <f t="shared" si="10"/>
        <v>1000150</v>
      </c>
      <c r="AL48" s="603">
        <f t="shared" si="10"/>
        <v>66480800</v>
      </c>
      <c r="AM48" s="603">
        <f t="shared" si="10"/>
        <v>1558800</v>
      </c>
      <c r="AN48" s="603">
        <f t="shared" si="10"/>
        <v>3982860</v>
      </c>
      <c r="AO48" s="603">
        <f t="shared" si="10"/>
        <v>73169610</v>
      </c>
      <c r="AP48" s="603">
        <f t="shared" si="10"/>
        <v>15256940.600000001</v>
      </c>
    </row>
    <row r="50" spans="1:7" x14ac:dyDescent="0.3">
      <c r="A50" s="769" t="s">
        <v>765</v>
      </c>
      <c r="B50" s="769"/>
      <c r="C50" s="769"/>
      <c r="D50" s="769"/>
      <c r="E50" s="769"/>
      <c r="F50" s="769"/>
      <c r="G50" s="769"/>
    </row>
    <row r="51" spans="1:7" x14ac:dyDescent="0.3">
      <c r="A51" s="769"/>
      <c r="B51" s="769"/>
      <c r="C51" s="769"/>
      <c r="D51" s="769"/>
      <c r="E51" s="769"/>
      <c r="F51" s="769"/>
      <c r="G51" s="769"/>
    </row>
    <row r="52" spans="1:7" x14ac:dyDescent="0.3">
      <c r="A52" s="769"/>
      <c r="B52" s="769"/>
      <c r="C52" s="769"/>
      <c r="D52" s="769"/>
      <c r="E52" s="769"/>
      <c r="F52" s="769"/>
      <c r="G52" s="769"/>
    </row>
  </sheetData>
  <mergeCells count="45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B46:B47"/>
    <mergeCell ref="AP3:AP4"/>
    <mergeCell ref="M3:M4"/>
    <mergeCell ref="N3:N4"/>
    <mergeCell ref="O3:O4"/>
    <mergeCell ref="P3:P4"/>
    <mergeCell ref="Q3:Q4"/>
    <mergeCell ref="V3:X3"/>
    <mergeCell ref="AO3:AO4"/>
    <mergeCell ref="AK3:AN3"/>
    <mergeCell ref="Y3:AB3"/>
    <mergeCell ref="AC3:AF3"/>
    <mergeCell ref="AG3:AJ3"/>
    <mergeCell ref="I3:I4"/>
    <mergeCell ref="J3:J4"/>
    <mergeCell ref="K3:K4"/>
    <mergeCell ref="L3:L4"/>
    <mergeCell ref="A50:G52"/>
    <mergeCell ref="A48:B48"/>
    <mergeCell ref="B7:B9"/>
    <mergeCell ref="A7:A9"/>
    <mergeCell ref="A11:A19"/>
    <mergeCell ref="A20:A31"/>
    <mergeCell ref="A32:A45"/>
    <mergeCell ref="A46:A47"/>
    <mergeCell ref="B12:B19"/>
    <mergeCell ref="B20:B31"/>
    <mergeCell ref="C20:C31"/>
    <mergeCell ref="B32:B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"/>
  <sheetViews>
    <sheetView topLeftCell="A13" zoomScale="85" zoomScaleNormal="85" workbookViewId="0">
      <selection sqref="A1:AO1"/>
    </sheetView>
  </sheetViews>
  <sheetFormatPr defaultRowHeight="15" x14ac:dyDescent="0.25"/>
  <cols>
    <col min="2" max="2" width="24.7109375" customWidth="1"/>
    <col min="4" max="4" width="23.5703125" customWidth="1"/>
    <col min="6" max="6" width="12" customWidth="1"/>
    <col min="7" max="7" width="14.140625" customWidth="1"/>
    <col min="17" max="17" width="10.85546875" customWidth="1"/>
    <col min="41" max="41" width="12.28515625" customWidth="1"/>
    <col min="42" max="42" width="16.140625" customWidth="1"/>
    <col min="43" max="43" width="14.85546875" customWidth="1"/>
  </cols>
  <sheetData>
    <row r="1" spans="1:43" ht="58.5" customHeight="1" thickBot="1" x14ac:dyDescent="0.3">
      <c r="A1" s="675" t="s">
        <v>825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901"/>
      <c r="AQ1" s="25"/>
    </row>
    <row r="2" spans="1:43" ht="52.5" customHeight="1" x14ac:dyDescent="0.25">
      <c r="A2" s="902" t="s">
        <v>13</v>
      </c>
      <c r="B2" s="734" t="s">
        <v>33</v>
      </c>
      <c r="C2" s="739" t="s">
        <v>43</v>
      </c>
      <c r="D2" s="749" t="s">
        <v>11</v>
      </c>
      <c r="E2" s="749"/>
      <c r="F2" s="749"/>
      <c r="G2" s="749"/>
      <c r="H2" s="749"/>
      <c r="I2" s="734" t="s">
        <v>14</v>
      </c>
      <c r="J2" s="734"/>
      <c r="K2" s="734"/>
      <c r="L2" s="734"/>
      <c r="M2" s="734"/>
      <c r="N2" s="741" t="s">
        <v>4</v>
      </c>
      <c r="O2" s="741"/>
      <c r="P2" s="741"/>
      <c r="Q2" s="741"/>
      <c r="R2" s="750" t="s">
        <v>23</v>
      </c>
      <c r="S2" s="750"/>
      <c r="T2" s="750"/>
      <c r="U2" s="750"/>
      <c r="V2" s="734" t="s">
        <v>34</v>
      </c>
      <c r="W2" s="734"/>
      <c r="X2" s="734"/>
      <c r="Y2" s="749" t="s">
        <v>22</v>
      </c>
      <c r="Z2" s="749"/>
      <c r="AA2" s="749"/>
      <c r="AB2" s="749"/>
      <c r="AC2" s="749"/>
      <c r="AD2" s="749"/>
      <c r="AE2" s="749"/>
      <c r="AF2" s="749"/>
      <c r="AG2" s="734" t="s">
        <v>0</v>
      </c>
      <c r="AH2" s="734"/>
      <c r="AI2" s="734"/>
      <c r="AJ2" s="734"/>
      <c r="AK2" s="734"/>
      <c r="AL2" s="734"/>
      <c r="AM2" s="734"/>
      <c r="AN2" s="734"/>
      <c r="AO2" s="734"/>
      <c r="AP2" s="878"/>
      <c r="AQ2" s="879" t="s">
        <v>768</v>
      </c>
    </row>
    <row r="3" spans="1:43" ht="75.75" customHeight="1" x14ac:dyDescent="0.25">
      <c r="A3" s="903"/>
      <c r="B3" s="677"/>
      <c r="C3" s="678"/>
      <c r="D3" s="678" t="s">
        <v>47</v>
      </c>
      <c r="E3" s="677" t="s">
        <v>46</v>
      </c>
      <c r="F3" s="678" t="s">
        <v>10</v>
      </c>
      <c r="G3" s="678" t="s">
        <v>21</v>
      </c>
      <c r="H3" s="683" t="s">
        <v>257</v>
      </c>
      <c r="I3" s="678" t="s">
        <v>7</v>
      </c>
      <c r="J3" s="678" t="s">
        <v>6</v>
      </c>
      <c r="K3" s="678" t="s">
        <v>5</v>
      </c>
      <c r="L3" s="678" t="s">
        <v>32</v>
      </c>
      <c r="M3" s="677" t="s">
        <v>8</v>
      </c>
      <c r="N3" s="685" t="s">
        <v>31</v>
      </c>
      <c r="O3" s="685" t="s">
        <v>2</v>
      </c>
      <c r="P3" s="685" t="s">
        <v>3</v>
      </c>
      <c r="Q3" s="686" t="s">
        <v>41</v>
      </c>
      <c r="R3" s="681"/>
      <c r="S3" s="681"/>
      <c r="T3" s="681"/>
      <c r="U3" s="681"/>
      <c r="V3" s="677" t="s">
        <v>1</v>
      </c>
      <c r="W3" s="677"/>
      <c r="X3" s="677"/>
      <c r="Y3" s="677" t="s">
        <v>769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688" t="s">
        <v>40</v>
      </c>
      <c r="AL3" s="688"/>
      <c r="AM3" s="688"/>
      <c r="AN3" s="688"/>
      <c r="AO3" s="689" t="s">
        <v>41</v>
      </c>
      <c r="AP3" s="880" t="s">
        <v>44</v>
      </c>
      <c r="AQ3" s="881"/>
    </row>
    <row r="4" spans="1:43" ht="111" customHeight="1" x14ac:dyDescent="0.25">
      <c r="A4" s="903"/>
      <c r="B4" s="677"/>
      <c r="C4" s="678"/>
      <c r="D4" s="678"/>
      <c r="E4" s="677"/>
      <c r="F4" s="678"/>
      <c r="G4" s="678"/>
      <c r="H4" s="683"/>
      <c r="I4" s="678"/>
      <c r="J4" s="678"/>
      <c r="K4" s="678"/>
      <c r="L4" s="678"/>
      <c r="M4" s="677"/>
      <c r="N4" s="685"/>
      <c r="O4" s="685"/>
      <c r="P4" s="685"/>
      <c r="Q4" s="686"/>
      <c r="R4" s="176" t="s">
        <v>24</v>
      </c>
      <c r="S4" s="176" t="s">
        <v>25</v>
      </c>
      <c r="T4" s="176" t="s">
        <v>26</v>
      </c>
      <c r="U4" s="176" t="s">
        <v>27</v>
      </c>
      <c r="V4" s="634" t="s">
        <v>235</v>
      </c>
      <c r="W4" s="634" t="s">
        <v>36</v>
      </c>
      <c r="X4" s="634" t="s">
        <v>9</v>
      </c>
      <c r="Y4" s="638" t="s">
        <v>15</v>
      </c>
      <c r="Z4" s="638" t="s">
        <v>17</v>
      </c>
      <c r="AA4" s="638" t="s">
        <v>19</v>
      </c>
      <c r="AB4" s="638" t="s">
        <v>8</v>
      </c>
      <c r="AC4" s="638" t="s">
        <v>15</v>
      </c>
      <c r="AD4" s="638" t="s">
        <v>17</v>
      </c>
      <c r="AE4" s="638" t="s">
        <v>19</v>
      </c>
      <c r="AF4" s="638" t="s">
        <v>8</v>
      </c>
      <c r="AG4" s="177" t="s">
        <v>15</v>
      </c>
      <c r="AH4" s="177" t="s">
        <v>17</v>
      </c>
      <c r="AI4" s="177" t="s">
        <v>19</v>
      </c>
      <c r="AJ4" s="178" t="s">
        <v>27</v>
      </c>
      <c r="AK4" s="179" t="s">
        <v>15</v>
      </c>
      <c r="AL4" s="179" t="s">
        <v>17</v>
      </c>
      <c r="AM4" s="179" t="s">
        <v>19</v>
      </c>
      <c r="AN4" s="180" t="s">
        <v>27</v>
      </c>
      <c r="AO4" s="689"/>
      <c r="AP4" s="880"/>
      <c r="AQ4" s="881"/>
    </row>
    <row r="5" spans="1:43" ht="29.25" thickBot="1" x14ac:dyDescent="0.3">
      <c r="A5" s="904"/>
      <c r="B5" s="735"/>
      <c r="C5" s="641" t="s">
        <v>12</v>
      </c>
      <c r="D5" s="736"/>
      <c r="E5" s="641" t="s">
        <v>12</v>
      </c>
      <c r="F5" s="642"/>
      <c r="G5" s="642"/>
      <c r="H5" s="182"/>
      <c r="I5" s="641"/>
      <c r="J5" s="641"/>
      <c r="K5" s="642"/>
      <c r="L5" s="641"/>
      <c r="M5" s="641"/>
      <c r="N5" s="139" t="s">
        <v>30</v>
      </c>
      <c r="O5" s="139" t="s">
        <v>30</v>
      </c>
      <c r="P5" s="139" t="s">
        <v>30</v>
      </c>
      <c r="Q5" s="140" t="s">
        <v>30</v>
      </c>
      <c r="R5" s="53" t="s">
        <v>28</v>
      </c>
      <c r="S5" s="53" t="s">
        <v>28</v>
      </c>
      <c r="T5" s="53" t="s">
        <v>28</v>
      </c>
      <c r="U5" s="53" t="s">
        <v>770</v>
      </c>
      <c r="V5" s="641" t="s">
        <v>29</v>
      </c>
      <c r="W5" s="641" t="s">
        <v>12</v>
      </c>
      <c r="X5" s="641" t="s">
        <v>9</v>
      </c>
      <c r="Y5" s="641" t="s">
        <v>16</v>
      </c>
      <c r="Z5" s="641" t="s">
        <v>18</v>
      </c>
      <c r="AA5" s="641" t="s">
        <v>20</v>
      </c>
      <c r="AB5" s="641" t="s">
        <v>771</v>
      </c>
      <c r="AC5" s="641" t="s">
        <v>16</v>
      </c>
      <c r="AD5" s="641" t="s">
        <v>18</v>
      </c>
      <c r="AE5" s="641" t="s">
        <v>20</v>
      </c>
      <c r="AF5" s="641" t="s">
        <v>771</v>
      </c>
      <c r="AG5" s="54" t="s">
        <v>28</v>
      </c>
      <c r="AH5" s="54" t="s">
        <v>28</v>
      </c>
      <c r="AI5" s="54" t="s">
        <v>28</v>
      </c>
      <c r="AJ5" s="54" t="s">
        <v>28</v>
      </c>
      <c r="AK5" s="141" t="s">
        <v>28</v>
      </c>
      <c r="AL5" s="141" t="s">
        <v>28</v>
      </c>
      <c r="AM5" s="141" t="s">
        <v>28</v>
      </c>
      <c r="AN5" s="141" t="s">
        <v>30</v>
      </c>
      <c r="AO5" s="142" t="s">
        <v>30</v>
      </c>
      <c r="AP5" s="630" t="s">
        <v>30</v>
      </c>
      <c r="AQ5" s="882"/>
    </row>
    <row r="6" spans="1:43" x14ac:dyDescent="0.25">
      <c r="A6" s="905">
        <v>1</v>
      </c>
      <c r="B6" s="883">
        <v>2</v>
      </c>
      <c r="C6" s="121">
        <v>3</v>
      </c>
      <c r="D6" s="883">
        <v>4</v>
      </c>
      <c r="E6" s="121">
        <v>5</v>
      </c>
      <c r="F6" s="883">
        <v>6</v>
      </c>
      <c r="G6" s="121">
        <v>7</v>
      </c>
      <c r="H6" s="884">
        <v>8</v>
      </c>
      <c r="I6" s="121">
        <v>9</v>
      </c>
      <c r="J6" s="883">
        <v>10</v>
      </c>
      <c r="K6" s="121">
        <v>11</v>
      </c>
      <c r="L6" s="883">
        <v>12</v>
      </c>
      <c r="M6" s="121">
        <v>13</v>
      </c>
      <c r="N6" s="885">
        <v>14</v>
      </c>
      <c r="O6" s="885">
        <v>15</v>
      </c>
      <c r="P6" s="885">
        <v>16</v>
      </c>
      <c r="Q6" s="906">
        <v>17</v>
      </c>
      <c r="R6" s="886">
        <v>18</v>
      </c>
      <c r="S6" s="886">
        <v>19</v>
      </c>
      <c r="T6" s="886">
        <v>20</v>
      </c>
      <c r="U6" s="886">
        <v>21</v>
      </c>
      <c r="V6" s="883">
        <v>22</v>
      </c>
      <c r="W6" s="121">
        <v>23</v>
      </c>
      <c r="X6" s="883">
        <v>24</v>
      </c>
      <c r="Y6" s="121">
        <v>25</v>
      </c>
      <c r="Z6" s="883">
        <v>26</v>
      </c>
      <c r="AA6" s="121">
        <v>27</v>
      </c>
      <c r="AB6" s="883">
        <v>28</v>
      </c>
      <c r="AC6" s="121">
        <v>29</v>
      </c>
      <c r="AD6" s="883">
        <v>30</v>
      </c>
      <c r="AE6" s="121">
        <v>31</v>
      </c>
      <c r="AF6" s="883">
        <v>32</v>
      </c>
      <c r="AG6" s="887">
        <v>33</v>
      </c>
      <c r="AH6" s="887">
        <v>34</v>
      </c>
      <c r="AI6" s="887">
        <v>35</v>
      </c>
      <c r="AJ6" s="887">
        <v>36</v>
      </c>
      <c r="AK6" s="888">
        <v>37</v>
      </c>
      <c r="AL6" s="888">
        <v>38</v>
      </c>
      <c r="AM6" s="888">
        <v>39</v>
      </c>
      <c r="AN6" s="888">
        <v>40</v>
      </c>
      <c r="AO6" s="58">
        <v>41</v>
      </c>
      <c r="AP6" s="889">
        <v>42</v>
      </c>
      <c r="AQ6" s="385"/>
    </row>
    <row r="7" spans="1:43" ht="409.5" x14ac:dyDescent="0.25">
      <c r="A7" s="907">
        <v>1</v>
      </c>
      <c r="B7" s="897" t="s">
        <v>798</v>
      </c>
      <c r="C7" s="843">
        <v>4</v>
      </c>
      <c r="D7" s="634" t="s">
        <v>799</v>
      </c>
      <c r="E7" s="634">
        <v>1</v>
      </c>
      <c r="F7" s="634" t="s">
        <v>800</v>
      </c>
      <c r="G7" s="634" t="s">
        <v>801</v>
      </c>
      <c r="H7" s="67" t="s">
        <v>802</v>
      </c>
      <c r="I7" s="634"/>
      <c r="J7" s="634">
        <v>1</v>
      </c>
      <c r="K7" s="634"/>
      <c r="L7" s="634" t="s">
        <v>803</v>
      </c>
      <c r="M7" s="634"/>
      <c r="N7" s="639">
        <v>312000</v>
      </c>
      <c r="O7" s="639">
        <v>1297260</v>
      </c>
      <c r="P7" s="639">
        <v>230950</v>
      </c>
      <c r="Q7" s="122">
        <f>N7+O7+P7</f>
        <v>1840210</v>
      </c>
      <c r="R7" s="640"/>
      <c r="S7" s="640"/>
      <c r="T7" s="640">
        <v>15000</v>
      </c>
      <c r="U7" s="640">
        <v>10000</v>
      </c>
      <c r="V7" s="634">
        <v>11132</v>
      </c>
      <c r="W7" s="634">
        <v>23</v>
      </c>
      <c r="X7" s="892">
        <v>0.01</v>
      </c>
      <c r="Y7" s="634">
        <v>0</v>
      </c>
      <c r="Z7" s="634">
        <v>0</v>
      </c>
      <c r="AA7" s="634">
        <v>152</v>
      </c>
      <c r="AB7" s="634">
        <v>127</v>
      </c>
      <c r="AC7" s="634">
        <v>0</v>
      </c>
      <c r="AD7" s="634">
        <v>0</v>
      </c>
      <c r="AE7" s="634">
        <v>0</v>
      </c>
      <c r="AF7" s="634">
        <v>127</v>
      </c>
      <c r="AG7" s="635">
        <v>0</v>
      </c>
      <c r="AH7" s="635">
        <v>0</v>
      </c>
      <c r="AI7" s="635">
        <v>0</v>
      </c>
      <c r="AJ7" s="635">
        <v>433000</v>
      </c>
      <c r="AK7" s="636">
        <f>R7*Y7</f>
        <v>0</v>
      </c>
      <c r="AL7" s="636">
        <f t="shared" ref="AL7:AN8" si="0">S7*Z7</f>
        <v>0</v>
      </c>
      <c r="AM7" s="636">
        <f t="shared" si="0"/>
        <v>2280000</v>
      </c>
      <c r="AN7" s="636">
        <f t="shared" si="0"/>
        <v>1270000</v>
      </c>
      <c r="AO7" s="637">
        <v>146000</v>
      </c>
      <c r="AP7" s="890">
        <f>AO7-Q7</f>
        <v>-1694210</v>
      </c>
      <c r="AQ7" s="385" t="s">
        <v>804</v>
      </c>
    </row>
    <row r="8" spans="1:43" ht="409.5" x14ac:dyDescent="0.25">
      <c r="A8" s="907"/>
      <c r="B8" s="898"/>
      <c r="C8" s="762"/>
      <c r="D8" s="634" t="s">
        <v>805</v>
      </c>
      <c r="E8" s="634">
        <v>1</v>
      </c>
      <c r="F8" s="634" t="s">
        <v>806</v>
      </c>
      <c r="G8" s="634" t="s">
        <v>807</v>
      </c>
      <c r="H8" s="67" t="s">
        <v>802</v>
      </c>
      <c r="I8" s="634"/>
      <c r="J8" s="634">
        <v>1</v>
      </c>
      <c r="K8" s="634"/>
      <c r="L8" s="634" t="s">
        <v>803</v>
      </c>
      <c r="M8" s="634"/>
      <c r="N8" s="639">
        <v>853751</v>
      </c>
      <c r="O8" s="639">
        <v>225560</v>
      </c>
      <c r="P8" s="639">
        <v>15500</v>
      </c>
      <c r="Q8" s="122">
        <f>N8+O8+P8</f>
        <v>1094811</v>
      </c>
      <c r="R8" s="640"/>
      <c r="S8" s="640"/>
      <c r="T8" s="640">
        <v>20000</v>
      </c>
      <c r="U8" s="640">
        <v>10000</v>
      </c>
      <c r="V8" s="634"/>
      <c r="W8" s="634">
        <v>15</v>
      </c>
      <c r="X8" s="892">
        <v>0</v>
      </c>
      <c r="Y8" s="634">
        <v>0</v>
      </c>
      <c r="Z8" s="634">
        <v>0</v>
      </c>
      <c r="AA8" s="634">
        <v>30</v>
      </c>
      <c r="AB8" s="634">
        <v>4</v>
      </c>
      <c r="AC8" s="634">
        <v>0</v>
      </c>
      <c r="AD8" s="634">
        <v>0</v>
      </c>
      <c r="AE8" s="634">
        <v>0</v>
      </c>
      <c r="AF8" s="634">
        <v>0</v>
      </c>
      <c r="AG8" s="635">
        <v>0</v>
      </c>
      <c r="AH8" s="635">
        <v>0</v>
      </c>
      <c r="AI8" s="635">
        <v>0</v>
      </c>
      <c r="AJ8" s="635">
        <v>108000</v>
      </c>
      <c r="AK8" s="636">
        <f>R8*Y8</f>
        <v>0</v>
      </c>
      <c r="AL8" s="636">
        <f t="shared" si="0"/>
        <v>0</v>
      </c>
      <c r="AM8" s="636">
        <f t="shared" si="0"/>
        <v>600000</v>
      </c>
      <c r="AN8" s="636">
        <f t="shared" si="0"/>
        <v>40000</v>
      </c>
      <c r="AO8" s="637">
        <f>AK8+AL8+AM8+AN8</f>
        <v>640000</v>
      </c>
      <c r="AP8" s="890">
        <f>AO8-Q8</f>
        <v>-454811</v>
      </c>
      <c r="AQ8" s="385" t="s">
        <v>808</v>
      </c>
    </row>
    <row r="9" spans="1:43" ht="409.5" x14ac:dyDescent="0.25">
      <c r="A9" s="907"/>
      <c r="B9" s="898"/>
      <c r="C9" s="762"/>
      <c r="D9" s="894" t="s">
        <v>809</v>
      </c>
      <c r="E9" s="644">
        <v>1</v>
      </c>
      <c r="F9" s="644" t="s">
        <v>810</v>
      </c>
      <c r="G9" s="894" t="s">
        <v>809</v>
      </c>
      <c r="H9" s="67" t="s">
        <v>802</v>
      </c>
      <c r="I9" s="644"/>
      <c r="J9" s="644"/>
      <c r="K9" s="644"/>
      <c r="L9" s="634" t="s">
        <v>803</v>
      </c>
      <c r="M9" s="644"/>
      <c r="N9" s="208">
        <v>630000</v>
      </c>
      <c r="O9" s="208">
        <v>126554</v>
      </c>
      <c r="P9" s="208">
        <v>31000</v>
      </c>
      <c r="Q9" s="122">
        <f>N9+O9+P9</f>
        <v>787554</v>
      </c>
      <c r="R9" s="264"/>
      <c r="S9" s="264"/>
      <c r="T9" s="264"/>
      <c r="U9" s="264">
        <v>4000</v>
      </c>
      <c r="V9" s="644"/>
      <c r="W9" s="644">
        <v>0</v>
      </c>
      <c r="X9" s="644">
        <v>0</v>
      </c>
      <c r="Y9" s="644">
        <v>0</v>
      </c>
      <c r="Z9" s="644"/>
      <c r="AA9" s="644">
        <v>1309</v>
      </c>
      <c r="AB9" s="644">
        <v>0</v>
      </c>
      <c r="AC9" s="644">
        <v>0</v>
      </c>
      <c r="AD9" s="644">
        <v>0</v>
      </c>
      <c r="AE9" s="644">
        <v>0</v>
      </c>
      <c r="AF9" s="644"/>
      <c r="AG9" s="265"/>
      <c r="AH9" s="265"/>
      <c r="AI9" s="265"/>
      <c r="AJ9" s="265"/>
      <c r="AK9" s="266"/>
      <c r="AL9" s="266"/>
      <c r="AM9" s="266"/>
      <c r="AN9" s="266"/>
      <c r="AO9" s="103"/>
      <c r="AP9" s="890">
        <f>AO9-Q9</f>
        <v>-787554</v>
      </c>
      <c r="AQ9" s="385" t="s">
        <v>811</v>
      </c>
    </row>
    <row r="10" spans="1:43" ht="28.5" x14ac:dyDescent="0.25">
      <c r="A10" s="907"/>
      <c r="B10" s="899"/>
      <c r="C10" s="908"/>
      <c r="D10" s="644" t="s">
        <v>812</v>
      </c>
      <c r="E10" s="644">
        <v>1</v>
      </c>
      <c r="F10" s="644" t="s">
        <v>813</v>
      </c>
      <c r="G10" s="644" t="s">
        <v>814</v>
      </c>
      <c r="H10" s="67" t="s">
        <v>802</v>
      </c>
      <c r="I10" s="644"/>
      <c r="J10" s="644">
        <v>1</v>
      </c>
      <c r="K10" s="644"/>
      <c r="L10" s="634" t="s">
        <v>803</v>
      </c>
      <c r="M10" s="644"/>
      <c r="N10" s="208"/>
      <c r="O10" s="208"/>
      <c r="P10" s="208"/>
      <c r="Q10" s="122">
        <f>N10+O10+P10</f>
        <v>0</v>
      </c>
      <c r="R10" s="264"/>
      <c r="S10" s="264"/>
      <c r="T10" s="264"/>
      <c r="U10" s="264"/>
      <c r="V10" s="644"/>
      <c r="W10" s="644"/>
      <c r="X10" s="644"/>
      <c r="Y10" s="644"/>
      <c r="Z10" s="644"/>
      <c r="AA10" s="644"/>
      <c r="AB10" s="644"/>
      <c r="AC10" s="644"/>
      <c r="AD10" s="644"/>
      <c r="AE10" s="644"/>
      <c r="AF10" s="644"/>
      <c r="AG10" s="265"/>
      <c r="AH10" s="265"/>
      <c r="AI10" s="265"/>
      <c r="AJ10" s="265"/>
      <c r="AK10" s="266">
        <f>R10*Y10</f>
        <v>0</v>
      </c>
      <c r="AL10" s="266">
        <f t="shared" ref="AL10:AN16" si="1">S10*Z10</f>
        <v>0</v>
      </c>
      <c r="AM10" s="266">
        <f t="shared" si="1"/>
        <v>0</v>
      </c>
      <c r="AN10" s="266">
        <f t="shared" si="1"/>
        <v>0</v>
      </c>
      <c r="AO10" s="103">
        <f>AK10+AL10+AM10+AN10</f>
        <v>0</v>
      </c>
      <c r="AP10" s="896">
        <f>AO10-Q10</f>
        <v>0</v>
      </c>
      <c r="AQ10" s="385"/>
    </row>
    <row r="11" spans="1:43" x14ac:dyDescent="0.25">
      <c r="A11" s="907">
        <v>2</v>
      </c>
      <c r="B11" s="891" t="s">
        <v>772</v>
      </c>
      <c r="C11" s="843">
        <v>21</v>
      </c>
      <c r="D11" s="634" t="s">
        <v>773</v>
      </c>
      <c r="E11" s="634">
        <v>1</v>
      </c>
      <c r="F11" s="634"/>
      <c r="G11" s="634" t="s">
        <v>774</v>
      </c>
      <c r="H11" s="67"/>
      <c r="I11" s="634"/>
      <c r="J11" s="634"/>
      <c r="K11" s="634"/>
      <c r="L11" s="634"/>
      <c r="M11" s="634"/>
      <c r="N11" s="639">
        <v>140201</v>
      </c>
      <c r="O11" s="639">
        <v>1177020</v>
      </c>
      <c r="P11" s="639"/>
      <c r="Q11" s="122">
        <v>1317221</v>
      </c>
      <c r="R11" s="640"/>
      <c r="S11" s="640"/>
      <c r="T11" s="640"/>
      <c r="U11" s="640"/>
      <c r="V11" s="634"/>
      <c r="W11" s="634"/>
      <c r="X11" s="634"/>
      <c r="Y11" s="634"/>
      <c r="Z11" s="634"/>
      <c r="AA11" s="634"/>
      <c r="AB11" s="634"/>
      <c r="AC11" s="634"/>
      <c r="AD11" s="634"/>
      <c r="AE11" s="634"/>
      <c r="AF11" s="634"/>
      <c r="AG11" s="635"/>
      <c r="AH11" s="635"/>
      <c r="AI11" s="635"/>
      <c r="AJ11" s="635"/>
      <c r="AK11" s="636">
        <f>R11*Y11</f>
        <v>0</v>
      </c>
      <c r="AL11" s="636">
        <f t="shared" si="1"/>
        <v>0</v>
      </c>
      <c r="AM11" s="636">
        <f t="shared" si="1"/>
        <v>0</v>
      </c>
      <c r="AN11" s="636">
        <f t="shared" si="1"/>
        <v>0</v>
      </c>
      <c r="AO11" s="637">
        <f>AK11+AL11+AM11+AN11</f>
        <v>0</v>
      </c>
      <c r="AP11" s="643">
        <v>502779</v>
      </c>
      <c r="AQ11" s="385"/>
    </row>
    <row r="12" spans="1:43" x14ac:dyDescent="0.25">
      <c r="A12" s="907"/>
      <c r="B12" s="893"/>
      <c r="C12" s="762"/>
      <c r="D12" s="634" t="s">
        <v>50</v>
      </c>
      <c r="E12" s="634">
        <v>1</v>
      </c>
      <c r="F12" s="634"/>
      <c r="G12" s="634" t="s">
        <v>775</v>
      </c>
      <c r="H12" s="67"/>
      <c r="I12" s="634"/>
      <c r="J12" s="634"/>
      <c r="K12" s="634"/>
      <c r="L12" s="634"/>
      <c r="M12" s="634"/>
      <c r="N12" s="639">
        <v>1468770.5</v>
      </c>
      <c r="O12" s="639">
        <v>1990300</v>
      </c>
      <c r="P12" s="639"/>
      <c r="Q12" s="122">
        <v>3459070.5</v>
      </c>
      <c r="R12" s="640"/>
      <c r="S12" s="640"/>
      <c r="T12" s="640"/>
      <c r="U12" s="640"/>
      <c r="V12" s="634"/>
      <c r="W12" s="634"/>
      <c r="X12" s="634"/>
      <c r="Y12" s="634"/>
      <c r="Z12" s="634"/>
      <c r="AA12" s="634"/>
      <c r="AB12" s="634"/>
      <c r="AC12" s="634"/>
      <c r="AD12" s="634"/>
      <c r="AE12" s="634"/>
      <c r="AF12" s="634"/>
      <c r="AG12" s="635"/>
      <c r="AH12" s="635"/>
      <c r="AI12" s="635"/>
      <c r="AJ12" s="635"/>
      <c r="AK12" s="636"/>
      <c r="AL12" s="636"/>
      <c r="AM12" s="636"/>
      <c r="AN12" s="636"/>
      <c r="AO12" s="637"/>
      <c r="AP12" s="643">
        <v>-939070.5</v>
      </c>
      <c r="AQ12" s="385"/>
    </row>
    <row r="13" spans="1:43" x14ac:dyDescent="0.25">
      <c r="A13" s="907"/>
      <c r="B13" s="893"/>
      <c r="C13" s="762"/>
      <c r="D13" s="634" t="s">
        <v>48</v>
      </c>
      <c r="E13" s="634">
        <v>1</v>
      </c>
      <c r="F13" s="634"/>
      <c r="G13" s="634" t="s">
        <v>776</v>
      </c>
      <c r="H13" s="67"/>
      <c r="I13" s="634"/>
      <c r="J13" s="634"/>
      <c r="K13" s="634"/>
      <c r="L13" s="634"/>
      <c r="M13" s="634"/>
      <c r="N13" s="639">
        <v>82241</v>
      </c>
      <c r="O13" s="639">
        <v>1030640</v>
      </c>
      <c r="P13" s="639"/>
      <c r="Q13" s="122">
        <v>1112881</v>
      </c>
      <c r="R13" s="640"/>
      <c r="S13" s="640"/>
      <c r="T13" s="640"/>
      <c r="U13" s="640"/>
      <c r="V13" s="634"/>
      <c r="W13" s="634"/>
      <c r="X13" s="634"/>
      <c r="Y13" s="634"/>
      <c r="Z13" s="634"/>
      <c r="AA13" s="634"/>
      <c r="AB13" s="634"/>
      <c r="AC13" s="634"/>
      <c r="AD13" s="634"/>
      <c r="AE13" s="634"/>
      <c r="AF13" s="634"/>
      <c r="AG13" s="635"/>
      <c r="AH13" s="635"/>
      <c r="AI13" s="635"/>
      <c r="AJ13" s="635"/>
      <c r="AK13" s="636"/>
      <c r="AL13" s="636"/>
      <c r="AM13" s="636"/>
      <c r="AN13" s="636"/>
      <c r="AO13" s="637"/>
      <c r="AP13" s="643">
        <v>1127119</v>
      </c>
      <c r="AQ13" s="385"/>
    </row>
    <row r="14" spans="1:43" ht="42.75" x14ac:dyDescent="0.25">
      <c r="A14" s="907"/>
      <c r="B14" s="893"/>
      <c r="C14" s="762"/>
      <c r="D14" s="634" t="s">
        <v>777</v>
      </c>
      <c r="E14" s="634">
        <v>1</v>
      </c>
      <c r="F14" s="634"/>
      <c r="G14" s="634" t="s">
        <v>778</v>
      </c>
      <c r="H14" s="67"/>
      <c r="I14" s="634"/>
      <c r="J14" s="634"/>
      <c r="K14" s="634"/>
      <c r="L14" s="634"/>
      <c r="M14" s="634"/>
      <c r="N14" s="639">
        <v>474735</v>
      </c>
      <c r="O14" s="639">
        <v>702200</v>
      </c>
      <c r="P14" s="639"/>
      <c r="Q14" s="122">
        <v>1176935</v>
      </c>
      <c r="R14" s="640"/>
      <c r="S14" s="640"/>
      <c r="T14" s="640"/>
      <c r="U14" s="640"/>
      <c r="V14" s="634"/>
      <c r="W14" s="634"/>
      <c r="X14" s="634"/>
      <c r="Y14" s="634"/>
      <c r="Z14" s="634"/>
      <c r="AA14" s="634"/>
      <c r="AB14" s="634"/>
      <c r="AC14" s="634"/>
      <c r="AD14" s="634"/>
      <c r="AE14" s="634"/>
      <c r="AF14" s="634"/>
      <c r="AG14" s="635"/>
      <c r="AH14" s="635"/>
      <c r="AI14" s="635"/>
      <c r="AJ14" s="635"/>
      <c r="AK14" s="636"/>
      <c r="AL14" s="636"/>
      <c r="AM14" s="636"/>
      <c r="AN14" s="636"/>
      <c r="AO14" s="637"/>
      <c r="AP14" s="643">
        <v>-196935</v>
      </c>
      <c r="AQ14" s="385"/>
    </row>
    <row r="15" spans="1:43" ht="28.5" x14ac:dyDescent="0.25">
      <c r="A15" s="907"/>
      <c r="B15" s="893"/>
      <c r="C15" s="762"/>
      <c r="D15" s="634" t="s">
        <v>779</v>
      </c>
      <c r="E15" s="634">
        <v>1</v>
      </c>
      <c r="F15" s="634"/>
      <c r="G15" s="634" t="s">
        <v>780</v>
      </c>
      <c r="H15" s="67"/>
      <c r="I15" s="634"/>
      <c r="J15" s="634"/>
      <c r="K15" s="634"/>
      <c r="L15" s="634"/>
      <c r="M15" s="634"/>
      <c r="N15" s="639"/>
      <c r="O15" s="639">
        <v>510440</v>
      </c>
      <c r="P15" s="639"/>
      <c r="Q15" s="122">
        <v>510440</v>
      </c>
      <c r="R15" s="640"/>
      <c r="S15" s="640"/>
      <c r="T15" s="640"/>
      <c r="U15" s="640"/>
      <c r="V15" s="634"/>
      <c r="W15" s="634"/>
      <c r="X15" s="634"/>
      <c r="Y15" s="634"/>
      <c r="Z15" s="634"/>
      <c r="AA15" s="634"/>
      <c r="AB15" s="634"/>
      <c r="AC15" s="634"/>
      <c r="AD15" s="634"/>
      <c r="AE15" s="634"/>
      <c r="AF15" s="634"/>
      <c r="AG15" s="635"/>
      <c r="AH15" s="635"/>
      <c r="AI15" s="635"/>
      <c r="AJ15" s="635"/>
      <c r="AK15" s="636">
        <f t="shared" ref="AK15:AK16" si="2">R15*Y15</f>
        <v>0</v>
      </c>
      <c r="AL15" s="636">
        <f t="shared" si="1"/>
        <v>0</v>
      </c>
      <c r="AM15" s="636">
        <f t="shared" si="1"/>
        <v>0</v>
      </c>
      <c r="AN15" s="636">
        <f t="shared" si="1"/>
        <v>0</v>
      </c>
      <c r="AO15" s="637">
        <f t="shared" ref="AO15:AO16" si="3">AK15+AL15+AM15+AN15</f>
        <v>0</v>
      </c>
      <c r="AP15" s="643">
        <v>1799560</v>
      </c>
      <c r="AQ15" s="385"/>
    </row>
    <row r="16" spans="1:43" ht="28.5" x14ac:dyDescent="0.25">
      <c r="A16" s="907"/>
      <c r="B16" s="893"/>
      <c r="C16" s="762"/>
      <c r="D16" s="634" t="s">
        <v>779</v>
      </c>
      <c r="E16" s="634">
        <v>1</v>
      </c>
      <c r="F16" s="634"/>
      <c r="G16" s="634" t="s">
        <v>780</v>
      </c>
      <c r="H16" s="67"/>
      <c r="I16" s="634"/>
      <c r="J16" s="634"/>
      <c r="K16" s="634"/>
      <c r="L16" s="634"/>
      <c r="M16" s="634"/>
      <c r="N16" s="639">
        <v>22350</v>
      </c>
      <c r="O16" s="639">
        <v>495920</v>
      </c>
      <c r="P16" s="639"/>
      <c r="Q16" s="122">
        <v>518270</v>
      </c>
      <c r="R16" s="640"/>
      <c r="S16" s="640"/>
      <c r="T16" s="640"/>
      <c r="U16" s="640"/>
      <c r="V16" s="634"/>
      <c r="W16" s="634"/>
      <c r="X16" s="634"/>
      <c r="Y16" s="634"/>
      <c r="Z16" s="634"/>
      <c r="AA16" s="634"/>
      <c r="AB16" s="634"/>
      <c r="AC16" s="634"/>
      <c r="AD16" s="634"/>
      <c r="AE16" s="634"/>
      <c r="AF16" s="634"/>
      <c r="AG16" s="635"/>
      <c r="AH16" s="635"/>
      <c r="AI16" s="635"/>
      <c r="AJ16" s="635"/>
      <c r="AK16" s="636">
        <f t="shared" si="2"/>
        <v>0</v>
      </c>
      <c r="AL16" s="636">
        <f t="shared" si="1"/>
        <v>0</v>
      </c>
      <c r="AM16" s="636">
        <f t="shared" si="1"/>
        <v>0</v>
      </c>
      <c r="AN16" s="636">
        <f t="shared" si="1"/>
        <v>0</v>
      </c>
      <c r="AO16" s="637">
        <f t="shared" si="3"/>
        <v>0</v>
      </c>
      <c r="AP16" s="633">
        <v>1231730</v>
      </c>
      <c r="AQ16" s="385"/>
    </row>
    <row r="17" spans="1:43" ht="33" customHeight="1" x14ac:dyDescent="0.25">
      <c r="A17" s="907"/>
      <c r="B17" s="895"/>
      <c r="C17" s="908"/>
      <c r="D17" s="634" t="s">
        <v>815</v>
      </c>
      <c r="E17" s="634">
        <v>1</v>
      </c>
      <c r="F17" s="634"/>
      <c r="G17" s="634" t="s">
        <v>781</v>
      </c>
      <c r="H17" s="67"/>
      <c r="I17" s="634"/>
      <c r="J17" s="634"/>
      <c r="K17" s="634"/>
      <c r="L17" s="634"/>
      <c r="M17" s="634"/>
      <c r="N17" s="639">
        <v>994006</v>
      </c>
      <c r="O17" s="639">
        <v>547600</v>
      </c>
      <c r="P17" s="639"/>
      <c r="Q17" s="122">
        <v>1541606</v>
      </c>
      <c r="R17" s="640"/>
      <c r="S17" s="640"/>
      <c r="T17" s="640"/>
      <c r="U17" s="640"/>
      <c r="V17" s="634"/>
      <c r="W17" s="634"/>
      <c r="X17" s="634"/>
      <c r="Y17" s="634"/>
      <c r="Z17" s="634"/>
      <c r="AA17" s="634"/>
      <c r="AB17" s="634"/>
      <c r="AC17" s="634"/>
      <c r="AD17" s="634"/>
      <c r="AE17" s="634"/>
      <c r="AF17" s="634"/>
      <c r="AG17" s="635"/>
      <c r="AH17" s="635"/>
      <c r="AI17" s="635"/>
      <c r="AJ17" s="635"/>
      <c r="AK17" s="636"/>
      <c r="AL17" s="636"/>
      <c r="AM17" s="636"/>
      <c r="AN17" s="636"/>
      <c r="AO17" s="637"/>
      <c r="AP17" s="633">
        <v>908394</v>
      </c>
      <c r="AQ17" s="385"/>
    </row>
    <row r="18" spans="1:43" ht="299.25" x14ac:dyDescent="0.25">
      <c r="A18" s="907">
        <v>3</v>
      </c>
      <c r="B18" s="891" t="s">
        <v>782</v>
      </c>
      <c r="C18" s="843">
        <v>10</v>
      </c>
      <c r="D18" s="634" t="s">
        <v>783</v>
      </c>
      <c r="E18" s="634">
        <v>1</v>
      </c>
      <c r="F18" s="66">
        <v>43656</v>
      </c>
      <c r="G18" s="909" t="s">
        <v>784</v>
      </c>
      <c r="H18" s="67" t="s">
        <v>49</v>
      </c>
      <c r="I18" s="634">
        <v>0</v>
      </c>
      <c r="J18" s="634">
        <v>0</v>
      </c>
      <c r="K18" s="634">
        <v>0</v>
      </c>
      <c r="L18" s="634" t="s">
        <v>816</v>
      </c>
      <c r="M18" s="634"/>
      <c r="N18" s="639">
        <v>220000</v>
      </c>
      <c r="O18" s="639">
        <v>180000</v>
      </c>
      <c r="P18" s="639">
        <v>0</v>
      </c>
      <c r="Q18" s="122">
        <v>400000</v>
      </c>
      <c r="R18" s="640">
        <v>0</v>
      </c>
      <c r="S18" s="640">
        <v>0</v>
      </c>
      <c r="T18" s="640">
        <v>0</v>
      </c>
      <c r="U18" s="640">
        <v>0</v>
      </c>
      <c r="V18" s="634">
        <v>11132</v>
      </c>
      <c r="W18" s="634">
        <v>0</v>
      </c>
      <c r="X18" s="634">
        <v>0</v>
      </c>
      <c r="Y18" s="634">
        <v>0</v>
      </c>
      <c r="Z18" s="634">
        <v>0</v>
      </c>
      <c r="AA18" s="634">
        <v>0</v>
      </c>
      <c r="AB18" s="634">
        <v>0</v>
      </c>
      <c r="AC18" s="634">
        <v>0</v>
      </c>
      <c r="AD18" s="634">
        <v>0</v>
      </c>
      <c r="AE18" s="634">
        <v>0</v>
      </c>
      <c r="AF18" s="640">
        <v>0</v>
      </c>
      <c r="AG18" s="635">
        <v>0</v>
      </c>
      <c r="AH18" s="635">
        <v>0</v>
      </c>
      <c r="AI18" s="635">
        <v>0</v>
      </c>
      <c r="AJ18" s="635">
        <v>0</v>
      </c>
      <c r="AK18" s="636">
        <v>0</v>
      </c>
      <c r="AL18" s="636">
        <v>0</v>
      </c>
      <c r="AM18" s="636">
        <v>0</v>
      </c>
      <c r="AN18" s="636">
        <v>0</v>
      </c>
      <c r="AO18" s="637">
        <v>0</v>
      </c>
      <c r="AP18" s="643">
        <v>0</v>
      </c>
      <c r="AQ18" s="634" t="s">
        <v>817</v>
      </c>
    </row>
    <row r="19" spans="1:43" ht="42.75" x14ac:dyDescent="0.25">
      <c r="A19" s="907"/>
      <c r="B19" s="893"/>
      <c r="C19" s="762"/>
      <c r="D19" s="634" t="s">
        <v>54</v>
      </c>
      <c r="E19" s="634">
        <v>2</v>
      </c>
      <c r="F19" s="66">
        <v>43738</v>
      </c>
      <c r="G19" s="900" t="s">
        <v>785</v>
      </c>
      <c r="H19" s="67" t="s">
        <v>49</v>
      </c>
      <c r="I19" s="634">
        <v>0</v>
      </c>
      <c r="J19" s="634">
        <v>0</v>
      </c>
      <c r="K19" s="634">
        <v>0</v>
      </c>
      <c r="L19" s="634" t="s">
        <v>786</v>
      </c>
      <c r="M19" s="634"/>
      <c r="N19" s="639">
        <v>0</v>
      </c>
      <c r="O19" s="639">
        <v>100000</v>
      </c>
      <c r="P19" s="639">
        <v>0</v>
      </c>
      <c r="Q19" s="122">
        <v>100000</v>
      </c>
      <c r="R19" s="640">
        <v>0</v>
      </c>
      <c r="S19" s="640">
        <v>0</v>
      </c>
      <c r="T19" s="640">
        <v>0</v>
      </c>
      <c r="U19" s="640">
        <v>0</v>
      </c>
      <c r="V19" s="634"/>
      <c r="W19" s="634">
        <v>0</v>
      </c>
      <c r="X19" s="634"/>
      <c r="Y19" s="634">
        <v>0</v>
      </c>
      <c r="Z19" s="634">
        <v>0</v>
      </c>
      <c r="AA19" s="634">
        <v>0</v>
      </c>
      <c r="AB19" s="634"/>
      <c r="AC19" s="634">
        <v>0</v>
      </c>
      <c r="AD19" s="634">
        <v>0</v>
      </c>
      <c r="AE19" s="634">
        <v>0</v>
      </c>
      <c r="AF19" s="640">
        <v>0</v>
      </c>
      <c r="AG19" s="635">
        <v>0</v>
      </c>
      <c r="AH19" s="635">
        <v>0</v>
      </c>
      <c r="AI19" s="635">
        <v>0</v>
      </c>
      <c r="AJ19" s="635">
        <v>0</v>
      </c>
      <c r="AK19" s="636">
        <f t="shared" ref="AK19:AN24" si="4">R19*Y19</f>
        <v>0</v>
      </c>
      <c r="AL19" s="636">
        <f t="shared" si="4"/>
        <v>0</v>
      </c>
      <c r="AM19" s="636">
        <f t="shared" si="4"/>
        <v>0</v>
      </c>
      <c r="AN19" s="636">
        <f t="shared" si="4"/>
        <v>0</v>
      </c>
      <c r="AO19" s="637">
        <f t="shared" ref="AO19:AO24" si="5">AK19+AL19+AM19+AN19</f>
        <v>0</v>
      </c>
      <c r="AP19" s="643">
        <f t="shared" ref="AP19:AP20" si="6">AO19-Q19</f>
        <v>-100000</v>
      </c>
      <c r="AQ19" s="634" t="s">
        <v>818</v>
      </c>
    </row>
    <row r="20" spans="1:43" ht="409.5" x14ac:dyDescent="0.25">
      <c r="A20" s="907"/>
      <c r="B20" s="893"/>
      <c r="C20" s="762"/>
      <c r="D20" s="634" t="s">
        <v>787</v>
      </c>
      <c r="E20" s="634">
        <v>1</v>
      </c>
      <c r="F20" s="634" t="s">
        <v>788</v>
      </c>
      <c r="G20" s="900" t="s">
        <v>789</v>
      </c>
      <c r="H20" s="67" t="s">
        <v>49</v>
      </c>
      <c r="I20" s="634">
        <v>0</v>
      </c>
      <c r="J20" s="634">
        <v>0</v>
      </c>
      <c r="K20" s="634">
        <v>0</v>
      </c>
      <c r="L20" s="634" t="s">
        <v>790</v>
      </c>
      <c r="M20" s="634"/>
      <c r="N20" s="639">
        <v>0</v>
      </c>
      <c r="O20" s="639">
        <v>150000</v>
      </c>
      <c r="P20" s="639">
        <v>0</v>
      </c>
      <c r="Q20" s="122">
        <v>150000</v>
      </c>
      <c r="R20" s="640">
        <v>0</v>
      </c>
      <c r="S20" s="640">
        <v>0</v>
      </c>
      <c r="T20" s="640">
        <v>0</v>
      </c>
      <c r="U20" s="640">
        <v>0</v>
      </c>
      <c r="V20" s="634">
        <v>11132</v>
      </c>
      <c r="W20" s="634">
        <v>550</v>
      </c>
      <c r="X20" s="634">
        <v>4.9000000000000004</v>
      </c>
      <c r="Y20" s="634">
        <v>0</v>
      </c>
      <c r="Z20" s="634">
        <v>0</v>
      </c>
      <c r="AA20" s="634">
        <v>0</v>
      </c>
      <c r="AB20" s="634">
        <v>8</v>
      </c>
      <c r="AC20" s="634">
        <v>0</v>
      </c>
      <c r="AD20" s="634">
        <v>0</v>
      </c>
      <c r="AE20" s="634">
        <v>0</v>
      </c>
      <c r="AF20" s="640">
        <v>0</v>
      </c>
      <c r="AG20" s="635">
        <v>0</v>
      </c>
      <c r="AH20" s="635">
        <v>0</v>
      </c>
      <c r="AI20" s="635">
        <v>0</v>
      </c>
      <c r="AJ20" s="635">
        <v>0</v>
      </c>
      <c r="AK20" s="636">
        <f t="shared" si="4"/>
        <v>0</v>
      </c>
      <c r="AL20" s="636">
        <f t="shared" si="4"/>
        <v>0</v>
      </c>
      <c r="AM20" s="636">
        <f t="shared" si="4"/>
        <v>0</v>
      </c>
      <c r="AN20" s="636">
        <f t="shared" si="4"/>
        <v>0</v>
      </c>
      <c r="AO20" s="637">
        <f t="shared" si="5"/>
        <v>0</v>
      </c>
      <c r="AP20" s="643">
        <f t="shared" si="6"/>
        <v>-150000</v>
      </c>
      <c r="AQ20" s="634" t="s">
        <v>819</v>
      </c>
    </row>
    <row r="21" spans="1:43" ht="213.75" x14ac:dyDescent="0.25">
      <c r="A21" s="907"/>
      <c r="B21" s="893"/>
      <c r="C21" s="762"/>
      <c r="D21" s="634" t="s">
        <v>258</v>
      </c>
      <c r="E21" s="634">
        <v>1</v>
      </c>
      <c r="F21" s="634" t="s">
        <v>791</v>
      </c>
      <c r="G21" s="900" t="s">
        <v>792</v>
      </c>
      <c r="H21" s="67" t="s">
        <v>49</v>
      </c>
      <c r="I21" s="634">
        <v>0</v>
      </c>
      <c r="J21" s="634">
        <v>0</v>
      </c>
      <c r="K21" s="634">
        <v>0</v>
      </c>
      <c r="L21" s="634" t="s">
        <v>790</v>
      </c>
      <c r="M21" s="634"/>
      <c r="N21" s="639">
        <v>0</v>
      </c>
      <c r="O21" s="639">
        <v>200000</v>
      </c>
      <c r="P21" s="639">
        <v>0</v>
      </c>
      <c r="Q21" s="122">
        <v>200000</v>
      </c>
      <c r="R21" s="640">
        <v>0</v>
      </c>
      <c r="S21" s="640">
        <v>0</v>
      </c>
      <c r="T21" s="640">
        <v>0</v>
      </c>
      <c r="U21" s="640">
        <v>0</v>
      </c>
      <c r="V21" s="634"/>
      <c r="W21" s="634">
        <v>0</v>
      </c>
      <c r="X21" s="634"/>
      <c r="Y21" s="634">
        <v>0</v>
      </c>
      <c r="Z21" s="634">
        <v>0</v>
      </c>
      <c r="AA21" s="634">
        <v>0</v>
      </c>
      <c r="AB21" s="634"/>
      <c r="AC21" s="634">
        <v>0</v>
      </c>
      <c r="AD21" s="634">
        <v>0</v>
      </c>
      <c r="AE21" s="634">
        <v>0</v>
      </c>
      <c r="AF21" s="640">
        <v>0</v>
      </c>
      <c r="AG21" s="635">
        <v>0</v>
      </c>
      <c r="AH21" s="635">
        <v>0</v>
      </c>
      <c r="AI21" s="635">
        <v>0</v>
      </c>
      <c r="AJ21" s="635">
        <v>200000</v>
      </c>
      <c r="AK21" s="636">
        <f t="shared" si="4"/>
        <v>0</v>
      </c>
      <c r="AL21" s="636">
        <f t="shared" si="4"/>
        <v>0</v>
      </c>
      <c r="AM21" s="636">
        <f t="shared" si="4"/>
        <v>0</v>
      </c>
      <c r="AN21" s="636">
        <f t="shared" si="4"/>
        <v>0</v>
      </c>
      <c r="AO21" s="637">
        <f t="shared" si="5"/>
        <v>0</v>
      </c>
      <c r="AP21" s="643">
        <v>50000</v>
      </c>
      <c r="AQ21" s="634" t="s">
        <v>820</v>
      </c>
    </row>
    <row r="22" spans="1:43" ht="57" x14ac:dyDescent="0.25">
      <c r="A22" s="907"/>
      <c r="B22" s="893"/>
      <c r="C22" s="762"/>
      <c r="D22" s="634" t="s">
        <v>821</v>
      </c>
      <c r="E22" s="634">
        <v>1</v>
      </c>
      <c r="F22" s="634" t="s">
        <v>793</v>
      </c>
      <c r="G22" s="900" t="s">
        <v>794</v>
      </c>
      <c r="H22" s="67" t="s">
        <v>49</v>
      </c>
      <c r="I22" s="634">
        <v>0</v>
      </c>
      <c r="J22" s="634">
        <v>0</v>
      </c>
      <c r="K22" s="634">
        <v>0</v>
      </c>
      <c r="L22" s="634" t="s">
        <v>786</v>
      </c>
      <c r="M22" s="634"/>
      <c r="N22" s="639">
        <v>0</v>
      </c>
      <c r="O22" s="639">
        <v>100000</v>
      </c>
      <c r="P22" s="639">
        <v>0</v>
      </c>
      <c r="Q22" s="122">
        <v>100000</v>
      </c>
      <c r="R22" s="640">
        <v>0</v>
      </c>
      <c r="S22" s="640">
        <v>0</v>
      </c>
      <c r="T22" s="640">
        <v>0</v>
      </c>
      <c r="U22" s="640">
        <v>0</v>
      </c>
      <c r="V22" s="634"/>
      <c r="W22" s="634">
        <v>0</v>
      </c>
      <c r="X22" s="634"/>
      <c r="Y22" s="634">
        <v>0</v>
      </c>
      <c r="Z22" s="634">
        <v>0</v>
      </c>
      <c r="AA22" s="634">
        <v>0</v>
      </c>
      <c r="AB22" s="634"/>
      <c r="AC22" s="634">
        <v>0</v>
      </c>
      <c r="AD22" s="634">
        <v>0</v>
      </c>
      <c r="AE22" s="634">
        <v>0</v>
      </c>
      <c r="AF22" s="640">
        <v>0</v>
      </c>
      <c r="AG22" s="635">
        <v>0</v>
      </c>
      <c r="AH22" s="635">
        <v>0</v>
      </c>
      <c r="AI22" s="635">
        <v>0</v>
      </c>
      <c r="AJ22" s="635"/>
      <c r="AK22" s="636">
        <f t="shared" si="4"/>
        <v>0</v>
      </c>
      <c r="AL22" s="636">
        <f t="shared" si="4"/>
        <v>0</v>
      </c>
      <c r="AM22" s="636">
        <f t="shared" si="4"/>
        <v>0</v>
      </c>
      <c r="AN22" s="636">
        <f t="shared" si="4"/>
        <v>0</v>
      </c>
      <c r="AO22" s="637">
        <f t="shared" si="5"/>
        <v>0</v>
      </c>
      <c r="AP22" s="643">
        <v>50000</v>
      </c>
      <c r="AQ22" s="634" t="s">
        <v>822</v>
      </c>
    </row>
    <row r="23" spans="1:43" ht="409.5" x14ac:dyDescent="0.25">
      <c r="A23" s="907"/>
      <c r="B23" s="893"/>
      <c r="C23" s="762"/>
      <c r="D23" s="634" t="s">
        <v>48</v>
      </c>
      <c r="E23" s="634">
        <v>1</v>
      </c>
      <c r="F23" s="634" t="s">
        <v>795</v>
      </c>
      <c r="G23" s="909" t="s">
        <v>796</v>
      </c>
      <c r="H23" s="67" t="s">
        <v>49</v>
      </c>
      <c r="I23" s="634">
        <v>0</v>
      </c>
      <c r="J23" s="634">
        <v>0</v>
      </c>
      <c r="K23" s="634">
        <v>0</v>
      </c>
      <c r="L23" s="634" t="s">
        <v>786</v>
      </c>
      <c r="M23" s="634"/>
      <c r="N23" s="639">
        <v>120000</v>
      </c>
      <c r="O23" s="639">
        <v>250000</v>
      </c>
      <c r="P23" s="639">
        <v>0</v>
      </c>
      <c r="Q23" s="122">
        <f t="shared" ref="Q23:Q24" si="7">N23+O23+P23</f>
        <v>370000</v>
      </c>
      <c r="R23" s="640">
        <v>0</v>
      </c>
      <c r="S23" s="640">
        <v>0</v>
      </c>
      <c r="T23" s="640">
        <v>0</v>
      </c>
      <c r="U23" s="640">
        <v>0</v>
      </c>
      <c r="V23" s="634">
        <v>11132</v>
      </c>
      <c r="W23" s="634">
        <v>11132</v>
      </c>
      <c r="X23" s="634">
        <v>100</v>
      </c>
      <c r="Y23" s="634">
        <v>0</v>
      </c>
      <c r="Z23" s="634">
        <v>0</v>
      </c>
      <c r="AA23" s="634">
        <v>150</v>
      </c>
      <c r="AB23" s="634"/>
      <c r="AC23" s="634">
        <v>0</v>
      </c>
      <c r="AD23" s="634">
        <v>0</v>
      </c>
      <c r="AE23" s="634">
        <v>0</v>
      </c>
      <c r="AF23" s="640">
        <v>0</v>
      </c>
      <c r="AG23" s="635">
        <v>0</v>
      </c>
      <c r="AH23" s="635">
        <v>0</v>
      </c>
      <c r="AI23" s="635">
        <v>100000</v>
      </c>
      <c r="AJ23" s="635">
        <v>0</v>
      </c>
      <c r="AK23" s="636">
        <f t="shared" si="4"/>
        <v>0</v>
      </c>
      <c r="AL23" s="636">
        <f t="shared" si="4"/>
        <v>0</v>
      </c>
      <c r="AM23" s="636">
        <f t="shared" si="4"/>
        <v>0</v>
      </c>
      <c r="AN23" s="636">
        <f t="shared" si="4"/>
        <v>0</v>
      </c>
      <c r="AO23" s="637">
        <f t="shared" si="5"/>
        <v>0</v>
      </c>
      <c r="AP23" s="643">
        <v>420000</v>
      </c>
      <c r="AQ23" s="634" t="s">
        <v>823</v>
      </c>
    </row>
    <row r="24" spans="1:43" ht="409.6" thickBot="1" x14ac:dyDescent="0.3">
      <c r="A24" s="910"/>
      <c r="B24" s="911"/>
      <c r="C24" s="763"/>
      <c r="D24" s="634" t="s">
        <v>50</v>
      </c>
      <c r="E24" s="634">
        <v>1</v>
      </c>
      <c r="F24" s="634" t="s">
        <v>797</v>
      </c>
      <c r="G24" s="909" t="s">
        <v>79</v>
      </c>
      <c r="H24" s="67" t="s">
        <v>49</v>
      </c>
      <c r="I24" s="634">
        <v>0</v>
      </c>
      <c r="J24" s="634">
        <v>0</v>
      </c>
      <c r="K24" s="634">
        <v>0</v>
      </c>
      <c r="L24" s="634" t="s">
        <v>790</v>
      </c>
      <c r="M24" s="634"/>
      <c r="N24" s="639">
        <v>240000</v>
      </c>
      <c r="O24" s="639">
        <v>350000</v>
      </c>
      <c r="P24" s="639">
        <v>0</v>
      </c>
      <c r="Q24" s="122">
        <f t="shared" si="7"/>
        <v>590000</v>
      </c>
      <c r="R24" s="640">
        <v>0</v>
      </c>
      <c r="S24" s="640">
        <v>0</v>
      </c>
      <c r="T24" s="640">
        <v>0</v>
      </c>
      <c r="U24" s="640">
        <v>0</v>
      </c>
      <c r="V24" s="634"/>
      <c r="W24" s="634">
        <v>0</v>
      </c>
      <c r="X24" s="634"/>
      <c r="Y24" s="634">
        <v>0</v>
      </c>
      <c r="Z24" s="634">
        <v>0</v>
      </c>
      <c r="AA24" s="634">
        <v>0</v>
      </c>
      <c r="AB24" s="634"/>
      <c r="AC24" s="634">
        <v>0</v>
      </c>
      <c r="AD24" s="634">
        <v>0</v>
      </c>
      <c r="AE24" s="634">
        <v>0</v>
      </c>
      <c r="AF24" s="640">
        <v>0</v>
      </c>
      <c r="AG24" s="635">
        <v>0</v>
      </c>
      <c r="AH24" s="635">
        <v>0</v>
      </c>
      <c r="AI24" s="635">
        <v>150000</v>
      </c>
      <c r="AJ24" s="635"/>
      <c r="AK24" s="636">
        <f t="shared" si="4"/>
        <v>0</v>
      </c>
      <c r="AL24" s="636">
        <f t="shared" si="4"/>
        <v>0</v>
      </c>
      <c r="AM24" s="636">
        <f t="shared" si="4"/>
        <v>0</v>
      </c>
      <c r="AN24" s="636">
        <f t="shared" si="4"/>
        <v>0</v>
      </c>
      <c r="AO24" s="637">
        <f t="shared" si="5"/>
        <v>0</v>
      </c>
      <c r="AP24" s="643">
        <v>1300000</v>
      </c>
      <c r="AQ24" s="634" t="s">
        <v>824</v>
      </c>
    </row>
    <row r="25" spans="1:43" ht="23.25" customHeight="1" thickBot="1" x14ac:dyDescent="0.3">
      <c r="A25" s="912"/>
      <c r="B25" s="913" t="s">
        <v>42</v>
      </c>
      <c r="C25" s="913">
        <f>SUM(C7:C24)</f>
        <v>35</v>
      </c>
      <c r="D25" s="913">
        <f t="shared" ref="D25:AL25" si="8">SUM(D7:D24)</f>
        <v>0</v>
      </c>
      <c r="E25" s="913">
        <f t="shared" si="8"/>
        <v>19</v>
      </c>
      <c r="F25" s="913"/>
      <c r="G25" s="913">
        <f t="shared" si="8"/>
        <v>0</v>
      </c>
      <c r="H25" s="913">
        <f t="shared" si="8"/>
        <v>0</v>
      </c>
      <c r="I25" s="913">
        <f t="shared" si="8"/>
        <v>0</v>
      </c>
      <c r="J25" s="913">
        <f t="shared" si="8"/>
        <v>3</v>
      </c>
      <c r="K25" s="913">
        <f t="shared" si="8"/>
        <v>0</v>
      </c>
      <c r="L25" s="913">
        <f t="shared" si="8"/>
        <v>0</v>
      </c>
      <c r="M25" s="913">
        <f t="shared" si="8"/>
        <v>0</v>
      </c>
      <c r="N25" s="913">
        <f t="shared" si="8"/>
        <v>5558054.5</v>
      </c>
      <c r="O25" s="913">
        <f t="shared" si="8"/>
        <v>9433494</v>
      </c>
      <c r="P25" s="913">
        <f t="shared" si="8"/>
        <v>277450</v>
      </c>
      <c r="Q25" s="913">
        <f t="shared" si="8"/>
        <v>15268998.5</v>
      </c>
      <c r="R25" s="913">
        <f t="shared" si="8"/>
        <v>0</v>
      </c>
      <c r="S25" s="913">
        <f t="shared" si="8"/>
        <v>0</v>
      </c>
      <c r="T25" s="913">
        <f t="shared" si="8"/>
        <v>35000</v>
      </c>
      <c r="U25" s="913">
        <f t="shared" si="8"/>
        <v>24000</v>
      </c>
      <c r="V25" s="913">
        <f t="shared" si="8"/>
        <v>44528</v>
      </c>
      <c r="W25" s="913">
        <f t="shared" si="8"/>
        <v>11720</v>
      </c>
      <c r="X25" s="913">
        <f t="shared" si="8"/>
        <v>104.91</v>
      </c>
      <c r="Y25" s="913">
        <f t="shared" si="8"/>
        <v>0</v>
      </c>
      <c r="Z25" s="913">
        <f t="shared" si="8"/>
        <v>0</v>
      </c>
      <c r="AA25" s="913">
        <f t="shared" si="8"/>
        <v>1641</v>
      </c>
      <c r="AB25" s="913">
        <f t="shared" si="8"/>
        <v>139</v>
      </c>
      <c r="AC25" s="913">
        <f t="shared" si="8"/>
        <v>0</v>
      </c>
      <c r="AD25" s="913">
        <f t="shared" si="8"/>
        <v>0</v>
      </c>
      <c r="AE25" s="913">
        <f t="shared" si="8"/>
        <v>0</v>
      </c>
      <c r="AF25" s="913">
        <f t="shared" si="8"/>
        <v>127</v>
      </c>
      <c r="AG25" s="913">
        <f t="shared" si="8"/>
        <v>0</v>
      </c>
      <c r="AH25" s="913">
        <f t="shared" si="8"/>
        <v>0</v>
      </c>
      <c r="AI25" s="913">
        <f t="shared" si="8"/>
        <v>250000</v>
      </c>
      <c r="AJ25" s="913">
        <f t="shared" si="8"/>
        <v>741000</v>
      </c>
      <c r="AK25" s="913">
        <f t="shared" si="8"/>
        <v>0</v>
      </c>
      <c r="AL25" s="913">
        <f t="shared" si="8"/>
        <v>0</v>
      </c>
      <c r="AM25" s="913">
        <f>SUM(AM7:AM24)</f>
        <v>2880000</v>
      </c>
      <c r="AN25" s="913">
        <f>SUM(AN7:AN24)</f>
        <v>1310000</v>
      </c>
      <c r="AO25" s="913">
        <f>SUM(AO7:AO24)</f>
        <v>786000</v>
      </c>
      <c r="AP25" s="913">
        <f>SUM(AP7:AP24)</f>
        <v>3067001.5</v>
      </c>
      <c r="AQ25" s="385"/>
    </row>
    <row r="26" spans="1:43" ht="39" customHeight="1" x14ac:dyDescent="0.25">
      <c r="A26" s="262"/>
      <c r="B26" s="916" t="s">
        <v>234</v>
      </c>
      <c r="C26" s="916"/>
      <c r="D26" s="916"/>
      <c r="E26" s="916"/>
      <c r="F26" s="916"/>
      <c r="G26" s="916"/>
      <c r="H26" s="916"/>
      <c r="I26" s="916"/>
      <c r="J26" s="916"/>
      <c r="K26" s="916"/>
      <c r="L26" s="916"/>
      <c r="M26" s="916"/>
      <c r="N26" s="916"/>
      <c r="O26" s="916"/>
      <c r="P26" s="916"/>
      <c r="Q26" s="916"/>
      <c r="R26" s="916"/>
      <c r="S26" s="916"/>
      <c r="T26" s="916"/>
      <c r="U26" s="916"/>
      <c r="V26" s="916"/>
      <c r="W26" s="916"/>
      <c r="X26" s="916"/>
      <c r="Y26" s="916"/>
      <c r="Z26" s="916"/>
      <c r="AA26" s="916"/>
      <c r="AB26" s="916"/>
      <c r="AC26" s="916"/>
      <c r="AD26" s="916"/>
      <c r="AE26" s="916"/>
      <c r="AF26" s="916"/>
      <c r="AG26" s="914"/>
      <c r="AH26" s="914"/>
      <c r="AI26" s="914"/>
      <c r="AJ26" s="914"/>
      <c r="AK26" s="914"/>
      <c r="AL26" s="914"/>
      <c r="AM26" s="915"/>
      <c r="AN26" s="915"/>
      <c r="AO26" s="262"/>
      <c r="AP26" s="262"/>
      <c r="AQ26" s="262"/>
    </row>
  </sheetData>
  <mergeCells count="43">
    <mergeCell ref="A18:A24"/>
    <mergeCell ref="B18:B24"/>
    <mergeCell ref="C18:C24"/>
    <mergeCell ref="B26:AF26"/>
    <mergeCell ref="AP3:AP4"/>
    <mergeCell ref="A7:A10"/>
    <mergeCell ref="B7:B10"/>
    <mergeCell ref="C7:C10"/>
    <mergeCell ref="A11:A17"/>
    <mergeCell ref="B11:B17"/>
    <mergeCell ref="C11:C17"/>
    <mergeCell ref="V3:X3"/>
    <mergeCell ref="Y3:AB3"/>
    <mergeCell ref="AC3:AF3"/>
    <mergeCell ref="AG3:AJ3"/>
    <mergeCell ref="AK3:AN3"/>
    <mergeCell ref="AO3:AO4"/>
    <mergeCell ref="L3:L4"/>
    <mergeCell ref="M3:M4"/>
    <mergeCell ref="N3:N4"/>
    <mergeCell ref="O3:O4"/>
    <mergeCell ref="P3:P4"/>
    <mergeCell ref="Q3:Q4"/>
    <mergeCell ref="AG2:AP2"/>
    <mergeCell ref="AQ2:AQ5"/>
    <mergeCell ref="D3:D5"/>
    <mergeCell ref="E3:E4"/>
    <mergeCell ref="F3:F4"/>
    <mergeCell ref="G3:G4"/>
    <mergeCell ref="H3:H4"/>
    <mergeCell ref="I3:I4"/>
    <mergeCell ref="J3:J4"/>
    <mergeCell ref="K3:K4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3"/>
  <sheetViews>
    <sheetView zoomScale="85" zoomScaleNormal="85" workbookViewId="0">
      <selection sqref="A1:AO1"/>
    </sheetView>
  </sheetViews>
  <sheetFormatPr defaultRowHeight="15" x14ac:dyDescent="0.25"/>
  <cols>
    <col min="2" max="2" width="14.7109375" customWidth="1"/>
    <col min="4" max="4" width="18.28515625" customWidth="1"/>
    <col min="6" max="6" width="13.85546875" customWidth="1"/>
    <col min="17" max="17" width="11.140625" customWidth="1"/>
    <col min="22" max="22" width="15.42578125" customWidth="1"/>
    <col min="23" max="23" width="16.7109375" customWidth="1"/>
    <col min="24" max="24" width="6.42578125" customWidth="1"/>
    <col min="25" max="25" width="7.42578125" customWidth="1"/>
    <col min="28" max="28" width="6.5703125" customWidth="1"/>
    <col min="29" max="29" width="6.28515625" customWidth="1"/>
    <col min="30" max="30" width="6.5703125" customWidth="1"/>
    <col min="31" max="31" width="6.85546875" customWidth="1"/>
    <col min="32" max="32" width="6.5703125" customWidth="1"/>
    <col min="39" max="39" width="11" customWidth="1"/>
    <col min="41" max="41" width="11.7109375" customWidth="1"/>
    <col min="42" max="42" width="13.28515625" customWidth="1"/>
  </cols>
  <sheetData>
    <row r="1" spans="1:42" ht="57.75" customHeight="1" thickBot="1" x14ac:dyDescent="0.3">
      <c r="A1" s="675" t="s">
        <v>651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120"/>
    </row>
    <row r="2" spans="1:42" ht="78.75" customHeight="1" x14ac:dyDescent="0.25">
      <c r="A2" s="731" t="s">
        <v>13</v>
      </c>
      <c r="B2" s="734" t="s">
        <v>33</v>
      </c>
      <c r="C2" s="739" t="s">
        <v>43</v>
      </c>
      <c r="D2" s="749" t="s">
        <v>630</v>
      </c>
      <c r="E2" s="749"/>
      <c r="F2" s="749"/>
      <c r="G2" s="749"/>
      <c r="H2" s="749"/>
      <c r="I2" s="734" t="s">
        <v>14</v>
      </c>
      <c r="J2" s="734"/>
      <c r="K2" s="734"/>
      <c r="L2" s="734"/>
      <c r="M2" s="734"/>
      <c r="N2" s="741" t="s">
        <v>4</v>
      </c>
      <c r="O2" s="741"/>
      <c r="P2" s="741"/>
      <c r="Q2" s="741"/>
      <c r="R2" s="750" t="s">
        <v>23</v>
      </c>
      <c r="S2" s="750"/>
      <c r="T2" s="750"/>
      <c r="U2" s="750"/>
      <c r="V2" s="734" t="s">
        <v>34</v>
      </c>
      <c r="W2" s="734"/>
      <c r="X2" s="734"/>
      <c r="Y2" s="749" t="s">
        <v>22</v>
      </c>
      <c r="Z2" s="749"/>
      <c r="AA2" s="749"/>
      <c r="AB2" s="749"/>
      <c r="AC2" s="749"/>
      <c r="AD2" s="749"/>
      <c r="AE2" s="749"/>
      <c r="AF2" s="749"/>
      <c r="AG2" s="734" t="s">
        <v>0</v>
      </c>
      <c r="AH2" s="734"/>
      <c r="AI2" s="734"/>
      <c r="AJ2" s="734"/>
      <c r="AK2" s="734"/>
      <c r="AL2" s="734"/>
      <c r="AM2" s="734"/>
      <c r="AN2" s="734"/>
      <c r="AO2" s="734"/>
      <c r="AP2" s="737"/>
    </row>
    <row r="3" spans="1:42" ht="72.75" customHeight="1" x14ac:dyDescent="0.25">
      <c r="A3" s="732"/>
      <c r="B3" s="677"/>
      <c r="C3" s="678"/>
      <c r="D3" s="678" t="s">
        <v>47</v>
      </c>
      <c r="E3" s="677" t="s">
        <v>46</v>
      </c>
      <c r="F3" s="767" t="s">
        <v>10</v>
      </c>
      <c r="G3" s="754" t="s">
        <v>21</v>
      </c>
      <c r="H3" s="768" t="s">
        <v>633</v>
      </c>
      <c r="I3" s="754" t="s">
        <v>7</v>
      </c>
      <c r="J3" s="754" t="s">
        <v>6</v>
      </c>
      <c r="K3" s="754" t="s">
        <v>5</v>
      </c>
      <c r="L3" s="754" t="s">
        <v>32</v>
      </c>
      <c r="M3" s="756" t="s">
        <v>8</v>
      </c>
      <c r="N3" s="757" t="s">
        <v>31</v>
      </c>
      <c r="O3" s="757" t="s">
        <v>2</v>
      </c>
      <c r="P3" s="757" t="s">
        <v>3</v>
      </c>
      <c r="Q3" s="758" t="s">
        <v>41</v>
      </c>
      <c r="R3" s="681"/>
      <c r="S3" s="681"/>
      <c r="T3" s="681"/>
      <c r="U3" s="681"/>
      <c r="V3" s="677" t="s">
        <v>1</v>
      </c>
      <c r="W3" s="677"/>
      <c r="X3" s="677"/>
      <c r="Y3" s="677" t="s">
        <v>38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759" t="s">
        <v>40</v>
      </c>
      <c r="AL3" s="759"/>
      <c r="AM3" s="759"/>
      <c r="AN3" s="759"/>
      <c r="AO3" s="760" t="s">
        <v>41</v>
      </c>
      <c r="AP3" s="755" t="s">
        <v>44</v>
      </c>
    </row>
    <row r="4" spans="1:42" ht="108.75" customHeight="1" x14ac:dyDescent="0.25">
      <c r="A4" s="732"/>
      <c r="B4" s="677"/>
      <c r="C4" s="678"/>
      <c r="D4" s="678"/>
      <c r="E4" s="677"/>
      <c r="F4" s="767"/>
      <c r="G4" s="754"/>
      <c r="H4" s="768"/>
      <c r="I4" s="754"/>
      <c r="J4" s="754"/>
      <c r="K4" s="754"/>
      <c r="L4" s="754"/>
      <c r="M4" s="756"/>
      <c r="N4" s="757"/>
      <c r="O4" s="757"/>
      <c r="P4" s="757"/>
      <c r="Q4" s="758"/>
      <c r="R4" s="184" t="s">
        <v>24</v>
      </c>
      <c r="S4" s="184" t="s">
        <v>25</v>
      </c>
      <c r="T4" s="184" t="s">
        <v>26</v>
      </c>
      <c r="U4" s="184" t="s">
        <v>27</v>
      </c>
      <c r="V4" s="219" t="s">
        <v>35</v>
      </c>
      <c r="W4" s="219" t="s">
        <v>36</v>
      </c>
      <c r="X4" s="219" t="s">
        <v>9</v>
      </c>
      <c r="Y4" s="220" t="s">
        <v>15</v>
      </c>
      <c r="Z4" s="220" t="s">
        <v>17</v>
      </c>
      <c r="AA4" s="220" t="s">
        <v>19</v>
      </c>
      <c r="AB4" s="220" t="s">
        <v>8</v>
      </c>
      <c r="AC4" s="220" t="s">
        <v>15</v>
      </c>
      <c r="AD4" s="220" t="s">
        <v>17</v>
      </c>
      <c r="AE4" s="220" t="s">
        <v>19</v>
      </c>
      <c r="AF4" s="220" t="s">
        <v>8</v>
      </c>
      <c r="AG4" s="185" t="s">
        <v>15</v>
      </c>
      <c r="AH4" s="185" t="s">
        <v>17</v>
      </c>
      <c r="AI4" s="185" t="s">
        <v>19</v>
      </c>
      <c r="AJ4" s="186" t="s">
        <v>27</v>
      </c>
      <c r="AK4" s="187" t="s">
        <v>15</v>
      </c>
      <c r="AL4" s="187" t="s">
        <v>17</v>
      </c>
      <c r="AM4" s="187" t="s">
        <v>19</v>
      </c>
      <c r="AN4" s="188" t="s">
        <v>27</v>
      </c>
      <c r="AO4" s="760"/>
      <c r="AP4" s="755"/>
    </row>
    <row r="5" spans="1:42" ht="29.25" thickBot="1" x14ac:dyDescent="0.3">
      <c r="A5" s="733"/>
      <c r="B5" s="735"/>
      <c r="C5" s="216" t="s">
        <v>12</v>
      </c>
      <c r="D5" s="736"/>
      <c r="E5" s="216" t="s">
        <v>12</v>
      </c>
      <c r="F5" s="189"/>
      <c r="G5" s="189"/>
      <c r="H5" s="190"/>
      <c r="I5" s="216"/>
      <c r="J5" s="216"/>
      <c r="K5" s="217"/>
      <c r="L5" s="216"/>
      <c r="M5" s="216"/>
      <c r="N5" s="139" t="s">
        <v>30</v>
      </c>
      <c r="O5" s="139" t="s">
        <v>30</v>
      </c>
      <c r="P5" s="139" t="s">
        <v>30</v>
      </c>
      <c r="Q5" s="140" t="s">
        <v>30</v>
      </c>
      <c r="R5" s="191" t="s">
        <v>28</v>
      </c>
      <c r="S5" s="191" t="s">
        <v>28</v>
      </c>
      <c r="T5" s="191" t="s">
        <v>28</v>
      </c>
      <c r="U5" s="191" t="s">
        <v>28</v>
      </c>
      <c r="V5" s="216" t="s">
        <v>29</v>
      </c>
      <c r="W5" s="216" t="s">
        <v>12</v>
      </c>
      <c r="X5" s="216" t="s">
        <v>9</v>
      </c>
      <c r="Y5" s="192" t="s">
        <v>16</v>
      </c>
      <c r="Z5" s="192" t="s">
        <v>18</v>
      </c>
      <c r="AA5" s="192" t="s">
        <v>20</v>
      </c>
      <c r="AB5" s="192" t="s">
        <v>20</v>
      </c>
      <c r="AC5" s="192" t="s">
        <v>16</v>
      </c>
      <c r="AD5" s="192" t="s">
        <v>18</v>
      </c>
      <c r="AE5" s="192" t="s">
        <v>20</v>
      </c>
      <c r="AF5" s="192"/>
      <c r="AG5" s="193" t="s">
        <v>28</v>
      </c>
      <c r="AH5" s="193" t="s">
        <v>28</v>
      </c>
      <c r="AI5" s="193" t="s">
        <v>28</v>
      </c>
      <c r="AJ5" s="193" t="s">
        <v>28</v>
      </c>
      <c r="AK5" s="194" t="s">
        <v>28</v>
      </c>
      <c r="AL5" s="194" t="s">
        <v>28</v>
      </c>
      <c r="AM5" s="194" t="s">
        <v>28</v>
      </c>
      <c r="AN5" s="141" t="s">
        <v>30</v>
      </c>
      <c r="AO5" s="142" t="s">
        <v>30</v>
      </c>
      <c r="AP5" s="143" t="s">
        <v>30</v>
      </c>
    </row>
    <row r="6" spans="1:42" x14ac:dyDescent="0.25">
      <c r="A6" s="215">
        <v>1</v>
      </c>
      <c r="B6" s="125">
        <v>2</v>
      </c>
      <c r="C6" s="126">
        <v>3</v>
      </c>
      <c r="D6" s="125">
        <v>4</v>
      </c>
      <c r="E6" s="126">
        <v>5</v>
      </c>
      <c r="F6" s="125">
        <v>6</v>
      </c>
      <c r="G6" s="126">
        <v>7</v>
      </c>
      <c r="H6" s="127">
        <v>8</v>
      </c>
      <c r="I6" s="126">
        <v>9</v>
      </c>
      <c r="J6" s="125">
        <v>10</v>
      </c>
      <c r="K6" s="126">
        <v>11</v>
      </c>
      <c r="L6" s="125">
        <v>12</v>
      </c>
      <c r="M6" s="126">
        <v>13</v>
      </c>
      <c r="N6" s="128">
        <v>14</v>
      </c>
      <c r="O6" s="129">
        <v>15</v>
      </c>
      <c r="P6" s="128">
        <v>16</v>
      </c>
      <c r="Q6" s="130">
        <v>17</v>
      </c>
      <c r="R6" s="131">
        <v>18</v>
      </c>
      <c r="S6" s="132">
        <v>19</v>
      </c>
      <c r="T6" s="131">
        <v>20</v>
      </c>
      <c r="U6" s="132">
        <v>21</v>
      </c>
      <c r="V6" s="125">
        <v>22</v>
      </c>
      <c r="W6" s="126">
        <v>23</v>
      </c>
      <c r="X6" s="125">
        <v>24</v>
      </c>
      <c r="Y6" s="126">
        <v>25</v>
      </c>
      <c r="Z6" s="125">
        <v>26</v>
      </c>
      <c r="AA6" s="126">
        <v>27</v>
      </c>
      <c r="AB6" s="125">
        <v>28</v>
      </c>
      <c r="AC6" s="126">
        <v>29</v>
      </c>
      <c r="AD6" s="125">
        <v>30</v>
      </c>
      <c r="AE6" s="126">
        <v>31</v>
      </c>
      <c r="AF6" s="125">
        <v>32</v>
      </c>
      <c r="AG6" s="133">
        <v>33</v>
      </c>
      <c r="AH6" s="134">
        <v>34</v>
      </c>
      <c r="AI6" s="133">
        <v>35</v>
      </c>
      <c r="AJ6" s="134">
        <v>36</v>
      </c>
      <c r="AK6" s="135">
        <v>37</v>
      </c>
      <c r="AL6" s="136">
        <v>38</v>
      </c>
      <c r="AM6" s="135">
        <v>39</v>
      </c>
      <c r="AN6" s="136">
        <v>40</v>
      </c>
      <c r="AO6" s="137">
        <v>41</v>
      </c>
      <c r="AP6" s="138">
        <v>42</v>
      </c>
    </row>
    <row r="7" spans="1:42" ht="28.5" x14ac:dyDescent="0.25">
      <c r="A7" s="840">
        <v>1</v>
      </c>
      <c r="B7" s="835" t="s">
        <v>560</v>
      </c>
      <c r="C7" s="843">
        <v>3</v>
      </c>
      <c r="D7" s="209" t="s">
        <v>56</v>
      </c>
      <c r="E7" s="209">
        <v>1</v>
      </c>
      <c r="F7" s="66">
        <v>43160</v>
      </c>
      <c r="G7" s="209" t="s">
        <v>561</v>
      </c>
      <c r="H7" s="67" t="s">
        <v>52</v>
      </c>
      <c r="I7" s="209"/>
      <c r="J7" s="209"/>
      <c r="K7" s="209"/>
      <c r="L7" s="209"/>
      <c r="M7" s="209" t="s">
        <v>562</v>
      </c>
      <c r="N7" s="210">
        <v>2695000</v>
      </c>
      <c r="O7" s="210">
        <v>1017000</v>
      </c>
      <c r="P7" s="210">
        <v>275000</v>
      </c>
      <c r="Q7" s="122">
        <f>N7+O7+P7</f>
        <v>3987000</v>
      </c>
      <c r="R7" s="211"/>
      <c r="S7" s="211"/>
      <c r="T7" s="211"/>
      <c r="U7" s="211" t="s">
        <v>646</v>
      </c>
      <c r="V7" s="209">
        <v>4247</v>
      </c>
      <c r="W7" s="209">
        <v>3058</v>
      </c>
      <c r="X7" s="209">
        <v>72</v>
      </c>
      <c r="Y7" s="209"/>
      <c r="Z7" s="262"/>
      <c r="AA7" s="209">
        <v>50</v>
      </c>
      <c r="AB7" s="209"/>
      <c r="AC7" s="209"/>
      <c r="AD7" s="209"/>
      <c r="AE7" s="209"/>
      <c r="AF7" s="209"/>
      <c r="AG7" s="212"/>
      <c r="AH7" s="213">
        <v>0</v>
      </c>
      <c r="AI7" s="212">
        <v>424000</v>
      </c>
      <c r="AJ7" s="213">
        <v>0</v>
      </c>
      <c r="AK7" s="213">
        <f>R7*Y7</f>
        <v>0</v>
      </c>
      <c r="AL7" s="213">
        <v>0</v>
      </c>
      <c r="AM7" s="213">
        <v>4100000</v>
      </c>
      <c r="AN7" s="213">
        <v>0</v>
      </c>
      <c r="AO7" s="214">
        <f t="shared" ref="AO7" si="0">AK7+AL7+AM7+AN7+AJ7+AI7</f>
        <v>4524000</v>
      </c>
      <c r="AP7" s="218">
        <f>AO7-Q7</f>
        <v>537000</v>
      </c>
    </row>
    <row r="8" spans="1:42" ht="28.5" x14ac:dyDescent="0.25">
      <c r="A8" s="841"/>
      <c r="B8" s="824"/>
      <c r="C8" s="762"/>
      <c r="D8" s="209" t="s">
        <v>50</v>
      </c>
      <c r="E8" s="209">
        <v>1</v>
      </c>
      <c r="F8" s="66">
        <v>43006</v>
      </c>
      <c r="G8" s="209" t="s">
        <v>563</v>
      </c>
      <c r="H8" s="67" t="s">
        <v>52</v>
      </c>
      <c r="I8" s="209"/>
      <c r="J8" s="209"/>
      <c r="K8" s="209"/>
      <c r="L8" s="209"/>
      <c r="M8" s="209" t="s">
        <v>562</v>
      </c>
      <c r="N8" s="210">
        <v>2914000</v>
      </c>
      <c r="O8" s="210">
        <v>3220000</v>
      </c>
      <c r="P8" s="210">
        <v>425000</v>
      </c>
      <c r="Q8" s="122">
        <f t="shared" ref="Q8:Q11" si="1">N8+O8+P8</f>
        <v>6559000</v>
      </c>
      <c r="R8" s="211"/>
      <c r="S8" s="211"/>
      <c r="T8" s="211"/>
      <c r="U8" s="211" t="s">
        <v>647</v>
      </c>
      <c r="V8" s="209"/>
      <c r="W8" s="209"/>
      <c r="X8" s="209"/>
      <c r="Y8" s="209"/>
      <c r="Z8" s="209">
        <v>550</v>
      </c>
      <c r="AA8" s="209">
        <v>50</v>
      </c>
      <c r="AB8" s="209"/>
      <c r="AC8" s="209"/>
      <c r="AD8" s="209"/>
      <c r="AE8" s="209"/>
      <c r="AF8" s="209"/>
      <c r="AG8" s="212"/>
      <c r="AH8" s="212">
        <v>401000</v>
      </c>
      <c r="AI8" s="212"/>
      <c r="AJ8" s="212"/>
      <c r="AK8" s="213">
        <f t="shared" ref="AK8:AK11" si="2">R8*Y8</f>
        <v>0</v>
      </c>
      <c r="AL8" s="213">
        <v>1968000</v>
      </c>
      <c r="AM8" s="213">
        <v>6200000</v>
      </c>
      <c r="AN8" s="213">
        <v>2106000</v>
      </c>
      <c r="AO8" s="214">
        <f>AK8+AL8+AM8+AN8+AJ8+AI8+AH8</f>
        <v>10675000</v>
      </c>
      <c r="AP8" s="218">
        <f t="shared" ref="AP8:AP11" si="3">AO8-Q8</f>
        <v>4116000</v>
      </c>
    </row>
    <row r="9" spans="1:42" ht="28.5" x14ac:dyDescent="0.25">
      <c r="A9" s="841"/>
      <c r="B9" s="824"/>
      <c r="C9" s="762"/>
      <c r="D9" s="61" t="s">
        <v>564</v>
      </c>
      <c r="E9" s="61">
        <v>1</v>
      </c>
      <c r="F9" s="263">
        <v>42993</v>
      </c>
      <c r="G9" s="61">
        <v>65115</v>
      </c>
      <c r="H9" s="67" t="s">
        <v>52</v>
      </c>
      <c r="I9" s="61"/>
      <c r="J9" s="61"/>
      <c r="K9" s="61"/>
      <c r="L9" s="61"/>
      <c r="M9" s="209" t="s">
        <v>562</v>
      </c>
      <c r="N9" s="208">
        <v>2692000</v>
      </c>
      <c r="O9" s="208">
        <v>2125000</v>
      </c>
      <c r="P9" s="208">
        <v>512000</v>
      </c>
      <c r="Q9" s="122">
        <f t="shared" si="1"/>
        <v>5329000</v>
      </c>
      <c r="R9" s="264"/>
      <c r="S9" s="264"/>
      <c r="T9" s="264"/>
      <c r="U9" s="264" t="s">
        <v>648</v>
      </c>
      <c r="V9" s="61"/>
      <c r="W9" s="61"/>
      <c r="X9" s="61"/>
      <c r="Y9" s="61"/>
      <c r="Z9" s="61"/>
      <c r="AA9" s="209">
        <v>50</v>
      </c>
      <c r="AB9" s="61">
        <v>5000</v>
      </c>
      <c r="AC9" s="61"/>
      <c r="AD9" s="61"/>
      <c r="AE9" s="61"/>
      <c r="AF9" s="61"/>
      <c r="AG9" s="265"/>
      <c r="AH9" s="265"/>
      <c r="AI9" s="265">
        <v>45000</v>
      </c>
      <c r="AJ9" s="265">
        <v>1352000</v>
      </c>
      <c r="AK9" s="266"/>
      <c r="AL9" s="266"/>
      <c r="AM9" s="266">
        <v>3500000</v>
      </c>
      <c r="AN9" s="266">
        <v>4000000</v>
      </c>
      <c r="AO9" s="214">
        <f>AK9+AL9+AM9+AN9+AJ9+AI9</f>
        <v>8897000</v>
      </c>
      <c r="AP9" s="218">
        <f t="shared" si="3"/>
        <v>3568000</v>
      </c>
    </row>
    <row r="10" spans="1:42" ht="28.5" x14ac:dyDescent="0.25">
      <c r="A10" s="841"/>
      <c r="B10" s="824"/>
      <c r="C10" s="762"/>
      <c r="D10" s="61" t="s">
        <v>649</v>
      </c>
      <c r="E10" s="61">
        <v>2</v>
      </c>
      <c r="F10" s="263">
        <v>43817</v>
      </c>
      <c r="G10" s="61"/>
      <c r="H10" s="67" t="s">
        <v>52</v>
      </c>
      <c r="I10" s="61"/>
      <c r="J10" s="61"/>
      <c r="K10" s="61"/>
      <c r="L10" s="61"/>
      <c r="M10" s="209" t="s">
        <v>562</v>
      </c>
      <c r="N10" s="208"/>
      <c r="O10" s="208"/>
      <c r="P10" s="208"/>
      <c r="Q10" s="267">
        <f t="shared" si="1"/>
        <v>0</v>
      </c>
      <c r="R10" s="264"/>
      <c r="S10" s="264"/>
      <c r="T10" s="264"/>
      <c r="U10" s="264" t="s">
        <v>650</v>
      </c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265"/>
      <c r="AH10" s="265"/>
      <c r="AI10" s="265"/>
      <c r="AJ10" s="265"/>
      <c r="AK10" s="266">
        <f t="shared" ref="AK10:AM11" si="4">R10*Y10</f>
        <v>0</v>
      </c>
      <c r="AL10" s="266">
        <f t="shared" si="4"/>
        <v>0</v>
      </c>
      <c r="AM10" s="266">
        <f t="shared" si="4"/>
        <v>0</v>
      </c>
      <c r="AN10" s="266">
        <v>0</v>
      </c>
      <c r="AO10" s="103">
        <f t="shared" ref="AO10:AO11" si="5">AK10+AL10+AM10+AN10</f>
        <v>0</v>
      </c>
      <c r="AP10" s="195">
        <f t="shared" si="3"/>
        <v>0</v>
      </c>
    </row>
    <row r="11" spans="1:42" ht="29.25" thickBot="1" x14ac:dyDescent="0.3">
      <c r="A11" s="842"/>
      <c r="B11" s="825"/>
      <c r="C11" s="763"/>
      <c r="D11" s="61" t="s">
        <v>565</v>
      </c>
      <c r="E11" s="61">
        <v>1</v>
      </c>
      <c r="F11" s="263">
        <v>44193</v>
      </c>
      <c r="G11" s="61"/>
      <c r="H11" s="67" t="s">
        <v>52</v>
      </c>
      <c r="I11" s="61"/>
      <c r="J11" s="61"/>
      <c r="K11" s="61"/>
      <c r="L11" s="61"/>
      <c r="M11" s="209" t="s">
        <v>562</v>
      </c>
      <c r="N11" s="208">
        <v>150000</v>
      </c>
      <c r="O11" s="208">
        <v>80000</v>
      </c>
      <c r="P11" s="208"/>
      <c r="Q11" s="267">
        <f t="shared" si="1"/>
        <v>230000</v>
      </c>
      <c r="R11" s="264"/>
      <c r="S11" s="264"/>
      <c r="T11" s="264"/>
      <c r="U11" s="264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265"/>
      <c r="AH11" s="265"/>
      <c r="AI11" s="265"/>
      <c r="AJ11" s="265"/>
      <c r="AK11" s="266">
        <f t="shared" si="2"/>
        <v>0</v>
      </c>
      <c r="AL11" s="266">
        <f t="shared" si="4"/>
        <v>0</v>
      </c>
      <c r="AM11" s="266">
        <f t="shared" si="4"/>
        <v>0</v>
      </c>
      <c r="AN11" s="266">
        <v>250000</v>
      </c>
      <c r="AO11" s="103">
        <f t="shared" si="5"/>
        <v>250000</v>
      </c>
      <c r="AP11" s="195">
        <f t="shared" si="3"/>
        <v>20000</v>
      </c>
    </row>
    <row r="12" spans="1:42" ht="27" customHeight="1" thickBot="1" x14ac:dyDescent="0.3">
      <c r="A12" s="268"/>
      <c r="B12" s="269" t="s">
        <v>42</v>
      </c>
      <c r="C12" s="269">
        <f>SUM(C7:C11)</f>
        <v>3</v>
      </c>
      <c r="D12" s="269"/>
      <c r="E12" s="269">
        <f>SUM(E7:E11)</f>
        <v>6</v>
      </c>
      <c r="F12" s="269"/>
      <c r="G12" s="269"/>
      <c r="H12" s="269"/>
      <c r="I12" s="269"/>
      <c r="J12" s="269"/>
      <c r="K12" s="269"/>
      <c r="L12" s="269"/>
      <c r="M12" s="270"/>
      <c r="N12" s="271">
        <f t="shared" ref="N12:Y12" si="6">SUM(N7:N11)</f>
        <v>8451000</v>
      </c>
      <c r="O12" s="272">
        <f t="shared" si="6"/>
        <v>6442000</v>
      </c>
      <c r="P12" s="269">
        <f t="shared" si="6"/>
        <v>1212000</v>
      </c>
      <c r="Q12" s="269">
        <f t="shared" si="6"/>
        <v>16105000</v>
      </c>
      <c r="R12" s="269">
        <f t="shared" si="6"/>
        <v>0</v>
      </c>
      <c r="S12" s="269">
        <f t="shared" si="6"/>
        <v>0</v>
      </c>
      <c r="T12" s="269">
        <f t="shared" si="6"/>
        <v>0</v>
      </c>
      <c r="U12" s="269">
        <f t="shared" si="6"/>
        <v>0</v>
      </c>
      <c r="V12" s="269">
        <f t="shared" si="6"/>
        <v>4247</v>
      </c>
      <c r="W12" s="269">
        <f t="shared" si="6"/>
        <v>3058</v>
      </c>
      <c r="X12" s="269">
        <f t="shared" si="6"/>
        <v>72</v>
      </c>
      <c r="Y12" s="269">
        <f t="shared" si="6"/>
        <v>0</v>
      </c>
      <c r="Z12" s="269">
        <f>SUM(Z8:Z11)</f>
        <v>550</v>
      </c>
      <c r="AA12" s="269">
        <f t="shared" ref="AA12:AP12" si="7">SUM(AA7:AA11)</f>
        <v>150</v>
      </c>
      <c r="AB12" s="269">
        <f t="shared" si="7"/>
        <v>5000</v>
      </c>
      <c r="AC12" s="269">
        <f t="shared" si="7"/>
        <v>0</v>
      </c>
      <c r="AD12" s="269">
        <f t="shared" si="7"/>
        <v>0</v>
      </c>
      <c r="AE12" s="269">
        <f t="shared" si="7"/>
        <v>0</v>
      </c>
      <c r="AF12" s="269">
        <f t="shared" si="7"/>
        <v>0</v>
      </c>
      <c r="AG12" s="269">
        <f t="shared" si="7"/>
        <v>0</v>
      </c>
      <c r="AH12" s="269">
        <f t="shared" si="7"/>
        <v>401000</v>
      </c>
      <c r="AI12" s="269">
        <f t="shared" si="7"/>
        <v>469000</v>
      </c>
      <c r="AJ12" s="269">
        <f t="shared" si="7"/>
        <v>1352000</v>
      </c>
      <c r="AK12" s="269">
        <f t="shared" si="7"/>
        <v>0</v>
      </c>
      <c r="AL12" s="269">
        <f t="shared" si="7"/>
        <v>1968000</v>
      </c>
      <c r="AM12" s="269">
        <f t="shared" si="7"/>
        <v>13800000</v>
      </c>
      <c r="AN12" s="269">
        <f t="shared" si="7"/>
        <v>6356000</v>
      </c>
      <c r="AO12" s="269">
        <f t="shared" si="7"/>
        <v>24346000</v>
      </c>
      <c r="AP12" s="273">
        <f t="shared" si="7"/>
        <v>8241000</v>
      </c>
    </row>
    <row r="13" spans="1:42" ht="36" customHeight="1" x14ac:dyDescent="0.25">
      <c r="A13" s="261"/>
      <c r="B13" s="839" t="s">
        <v>234</v>
      </c>
      <c r="C13" s="839"/>
      <c r="D13" s="839"/>
      <c r="E13" s="839"/>
      <c r="F13" s="839"/>
      <c r="G13" s="839"/>
      <c r="H13" s="839"/>
      <c r="I13" s="839"/>
      <c r="J13" s="839"/>
      <c r="K13" s="839"/>
      <c r="L13" s="839"/>
      <c r="M13" s="839"/>
      <c r="N13" s="839"/>
      <c r="O13" s="839"/>
      <c r="P13" s="839"/>
      <c r="Q13" s="839"/>
      <c r="R13" s="839"/>
      <c r="S13" s="839"/>
      <c r="T13" s="839"/>
      <c r="U13" s="839"/>
      <c r="V13" s="839"/>
      <c r="W13" s="839"/>
      <c r="X13" s="839"/>
      <c r="Y13" s="839"/>
      <c r="Z13" s="839"/>
      <c r="AA13" s="839"/>
      <c r="AB13" s="839"/>
      <c r="AC13" s="839"/>
      <c r="AD13" s="839"/>
      <c r="AE13" s="839"/>
      <c r="AF13" s="839"/>
      <c r="AG13" s="123"/>
      <c r="AH13" s="123"/>
      <c r="AI13" s="123"/>
      <c r="AJ13" s="123"/>
      <c r="AK13" s="123"/>
      <c r="AL13" s="123"/>
      <c r="AM13" s="119"/>
      <c r="AN13" s="119"/>
      <c r="AO13" s="261"/>
      <c r="AP13" s="261"/>
    </row>
  </sheetData>
  <mergeCells count="36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AK3:AN3"/>
    <mergeCell ref="AO3:AO4"/>
    <mergeCell ref="AP3:AP4"/>
    <mergeCell ref="M3:M4"/>
    <mergeCell ref="N3:N4"/>
    <mergeCell ref="O3:O4"/>
    <mergeCell ref="P3:P4"/>
    <mergeCell ref="Q3:Q4"/>
    <mergeCell ref="V3:X3"/>
    <mergeCell ref="AG3:AJ3"/>
    <mergeCell ref="B13:AF13"/>
    <mergeCell ref="A7:A11"/>
    <mergeCell ref="B7:B11"/>
    <mergeCell ref="C7:C11"/>
    <mergeCell ref="Y3:AB3"/>
    <mergeCell ref="AC3:AF3"/>
    <mergeCell ref="I3:I4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8"/>
  <sheetViews>
    <sheetView zoomScale="85" zoomScaleNormal="85" workbookViewId="0">
      <selection sqref="A1:AO1"/>
    </sheetView>
  </sheetViews>
  <sheetFormatPr defaultRowHeight="15" x14ac:dyDescent="0.25"/>
  <cols>
    <col min="1" max="1" width="9.28515625" bestFit="1" customWidth="1"/>
    <col min="2" max="2" width="11.28515625" customWidth="1"/>
    <col min="3" max="3" width="9.28515625" bestFit="1" customWidth="1"/>
    <col min="4" max="4" width="24.7109375" customWidth="1"/>
    <col min="5" max="5" width="9.28515625" bestFit="1" customWidth="1"/>
    <col min="6" max="6" width="14.140625" customWidth="1"/>
    <col min="7" max="7" width="15.28515625" customWidth="1"/>
    <col min="8" max="13" width="9.28515625" bestFit="1" customWidth="1"/>
    <col min="14" max="14" width="10.28515625" bestFit="1" customWidth="1"/>
    <col min="15" max="15" width="14" customWidth="1"/>
    <col min="16" max="16" width="9.28515625" bestFit="1" customWidth="1"/>
    <col min="17" max="17" width="12.42578125" customWidth="1"/>
    <col min="18" max="41" width="9.28515625" bestFit="1" customWidth="1"/>
    <col min="42" max="42" width="12.140625" customWidth="1"/>
  </cols>
  <sheetData>
    <row r="1" spans="1:42" ht="55.5" customHeight="1" thickBot="1" x14ac:dyDescent="0.3">
      <c r="A1" s="675" t="s">
        <v>627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120"/>
    </row>
    <row r="2" spans="1:42" ht="54.75" customHeight="1" x14ac:dyDescent="0.25">
      <c r="A2" s="731" t="s">
        <v>13</v>
      </c>
      <c r="B2" s="734" t="s">
        <v>33</v>
      </c>
      <c r="C2" s="739" t="s">
        <v>43</v>
      </c>
      <c r="D2" s="749" t="s">
        <v>630</v>
      </c>
      <c r="E2" s="749"/>
      <c r="F2" s="749"/>
      <c r="G2" s="749"/>
      <c r="H2" s="749"/>
      <c r="I2" s="734" t="s">
        <v>14</v>
      </c>
      <c r="J2" s="734"/>
      <c r="K2" s="734"/>
      <c r="L2" s="734"/>
      <c r="M2" s="734"/>
      <c r="N2" s="741" t="s">
        <v>4</v>
      </c>
      <c r="O2" s="741"/>
      <c r="P2" s="741"/>
      <c r="Q2" s="741"/>
      <c r="R2" s="750" t="s">
        <v>23</v>
      </c>
      <c r="S2" s="750"/>
      <c r="T2" s="750"/>
      <c r="U2" s="750"/>
      <c r="V2" s="734" t="s">
        <v>34</v>
      </c>
      <c r="W2" s="734"/>
      <c r="X2" s="734"/>
      <c r="Y2" s="749" t="s">
        <v>22</v>
      </c>
      <c r="Z2" s="749"/>
      <c r="AA2" s="749"/>
      <c r="AB2" s="749"/>
      <c r="AC2" s="749"/>
      <c r="AD2" s="749"/>
      <c r="AE2" s="749"/>
      <c r="AF2" s="749"/>
      <c r="AG2" s="734" t="s">
        <v>0</v>
      </c>
      <c r="AH2" s="734"/>
      <c r="AI2" s="734"/>
      <c r="AJ2" s="734"/>
      <c r="AK2" s="734"/>
      <c r="AL2" s="734"/>
      <c r="AM2" s="734"/>
      <c r="AN2" s="734"/>
      <c r="AO2" s="734"/>
      <c r="AP2" s="737"/>
    </row>
    <row r="3" spans="1:42" ht="88.5" customHeight="1" x14ac:dyDescent="0.25">
      <c r="A3" s="732"/>
      <c r="B3" s="677"/>
      <c r="C3" s="678"/>
      <c r="D3" s="678" t="s">
        <v>47</v>
      </c>
      <c r="E3" s="677" t="s">
        <v>46</v>
      </c>
      <c r="F3" s="682" t="s">
        <v>10</v>
      </c>
      <c r="G3" s="678" t="s">
        <v>21</v>
      </c>
      <c r="H3" s="683" t="s">
        <v>566</v>
      </c>
      <c r="I3" s="678" t="s">
        <v>7</v>
      </c>
      <c r="J3" s="678" t="s">
        <v>6</v>
      </c>
      <c r="K3" s="678" t="s">
        <v>5</v>
      </c>
      <c r="L3" s="678" t="s">
        <v>32</v>
      </c>
      <c r="M3" s="677" t="s">
        <v>8</v>
      </c>
      <c r="N3" s="685" t="s">
        <v>31</v>
      </c>
      <c r="O3" s="685" t="s">
        <v>2</v>
      </c>
      <c r="P3" s="685" t="s">
        <v>3</v>
      </c>
      <c r="Q3" s="686" t="s">
        <v>41</v>
      </c>
      <c r="R3" s="681"/>
      <c r="S3" s="681"/>
      <c r="T3" s="681"/>
      <c r="U3" s="681"/>
      <c r="V3" s="677" t="s">
        <v>1</v>
      </c>
      <c r="W3" s="677"/>
      <c r="X3" s="677"/>
      <c r="Y3" s="677" t="s">
        <v>38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688" t="s">
        <v>40</v>
      </c>
      <c r="AL3" s="688"/>
      <c r="AM3" s="688"/>
      <c r="AN3" s="688"/>
      <c r="AO3" s="689" t="s">
        <v>41</v>
      </c>
      <c r="AP3" s="738" t="s">
        <v>44</v>
      </c>
    </row>
    <row r="4" spans="1:42" ht="181.5" customHeight="1" x14ac:dyDescent="0.25">
      <c r="A4" s="732"/>
      <c r="B4" s="677"/>
      <c r="C4" s="678"/>
      <c r="D4" s="678"/>
      <c r="E4" s="677"/>
      <c r="F4" s="682"/>
      <c r="G4" s="678"/>
      <c r="H4" s="683"/>
      <c r="I4" s="678"/>
      <c r="J4" s="678"/>
      <c r="K4" s="678"/>
      <c r="L4" s="678"/>
      <c r="M4" s="677"/>
      <c r="N4" s="685"/>
      <c r="O4" s="685"/>
      <c r="P4" s="685"/>
      <c r="Q4" s="686"/>
      <c r="R4" s="176" t="s">
        <v>24</v>
      </c>
      <c r="S4" s="176" t="s">
        <v>25</v>
      </c>
      <c r="T4" s="176" t="s">
        <v>26</v>
      </c>
      <c r="U4" s="176" t="s">
        <v>27</v>
      </c>
      <c r="V4" s="291" t="s">
        <v>35</v>
      </c>
      <c r="W4" s="291" t="s">
        <v>36</v>
      </c>
      <c r="X4" s="291" t="s">
        <v>9</v>
      </c>
      <c r="Y4" s="292" t="s">
        <v>15</v>
      </c>
      <c r="Z4" s="292" t="s">
        <v>17</v>
      </c>
      <c r="AA4" s="292" t="s">
        <v>19</v>
      </c>
      <c r="AB4" s="292" t="s">
        <v>8</v>
      </c>
      <c r="AC4" s="292" t="s">
        <v>15</v>
      </c>
      <c r="AD4" s="292" t="s">
        <v>17</v>
      </c>
      <c r="AE4" s="292" t="s">
        <v>19</v>
      </c>
      <c r="AF4" s="292" t="s">
        <v>8</v>
      </c>
      <c r="AG4" s="177" t="s">
        <v>15</v>
      </c>
      <c r="AH4" s="177" t="s">
        <v>17</v>
      </c>
      <c r="AI4" s="177" t="s">
        <v>19</v>
      </c>
      <c r="AJ4" s="178" t="s">
        <v>27</v>
      </c>
      <c r="AK4" s="179" t="s">
        <v>15</v>
      </c>
      <c r="AL4" s="179" t="s">
        <v>17</v>
      </c>
      <c r="AM4" s="179" t="s">
        <v>19</v>
      </c>
      <c r="AN4" s="180" t="s">
        <v>27</v>
      </c>
      <c r="AO4" s="689"/>
      <c r="AP4" s="738"/>
    </row>
    <row r="5" spans="1:42" ht="43.5" customHeight="1" thickBot="1" x14ac:dyDescent="0.3">
      <c r="A5" s="733"/>
      <c r="B5" s="735"/>
      <c r="C5" s="311" t="s">
        <v>12</v>
      </c>
      <c r="D5" s="736"/>
      <c r="E5" s="311" t="s">
        <v>12</v>
      </c>
      <c r="F5" s="181"/>
      <c r="G5" s="181"/>
      <c r="H5" s="182"/>
      <c r="I5" s="311"/>
      <c r="J5" s="311"/>
      <c r="K5" s="312"/>
      <c r="L5" s="311"/>
      <c r="M5" s="311"/>
      <c r="N5" s="139" t="s">
        <v>30</v>
      </c>
      <c r="O5" s="139" t="s">
        <v>30</v>
      </c>
      <c r="P5" s="139" t="s">
        <v>30</v>
      </c>
      <c r="Q5" s="140" t="s">
        <v>30</v>
      </c>
      <c r="R5" s="53" t="s">
        <v>28</v>
      </c>
      <c r="S5" s="53" t="s">
        <v>28</v>
      </c>
      <c r="T5" s="53" t="s">
        <v>28</v>
      </c>
      <c r="U5" s="53" t="s">
        <v>28</v>
      </c>
      <c r="V5" s="311" t="s">
        <v>29</v>
      </c>
      <c r="W5" s="311" t="s">
        <v>12</v>
      </c>
      <c r="X5" s="311" t="s">
        <v>9</v>
      </c>
      <c r="Y5" s="311" t="s">
        <v>16</v>
      </c>
      <c r="Z5" s="311" t="s">
        <v>18</v>
      </c>
      <c r="AA5" s="311" t="s">
        <v>20</v>
      </c>
      <c r="AB5" s="311"/>
      <c r="AC5" s="311" t="s">
        <v>16</v>
      </c>
      <c r="AD5" s="311" t="s">
        <v>18</v>
      </c>
      <c r="AE5" s="311" t="s">
        <v>20</v>
      </c>
      <c r="AF5" s="311"/>
      <c r="AG5" s="54" t="s">
        <v>28</v>
      </c>
      <c r="AH5" s="54" t="s">
        <v>28</v>
      </c>
      <c r="AI5" s="54" t="s">
        <v>28</v>
      </c>
      <c r="AJ5" s="54" t="s">
        <v>28</v>
      </c>
      <c r="AK5" s="141" t="s">
        <v>28</v>
      </c>
      <c r="AL5" s="141" t="s">
        <v>28</v>
      </c>
      <c r="AM5" s="141" t="s">
        <v>28</v>
      </c>
      <c r="AN5" s="141" t="s">
        <v>30</v>
      </c>
      <c r="AO5" s="142" t="s">
        <v>30</v>
      </c>
      <c r="AP5" s="143" t="s">
        <v>30</v>
      </c>
    </row>
    <row r="6" spans="1:42" x14ac:dyDescent="0.25">
      <c r="A6" s="309">
        <v>1</v>
      </c>
      <c r="B6" s="125">
        <v>2</v>
      </c>
      <c r="C6" s="126">
        <v>3</v>
      </c>
      <c r="D6" s="125">
        <v>4</v>
      </c>
      <c r="E6" s="126">
        <v>5</v>
      </c>
      <c r="F6" s="125">
        <v>6</v>
      </c>
      <c r="G6" s="126">
        <v>7</v>
      </c>
      <c r="H6" s="127">
        <v>8</v>
      </c>
      <c r="I6" s="126">
        <v>9</v>
      </c>
      <c r="J6" s="125">
        <v>10</v>
      </c>
      <c r="K6" s="126">
        <v>11</v>
      </c>
      <c r="L6" s="125">
        <v>12</v>
      </c>
      <c r="M6" s="126">
        <v>13</v>
      </c>
      <c r="N6" s="128">
        <v>14</v>
      </c>
      <c r="O6" s="129">
        <v>15</v>
      </c>
      <c r="P6" s="128">
        <v>16</v>
      </c>
      <c r="Q6" s="130">
        <v>17</v>
      </c>
      <c r="R6" s="131">
        <v>18</v>
      </c>
      <c r="S6" s="132">
        <v>19</v>
      </c>
      <c r="T6" s="131">
        <v>20</v>
      </c>
      <c r="U6" s="132">
        <v>21</v>
      </c>
      <c r="V6" s="125">
        <v>22</v>
      </c>
      <c r="W6" s="126">
        <v>23</v>
      </c>
      <c r="X6" s="125">
        <v>24</v>
      </c>
      <c r="Y6" s="126">
        <v>25</v>
      </c>
      <c r="Z6" s="125">
        <v>26</v>
      </c>
      <c r="AA6" s="126">
        <v>27</v>
      </c>
      <c r="AB6" s="125">
        <v>28</v>
      </c>
      <c r="AC6" s="126">
        <v>29</v>
      </c>
      <c r="AD6" s="125">
        <v>30</v>
      </c>
      <c r="AE6" s="126">
        <v>31</v>
      </c>
      <c r="AF6" s="125">
        <v>32</v>
      </c>
      <c r="AG6" s="133">
        <v>33</v>
      </c>
      <c r="AH6" s="134">
        <v>34</v>
      </c>
      <c r="AI6" s="133">
        <v>35</v>
      </c>
      <c r="AJ6" s="134">
        <v>36</v>
      </c>
      <c r="AK6" s="135">
        <v>37</v>
      </c>
      <c r="AL6" s="136">
        <v>38</v>
      </c>
      <c r="AM6" s="135">
        <v>39</v>
      </c>
      <c r="AN6" s="136">
        <v>40</v>
      </c>
      <c r="AO6" s="137">
        <v>41</v>
      </c>
      <c r="AP6" s="138">
        <v>42</v>
      </c>
    </row>
    <row r="7" spans="1:42" ht="143.25" customHeight="1" x14ac:dyDescent="0.25">
      <c r="A7" s="744">
        <v>1</v>
      </c>
      <c r="B7" s="742" t="s">
        <v>575</v>
      </c>
      <c r="C7" s="677">
        <v>8</v>
      </c>
      <c r="D7" s="385" t="s">
        <v>576</v>
      </c>
      <c r="E7" s="386">
        <v>1</v>
      </c>
      <c r="F7" s="386" t="s">
        <v>577</v>
      </c>
      <c r="G7" s="385" t="s">
        <v>578</v>
      </c>
      <c r="H7" s="429" t="s">
        <v>52</v>
      </c>
      <c r="I7" s="385" t="s">
        <v>579</v>
      </c>
      <c r="J7" s="385" t="s">
        <v>579</v>
      </c>
      <c r="K7" s="385"/>
      <c r="L7" s="385"/>
      <c r="M7" s="385"/>
      <c r="N7" s="625">
        <v>490000</v>
      </c>
      <c r="O7" s="625">
        <v>359900</v>
      </c>
      <c r="P7" s="625">
        <v>153500</v>
      </c>
      <c r="Q7" s="626">
        <v>1003400</v>
      </c>
      <c r="R7" s="392"/>
      <c r="S7" s="392"/>
      <c r="T7" s="392"/>
      <c r="U7" s="392"/>
      <c r="V7" s="386">
        <v>9500</v>
      </c>
      <c r="W7" s="386"/>
      <c r="X7" s="386"/>
      <c r="Y7" s="386"/>
      <c r="Z7" s="386"/>
      <c r="AA7" s="386">
        <v>313</v>
      </c>
      <c r="AB7" s="386"/>
      <c r="AC7" s="386"/>
      <c r="AD7" s="386"/>
      <c r="AE7" s="386"/>
      <c r="AF7" s="386"/>
      <c r="AG7" s="393"/>
      <c r="AH7" s="393"/>
      <c r="AI7" s="393"/>
      <c r="AJ7" s="393"/>
      <c r="AK7" s="394">
        <v>0</v>
      </c>
      <c r="AL7" s="394">
        <v>0</v>
      </c>
      <c r="AM7" s="394">
        <v>0</v>
      </c>
      <c r="AN7" s="394">
        <v>0</v>
      </c>
      <c r="AO7" s="395">
        <v>0</v>
      </c>
      <c r="AP7" s="503">
        <v>-1003400</v>
      </c>
    </row>
    <row r="8" spans="1:42" ht="27" x14ac:dyDescent="0.25">
      <c r="A8" s="745"/>
      <c r="B8" s="742"/>
      <c r="C8" s="677"/>
      <c r="D8" s="385" t="s">
        <v>580</v>
      </c>
      <c r="E8" s="386">
        <v>1</v>
      </c>
      <c r="F8" s="386" t="s">
        <v>581</v>
      </c>
      <c r="G8" s="385" t="s">
        <v>582</v>
      </c>
      <c r="H8" s="429" t="s">
        <v>52</v>
      </c>
      <c r="I8" s="385" t="s">
        <v>579</v>
      </c>
      <c r="J8" s="385" t="s">
        <v>579</v>
      </c>
      <c r="K8" s="385"/>
      <c r="L8" s="385"/>
      <c r="M8" s="385"/>
      <c r="N8" s="625">
        <v>217500</v>
      </c>
      <c r="O8" s="625">
        <v>140300</v>
      </c>
      <c r="P8" s="625">
        <v>235000</v>
      </c>
      <c r="Q8" s="626">
        <v>592800</v>
      </c>
      <c r="R8" s="392"/>
      <c r="S8" s="392"/>
      <c r="T8" s="392"/>
      <c r="U8" s="392"/>
      <c r="V8" s="386"/>
      <c r="W8" s="386"/>
      <c r="X8" s="386"/>
      <c r="Y8" s="386"/>
      <c r="Z8" s="386"/>
      <c r="AA8" s="386">
        <v>76.599999999999994</v>
      </c>
      <c r="AB8" s="386"/>
      <c r="AC8" s="386"/>
      <c r="AD8" s="386"/>
      <c r="AE8" s="386"/>
      <c r="AF8" s="386"/>
      <c r="AG8" s="393"/>
      <c r="AH8" s="393"/>
      <c r="AI8" s="393"/>
      <c r="AJ8" s="393"/>
      <c r="AK8" s="394">
        <v>0</v>
      </c>
      <c r="AL8" s="394">
        <v>0</v>
      </c>
      <c r="AM8" s="394">
        <v>0</v>
      </c>
      <c r="AN8" s="394">
        <v>0</v>
      </c>
      <c r="AO8" s="395">
        <v>0</v>
      </c>
      <c r="AP8" s="503">
        <v>-592800</v>
      </c>
    </row>
    <row r="9" spans="1:42" ht="27" x14ac:dyDescent="0.25">
      <c r="A9" s="745"/>
      <c r="B9" s="742"/>
      <c r="C9" s="677"/>
      <c r="D9" s="385" t="s">
        <v>583</v>
      </c>
      <c r="E9" s="386">
        <v>1</v>
      </c>
      <c r="F9" s="386" t="s">
        <v>584</v>
      </c>
      <c r="G9" s="385" t="s">
        <v>585</v>
      </c>
      <c r="H9" s="12" t="s">
        <v>52</v>
      </c>
      <c r="I9" s="385" t="s">
        <v>579</v>
      </c>
      <c r="J9" s="385" t="s">
        <v>579</v>
      </c>
      <c r="K9" s="428"/>
      <c r="L9" s="428"/>
      <c r="M9" s="428"/>
      <c r="N9" s="13">
        <v>0</v>
      </c>
      <c r="O9" s="13">
        <v>0</v>
      </c>
      <c r="P9" s="13">
        <v>0</v>
      </c>
      <c r="Q9" s="626">
        <v>0</v>
      </c>
      <c r="R9" s="17"/>
      <c r="S9" s="17"/>
      <c r="T9" s="17"/>
      <c r="U9" s="17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8"/>
      <c r="AH9" s="18"/>
      <c r="AI9" s="18"/>
      <c r="AJ9" s="18"/>
      <c r="AK9" s="394">
        <v>0</v>
      </c>
      <c r="AL9" s="394">
        <v>0</v>
      </c>
      <c r="AM9" s="394">
        <v>0</v>
      </c>
      <c r="AN9" s="394">
        <v>0</v>
      </c>
      <c r="AO9" s="395">
        <v>0</v>
      </c>
      <c r="AP9" s="503">
        <v>0</v>
      </c>
    </row>
    <row r="10" spans="1:42" ht="94.5" x14ac:dyDescent="0.25">
      <c r="A10" s="745"/>
      <c r="B10" s="742"/>
      <c r="C10" s="677"/>
      <c r="D10" s="385" t="s">
        <v>586</v>
      </c>
      <c r="E10" s="386">
        <v>1</v>
      </c>
      <c r="F10" s="476" t="s">
        <v>587</v>
      </c>
      <c r="G10" s="385" t="s">
        <v>268</v>
      </c>
      <c r="H10" s="12" t="s">
        <v>52</v>
      </c>
      <c r="I10" s="385" t="s">
        <v>579</v>
      </c>
      <c r="J10" s="385" t="s">
        <v>579</v>
      </c>
      <c r="K10" s="428"/>
      <c r="L10" s="428"/>
      <c r="M10" s="428"/>
      <c r="N10" s="13">
        <v>0</v>
      </c>
      <c r="O10" s="13">
        <v>46200</v>
      </c>
      <c r="P10" s="13">
        <v>0</v>
      </c>
      <c r="Q10" s="626">
        <v>46200</v>
      </c>
      <c r="R10" s="17"/>
      <c r="S10" s="17"/>
      <c r="T10" s="17"/>
      <c r="U10" s="17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8"/>
      <c r="AH10" s="18"/>
      <c r="AI10" s="18"/>
      <c r="AJ10" s="18"/>
      <c r="AK10" s="394">
        <v>0</v>
      </c>
      <c r="AL10" s="394">
        <v>0</v>
      </c>
      <c r="AM10" s="394">
        <v>0</v>
      </c>
      <c r="AN10" s="394">
        <v>0</v>
      </c>
      <c r="AO10" s="395">
        <v>0</v>
      </c>
      <c r="AP10" s="503">
        <v>-46200</v>
      </c>
    </row>
    <row r="11" spans="1:42" ht="27" x14ac:dyDescent="0.25">
      <c r="A11" s="745"/>
      <c r="B11" s="742"/>
      <c r="C11" s="677"/>
      <c r="D11" s="385" t="s">
        <v>588</v>
      </c>
      <c r="E11" s="386">
        <v>1</v>
      </c>
      <c r="F11" s="386" t="s">
        <v>589</v>
      </c>
      <c r="G11" s="385" t="s">
        <v>590</v>
      </c>
      <c r="H11" s="12" t="s">
        <v>52</v>
      </c>
      <c r="I11" s="385" t="s">
        <v>579</v>
      </c>
      <c r="J11" s="385" t="s">
        <v>579</v>
      </c>
      <c r="K11" s="428"/>
      <c r="L11" s="428"/>
      <c r="M11" s="428"/>
      <c r="N11" s="13">
        <v>0</v>
      </c>
      <c r="O11" s="13">
        <v>0</v>
      </c>
      <c r="P11" s="13">
        <v>0</v>
      </c>
      <c r="Q11" s="626">
        <v>0</v>
      </c>
      <c r="R11" s="17"/>
      <c r="S11" s="17"/>
      <c r="T11" s="17"/>
      <c r="U11" s="17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8"/>
      <c r="AH11" s="18"/>
      <c r="AI11" s="18"/>
      <c r="AJ11" s="18"/>
      <c r="AK11" s="394">
        <v>0</v>
      </c>
      <c r="AL11" s="394">
        <v>0</v>
      </c>
      <c r="AM11" s="394">
        <v>0</v>
      </c>
      <c r="AN11" s="394">
        <v>0</v>
      </c>
      <c r="AO11" s="395">
        <v>0</v>
      </c>
      <c r="AP11" s="503">
        <v>0</v>
      </c>
    </row>
    <row r="12" spans="1:42" ht="27" x14ac:dyDescent="0.25">
      <c r="A12" s="745"/>
      <c r="B12" s="742"/>
      <c r="C12" s="677"/>
      <c r="D12" s="385" t="s">
        <v>269</v>
      </c>
      <c r="E12" s="386">
        <v>1</v>
      </c>
      <c r="F12" s="439">
        <v>44175</v>
      </c>
      <c r="G12" s="385" t="s">
        <v>591</v>
      </c>
      <c r="H12" s="12" t="s">
        <v>52</v>
      </c>
      <c r="I12" s="385" t="s">
        <v>579</v>
      </c>
      <c r="J12" s="385" t="s">
        <v>579</v>
      </c>
      <c r="K12" s="428"/>
      <c r="L12" s="428"/>
      <c r="M12" s="428"/>
      <c r="N12" s="13">
        <v>0</v>
      </c>
      <c r="O12" s="13">
        <v>0</v>
      </c>
      <c r="P12" s="13">
        <v>0</v>
      </c>
      <c r="Q12" s="626">
        <v>0</v>
      </c>
      <c r="R12" s="17"/>
      <c r="S12" s="17"/>
      <c r="T12" s="17"/>
      <c r="U12" s="17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8"/>
      <c r="AH12" s="18"/>
      <c r="AI12" s="18"/>
      <c r="AJ12" s="18"/>
      <c r="AK12" s="394">
        <v>0</v>
      </c>
      <c r="AL12" s="394">
        <v>0</v>
      </c>
      <c r="AM12" s="394">
        <v>0</v>
      </c>
      <c r="AN12" s="394">
        <v>0</v>
      </c>
      <c r="AO12" s="395">
        <v>0</v>
      </c>
      <c r="AP12" s="503">
        <v>0</v>
      </c>
    </row>
    <row r="13" spans="1:42" ht="40.5" x14ac:dyDescent="0.25">
      <c r="A13" s="745"/>
      <c r="B13" s="742"/>
      <c r="C13" s="677"/>
      <c r="D13" s="385" t="s">
        <v>592</v>
      </c>
      <c r="E13" s="386">
        <v>1</v>
      </c>
      <c r="F13" s="386" t="s">
        <v>593</v>
      </c>
      <c r="G13" s="385" t="s">
        <v>594</v>
      </c>
      <c r="H13" s="12" t="s">
        <v>52</v>
      </c>
      <c r="I13" s="385" t="s">
        <v>579</v>
      </c>
      <c r="J13" s="385" t="s">
        <v>579</v>
      </c>
      <c r="K13" s="428"/>
      <c r="L13" s="428"/>
      <c r="M13" s="428"/>
      <c r="N13" s="13">
        <v>0</v>
      </c>
      <c r="O13" s="13">
        <v>0</v>
      </c>
      <c r="P13" s="13">
        <v>0</v>
      </c>
      <c r="Q13" s="626">
        <v>0</v>
      </c>
      <c r="R13" s="17"/>
      <c r="S13" s="17"/>
      <c r="T13" s="17"/>
      <c r="U13" s="17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8"/>
      <c r="AH13" s="18"/>
      <c r="AI13" s="18"/>
      <c r="AJ13" s="18"/>
      <c r="AK13" s="394">
        <v>0</v>
      </c>
      <c r="AL13" s="394">
        <v>0</v>
      </c>
      <c r="AM13" s="394">
        <v>0</v>
      </c>
      <c r="AN13" s="394">
        <v>0</v>
      </c>
      <c r="AO13" s="395">
        <v>0</v>
      </c>
      <c r="AP13" s="503">
        <v>0</v>
      </c>
    </row>
    <row r="14" spans="1:42" ht="54" x14ac:dyDescent="0.25">
      <c r="A14" s="745"/>
      <c r="B14" s="742"/>
      <c r="C14" s="677"/>
      <c r="D14" s="385" t="s">
        <v>595</v>
      </c>
      <c r="E14" s="386">
        <v>1</v>
      </c>
      <c r="F14" s="439">
        <v>44085</v>
      </c>
      <c r="G14" s="385" t="s">
        <v>596</v>
      </c>
      <c r="H14" s="12" t="s">
        <v>52</v>
      </c>
      <c r="I14" s="385" t="s">
        <v>579</v>
      </c>
      <c r="J14" s="385" t="s">
        <v>579</v>
      </c>
      <c r="K14" s="428"/>
      <c r="L14" s="428"/>
      <c r="M14" s="428"/>
      <c r="N14" s="13">
        <v>0</v>
      </c>
      <c r="O14" s="13">
        <v>0</v>
      </c>
      <c r="P14" s="13">
        <v>0</v>
      </c>
      <c r="Q14" s="626">
        <v>0</v>
      </c>
      <c r="R14" s="17"/>
      <c r="S14" s="17"/>
      <c r="T14" s="17"/>
      <c r="U14" s="17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8"/>
      <c r="AH14" s="18"/>
      <c r="AI14" s="18"/>
      <c r="AJ14" s="18"/>
      <c r="AK14" s="394">
        <v>0</v>
      </c>
      <c r="AL14" s="394">
        <v>0</v>
      </c>
      <c r="AM14" s="394">
        <v>0</v>
      </c>
      <c r="AN14" s="394">
        <v>0</v>
      </c>
      <c r="AO14" s="395">
        <v>0</v>
      </c>
      <c r="AP14" s="503">
        <v>0</v>
      </c>
    </row>
    <row r="15" spans="1:42" ht="40.5" x14ac:dyDescent="0.25">
      <c r="A15" s="745"/>
      <c r="B15" s="742"/>
      <c r="C15" s="677"/>
      <c r="D15" s="385" t="s">
        <v>597</v>
      </c>
      <c r="E15" s="386">
        <v>1</v>
      </c>
      <c r="F15" s="439">
        <v>41253</v>
      </c>
      <c r="G15" s="385" t="s">
        <v>598</v>
      </c>
      <c r="H15" s="12" t="s">
        <v>52</v>
      </c>
      <c r="I15" s="385" t="s">
        <v>579</v>
      </c>
      <c r="J15" s="385" t="s">
        <v>579</v>
      </c>
      <c r="K15" s="428"/>
      <c r="L15" s="428"/>
      <c r="M15" s="428"/>
      <c r="N15" s="13">
        <v>0</v>
      </c>
      <c r="O15" s="13">
        <v>0</v>
      </c>
      <c r="P15" s="13">
        <v>0</v>
      </c>
      <c r="Q15" s="626">
        <v>0</v>
      </c>
      <c r="R15" s="17"/>
      <c r="S15" s="17"/>
      <c r="T15" s="17"/>
      <c r="U15" s="17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8"/>
      <c r="AH15" s="18"/>
      <c r="AI15" s="18"/>
      <c r="AJ15" s="18"/>
      <c r="AK15" s="394">
        <v>0</v>
      </c>
      <c r="AL15" s="394">
        <v>0</v>
      </c>
      <c r="AM15" s="394">
        <v>0</v>
      </c>
      <c r="AN15" s="394">
        <v>0</v>
      </c>
      <c r="AO15" s="395">
        <v>0</v>
      </c>
      <c r="AP15" s="503">
        <v>0</v>
      </c>
    </row>
    <row r="16" spans="1:42" ht="27" x14ac:dyDescent="0.25">
      <c r="A16" s="745"/>
      <c r="B16" s="742"/>
      <c r="C16" s="677"/>
      <c r="D16" s="385" t="s">
        <v>599</v>
      </c>
      <c r="E16" s="386">
        <v>1</v>
      </c>
      <c r="F16" s="386" t="s">
        <v>600</v>
      </c>
      <c r="G16" s="385" t="s">
        <v>601</v>
      </c>
      <c r="H16" s="12" t="s">
        <v>52</v>
      </c>
      <c r="I16" s="385" t="s">
        <v>579</v>
      </c>
      <c r="J16" s="385" t="s">
        <v>579</v>
      </c>
      <c r="K16" s="428"/>
      <c r="L16" s="428"/>
      <c r="M16" s="428"/>
      <c r="N16" s="13">
        <v>0</v>
      </c>
      <c r="O16" s="13">
        <v>0</v>
      </c>
      <c r="P16" s="13">
        <v>0</v>
      </c>
      <c r="Q16" s="626">
        <v>0</v>
      </c>
      <c r="R16" s="17"/>
      <c r="S16" s="17"/>
      <c r="T16" s="17"/>
      <c r="U16" s="17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8"/>
      <c r="AH16" s="18"/>
      <c r="AI16" s="18"/>
      <c r="AJ16" s="18"/>
      <c r="AK16" s="394">
        <v>0</v>
      </c>
      <c r="AL16" s="394">
        <v>0</v>
      </c>
      <c r="AM16" s="394">
        <v>0</v>
      </c>
      <c r="AN16" s="394">
        <v>0</v>
      </c>
      <c r="AO16" s="395">
        <v>0</v>
      </c>
      <c r="AP16" s="503">
        <v>0</v>
      </c>
    </row>
    <row r="17" spans="1:42" ht="27" x14ac:dyDescent="0.25">
      <c r="A17" s="745"/>
      <c r="B17" s="742"/>
      <c r="C17" s="677"/>
      <c r="D17" s="385" t="s">
        <v>602</v>
      </c>
      <c r="E17" s="386">
        <v>1</v>
      </c>
      <c r="F17" s="439">
        <v>43872</v>
      </c>
      <c r="G17" s="385" t="s">
        <v>603</v>
      </c>
      <c r="H17" s="12" t="s">
        <v>52</v>
      </c>
      <c r="I17" s="385" t="s">
        <v>579</v>
      </c>
      <c r="J17" s="385" t="s">
        <v>579</v>
      </c>
      <c r="K17" s="428"/>
      <c r="L17" s="428"/>
      <c r="M17" s="428"/>
      <c r="N17" s="13">
        <v>0</v>
      </c>
      <c r="O17" s="13">
        <v>0</v>
      </c>
      <c r="P17" s="13">
        <v>0</v>
      </c>
      <c r="Q17" s="626">
        <v>0</v>
      </c>
      <c r="R17" s="17"/>
      <c r="S17" s="17"/>
      <c r="T17" s="17"/>
      <c r="U17" s="17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8"/>
      <c r="AH17" s="18"/>
      <c r="AI17" s="18"/>
      <c r="AJ17" s="18"/>
      <c r="AK17" s="394">
        <v>0</v>
      </c>
      <c r="AL17" s="394">
        <v>0</v>
      </c>
      <c r="AM17" s="394">
        <v>0</v>
      </c>
      <c r="AN17" s="394">
        <v>0</v>
      </c>
      <c r="AO17" s="395">
        <v>0</v>
      </c>
      <c r="AP17" s="503">
        <v>0</v>
      </c>
    </row>
    <row r="18" spans="1:42" ht="54" x14ac:dyDescent="0.25">
      <c r="A18" s="745"/>
      <c r="B18" s="742"/>
      <c r="C18" s="677"/>
      <c r="D18" s="385" t="s">
        <v>604</v>
      </c>
      <c r="E18" s="386">
        <v>1</v>
      </c>
      <c r="F18" s="439">
        <v>44175</v>
      </c>
      <c r="G18" s="385" t="s">
        <v>605</v>
      </c>
      <c r="H18" s="12" t="s">
        <v>52</v>
      </c>
      <c r="I18" s="385" t="s">
        <v>579</v>
      </c>
      <c r="J18" s="385" t="s">
        <v>579</v>
      </c>
      <c r="K18" s="428"/>
      <c r="L18" s="428"/>
      <c r="M18" s="428"/>
      <c r="N18" s="13">
        <v>0</v>
      </c>
      <c r="O18" s="13">
        <v>0</v>
      </c>
      <c r="P18" s="13">
        <v>0</v>
      </c>
      <c r="Q18" s="626">
        <v>0</v>
      </c>
      <c r="R18" s="17"/>
      <c r="S18" s="17"/>
      <c r="T18" s="17"/>
      <c r="U18" s="17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8"/>
      <c r="AH18" s="18"/>
      <c r="AI18" s="18"/>
      <c r="AJ18" s="18"/>
      <c r="AK18" s="394">
        <v>0</v>
      </c>
      <c r="AL18" s="394">
        <v>0</v>
      </c>
      <c r="AM18" s="394">
        <v>0</v>
      </c>
      <c r="AN18" s="394">
        <v>0</v>
      </c>
      <c r="AO18" s="395">
        <v>0</v>
      </c>
      <c r="AP18" s="503">
        <v>0</v>
      </c>
    </row>
    <row r="19" spans="1:42" ht="81" x14ac:dyDescent="0.25">
      <c r="A19" s="745"/>
      <c r="B19" s="742"/>
      <c r="C19" s="677"/>
      <c r="D19" s="385" t="s">
        <v>606</v>
      </c>
      <c r="E19" s="386">
        <v>1</v>
      </c>
      <c r="F19" s="439">
        <v>44175</v>
      </c>
      <c r="G19" s="385" t="s">
        <v>607</v>
      </c>
      <c r="H19" s="12" t="s">
        <v>52</v>
      </c>
      <c r="I19" s="385" t="s">
        <v>579</v>
      </c>
      <c r="J19" s="385" t="s">
        <v>579</v>
      </c>
      <c r="K19" s="428"/>
      <c r="L19" s="428"/>
      <c r="M19" s="428"/>
      <c r="N19" s="13">
        <v>0</v>
      </c>
      <c r="O19" s="13">
        <v>0</v>
      </c>
      <c r="P19" s="13">
        <v>0</v>
      </c>
      <c r="Q19" s="626">
        <v>0</v>
      </c>
      <c r="R19" s="17"/>
      <c r="S19" s="17"/>
      <c r="T19" s="17"/>
      <c r="U19" s="17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8"/>
      <c r="AH19" s="18"/>
      <c r="AI19" s="18"/>
      <c r="AJ19" s="18"/>
      <c r="AK19" s="394">
        <v>0</v>
      </c>
      <c r="AL19" s="394">
        <v>0</v>
      </c>
      <c r="AM19" s="394">
        <v>0</v>
      </c>
      <c r="AN19" s="394">
        <v>0</v>
      </c>
      <c r="AO19" s="395">
        <v>0</v>
      </c>
      <c r="AP19" s="503">
        <v>0</v>
      </c>
    </row>
    <row r="20" spans="1:42" ht="27" x14ac:dyDescent="0.25">
      <c r="A20" s="746"/>
      <c r="B20" s="742"/>
      <c r="C20" s="677"/>
      <c r="D20" s="385" t="s">
        <v>80</v>
      </c>
      <c r="E20" s="386">
        <v>1</v>
      </c>
      <c r="F20" s="439">
        <v>44238</v>
      </c>
      <c r="G20" s="385" t="s">
        <v>608</v>
      </c>
      <c r="H20" s="12" t="s">
        <v>52</v>
      </c>
      <c r="I20" s="385" t="s">
        <v>579</v>
      </c>
      <c r="J20" s="385" t="s">
        <v>579</v>
      </c>
      <c r="K20" s="428"/>
      <c r="L20" s="428"/>
      <c r="M20" s="428"/>
      <c r="N20" s="13">
        <v>0</v>
      </c>
      <c r="O20" s="13">
        <v>0</v>
      </c>
      <c r="P20" s="13">
        <v>0</v>
      </c>
      <c r="Q20" s="626">
        <v>0</v>
      </c>
      <c r="R20" s="17"/>
      <c r="S20" s="17"/>
      <c r="T20" s="17"/>
      <c r="U20" s="17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8"/>
      <c r="AH20" s="18"/>
      <c r="AI20" s="18"/>
      <c r="AJ20" s="18"/>
      <c r="AK20" s="394">
        <v>0</v>
      </c>
      <c r="AL20" s="394">
        <v>0</v>
      </c>
      <c r="AM20" s="394">
        <v>0</v>
      </c>
      <c r="AN20" s="394">
        <v>0</v>
      </c>
      <c r="AO20" s="395">
        <v>0</v>
      </c>
      <c r="AP20" s="503">
        <v>0</v>
      </c>
    </row>
    <row r="21" spans="1:42" ht="40.5" x14ac:dyDescent="0.25">
      <c r="A21" s="705">
        <v>2</v>
      </c>
      <c r="B21" s="713" t="s">
        <v>609</v>
      </c>
      <c r="C21" s="699">
        <v>3</v>
      </c>
      <c r="D21" s="381" t="s">
        <v>610</v>
      </c>
      <c r="E21" s="126">
        <v>1</v>
      </c>
      <c r="F21" s="126" t="s">
        <v>611</v>
      </c>
      <c r="G21" s="381" t="s">
        <v>612</v>
      </c>
      <c r="H21" s="429" t="s">
        <v>613</v>
      </c>
      <c r="I21" s="385" t="s">
        <v>579</v>
      </c>
      <c r="J21" s="385" t="s">
        <v>614</v>
      </c>
      <c r="K21" s="385"/>
      <c r="L21" s="385"/>
      <c r="M21" s="385"/>
      <c r="N21" s="625">
        <v>180000</v>
      </c>
      <c r="O21" s="625">
        <v>108800</v>
      </c>
      <c r="P21" s="625">
        <v>64200</v>
      </c>
      <c r="Q21" s="626">
        <v>353000</v>
      </c>
      <c r="R21" s="17"/>
      <c r="S21" s="17"/>
      <c r="T21" s="17"/>
      <c r="U21" s="17"/>
      <c r="V21" s="386">
        <v>10670</v>
      </c>
      <c r="W21" s="386"/>
      <c r="X21" s="386"/>
      <c r="Y21" s="386"/>
      <c r="Z21" s="386"/>
      <c r="AA21" s="386"/>
      <c r="AB21" s="386"/>
      <c r="AC21" s="386"/>
      <c r="AD21" s="386"/>
      <c r="AE21" s="386"/>
      <c r="AF21" s="386"/>
      <c r="AG21" s="18"/>
      <c r="AH21" s="18"/>
      <c r="AI21" s="18"/>
      <c r="AJ21" s="18"/>
      <c r="AK21" s="394">
        <v>0</v>
      </c>
      <c r="AL21" s="394">
        <v>0</v>
      </c>
      <c r="AM21" s="394">
        <v>0</v>
      </c>
      <c r="AN21" s="394">
        <v>0</v>
      </c>
      <c r="AO21" s="395">
        <v>0</v>
      </c>
      <c r="AP21" s="503">
        <v>-353000</v>
      </c>
    </row>
    <row r="22" spans="1:42" ht="54" x14ac:dyDescent="0.25">
      <c r="A22" s="747"/>
      <c r="B22" s="743"/>
      <c r="C22" s="747"/>
      <c r="D22" s="385" t="s">
        <v>55</v>
      </c>
      <c r="E22" s="386">
        <v>3</v>
      </c>
      <c r="F22" s="386" t="s">
        <v>615</v>
      </c>
      <c r="G22" s="385" t="s">
        <v>616</v>
      </c>
      <c r="H22" s="429" t="s">
        <v>613</v>
      </c>
      <c r="I22" s="385" t="s">
        <v>579</v>
      </c>
      <c r="J22" s="385" t="s">
        <v>614</v>
      </c>
      <c r="K22" s="385"/>
      <c r="L22" s="385"/>
      <c r="M22" s="385"/>
      <c r="N22" s="625">
        <v>1230000</v>
      </c>
      <c r="O22" s="625">
        <v>518400</v>
      </c>
      <c r="P22" s="625">
        <v>192600</v>
      </c>
      <c r="Q22" s="626">
        <v>1941000</v>
      </c>
      <c r="R22" s="17"/>
      <c r="S22" s="17"/>
      <c r="T22" s="17"/>
      <c r="U22" s="17"/>
      <c r="V22" s="386"/>
      <c r="W22" s="386"/>
      <c r="X22" s="386"/>
      <c r="Y22" s="386"/>
      <c r="Z22" s="386"/>
      <c r="AA22" s="386">
        <v>3200</v>
      </c>
      <c r="AB22" s="386"/>
      <c r="AC22" s="386"/>
      <c r="AD22" s="386"/>
      <c r="AE22" s="386"/>
      <c r="AF22" s="386"/>
      <c r="AG22" s="18"/>
      <c r="AH22" s="18"/>
      <c r="AI22" s="18"/>
      <c r="AJ22" s="18"/>
      <c r="AK22" s="394">
        <v>0</v>
      </c>
      <c r="AL22" s="394">
        <v>0</v>
      </c>
      <c r="AM22" s="394">
        <v>0</v>
      </c>
      <c r="AN22" s="394">
        <v>0</v>
      </c>
      <c r="AO22" s="395">
        <v>0</v>
      </c>
      <c r="AP22" s="503">
        <v>-1941000</v>
      </c>
    </row>
    <row r="23" spans="1:42" x14ac:dyDescent="0.25">
      <c r="A23" s="705">
        <v>3</v>
      </c>
      <c r="B23" s="748" t="s">
        <v>617</v>
      </c>
      <c r="C23" s="705">
        <v>6</v>
      </c>
      <c r="D23" s="175" t="s">
        <v>618</v>
      </c>
      <c r="E23" s="386">
        <v>1</v>
      </c>
      <c r="F23" s="386" t="s">
        <v>619</v>
      </c>
      <c r="G23" s="385" t="s">
        <v>620</v>
      </c>
      <c r="H23" s="429" t="s">
        <v>49</v>
      </c>
      <c r="I23" s="385"/>
      <c r="J23" s="385"/>
      <c r="K23" s="385"/>
      <c r="L23" s="385"/>
      <c r="M23" s="385" t="s">
        <v>614</v>
      </c>
      <c r="N23" s="625">
        <v>780000</v>
      </c>
      <c r="O23" s="625">
        <v>1098000</v>
      </c>
      <c r="P23" s="625">
        <v>0</v>
      </c>
      <c r="Q23" s="626">
        <v>1878000</v>
      </c>
      <c r="R23" s="392">
        <v>25000</v>
      </c>
      <c r="S23" s="426">
        <v>1000</v>
      </c>
      <c r="T23" s="392"/>
      <c r="U23" s="392"/>
      <c r="V23" s="386">
        <v>25464</v>
      </c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18"/>
      <c r="AH23" s="18"/>
      <c r="AI23" s="18"/>
      <c r="AJ23" s="18"/>
      <c r="AK23" s="394">
        <v>0</v>
      </c>
      <c r="AL23" s="394">
        <v>0</v>
      </c>
      <c r="AM23" s="394">
        <v>0</v>
      </c>
      <c r="AN23" s="394">
        <v>0</v>
      </c>
      <c r="AO23" s="395">
        <v>0</v>
      </c>
      <c r="AP23" s="503">
        <v>-1878000</v>
      </c>
    </row>
    <row r="24" spans="1:42" ht="27" x14ac:dyDescent="0.25">
      <c r="A24" s="699"/>
      <c r="B24" s="713"/>
      <c r="C24" s="699"/>
      <c r="D24" s="385" t="s">
        <v>621</v>
      </c>
      <c r="E24" s="386">
        <v>2</v>
      </c>
      <c r="F24" s="386" t="s">
        <v>622</v>
      </c>
      <c r="G24" s="385" t="s">
        <v>623</v>
      </c>
      <c r="H24" s="429" t="s">
        <v>49</v>
      </c>
      <c r="I24" s="385"/>
      <c r="J24" s="385"/>
      <c r="K24" s="385"/>
      <c r="L24" s="385"/>
      <c r="M24" s="385" t="s">
        <v>614</v>
      </c>
      <c r="N24" s="625">
        <v>495000</v>
      </c>
      <c r="O24" s="625">
        <v>225700</v>
      </c>
      <c r="P24" s="625">
        <v>0</v>
      </c>
      <c r="Q24" s="626">
        <v>720700</v>
      </c>
      <c r="R24" s="392"/>
      <c r="S24" s="392"/>
      <c r="T24" s="392"/>
      <c r="U24" s="392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18"/>
      <c r="AH24" s="18"/>
      <c r="AI24" s="18"/>
      <c r="AJ24" s="18"/>
      <c r="AK24" s="394">
        <v>0</v>
      </c>
      <c r="AL24" s="394">
        <v>0</v>
      </c>
      <c r="AM24" s="394">
        <v>0</v>
      </c>
      <c r="AN24" s="394">
        <v>0</v>
      </c>
      <c r="AO24" s="395">
        <v>0</v>
      </c>
      <c r="AP24" s="503">
        <v>-720700</v>
      </c>
    </row>
    <row r="25" spans="1:42" x14ac:dyDescent="0.25">
      <c r="A25" s="699"/>
      <c r="B25" s="713"/>
      <c r="C25" s="699"/>
      <c r="D25" s="385" t="s">
        <v>50</v>
      </c>
      <c r="E25" s="386">
        <v>1</v>
      </c>
      <c r="F25" s="386" t="s">
        <v>619</v>
      </c>
      <c r="G25" s="385" t="s">
        <v>624</v>
      </c>
      <c r="H25" s="429" t="s">
        <v>49</v>
      </c>
      <c r="I25" s="385"/>
      <c r="J25" s="385"/>
      <c r="K25" s="385"/>
      <c r="L25" s="385"/>
      <c r="M25" s="385" t="s">
        <v>614</v>
      </c>
      <c r="N25" s="625">
        <v>585000</v>
      </c>
      <c r="O25" s="625">
        <v>436100</v>
      </c>
      <c r="P25" s="625">
        <v>183600</v>
      </c>
      <c r="Q25" s="626">
        <v>1204700</v>
      </c>
      <c r="R25" s="392"/>
      <c r="S25" s="392"/>
      <c r="T25" s="392"/>
      <c r="U25" s="392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18"/>
      <c r="AH25" s="18"/>
      <c r="AI25" s="18"/>
      <c r="AJ25" s="18"/>
      <c r="AK25" s="394">
        <v>0</v>
      </c>
      <c r="AL25" s="394">
        <v>0</v>
      </c>
      <c r="AM25" s="394">
        <v>0</v>
      </c>
      <c r="AN25" s="394">
        <v>0</v>
      </c>
      <c r="AO25" s="395">
        <v>0</v>
      </c>
      <c r="AP25" s="503">
        <v>-1204700</v>
      </c>
    </row>
    <row r="26" spans="1:42" ht="15.75" thickBot="1" x14ac:dyDescent="0.3">
      <c r="A26" s="701"/>
      <c r="B26" s="743"/>
      <c r="C26" s="701"/>
      <c r="D26" s="385" t="s">
        <v>625</v>
      </c>
      <c r="E26" s="386">
        <v>1</v>
      </c>
      <c r="F26" s="386" t="s">
        <v>622</v>
      </c>
      <c r="G26" s="385" t="s">
        <v>626</v>
      </c>
      <c r="H26" s="429" t="s">
        <v>49</v>
      </c>
      <c r="I26" s="385"/>
      <c r="J26" s="385"/>
      <c r="K26" s="385"/>
      <c r="L26" s="385"/>
      <c r="M26" s="385" t="s">
        <v>614</v>
      </c>
      <c r="N26" s="625">
        <v>0</v>
      </c>
      <c r="O26" s="625">
        <v>0</v>
      </c>
      <c r="P26" s="625">
        <v>0</v>
      </c>
      <c r="Q26" s="626">
        <v>0</v>
      </c>
      <c r="R26" s="392"/>
      <c r="S26" s="392"/>
      <c r="T26" s="392"/>
      <c r="U26" s="392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18"/>
      <c r="AH26" s="18"/>
      <c r="AI26" s="18"/>
      <c r="AJ26" s="18"/>
      <c r="AK26" s="394">
        <v>0</v>
      </c>
      <c r="AL26" s="394">
        <v>0</v>
      </c>
      <c r="AM26" s="394">
        <v>0</v>
      </c>
      <c r="AN26" s="394">
        <v>0</v>
      </c>
      <c r="AO26" s="395">
        <v>0</v>
      </c>
      <c r="AP26" s="503">
        <v>0</v>
      </c>
    </row>
    <row r="27" spans="1:42" ht="21.75" customHeight="1" thickBot="1" x14ac:dyDescent="0.3">
      <c r="A27" s="124"/>
      <c r="B27" s="105" t="s">
        <v>42</v>
      </c>
      <c r="C27" s="105">
        <v>17</v>
      </c>
      <c r="D27" s="105"/>
      <c r="E27" s="105">
        <v>23</v>
      </c>
      <c r="F27" s="105"/>
      <c r="G27" s="105"/>
      <c r="H27" s="105"/>
      <c r="I27" s="105"/>
      <c r="J27" s="105"/>
      <c r="K27" s="105"/>
      <c r="L27" s="105"/>
      <c r="M27" s="105"/>
      <c r="N27" s="105">
        <v>3977500</v>
      </c>
      <c r="O27" s="105">
        <v>2933400</v>
      </c>
      <c r="P27" s="105">
        <v>828900</v>
      </c>
      <c r="Q27" s="105">
        <v>7739800</v>
      </c>
      <c r="R27" s="105">
        <v>25000</v>
      </c>
      <c r="S27" s="105">
        <v>1000</v>
      </c>
      <c r="T27" s="105">
        <v>0</v>
      </c>
      <c r="U27" s="105">
        <v>0</v>
      </c>
      <c r="V27" s="105">
        <v>45634</v>
      </c>
      <c r="W27" s="105">
        <v>0</v>
      </c>
      <c r="X27" s="105">
        <v>0</v>
      </c>
      <c r="Y27" s="105">
        <v>0</v>
      </c>
      <c r="Z27" s="105">
        <v>0</v>
      </c>
      <c r="AA27" s="105">
        <v>3589.6</v>
      </c>
      <c r="AB27" s="105">
        <v>0</v>
      </c>
      <c r="AC27" s="105">
        <v>0</v>
      </c>
      <c r="AD27" s="105">
        <v>0</v>
      </c>
      <c r="AE27" s="105">
        <v>0</v>
      </c>
      <c r="AF27" s="105">
        <v>0</v>
      </c>
      <c r="AG27" s="105">
        <v>0</v>
      </c>
      <c r="AH27" s="105">
        <v>0</v>
      </c>
      <c r="AI27" s="105">
        <v>0</v>
      </c>
      <c r="AJ27" s="105">
        <v>0</v>
      </c>
      <c r="AK27" s="105">
        <v>0</v>
      </c>
      <c r="AL27" s="105">
        <v>0</v>
      </c>
      <c r="AM27" s="105">
        <v>0</v>
      </c>
      <c r="AN27" s="105">
        <v>0</v>
      </c>
      <c r="AO27" s="105">
        <v>0</v>
      </c>
      <c r="AP27" s="105">
        <v>-7739800</v>
      </c>
    </row>
    <row r="28" spans="1:42" ht="67.5" customHeight="1" x14ac:dyDescent="0.3">
      <c r="A28" s="479"/>
      <c r="B28" s="740" t="s">
        <v>234</v>
      </c>
      <c r="C28" s="740"/>
      <c r="D28" s="740"/>
      <c r="E28" s="740"/>
      <c r="F28" s="740"/>
      <c r="G28" s="740"/>
      <c r="H28" s="740"/>
      <c r="I28" s="740"/>
      <c r="J28" s="740"/>
      <c r="K28" s="740"/>
      <c r="L28" s="740"/>
      <c r="M28" s="740"/>
      <c r="N28" s="740"/>
      <c r="O28" s="740"/>
      <c r="P28" s="740"/>
      <c r="Q28" s="740"/>
      <c r="R28" s="740"/>
      <c r="S28" s="740"/>
      <c r="T28" s="740"/>
      <c r="U28" s="740"/>
      <c r="V28" s="740"/>
      <c r="W28" s="740"/>
      <c r="X28" s="740"/>
      <c r="Y28" s="740"/>
      <c r="Z28" s="740"/>
      <c r="AA28" s="740"/>
      <c r="AB28" s="740"/>
      <c r="AC28" s="740"/>
      <c r="AD28" s="740"/>
      <c r="AE28" s="740"/>
      <c r="AF28" s="740"/>
      <c r="AG28" s="123"/>
      <c r="AH28" s="123"/>
      <c r="AI28" s="123"/>
      <c r="AJ28" s="123"/>
      <c r="AK28" s="123"/>
      <c r="AL28" s="123"/>
      <c r="AM28" s="119"/>
      <c r="AN28" s="119"/>
      <c r="AO28" s="479"/>
      <c r="AP28" s="479"/>
    </row>
  </sheetData>
  <mergeCells count="42">
    <mergeCell ref="A7:A20"/>
    <mergeCell ref="A21:A22"/>
    <mergeCell ref="A23:A26"/>
    <mergeCell ref="B23:B26"/>
    <mergeCell ref="Y2:AF2"/>
    <mergeCell ref="D2:H2"/>
    <mergeCell ref="V3:X3"/>
    <mergeCell ref="V2:X2"/>
    <mergeCell ref="P3:P4"/>
    <mergeCell ref="R2:U3"/>
    <mergeCell ref="C23:C26"/>
    <mergeCell ref="C21:C22"/>
    <mergeCell ref="B28:AF28"/>
    <mergeCell ref="Y3:AB3"/>
    <mergeCell ref="AC3:AF3"/>
    <mergeCell ref="I2:M2"/>
    <mergeCell ref="I3:I4"/>
    <mergeCell ref="J3:J4"/>
    <mergeCell ref="K3:K4"/>
    <mergeCell ref="L3:L4"/>
    <mergeCell ref="M3:M4"/>
    <mergeCell ref="N3:N4"/>
    <mergeCell ref="N2:Q2"/>
    <mergeCell ref="Q3:Q4"/>
    <mergeCell ref="C7:C20"/>
    <mergeCell ref="B7:B20"/>
    <mergeCell ref="B21:B22"/>
    <mergeCell ref="O3:O4"/>
    <mergeCell ref="A1:AO1"/>
    <mergeCell ref="A2:A5"/>
    <mergeCell ref="B2:B5"/>
    <mergeCell ref="D3:D5"/>
    <mergeCell ref="E3:E4"/>
    <mergeCell ref="F3:F4"/>
    <mergeCell ref="G3:G4"/>
    <mergeCell ref="H3:H4"/>
    <mergeCell ref="AK3:AN3"/>
    <mergeCell ref="AO3:AO4"/>
    <mergeCell ref="AG2:AP2"/>
    <mergeCell ref="AP3:AP4"/>
    <mergeCell ref="C2:C4"/>
    <mergeCell ref="AG3:AJ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"/>
  <sheetViews>
    <sheetView zoomScale="85" zoomScaleNormal="85" workbookViewId="0">
      <selection sqref="A1:AO1"/>
    </sheetView>
  </sheetViews>
  <sheetFormatPr defaultRowHeight="16.5" x14ac:dyDescent="0.3"/>
  <cols>
    <col min="1" max="1" width="9.140625" style="479"/>
    <col min="2" max="2" width="13.5703125" style="479" customWidth="1"/>
    <col min="3" max="3" width="9.42578125" style="479" bestFit="1" customWidth="1"/>
    <col min="4" max="4" width="11" style="479" customWidth="1"/>
    <col min="5" max="5" width="9.42578125" style="479" bestFit="1" customWidth="1"/>
    <col min="6" max="6" width="12" style="479" customWidth="1"/>
    <col min="7" max="7" width="9.42578125" style="479" bestFit="1" customWidth="1"/>
    <col min="8" max="8" width="12.5703125" style="479" customWidth="1"/>
    <col min="9" max="13" width="9.42578125" style="479" bestFit="1" customWidth="1"/>
    <col min="14" max="14" width="12.42578125" style="479" customWidth="1"/>
    <col min="15" max="15" width="12.140625" style="479" customWidth="1"/>
    <col min="16" max="16" width="9.42578125" style="479" bestFit="1" customWidth="1"/>
    <col min="17" max="17" width="13.140625" style="479" customWidth="1"/>
    <col min="18" max="21" width="9.42578125" style="479" bestFit="1" customWidth="1"/>
    <col min="22" max="22" width="10.7109375" style="479" bestFit="1" customWidth="1"/>
    <col min="23" max="32" width="9.42578125" style="479" bestFit="1" customWidth="1"/>
    <col min="33" max="33" width="12.28515625" style="479" bestFit="1" customWidth="1"/>
    <col min="34" max="34" width="10.7109375" style="479" bestFit="1" customWidth="1"/>
    <col min="35" max="35" width="9.42578125" style="479" bestFit="1" customWidth="1"/>
    <col min="36" max="36" width="10.7109375" style="479" bestFit="1" customWidth="1"/>
    <col min="37" max="37" width="9.42578125" style="479" bestFit="1" customWidth="1"/>
    <col min="38" max="38" width="12.42578125" style="479" customWidth="1"/>
    <col min="39" max="39" width="14" style="479" bestFit="1" customWidth="1"/>
    <col min="40" max="40" width="12.7109375" style="479" customWidth="1"/>
    <col min="41" max="41" width="13.5703125" style="479" customWidth="1"/>
    <col min="42" max="42" width="14.42578125" style="479" customWidth="1"/>
    <col min="43" max="16384" width="9.140625" style="479"/>
  </cols>
  <sheetData>
    <row r="1" spans="1:42" ht="60.75" customHeight="1" thickBot="1" x14ac:dyDescent="0.35">
      <c r="A1" s="675" t="s">
        <v>640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183"/>
    </row>
    <row r="2" spans="1:42" ht="57" customHeight="1" x14ac:dyDescent="0.3">
      <c r="A2" s="731" t="s">
        <v>13</v>
      </c>
      <c r="B2" s="761" t="s">
        <v>33</v>
      </c>
      <c r="C2" s="739" t="s">
        <v>43</v>
      </c>
      <c r="D2" s="749" t="s">
        <v>11</v>
      </c>
      <c r="E2" s="749"/>
      <c r="F2" s="749"/>
      <c r="G2" s="749"/>
      <c r="H2" s="749"/>
      <c r="I2" s="764" t="s">
        <v>14</v>
      </c>
      <c r="J2" s="764"/>
      <c r="K2" s="764"/>
      <c r="L2" s="764"/>
      <c r="M2" s="764"/>
      <c r="N2" s="765" t="s">
        <v>4</v>
      </c>
      <c r="O2" s="765"/>
      <c r="P2" s="765"/>
      <c r="Q2" s="765"/>
      <c r="R2" s="750" t="s">
        <v>23</v>
      </c>
      <c r="S2" s="750"/>
      <c r="T2" s="750"/>
      <c r="U2" s="750"/>
      <c r="V2" s="764" t="s">
        <v>34</v>
      </c>
      <c r="W2" s="764"/>
      <c r="X2" s="764"/>
      <c r="Y2" s="749" t="s">
        <v>22</v>
      </c>
      <c r="Z2" s="749"/>
      <c r="AA2" s="749"/>
      <c r="AB2" s="749"/>
      <c r="AC2" s="749"/>
      <c r="AD2" s="749"/>
      <c r="AE2" s="749"/>
      <c r="AF2" s="749"/>
      <c r="AG2" s="764" t="s">
        <v>0</v>
      </c>
      <c r="AH2" s="764"/>
      <c r="AI2" s="764"/>
      <c r="AJ2" s="764"/>
      <c r="AK2" s="764"/>
      <c r="AL2" s="764"/>
      <c r="AM2" s="764"/>
      <c r="AN2" s="764"/>
      <c r="AO2" s="764"/>
      <c r="AP2" s="766"/>
    </row>
    <row r="3" spans="1:42" ht="83.25" customHeight="1" x14ac:dyDescent="0.3">
      <c r="A3" s="732"/>
      <c r="B3" s="762"/>
      <c r="C3" s="678"/>
      <c r="D3" s="678" t="s">
        <v>47</v>
      </c>
      <c r="E3" s="677" t="s">
        <v>46</v>
      </c>
      <c r="F3" s="767" t="s">
        <v>10</v>
      </c>
      <c r="G3" s="754" t="s">
        <v>21</v>
      </c>
      <c r="H3" s="768" t="s">
        <v>633</v>
      </c>
      <c r="I3" s="754" t="s">
        <v>7</v>
      </c>
      <c r="J3" s="754" t="s">
        <v>6</v>
      </c>
      <c r="K3" s="754" t="s">
        <v>5</v>
      </c>
      <c r="L3" s="754" t="s">
        <v>32</v>
      </c>
      <c r="M3" s="756" t="s">
        <v>8</v>
      </c>
      <c r="N3" s="757" t="s">
        <v>31</v>
      </c>
      <c r="O3" s="757" t="s">
        <v>2</v>
      </c>
      <c r="P3" s="757" t="s">
        <v>3</v>
      </c>
      <c r="Q3" s="758" t="s">
        <v>41</v>
      </c>
      <c r="R3" s="681"/>
      <c r="S3" s="681"/>
      <c r="T3" s="681"/>
      <c r="U3" s="681"/>
      <c r="V3" s="756" t="s">
        <v>1</v>
      </c>
      <c r="W3" s="756"/>
      <c r="X3" s="756"/>
      <c r="Y3" s="677" t="s">
        <v>38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759" t="s">
        <v>40</v>
      </c>
      <c r="AL3" s="759"/>
      <c r="AM3" s="759"/>
      <c r="AN3" s="759"/>
      <c r="AO3" s="760" t="s">
        <v>41</v>
      </c>
      <c r="AP3" s="755" t="s">
        <v>44</v>
      </c>
    </row>
    <row r="4" spans="1:42" ht="141" customHeight="1" x14ac:dyDescent="0.3">
      <c r="A4" s="732"/>
      <c r="B4" s="762"/>
      <c r="C4" s="678"/>
      <c r="D4" s="678"/>
      <c r="E4" s="677"/>
      <c r="F4" s="767"/>
      <c r="G4" s="754"/>
      <c r="H4" s="768"/>
      <c r="I4" s="754"/>
      <c r="J4" s="754"/>
      <c r="K4" s="754"/>
      <c r="L4" s="754"/>
      <c r="M4" s="756"/>
      <c r="N4" s="757"/>
      <c r="O4" s="757"/>
      <c r="P4" s="757"/>
      <c r="Q4" s="758"/>
      <c r="R4" s="184" t="s">
        <v>24</v>
      </c>
      <c r="S4" s="184" t="s">
        <v>25</v>
      </c>
      <c r="T4" s="184" t="s">
        <v>26</v>
      </c>
      <c r="U4" s="184" t="s">
        <v>27</v>
      </c>
      <c r="V4" s="317" t="s">
        <v>35</v>
      </c>
      <c r="W4" s="317" t="s">
        <v>36</v>
      </c>
      <c r="X4" s="317" t="s">
        <v>9</v>
      </c>
      <c r="Y4" s="316" t="s">
        <v>15</v>
      </c>
      <c r="Z4" s="316" t="s">
        <v>17</v>
      </c>
      <c r="AA4" s="316" t="s">
        <v>19</v>
      </c>
      <c r="AB4" s="316" t="s">
        <v>8</v>
      </c>
      <c r="AC4" s="316" t="s">
        <v>15</v>
      </c>
      <c r="AD4" s="316" t="s">
        <v>17</v>
      </c>
      <c r="AE4" s="316" t="s">
        <v>19</v>
      </c>
      <c r="AF4" s="316" t="s">
        <v>8</v>
      </c>
      <c r="AG4" s="185" t="s">
        <v>15</v>
      </c>
      <c r="AH4" s="185" t="s">
        <v>17</v>
      </c>
      <c r="AI4" s="185" t="s">
        <v>19</v>
      </c>
      <c r="AJ4" s="186" t="s">
        <v>27</v>
      </c>
      <c r="AK4" s="187" t="s">
        <v>15</v>
      </c>
      <c r="AL4" s="187" t="s">
        <v>17</v>
      </c>
      <c r="AM4" s="187" t="s">
        <v>19</v>
      </c>
      <c r="AN4" s="188" t="s">
        <v>27</v>
      </c>
      <c r="AO4" s="760"/>
      <c r="AP4" s="755"/>
    </row>
    <row r="5" spans="1:42" ht="50.25" customHeight="1" thickBot="1" x14ac:dyDescent="0.35">
      <c r="A5" s="733"/>
      <c r="B5" s="763"/>
      <c r="C5" s="311" t="s">
        <v>12</v>
      </c>
      <c r="D5" s="736"/>
      <c r="E5" s="311" t="s">
        <v>12</v>
      </c>
      <c r="F5" s="189"/>
      <c r="G5" s="189"/>
      <c r="H5" s="190"/>
      <c r="I5" s="311"/>
      <c r="J5" s="311"/>
      <c r="K5" s="312"/>
      <c r="L5" s="311"/>
      <c r="M5" s="311"/>
      <c r="N5" s="139" t="s">
        <v>30</v>
      </c>
      <c r="O5" s="139" t="s">
        <v>30</v>
      </c>
      <c r="P5" s="139" t="s">
        <v>30</v>
      </c>
      <c r="Q5" s="140" t="s">
        <v>30</v>
      </c>
      <c r="R5" s="191" t="s">
        <v>28</v>
      </c>
      <c r="S5" s="191" t="s">
        <v>28</v>
      </c>
      <c r="T5" s="191" t="s">
        <v>28</v>
      </c>
      <c r="U5" s="191" t="s">
        <v>28</v>
      </c>
      <c r="V5" s="311" t="s">
        <v>29</v>
      </c>
      <c r="W5" s="311" t="s">
        <v>12</v>
      </c>
      <c r="X5" s="311" t="s">
        <v>9</v>
      </c>
      <c r="Y5" s="192" t="s">
        <v>16</v>
      </c>
      <c r="Z5" s="192" t="s">
        <v>18</v>
      </c>
      <c r="AA5" s="192" t="s">
        <v>20</v>
      </c>
      <c r="AB5" s="192"/>
      <c r="AC5" s="192" t="s">
        <v>16</v>
      </c>
      <c r="AD5" s="192" t="s">
        <v>18</v>
      </c>
      <c r="AE5" s="192" t="s">
        <v>20</v>
      </c>
      <c r="AF5" s="192"/>
      <c r="AG5" s="193" t="s">
        <v>28</v>
      </c>
      <c r="AH5" s="193" t="s">
        <v>28</v>
      </c>
      <c r="AI5" s="193" t="s">
        <v>28</v>
      </c>
      <c r="AJ5" s="193" t="s">
        <v>28</v>
      </c>
      <c r="AK5" s="194" t="s">
        <v>28</v>
      </c>
      <c r="AL5" s="194" t="s">
        <v>28</v>
      </c>
      <c r="AM5" s="194" t="s">
        <v>28</v>
      </c>
      <c r="AN5" s="141" t="s">
        <v>30</v>
      </c>
      <c r="AO5" s="142" t="s">
        <v>30</v>
      </c>
      <c r="AP5" s="143" t="s">
        <v>30</v>
      </c>
    </row>
    <row r="6" spans="1:42" x14ac:dyDescent="0.3">
      <c r="A6" s="309">
        <v>1</v>
      </c>
      <c r="B6" s="125">
        <v>2</v>
      </c>
      <c r="C6" s="126">
        <v>3</v>
      </c>
      <c r="D6" s="125">
        <v>4</v>
      </c>
      <c r="E6" s="126">
        <v>5</v>
      </c>
      <c r="F6" s="125">
        <v>6</v>
      </c>
      <c r="G6" s="126">
        <v>7</v>
      </c>
      <c r="H6" s="127">
        <v>8</v>
      </c>
      <c r="I6" s="126">
        <v>9</v>
      </c>
      <c r="J6" s="125">
        <v>10</v>
      </c>
      <c r="K6" s="126">
        <v>11</v>
      </c>
      <c r="L6" s="125">
        <v>12</v>
      </c>
      <c r="M6" s="126">
        <v>13</v>
      </c>
      <c r="N6" s="128">
        <v>14</v>
      </c>
      <c r="O6" s="129">
        <v>15</v>
      </c>
      <c r="P6" s="128">
        <v>16</v>
      </c>
      <c r="Q6" s="130">
        <v>17</v>
      </c>
      <c r="R6" s="131">
        <v>18</v>
      </c>
      <c r="S6" s="132">
        <v>19</v>
      </c>
      <c r="T6" s="131">
        <v>20</v>
      </c>
      <c r="U6" s="132">
        <v>21</v>
      </c>
      <c r="V6" s="125">
        <v>22</v>
      </c>
      <c r="W6" s="126">
        <v>23</v>
      </c>
      <c r="X6" s="125">
        <v>24</v>
      </c>
      <c r="Y6" s="126">
        <v>25</v>
      </c>
      <c r="Z6" s="125">
        <v>26</v>
      </c>
      <c r="AA6" s="126">
        <v>27</v>
      </c>
      <c r="AB6" s="125">
        <v>28</v>
      </c>
      <c r="AC6" s="126">
        <v>29</v>
      </c>
      <c r="AD6" s="125">
        <v>30</v>
      </c>
      <c r="AE6" s="126">
        <v>31</v>
      </c>
      <c r="AF6" s="125">
        <v>32</v>
      </c>
      <c r="AG6" s="133">
        <v>33</v>
      </c>
      <c r="AH6" s="134">
        <v>34</v>
      </c>
      <c r="AI6" s="133">
        <v>35</v>
      </c>
      <c r="AJ6" s="134">
        <v>36</v>
      </c>
      <c r="AK6" s="135">
        <v>37</v>
      </c>
      <c r="AL6" s="136">
        <v>38</v>
      </c>
      <c r="AM6" s="135">
        <v>39</v>
      </c>
      <c r="AN6" s="136">
        <v>40</v>
      </c>
      <c r="AO6" s="137">
        <v>41</v>
      </c>
      <c r="AP6" s="138">
        <v>42</v>
      </c>
    </row>
    <row r="7" spans="1:42" ht="81" x14ac:dyDescent="0.3">
      <c r="A7" s="744">
        <v>1</v>
      </c>
      <c r="B7" s="748" t="s">
        <v>59</v>
      </c>
      <c r="C7" s="705">
        <v>9</v>
      </c>
      <c r="D7" s="385" t="s">
        <v>50</v>
      </c>
      <c r="E7" s="386">
        <v>1</v>
      </c>
      <c r="F7" s="439">
        <v>43789</v>
      </c>
      <c r="G7" s="385" t="s">
        <v>60</v>
      </c>
      <c r="H7" s="429" t="s">
        <v>61</v>
      </c>
      <c r="I7" s="386"/>
      <c r="J7" s="386">
        <v>1</v>
      </c>
      <c r="K7" s="386"/>
      <c r="L7" s="386" t="s">
        <v>62</v>
      </c>
      <c r="M7" s="386"/>
      <c r="N7" s="389">
        <v>405000</v>
      </c>
      <c r="O7" s="389">
        <v>312654</v>
      </c>
      <c r="P7" s="389"/>
      <c r="Q7" s="390">
        <f>N7+O7+P7</f>
        <v>717654</v>
      </c>
      <c r="R7" s="392"/>
      <c r="S7" s="392">
        <v>15000</v>
      </c>
      <c r="T7" s="392">
        <v>15000</v>
      </c>
      <c r="U7" s="392">
        <v>15000</v>
      </c>
      <c r="V7" s="386">
        <v>11993</v>
      </c>
      <c r="W7" s="386">
        <v>200</v>
      </c>
      <c r="X7" s="386">
        <v>2</v>
      </c>
      <c r="Y7" s="386"/>
      <c r="Z7" s="386">
        <v>200</v>
      </c>
      <c r="AA7" s="386">
        <v>30</v>
      </c>
      <c r="AB7" s="386">
        <v>150</v>
      </c>
      <c r="AC7" s="386"/>
      <c r="AD7" s="386">
        <v>30</v>
      </c>
      <c r="AE7" s="386">
        <v>5</v>
      </c>
      <c r="AF7" s="386">
        <v>20</v>
      </c>
      <c r="AG7" s="393"/>
      <c r="AH7" s="393"/>
      <c r="AI7" s="393"/>
      <c r="AJ7" s="393">
        <v>305100</v>
      </c>
      <c r="AK7" s="394">
        <f>R7*Y7</f>
        <v>0</v>
      </c>
      <c r="AL7" s="394">
        <f>S7*Z7</f>
        <v>3000000</v>
      </c>
      <c r="AM7" s="394">
        <f t="shared" ref="AL7:AN10" si="0">T7*AA7</f>
        <v>450000</v>
      </c>
      <c r="AN7" s="394">
        <f t="shared" si="0"/>
        <v>2250000</v>
      </c>
      <c r="AO7" s="395">
        <f>AK7+AL7+AM7+AN7</f>
        <v>5700000</v>
      </c>
      <c r="AP7" s="503">
        <f>AO7-Q7</f>
        <v>4982346</v>
      </c>
    </row>
    <row r="8" spans="1:42" ht="81" x14ac:dyDescent="0.3">
      <c r="A8" s="745"/>
      <c r="B8" s="713"/>
      <c r="C8" s="699"/>
      <c r="D8" s="385" t="s">
        <v>48</v>
      </c>
      <c r="E8" s="386">
        <v>1</v>
      </c>
      <c r="F8" s="386" t="s">
        <v>63</v>
      </c>
      <c r="G8" s="386" t="s">
        <v>64</v>
      </c>
      <c r="H8" s="429" t="s">
        <v>61</v>
      </c>
      <c r="I8" s="386"/>
      <c r="J8" s="386">
        <v>1</v>
      </c>
      <c r="K8" s="386"/>
      <c r="L8" s="439" t="s">
        <v>62</v>
      </c>
      <c r="M8" s="386"/>
      <c r="N8" s="389">
        <v>133000</v>
      </c>
      <c r="O8" s="389">
        <v>156415</v>
      </c>
      <c r="P8" s="389"/>
      <c r="Q8" s="390">
        <f t="shared" ref="Q8:Q11" si="1">N8+O8+P8</f>
        <v>289415</v>
      </c>
      <c r="R8" s="392"/>
      <c r="S8" s="392">
        <v>15000</v>
      </c>
      <c r="T8" s="392"/>
      <c r="U8" s="392">
        <v>15000</v>
      </c>
      <c r="V8" s="386">
        <v>11993</v>
      </c>
      <c r="W8" s="386">
        <v>200</v>
      </c>
      <c r="X8" s="386">
        <v>2</v>
      </c>
      <c r="Y8" s="386"/>
      <c r="Z8" s="386"/>
      <c r="AA8" s="386">
        <v>110</v>
      </c>
      <c r="AB8" s="386">
        <v>30</v>
      </c>
      <c r="AC8" s="386"/>
      <c r="AD8" s="386"/>
      <c r="AE8" s="386">
        <v>60</v>
      </c>
      <c r="AF8" s="386">
        <v>10</v>
      </c>
      <c r="AG8" s="393"/>
      <c r="AH8" s="393"/>
      <c r="AI8" s="393"/>
      <c r="AJ8" s="393"/>
      <c r="AK8" s="394">
        <f t="shared" ref="AK8:AK10" si="2">R8*Y8</f>
        <v>0</v>
      </c>
      <c r="AL8" s="394">
        <f t="shared" si="0"/>
        <v>0</v>
      </c>
      <c r="AM8" s="394">
        <f t="shared" si="0"/>
        <v>0</v>
      </c>
      <c r="AN8" s="394">
        <f t="shared" si="0"/>
        <v>450000</v>
      </c>
      <c r="AO8" s="395">
        <f>AK8+AL8+AM8+AN8</f>
        <v>450000</v>
      </c>
      <c r="AP8" s="503">
        <f t="shared" ref="AP8:AP10" si="3">AO8-Q8</f>
        <v>160585</v>
      </c>
    </row>
    <row r="9" spans="1:42" ht="81" x14ac:dyDescent="0.3">
      <c r="A9" s="745"/>
      <c r="B9" s="713"/>
      <c r="C9" s="699"/>
      <c r="D9" s="385" t="s">
        <v>65</v>
      </c>
      <c r="E9" s="386">
        <v>1</v>
      </c>
      <c r="F9" s="386" t="s">
        <v>63</v>
      </c>
      <c r="G9" s="386" t="s">
        <v>66</v>
      </c>
      <c r="H9" s="429" t="s">
        <v>61</v>
      </c>
      <c r="I9" s="386"/>
      <c r="J9" s="386">
        <v>1</v>
      </c>
      <c r="K9" s="386"/>
      <c r="L9" s="439" t="s">
        <v>62</v>
      </c>
      <c r="M9" s="386"/>
      <c r="N9" s="389">
        <v>279000</v>
      </c>
      <c r="O9" s="389">
        <v>10260</v>
      </c>
      <c r="P9" s="389"/>
      <c r="Q9" s="390">
        <f t="shared" si="1"/>
        <v>289260</v>
      </c>
      <c r="R9" s="392"/>
      <c r="S9" s="392"/>
      <c r="T9" s="392"/>
      <c r="U9" s="392">
        <v>10000</v>
      </c>
      <c r="V9" s="386">
        <v>11993</v>
      </c>
      <c r="W9" s="386">
        <v>200</v>
      </c>
      <c r="X9" s="386">
        <v>2</v>
      </c>
      <c r="Y9" s="386"/>
      <c r="Z9" s="386">
        <v>60</v>
      </c>
      <c r="AA9" s="386">
        <v>30</v>
      </c>
      <c r="AB9" s="386">
        <v>20</v>
      </c>
      <c r="AC9" s="386"/>
      <c r="AD9" s="386"/>
      <c r="AE9" s="386"/>
      <c r="AF9" s="386"/>
      <c r="AG9" s="393"/>
      <c r="AH9" s="393"/>
      <c r="AI9" s="393"/>
      <c r="AJ9" s="393"/>
      <c r="AK9" s="394">
        <f t="shared" si="2"/>
        <v>0</v>
      </c>
      <c r="AL9" s="394">
        <f t="shared" si="0"/>
        <v>0</v>
      </c>
      <c r="AM9" s="394">
        <f t="shared" si="0"/>
        <v>0</v>
      </c>
      <c r="AN9" s="394">
        <f t="shared" si="0"/>
        <v>200000</v>
      </c>
      <c r="AO9" s="395">
        <f t="shared" ref="AO9:AO10" si="4">AK9+AL9+AM9+AN9</f>
        <v>200000</v>
      </c>
      <c r="AP9" s="503">
        <f t="shared" si="3"/>
        <v>-89260</v>
      </c>
    </row>
    <row r="10" spans="1:42" ht="81" x14ac:dyDescent="0.3">
      <c r="A10" s="745"/>
      <c r="B10" s="713"/>
      <c r="C10" s="699"/>
      <c r="D10" s="281" t="s">
        <v>259</v>
      </c>
      <c r="E10" s="196">
        <v>1</v>
      </c>
      <c r="F10" s="196" t="s">
        <v>260</v>
      </c>
      <c r="G10" s="281" t="s">
        <v>261</v>
      </c>
      <c r="H10" s="429" t="s">
        <v>61</v>
      </c>
      <c r="I10" s="196"/>
      <c r="J10" s="386">
        <v>1</v>
      </c>
      <c r="K10" s="196"/>
      <c r="L10" s="439" t="s">
        <v>62</v>
      </c>
      <c r="M10" s="196"/>
      <c r="N10" s="389">
        <v>202500</v>
      </c>
      <c r="O10" s="389">
        <v>205460</v>
      </c>
      <c r="P10" s="389"/>
      <c r="Q10" s="390">
        <f t="shared" si="1"/>
        <v>407960</v>
      </c>
      <c r="R10" s="392"/>
      <c r="S10" s="392"/>
      <c r="T10" s="392">
        <v>700</v>
      </c>
      <c r="U10" s="392">
        <v>10000</v>
      </c>
      <c r="V10" s="386">
        <v>11993</v>
      </c>
      <c r="W10" s="386">
        <v>200</v>
      </c>
      <c r="X10" s="386">
        <v>2</v>
      </c>
      <c r="Y10" s="386"/>
      <c r="Z10" s="386"/>
      <c r="AA10" s="386">
        <v>200</v>
      </c>
      <c r="AB10" s="386">
        <v>120</v>
      </c>
      <c r="AC10" s="386"/>
      <c r="AD10" s="386"/>
      <c r="AE10" s="386">
        <v>10</v>
      </c>
      <c r="AF10" s="386">
        <v>4</v>
      </c>
      <c r="AG10" s="393"/>
      <c r="AH10" s="393"/>
      <c r="AI10" s="393"/>
      <c r="AJ10" s="393"/>
      <c r="AK10" s="394">
        <f t="shared" si="2"/>
        <v>0</v>
      </c>
      <c r="AL10" s="394">
        <f t="shared" si="0"/>
        <v>0</v>
      </c>
      <c r="AM10" s="394">
        <f t="shared" si="0"/>
        <v>140000</v>
      </c>
      <c r="AN10" s="394">
        <f t="shared" si="0"/>
        <v>1200000</v>
      </c>
      <c r="AO10" s="395">
        <f t="shared" si="4"/>
        <v>1340000</v>
      </c>
      <c r="AP10" s="503">
        <f t="shared" si="3"/>
        <v>932040</v>
      </c>
    </row>
    <row r="11" spans="1:42" ht="81" x14ac:dyDescent="0.3">
      <c r="A11" s="746"/>
      <c r="B11" s="743"/>
      <c r="C11" s="747"/>
      <c r="D11" s="281" t="s">
        <v>262</v>
      </c>
      <c r="E11" s="196">
        <v>1</v>
      </c>
      <c r="F11" s="196" t="s">
        <v>263</v>
      </c>
      <c r="G11" s="281" t="s">
        <v>264</v>
      </c>
      <c r="H11" s="429" t="s">
        <v>61</v>
      </c>
      <c r="I11" s="196"/>
      <c r="J11" s="386">
        <v>1</v>
      </c>
      <c r="K11" s="196"/>
      <c r="L11" s="439" t="s">
        <v>62</v>
      </c>
      <c r="M11" s="196"/>
      <c r="N11" s="389">
        <v>202500</v>
      </c>
      <c r="O11" s="389">
        <v>41255</v>
      </c>
      <c r="P11" s="389"/>
      <c r="Q11" s="390">
        <f t="shared" si="1"/>
        <v>243755</v>
      </c>
      <c r="R11" s="392"/>
      <c r="S11" s="392"/>
      <c r="T11" s="392">
        <v>500</v>
      </c>
      <c r="U11" s="392">
        <v>5000</v>
      </c>
      <c r="V11" s="386">
        <v>11993</v>
      </c>
      <c r="W11" s="386">
        <v>200</v>
      </c>
      <c r="X11" s="386">
        <v>2</v>
      </c>
      <c r="Y11" s="386"/>
      <c r="Z11" s="386"/>
      <c r="AA11" s="386">
        <v>100</v>
      </c>
      <c r="AB11" s="386">
        <v>30</v>
      </c>
      <c r="AC11" s="386"/>
      <c r="AD11" s="386"/>
      <c r="AE11" s="386">
        <v>21</v>
      </c>
      <c r="AF11" s="386">
        <v>6</v>
      </c>
      <c r="AG11" s="393"/>
      <c r="AH11" s="393"/>
      <c r="AI11" s="393"/>
      <c r="AJ11" s="393">
        <v>40000</v>
      </c>
      <c r="AK11" s="394">
        <f>R11*Y11</f>
        <v>0</v>
      </c>
      <c r="AL11" s="394">
        <f>S11*Z11</f>
        <v>0</v>
      </c>
      <c r="AM11" s="394">
        <f>T11*AA11</f>
        <v>50000</v>
      </c>
      <c r="AN11" s="394">
        <f>U11*AB11*AF11</f>
        <v>900000</v>
      </c>
      <c r="AO11" s="395">
        <f>AK11+AL11+AM11+AN11</f>
        <v>950000</v>
      </c>
      <c r="AP11" s="503">
        <f>AO11-Q11</f>
        <v>706245</v>
      </c>
    </row>
    <row r="12" spans="1:42" ht="65.25" x14ac:dyDescent="0.3">
      <c r="A12" s="744">
        <v>2</v>
      </c>
      <c r="B12" s="748" t="s">
        <v>67</v>
      </c>
      <c r="C12" s="705">
        <v>3</v>
      </c>
      <c r="D12" s="607" t="s">
        <v>68</v>
      </c>
      <c r="E12" s="386">
        <v>6</v>
      </c>
      <c r="F12" s="425" t="s">
        <v>69</v>
      </c>
      <c r="G12" s="425" t="s">
        <v>70</v>
      </c>
      <c r="H12" s="509" t="s">
        <v>49</v>
      </c>
      <c r="I12" s="386"/>
      <c r="J12" s="386"/>
      <c r="K12" s="386"/>
      <c r="L12" s="386"/>
      <c r="M12" s="386"/>
      <c r="N12" s="514">
        <v>120000</v>
      </c>
      <c r="O12" s="514">
        <v>225000</v>
      </c>
      <c r="P12" s="608">
        <v>0</v>
      </c>
      <c r="Q12" s="523">
        <v>345000</v>
      </c>
      <c r="R12" s="609">
        <v>10000</v>
      </c>
      <c r="S12" s="392"/>
      <c r="T12" s="515">
        <v>10000</v>
      </c>
      <c r="U12" s="392"/>
      <c r="V12" s="386">
        <v>15376</v>
      </c>
      <c r="W12" s="386">
        <v>5</v>
      </c>
      <c r="X12" s="610">
        <v>3.3E-4</v>
      </c>
      <c r="Y12" s="425">
        <v>1.43</v>
      </c>
      <c r="Z12" s="386"/>
      <c r="AA12" s="425">
        <v>28.5</v>
      </c>
      <c r="AB12" s="386"/>
      <c r="AC12" s="386"/>
      <c r="AD12" s="386"/>
      <c r="AE12" s="386"/>
      <c r="AF12" s="386"/>
      <c r="AG12" s="527">
        <v>57000</v>
      </c>
      <c r="AH12" s="393"/>
      <c r="AI12" s="393"/>
      <c r="AJ12" s="393"/>
      <c r="AK12" s="528"/>
      <c r="AL12" s="394">
        <v>0</v>
      </c>
      <c r="AM12" s="528">
        <v>57000</v>
      </c>
      <c r="AN12" s="394">
        <v>0</v>
      </c>
      <c r="AO12" s="395">
        <v>57000</v>
      </c>
      <c r="AP12" s="611">
        <v>-288000</v>
      </c>
    </row>
    <row r="13" spans="1:42" ht="48" x14ac:dyDescent="0.3">
      <c r="A13" s="745"/>
      <c r="B13" s="713"/>
      <c r="C13" s="699"/>
      <c r="D13" s="607" t="s">
        <v>71</v>
      </c>
      <c r="E13" s="386"/>
      <c r="F13" s="607" t="s">
        <v>69</v>
      </c>
      <c r="G13" s="425" t="s">
        <v>72</v>
      </c>
      <c r="H13" s="387"/>
      <c r="I13" s="386"/>
      <c r="J13" s="386"/>
      <c r="K13" s="386"/>
      <c r="L13" s="386"/>
      <c r="M13" s="386"/>
      <c r="N13" s="514">
        <v>65000</v>
      </c>
      <c r="O13" s="514">
        <v>180000</v>
      </c>
      <c r="P13" s="389"/>
      <c r="Q13" s="523">
        <v>245000</v>
      </c>
      <c r="R13" s="515">
        <v>5000</v>
      </c>
      <c r="S13" s="392"/>
      <c r="T13" s="515">
        <v>5000</v>
      </c>
      <c r="U13" s="392"/>
      <c r="V13" s="386"/>
      <c r="W13" s="386">
        <v>11</v>
      </c>
      <c r="X13" s="612">
        <v>7.2000000000000005E-4</v>
      </c>
      <c r="Y13" s="425">
        <v>13.7</v>
      </c>
      <c r="Z13" s="386"/>
      <c r="AA13" s="425">
        <v>118.8</v>
      </c>
      <c r="AB13" s="386"/>
      <c r="AC13" s="386"/>
      <c r="AD13" s="386"/>
      <c r="AE13" s="386"/>
      <c r="AF13" s="386"/>
      <c r="AG13" s="527">
        <v>54000</v>
      </c>
      <c r="AH13" s="393"/>
      <c r="AI13" s="393"/>
      <c r="AJ13" s="393"/>
      <c r="AK13" s="528"/>
      <c r="AL13" s="394">
        <v>0</v>
      </c>
      <c r="AM13" s="528">
        <v>54000</v>
      </c>
      <c r="AN13" s="394">
        <v>0</v>
      </c>
      <c r="AO13" s="395">
        <v>54000</v>
      </c>
      <c r="AP13" s="613">
        <v>-191000</v>
      </c>
    </row>
    <row r="14" spans="1:42" ht="49.5" x14ac:dyDescent="0.3">
      <c r="A14" s="745"/>
      <c r="B14" s="713"/>
      <c r="C14" s="699"/>
      <c r="D14" s="614" t="s">
        <v>267</v>
      </c>
      <c r="E14" s="10"/>
      <c r="F14" s="607" t="s">
        <v>69</v>
      </c>
      <c r="G14" s="614" t="s">
        <v>73</v>
      </c>
      <c r="H14" s="442"/>
      <c r="I14" s="10"/>
      <c r="J14" s="10"/>
      <c r="K14" s="10"/>
      <c r="L14" s="10"/>
      <c r="M14" s="10"/>
      <c r="N14" s="517">
        <v>665000</v>
      </c>
      <c r="O14" s="517">
        <v>720000</v>
      </c>
      <c r="P14" s="14"/>
      <c r="Q14" s="523">
        <v>1385000</v>
      </c>
      <c r="R14" s="518">
        <v>8000</v>
      </c>
      <c r="S14" s="17"/>
      <c r="T14" s="518">
        <v>8000</v>
      </c>
      <c r="U14" s="17"/>
      <c r="V14" s="10"/>
      <c r="W14" s="10">
        <v>47</v>
      </c>
      <c r="X14" s="615">
        <v>3.0599999999999998E-3</v>
      </c>
      <c r="Y14" s="616">
        <v>2100</v>
      </c>
      <c r="Z14" s="10"/>
      <c r="AA14" s="616">
        <v>2390</v>
      </c>
      <c r="AB14" s="10"/>
      <c r="AC14" s="10"/>
      <c r="AD14" s="10"/>
      <c r="AE14" s="10"/>
      <c r="AF14" s="10"/>
      <c r="AG14" s="617">
        <v>766000</v>
      </c>
      <c r="AH14" s="18"/>
      <c r="AI14" s="18"/>
      <c r="AJ14" s="18"/>
      <c r="AK14" s="528"/>
      <c r="AL14" s="394">
        <v>0</v>
      </c>
      <c r="AM14" s="528">
        <v>19120000</v>
      </c>
      <c r="AN14" s="394">
        <v>0</v>
      </c>
      <c r="AO14" s="395">
        <v>19120000</v>
      </c>
      <c r="AP14" s="503">
        <v>17735000</v>
      </c>
    </row>
    <row r="15" spans="1:42" ht="40.5" x14ac:dyDescent="0.3">
      <c r="A15" s="745"/>
      <c r="B15" s="713"/>
      <c r="C15" s="699"/>
      <c r="D15" s="614" t="s">
        <v>74</v>
      </c>
      <c r="E15" s="10"/>
      <c r="F15" s="607" t="s">
        <v>69</v>
      </c>
      <c r="G15" s="614" t="s">
        <v>75</v>
      </c>
      <c r="H15" s="442"/>
      <c r="I15" s="10"/>
      <c r="J15" s="10"/>
      <c r="K15" s="10"/>
      <c r="L15" s="10"/>
      <c r="M15" s="10"/>
      <c r="N15" s="517">
        <v>250000</v>
      </c>
      <c r="O15" s="517">
        <v>432000</v>
      </c>
      <c r="P15" s="14"/>
      <c r="Q15" s="501">
        <v>682000</v>
      </c>
      <c r="R15" s="518">
        <v>4000</v>
      </c>
      <c r="S15" s="17"/>
      <c r="T15" s="518">
        <v>4000</v>
      </c>
      <c r="U15" s="17"/>
      <c r="V15" s="10"/>
      <c r="W15" s="10">
        <v>31</v>
      </c>
      <c r="X15" s="615">
        <v>2.0200000000000001E-3</v>
      </c>
      <c r="Y15" s="616">
        <v>44.1</v>
      </c>
      <c r="Z15" s="10"/>
      <c r="AA15" s="616">
        <v>139.875</v>
      </c>
      <c r="AB15" s="10"/>
      <c r="AC15" s="10"/>
      <c r="AD15" s="10"/>
      <c r="AE15" s="10"/>
      <c r="AF15" s="10"/>
      <c r="AG15" s="617">
        <v>559500</v>
      </c>
      <c r="AH15" s="18"/>
      <c r="AI15" s="18"/>
      <c r="AJ15" s="18"/>
      <c r="AK15" s="528"/>
      <c r="AL15" s="394">
        <v>0</v>
      </c>
      <c r="AM15" s="528">
        <v>559500</v>
      </c>
      <c r="AN15" s="394">
        <v>0</v>
      </c>
      <c r="AO15" s="395">
        <v>559500</v>
      </c>
      <c r="AP15" s="503">
        <v>-122500</v>
      </c>
    </row>
    <row r="16" spans="1:42" ht="36" x14ac:dyDescent="0.3">
      <c r="A16" s="745"/>
      <c r="B16" s="713"/>
      <c r="C16" s="699"/>
      <c r="D16" s="614" t="s">
        <v>74</v>
      </c>
      <c r="E16" s="10"/>
      <c r="F16" s="607" t="s">
        <v>69</v>
      </c>
      <c r="G16" s="614" t="s">
        <v>75</v>
      </c>
      <c r="H16" s="442"/>
      <c r="I16" s="10"/>
      <c r="J16" s="10"/>
      <c r="K16" s="10"/>
      <c r="L16" s="10"/>
      <c r="M16" s="10"/>
      <c r="N16" s="618"/>
      <c r="O16" s="618">
        <v>0</v>
      </c>
      <c r="P16" s="14"/>
      <c r="Q16" s="501">
        <v>0</v>
      </c>
      <c r="R16" s="518">
        <v>4000</v>
      </c>
      <c r="S16" s="17"/>
      <c r="T16" s="518">
        <v>4000</v>
      </c>
      <c r="U16" s="17"/>
      <c r="V16" s="10"/>
      <c r="W16" s="10">
        <v>1</v>
      </c>
      <c r="X16" s="10">
        <v>0.03</v>
      </c>
      <c r="Y16" s="616">
        <v>0.3</v>
      </c>
      <c r="Z16" s="10"/>
      <c r="AA16" s="459">
        <v>2.5</v>
      </c>
      <c r="AB16" s="10"/>
      <c r="AC16" s="10"/>
      <c r="AD16" s="10"/>
      <c r="AE16" s="10"/>
      <c r="AF16" s="10"/>
      <c r="AG16" s="617">
        <v>10000</v>
      </c>
      <c r="AH16" s="18"/>
      <c r="AI16" s="18"/>
      <c r="AJ16" s="18"/>
      <c r="AK16" s="528"/>
      <c r="AL16" s="394">
        <v>0</v>
      </c>
      <c r="AM16" s="528">
        <v>10000</v>
      </c>
      <c r="AN16" s="394">
        <v>0</v>
      </c>
      <c r="AO16" s="395">
        <v>10000</v>
      </c>
      <c r="AP16" s="503">
        <v>10000</v>
      </c>
    </row>
    <row r="17" spans="1:42" ht="37.5" x14ac:dyDescent="0.3">
      <c r="A17" s="746"/>
      <c r="B17" s="743"/>
      <c r="C17" s="747"/>
      <c r="D17" s="425" t="s">
        <v>444</v>
      </c>
      <c r="E17" s="386"/>
      <c r="F17" s="607" t="s">
        <v>69</v>
      </c>
      <c r="G17" s="386"/>
      <c r="H17" s="387"/>
      <c r="I17" s="386"/>
      <c r="J17" s="386"/>
      <c r="K17" s="386"/>
      <c r="L17" s="386"/>
      <c r="M17" s="386"/>
      <c r="N17" s="513"/>
      <c r="O17" s="513"/>
      <c r="P17" s="389"/>
      <c r="Q17" s="390">
        <v>0</v>
      </c>
      <c r="R17" s="392"/>
      <c r="S17" s="392"/>
      <c r="T17" s="392"/>
      <c r="U17" s="392"/>
      <c r="V17" s="386"/>
      <c r="W17" s="386"/>
      <c r="X17" s="386"/>
      <c r="Y17" s="386"/>
      <c r="Z17" s="386"/>
      <c r="AA17" s="386"/>
      <c r="AB17" s="386"/>
      <c r="AC17" s="386"/>
      <c r="AD17" s="386"/>
      <c r="AE17" s="386"/>
      <c r="AF17" s="386"/>
      <c r="AG17" s="393"/>
      <c r="AH17" s="393"/>
      <c r="AI17" s="393"/>
      <c r="AJ17" s="393"/>
      <c r="AK17" s="394">
        <v>0</v>
      </c>
      <c r="AL17" s="394">
        <v>0</v>
      </c>
      <c r="AM17" s="394">
        <v>0</v>
      </c>
      <c r="AN17" s="394">
        <v>0</v>
      </c>
      <c r="AO17" s="395">
        <v>0</v>
      </c>
      <c r="AP17" s="432">
        <v>0</v>
      </c>
    </row>
    <row r="18" spans="1:42" ht="64.5" x14ac:dyDescent="0.3">
      <c r="A18" s="752">
        <v>3</v>
      </c>
      <c r="B18" s="748" t="s">
        <v>215</v>
      </c>
      <c r="C18" s="705">
        <v>6</v>
      </c>
      <c r="D18" s="607" t="s">
        <v>50</v>
      </c>
      <c r="E18" s="386">
        <v>1</v>
      </c>
      <c r="F18" s="425" t="s">
        <v>216</v>
      </c>
      <c r="G18" s="425" t="s">
        <v>217</v>
      </c>
      <c r="H18" s="509" t="s">
        <v>49</v>
      </c>
      <c r="I18" s="386"/>
      <c r="J18" s="386"/>
      <c r="K18" s="386"/>
      <c r="L18" s="386"/>
      <c r="M18" s="386" t="s">
        <v>8</v>
      </c>
      <c r="N18" s="514">
        <v>0</v>
      </c>
      <c r="O18" s="514">
        <v>125000</v>
      </c>
      <c r="P18" s="608">
        <v>0</v>
      </c>
      <c r="Q18" s="523">
        <v>125000</v>
      </c>
      <c r="R18" s="609">
        <v>0</v>
      </c>
      <c r="S18" s="392">
        <v>500</v>
      </c>
      <c r="T18" s="515">
        <v>0</v>
      </c>
      <c r="U18" s="392">
        <v>0</v>
      </c>
      <c r="V18" s="386">
        <v>3660</v>
      </c>
      <c r="W18" s="386">
        <v>45</v>
      </c>
      <c r="X18" s="619">
        <v>1.2E-2</v>
      </c>
      <c r="Y18" s="425">
        <v>0</v>
      </c>
      <c r="Z18" s="386">
        <v>850</v>
      </c>
      <c r="AA18" s="425">
        <v>3.5</v>
      </c>
      <c r="AB18" s="386">
        <v>2.25</v>
      </c>
      <c r="AC18" s="386">
        <v>0</v>
      </c>
      <c r="AD18" s="386">
        <v>120</v>
      </c>
      <c r="AE18" s="386">
        <v>3.5</v>
      </c>
      <c r="AF18" s="386">
        <v>1.25</v>
      </c>
      <c r="AG18" s="527">
        <v>0</v>
      </c>
      <c r="AH18" s="534">
        <v>60000</v>
      </c>
      <c r="AI18" s="393">
        <v>0</v>
      </c>
      <c r="AJ18" s="534">
        <v>0</v>
      </c>
      <c r="AK18" s="528">
        <v>0</v>
      </c>
      <c r="AL18" s="528">
        <v>150000</v>
      </c>
      <c r="AM18" s="528">
        <v>0</v>
      </c>
      <c r="AN18" s="528">
        <v>150000</v>
      </c>
      <c r="AO18" s="395">
        <v>360000</v>
      </c>
      <c r="AP18" s="611">
        <v>235000</v>
      </c>
    </row>
    <row r="19" spans="1:42" ht="103.5" x14ac:dyDescent="0.3">
      <c r="A19" s="719"/>
      <c r="B19" s="713"/>
      <c r="C19" s="699"/>
      <c r="D19" s="607" t="s">
        <v>218</v>
      </c>
      <c r="E19" s="10">
        <v>1</v>
      </c>
      <c r="F19" s="607" t="s">
        <v>219</v>
      </c>
      <c r="G19" s="425" t="s">
        <v>220</v>
      </c>
      <c r="H19" s="509" t="s">
        <v>49</v>
      </c>
      <c r="I19" s="386"/>
      <c r="J19" s="386"/>
      <c r="K19" s="386"/>
      <c r="L19" s="386"/>
      <c r="M19" s="386"/>
      <c r="N19" s="514">
        <v>0</v>
      </c>
      <c r="O19" s="514">
        <v>60000</v>
      </c>
      <c r="P19" s="608">
        <v>0</v>
      </c>
      <c r="Q19" s="523">
        <v>60000</v>
      </c>
      <c r="R19" s="609">
        <v>0</v>
      </c>
      <c r="S19" s="392">
        <v>0</v>
      </c>
      <c r="T19" s="515">
        <v>0</v>
      </c>
      <c r="U19" s="392">
        <v>900</v>
      </c>
      <c r="V19" s="386">
        <v>3660</v>
      </c>
      <c r="W19" s="386">
        <v>366</v>
      </c>
      <c r="X19" s="619">
        <v>10</v>
      </c>
      <c r="Y19" s="425">
        <v>0</v>
      </c>
      <c r="Z19" s="386">
        <v>0</v>
      </c>
      <c r="AA19" s="425">
        <v>0</v>
      </c>
      <c r="AB19" s="386">
        <v>220</v>
      </c>
      <c r="AC19" s="386">
        <v>0</v>
      </c>
      <c r="AD19" s="386">
        <v>0</v>
      </c>
      <c r="AE19" s="386">
        <v>0</v>
      </c>
      <c r="AF19" s="386">
        <v>55</v>
      </c>
      <c r="AG19" s="527">
        <v>0</v>
      </c>
      <c r="AH19" s="393">
        <v>0</v>
      </c>
      <c r="AI19" s="393">
        <v>0</v>
      </c>
      <c r="AJ19" s="534">
        <v>50000</v>
      </c>
      <c r="AK19" s="528">
        <v>0</v>
      </c>
      <c r="AL19" s="394">
        <v>0</v>
      </c>
      <c r="AM19" s="528">
        <v>0</v>
      </c>
      <c r="AN19" s="528">
        <v>198000</v>
      </c>
      <c r="AO19" s="395">
        <v>248000</v>
      </c>
      <c r="AP19" s="613">
        <v>188000</v>
      </c>
    </row>
    <row r="20" spans="1:42" ht="84" x14ac:dyDescent="0.3">
      <c r="A20" s="719"/>
      <c r="B20" s="713"/>
      <c r="C20" s="699"/>
      <c r="D20" s="620" t="s">
        <v>221</v>
      </c>
      <c r="E20" s="10">
        <v>1</v>
      </c>
      <c r="F20" s="607" t="s">
        <v>222</v>
      </c>
      <c r="G20" s="459" t="s">
        <v>223</v>
      </c>
      <c r="H20" s="509" t="s">
        <v>49</v>
      </c>
      <c r="I20" s="10"/>
      <c r="J20" s="10"/>
      <c r="K20" s="10"/>
      <c r="L20" s="10"/>
      <c r="M20" s="10"/>
      <c r="N20" s="517">
        <v>0</v>
      </c>
      <c r="O20" s="517">
        <v>0</v>
      </c>
      <c r="P20" s="14">
        <v>0</v>
      </c>
      <c r="Q20" s="523">
        <v>0</v>
      </c>
      <c r="R20" s="518">
        <v>0</v>
      </c>
      <c r="S20" s="17">
        <v>0</v>
      </c>
      <c r="T20" s="518">
        <v>0</v>
      </c>
      <c r="U20" s="17">
        <v>0</v>
      </c>
      <c r="V20" s="10">
        <v>0</v>
      </c>
      <c r="W20" s="10">
        <v>0</v>
      </c>
      <c r="X20" s="621">
        <v>0</v>
      </c>
      <c r="Y20" s="459">
        <v>0</v>
      </c>
      <c r="Z20" s="10">
        <v>0</v>
      </c>
      <c r="AA20" s="616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617">
        <v>0</v>
      </c>
      <c r="AH20" s="18">
        <v>0</v>
      </c>
      <c r="AI20" s="18">
        <v>0</v>
      </c>
      <c r="AJ20" s="18">
        <v>0</v>
      </c>
      <c r="AK20" s="528">
        <v>0</v>
      </c>
      <c r="AL20" s="394">
        <v>0</v>
      </c>
      <c r="AM20" s="528">
        <v>0</v>
      </c>
      <c r="AN20" s="394">
        <v>0</v>
      </c>
      <c r="AO20" s="395">
        <v>0</v>
      </c>
      <c r="AP20" s="503">
        <v>0</v>
      </c>
    </row>
    <row r="21" spans="1:42" x14ac:dyDescent="0.3">
      <c r="A21" s="719"/>
      <c r="B21" s="713"/>
      <c r="C21" s="699"/>
      <c r="D21" s="614"/>
      <c r="E21" s="10"/>
      <c r="F21" s="607"/>
      <c r="G21" s="614"/>
      <c r="H21" s="442"/>
      <c r="I21" s="10"/>
      <c r="J21" s="10"/>
      <c r="K21" s="10"/>
      <c r="L21" s="10"/>
      <c r="M21" s="10"/>
      <c r="N21" s="517"/>
      <c r="O21" s="517"/>
      <c r="P21" s="14"/>
      <c r="Q21" s="501"/>
      <c r="R21" s="518"/>
      <c r="S21" s="17"/>
      <c r="T21" s="518"/>
      <c r="U21" s="17"/>
      <c r="V21" s="10"/>
      <c r="W21" s="10"/>
      <c r="X21" s="10"/>
      <c r="Y21" s="622"/>
      <c r="Z21" s="10"/>
      <c r="AA21" s="623"/>
      <c r="AB21" s="10"/>
      <c r="AC21" s="10"/>
      <c r="AD21" s="10"/>
      <c r="AE21" s="10"/>
      <c r="AF21" s="10"/>
      <c r="AG21" s="617"/>
      <c r="AH21" s="18"/>
      <c r="AI21" s="18"/>
      <c r="AJ21" s="18"/>
      <c r="AK21" s="528"/>
      <c r="AL21" s="394"/>
      <c r="AM21" s="528"/>
      <c r="AN21" s="394"/>
      <c r="AO21" s="395"/>
      <c r="AP21" s="503"/>
    </row>
    <row r="22" spans="1:42" x14ac:dyDescent="0.3">
      <c r="A22" s="719"/>
      <c r="B22" s="713"/>
      <c r="C22" s="699"/>
      <c r="D22" s="614"/>
      <c r="E22" s="10"/>
      <c r="F22" s="607"/>
      <c r="G22" s="614"/>
      <c r="H22" s="442"/>
      <c r="I22" s="10"/>
      <c r="J22" s="10"/>
      <c r="K22" s="10"/>
      <c r="L22" s="10"/>
      <c r="M22" s="10"/>
      <c r="N22" s="618"/>
      <c r="O22" s="618"/>
      <c r="P22" s="14"/>
      <c r="Q22" s="501"/>
      <c r="R22" s="518"/>
      <c r="S22" s="17"/>
      <c r="T22" s="518"/>
      <c r="U22" s="17"/>
      <c r="V22" s="10"/>
      <c r="W22" s="10"/>
      <c r="X22" s="10"/>
      <c r="Y22" s="622"/>
      <c r="Z22" s="10"/>
      <c r="AA22" s="459"/>
      <c r="AB22" s="10"/>
      <c r="AC22" s="10"/>
      <c r="AD22" s="10"/>
      <c r="AE22" s="10"/>
      <c r="AF22" s="10"/>
      <c r="AG22" s="617"/>
      <c r="AH22" s="18"/>
      <c r="AI22" s="18"/>
      <c r="AJ22" s="18"/>
      <c r="AK22" s="528"/>
      <c r="AL22" s="394"/>
      <c r="AM22" s="528"/>
      <c r="AN22" s="394"/>
      <c r="AO22" s="395"/>
      <c r="AP22" s="503"/>
    </row>
    <row r="23" spans="1:42" x14ac:dyDescent="0.3">
      <c r="A23" s="753"/>
      <c r="B23" s="743"/>
      <c r="C23" s="747"/>
      <c r="D23" s="459"/>
      <c r="E23" s="10"/>
      <c r="F23" s="607"/>
      <c r="G23" s="10"/>
      <c r="H23" s="442"/>
      <c r="I23" s="10"/>
      <c r="J23" s="10"/>
      <c r="K23" s="10"/>
      <c r="L23" s="10"/>
      <c r="M23" s="10"/>
      <c r="N23" s="618"/>
      <c r="O23" s="618"/>
      <c r="P23" s="14"/>
      <c r="Q23" s="15">
        <v>0</v>
      </c>
      <c r="R23" s="17"/>
      <c r="S23" s="17"/>
      <c r="T23" s="17"/>
      <c r="U23" s="17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8"/>
      <c r="AH23" s="18"/>
      <c r="AI23" s="18"/>
      <c r="AJ23" s="18"/>
      <c r="AK23" s="20">
        <v>0</v>
      </c>
      <c r="AL23" s="20">
        <v>0</v>
      </c>
      <c r="AM23" s="20">
        <v>0</v>
      </c>
      <c r="AN23" s="20">
        <v>0</v>
      </c>
      <c r="AO23" s="434">
        <v>0</v>
      </c>
      <c r="AP23" s="624">
        <v>0</v>
      </c>
    </row>
    <row r="24" spans="1:42" ht="67.5" x14ac:dyDescent="0.3">
      <c r="A24" s="744">
        <v>4</v>
      </c>
      <c r="B24" s="748" t="s">
        <v>208</v>
      </c>
      <c r="C24" s="705">
        <v>3</v>
      </c>
      <c r="D24" s="607" t="s">
        <v>68</v>
      </c>
      <c r="E24" s="386">
        <v>6</v>
      </c>
      <c r="F24" s="425" t="s">
        <v>209</v>
      </c>
      <c r="G24" s="425" t="s">
        <v>210</v>
      </c>
      <c r="H24" s="509" t="s">
        <v>49</v>
      </c>
      <c r="I24" s="386"/>
      <c r="J24" s="386"/>
      <c r="K24" s="386"/>
      <c r="L24" s="386"/>
      <c r="M24" s="386"/>
      <c r="N24" s="514"/>
      <c r="O24" s="514">
        <v>776130</v>
      </c>
      <c r="P24" s="608">
        <v>0</v>
      </c>
      <c r="Q24" s="523">
        <v>776130</v>
      </c>
      <c r="R24" s="609">
        <v>0</v>
      </c>
      <c r="S24" s="392"/>
      <c r="T24" s="515">
        <v>0</v>
      </c>
      <c r="U24" s="392"/>
      <c r="V24" s="386">
        <v>7900</v>
      </c>
      <c r="W24" s="386">
        <v>4000</v>
      </c>
      <c r="X24" s="431">
        <v>50.632911392405063</v>
      </c>
      <c r="Y24" s="425">
        <v>0</v>
      </c>
      <c r="Z24" s="386"/>
      <c r="AA24" s="425">
        <v>89</v>
      </c>
      <c r="AB24" s="386"/>
      <c r="AC24" s="386"/>
      <c r="AD24" s="386"/>
      <c r="AE24" s="386"/>
      <c r="AF24" s="386"/>
      <c r="AG24" s="527">
        <v>0</v>
      </c>
      <c r="AH24" s="393"/>
      <c r="AI24" s="393"/>
      <c r="AJ24" s="393"/>
      <c r="AK24" s="528"/>
      <c r="AL24" s="394">
        <v>0</v>
      </c>
      <c r="AM24" s="528">
        <v>0</v>
      </c>
      <c r="AN24" s="394">
        <v>0</v>
      </c>
      <c r="AO24" s="395">
        <v>0</v>
      </c>
      <c r="AP24" s="611">
        <v>-776130</v>
      </c>
    </row>
    <row r="25" spans="1:42" ht="42" x14ac:dyDescent="0.3">
      <c r="A25" s="745"/>
      <c r="B25" s="713"/>
      <c r="C25" s="699"/>
      <c r="D25" s="614" t="s">
        <v>74</v>
      </c>
      <c r="E25" s="10"/>
      <c r="F25" s="607" t="s">
        <v>211</v>
      </c>
      <c r="G25" s="425">
        <v>65115</v>
      </c>
      <c r="H25" s="509" t="s">
        <v>49</v>
      </c>
      <c r="I25" s="386"/>
      <c r="J25" s="386"/>
      <c r="K25" s="386"/>
      <c r="L25" s="386"/>
      <c r="M25" s="386"/>
      <c r="N25" s="514">
        <v>0</v>
      </c>
      <c r="O25" s="514">
        <v>754400</v>
      </c>
      <c r="P25" s="608">
        <v>0</v>
      </c>
      <c r="Q25" s="523">
        <v>754400</v>
      </c>
      <c r="R25" s="609">
        <v>0</v>
      </c>
      <c r="S25" s="392"/>
      <c r="T25" s="515">
        <v>0</v>
      </c>
      <c r="U25" s="392"/>
      <c r="V25" s="386">
        <v>7900</v>
      </c>
      <c r="W25" s="386">
        <v>4000</v>
      </c>
      <c r="X25" s="431">
        <v>50.632911392405063</v>
      </c>
      <c r="Y25" s="425">
        <v>0</v>
      </c>
      <c r="Z25" s="386"/>
      <c r="AA25" s="425">
        <v>89</v>
      </c>
      <c r="AB25" s="386"/>
      <c r="AC25" s="386"/>
      <c r="AD25" s="386"/>
      <c r="AE25" s="386"/>
      <c r="AF25" s="386"/>
      <c r="AG25" s="527">
        <v>0</v>
      </c>
      <c r="AH25" s="393"/>
      <c r="AI25" s="393"/>
      <c r="AJ25" s="393"/>
      <c r="AK25" s="528"/>
      <c r="AL25" s="394">
        <v>0</v>
      </c>
      <c r="AM25" s="528">
        <v>0</v>
      </c>
      <c r="AN25" s="394">
        <v>0</v>
      </c>
      <c r="AO25" s="395">
        <v>0</v>
      </c>
      <c r="AP25" s="613">
        <v>-754400</v>
      </c>
    </row>
    <row r="26" spans="1:42" ht="48" x14ac:dyDescent="0.3">
      <c r="A26" s="745"/>
      <c r="B26" s="713"/>
      <c r="C26" s="699"/>
      <c r="D26" s="459" t="s">
        <v>212</v>
      </c>
      <c r="E26" s="10"/>
      <c r="F26" s="607" t="s">
        <v>213</v>
      </c>
      <c r="G26" s="614" t="s">
        <v>214</v>
      </c>
      <c r="H26" s="509" t="s">
        <v>49</v>
      </c>
      <c r="I26" s="10"/>
      <c r="J26" s="10"/>
      <c r="K26" s="10"/>
      <c r="L26" s="10"/>
      <c r="M26" s="10"/>
      <c r="N26" s="517">
        <v>0</v>
      </c>
      <c r="O26" s="517">
        <v>0</v>
      </c>
      <c r="P26" s="14"/>
      <c r="Q26" s="523">
        <v>0</v>
      </c>
      <c r="R26" s="518">
        <v>0</v>
      </c>
      <c r="S26" s="17"/>
      <c r="T26" s="518">
        <v>0</v>
      </c>
      <c r="U26" s="17"/>
      <c r="V26" s="10"/>
      <c r="W26" s="10">
        <v>0</v>
      </c>
      <c r="X26" s="621">
        <v>0</v>
      </c>
      <c r="Y26" s="459">
        <v>0</v>
      </c>
      <c r="Z26" s="10"/>
      <c r="AA26" s="616">
        <v>0</v>
      </c>
      <c r="AB26" s="10"/>
      <c r="AC26" s="10"/>
      <c r="AD26" s="10"/>
      <c r="AE26" s="10"/>
      <c r="AF26" s="10"/>
      <c r="AG26" s="617">
        <v>0</v>
      </c>
      <c r="AH26" s="18"/>
      <c r="AI26" s="18"/>
      <c r="AJ26" s="18"/>
      <c r="AK26" s="528"/>
      <c r="AL26" s="394">
        <v>0</v>
      </c>
      <c r="AM26" s="528">
        <v>0</v>
      </c>
      <c r="AN26" s="394">
        <v>0</v>
      </c>
      <c r="AO26" s="395">
        <v>0</v>
      </c>
      <c r="AP26" s="613">
        <v>0</v>
      </c>
    </row>
    <row r="27" spans="1:42" ht="39" x14ac:dyDescent="0.3">
      <c r="A27" s="745"/>
      <c r="B27" s="713"/>
      <c r="C27" s="699"/>
      <c r="D27" s="614" t="s">
        <v>117</v>
      </c>
      <c r="E27" s="10"/>
      <c r="F27" s="607" t="s">
        <v>265</v>
      </c>
      <c r="G27" s="614" t="s">
        <v>266</v>
      </c>
      <c r="H27" s="509" t="s">
        <v>49</v>
      </c>
      <c r="I27" s="10"/>
      <c r="J27" s="10"/>
      <c r="K27" s="10"/>
      <c r="L27" s="10"/>
      <c r="M27" s="10"/>
      <c r="N27" s="517"/>
      <c r="O27" s="517">
        <v>772850</v>
      </c>
      <c r="P27" s="14"/>
      <c r="Q27" s="523">
        <v>772850</v>
      </c>
      <c r="R27" s="518"/>
      <c r="S27" s="17"/>
      <c r="T27" s="518"/>
      <c r="U27" s="17"/>
      <c r="V27" s="10">
        <v>7900</v>
      </c>
      <c r="W27" s="10">
        <v>4000</v>
      </c>
      <c r="X27" s="10">
        <v>50.632911392405063</v>
      </c>
      <c r="Y27" s="622"/>
      <c r="Z27" s="10"/>
      <c r="AA27" s="623"/>
      <c r="AB27" s="10"/>
      <c r="AC27" s="10"/>
      <c r="AD27" s="10"/>
      <c r="AE27" s="10"/>
      <c r="AF27" s="10"/>
      <c r="AG27" s="617">
        <v>98000</v>
      </c>
      <c r="AH27" s="18">
        <v>98000</v>
      </c>
      <c r="AI27" s="18"/>
      <c r="AJ27" s="18"/>
      <c r="AK27" s="528"/>
      <c r="AL27" s="394"/>
      <c r="AM27" s="528">
        <v>98000</v>
      </c>
      <c r="AN27" s="394"/>
      <c r="AO27" s="395">
        <v>98000</v>
      </c>
      <c r="AP27" s="613">
        <v>-674850</v>
      </c>
    </row>
    <row r="28" spans="1:42" x14ac:dyDescent="0.3">
      <c r="A28" s="745"/>
      <c r="B28" s="713"/>
      <c r="C28" s="699"/>
      <c r="D28" s="614"/>
      <c r="E28" s="10"/>
      <c r="F28" s="607"/>
      <c r="G28" s="614"/>
      <c r="H28" s="442"/>
      <c r="I28" s="10"/>
      <c r="J28" s="10"/>
      <c r="K28" s="10"/>
      <c r="L28" s="10"/>
      <c r="M28" s="10"/>
      <c r="N28" s="618"/>
      <c r="O28" s="618"/>
      <c r="P28" s="14"/>
      <c r="Q28" s="501"/>
      <c r="R28" s="518"/>
      <c r="S28" s="17"/>
      <c r="T28" s="518"/>
      <c r="U28" s="17"/>
      <c r="V28" s="10"/>
      <c r="W28" s="10"/>
      <c r="X28" s="10"/>
      <c r="Y28" s="622"/>
      <c r="Z28" s="10"/>
      <c r="AA28" s="459"/>
      <c r="AB28" s="10"/>
      <c r="AC28" s="10"/>
      <c r="AD28" s="10"/>
      <c r="AE28" s="10"/>
      <c r="AF28" s="10"/>
      <c r="AG28" s="617"/>
      <c r="AH28" s="18"/>
      <c r="AI28" s="18"/>
      <c r="AJ28" s="18"/>
      <c r="AK28" s="528"/>
      <c r="AL28" s="394"/>
      <c r="AM28" s="528"/>
      <c r="AN28" s="394"/>
      <c r="AO28" s="395"/>
      <c r="AP28" s="503"/>
    </row>
    <row r="29" spans="1:42" x14ac:dyDescent="0.3">
      <c r="A29" s="746"/>
      <c r="B29" s="743"/>
      <c r="C29" s="747"/>
      <c r="D29" s="425"/>
      <c r="E29" s="386"/>
      <c r="F29" s="607"/>
      <c r="G29" s="386"/>
      <c r="H29" s="387"/>
      <c r="I29" s="386"/>
      <c r="J29" s="386"/>
      <c r="K29" s="386"/>
      <c r="L29" s="386"/>
      <c r="M29" s="386"/>
      <c r="N29" s="513"/>
      <c r="O29" s="513"/>
      <c r="P29" s="389"/>
      <c r="Q29" s="390">
        <v>0</v>
      </c>
      <c r="R29" s="392"/>
      <c r="S29" s="392"/>
      <c r="T29" s="392"/>
      <c r="U29" s="392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93"/>
      <c r="AH29" s="393"/>
      <c r="AI29" s="393"/>
      <c r="AJ29" s="393"/>
      <c r="AK29" s="394">
        <v>0</v>
      </c>
      <c r="AL29" s="394">
        <v>0</v>
      </c>
      <c r="AM29" s="394">
        <v>0</v>
      </c>
      <c r="AN29" s="394">
        <v>0</v>
      </c>
      <c r="AO29" s="395">
        <v>0</v>
      </c>
      <c r="AP29" s="432">
        <v>0</v>
      </c>
    </row>
    <row r="30" spans="1:42" s="606" customFormat="1" ht="18.75" customHeight="1" x14ac:dyDescent="0.25">
      <c r="A30" s="605"/>
      <c r="B30" s="604" t="s">
        <v>41</v>
      </c>
      <c r="C30" s="605">
        <v>21</v>
      </c>
      <c r="D30" s="605"/>
      <c r="E30" s="605">
        <v>20</v>
      </c>
      <c r="F30" s="605">
        <v>0</v>
      </c>
      <c r="G30" s="605">
        <v>0</v>
      </c>
      <c r="H30" s="605"/>
      <c r="I30" s="605">
        <v>0</v>
      </c>
      <c r="J30" s="605">
        <v>0</v>
      </c>
      <c r="K30" s="605">
        <v>0</v>
      </c>
      <c r="L30" s="605">
        <v>0</v>
      </c>
      <c r="M30" s="605">
        <v>0</v>
      </c>
      <c r="N30" s="605">
        <v>2322000</v>
      </c>
      <c r="O30" s="605">
        <v>4771424</v>
      </c>
      <c r="P30" s="605">
        <v>0</v>
      </c>
      <c r="Q30" s="605">
        <v>7093424</v>
      </c>
      <c r="R30" s="605">
        <v>31000</v>
      </c>
      <c r="S30" s="605">
        <v>30500</v>
      </c>
      <c r="T30" s="605">
        <v>47200</v>
      </c>
      <c r="U30" s="605">
        <v>55900</v>
      </c>
      <c r="V30" s="605">
        <v>102701</v>
      </c>
      <c r="W30" s="605">
        <v>13506</v>
      </c>
      <c r="X30" s="605">
        <v>172</v>
      </c>
      <c r="Y30" s="605">
        <v>2159.5</v>
      </c>
      <c r="Z30" s="605">
        <v>1110</v>
      </c>
      <c r="AA30" s="605">
        <v>3331.2</v>
      </c>
      <c r="AB30" s="605">
        <v>572</v>
      </c>
      <c r="AC30" s="605">
        <v>0</v>
      </c>
      <c r="AD30" s="605">
        <v>150</v>
      </c>
      <c r="AE30" s="605">
        <v>99.5</v>
      </c>
      <c r="AF30" s="605">
        <v>96</v>
      </c>
      <c r="AG30" s="605">
        <v>1544500</v>
      </c>
      <c r="AH30" s="605">
        <v>158000</v>
      </c>
      <c r="AI30" s="605">
        <v>0</v>
      </c>
      <c r="AJ30" s="605">
        <v>395100</v>
      </c>
      <c r="AK30" s="605">
        <v>0</v>
      </c>
      <c r="AL30" s="605">
        <v>3150000</v>
      </c>
      <c r="AM30" s="605">
        <v>20538500</v>
      </c>
      <c r="AN30" s="605">
        <v>5348000</v>
      </c>
      <c r="AO30" s="605">
        <v>29146500</v>
      </c>
      <c r="AP30" s="605">
        <v>22053076</v>
      </c>
    </row>
    <row r="32" spans="1:42" x14ac:dyDescent="0.3">
      <c r="B32" s="751" t="s">
        <v>765</v>
      </c>
      <c r="C32" s="751"/>
      <c r="D32" s="751"/>
      <c r="E32" s="751"/>
      <c r="F32" s="751"/>
      <c r="G32" s="751"/>
      <c r="H32" s="751"/>
      <c r="I32" s="751"/>
    </row>
    <row r="33" spans="2:9" x14ac:dyDescent="0.3">
      <c r="B33" s="751"/>
      <c r="C33" s="751"/>
      <c r="D33" s="751"/>
      <c r="E33" s="751"/>
      <c r="F33" s="751"/>
      <c r="G33" s="751"/>
      <c r="H33" s="751"/>
      <c r="I33" s="751"/>
    </row>
  </sheetData>
  <mergeCells count="45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B32:I33"/>
    <mergeCell ref="A24:A29"/>
    <mergeCell ref="B7:B11"/>
    <mergeCell ref="C7:C11"/>
    <mergeCell ref="C12:C17"/>
    <mergeCell ref="C24:C29"/>
    <mergeCell ref="B24:B29"/>
    <mergeCell ref="B12:B17"/>
    <mergeCell ref="A12:A17"/>
    <mergeCell ref="A7:A11"/>
    <mergeCell ref="A18:A23"/>
    <mergeCell ref="C18:C23"/>
    <mergeCell ref="B18:B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2"/>
  <sheetViews>
    <sheetView zoomScale="85" zoomScaleNormal="85" workbookViewId="0">
      <selection sqref="A1:AO1"/>
    </sheetView>
  </sheetViews>
  <sheetFormatPr defaultRowHeight="13.5" x14ac:dyDescent="0.25"/>
  <cols>
    <col min="1" max="1" width="4.7109375" style="5" customWidth="1"/>
    <col min="2" max="2" width="14.7109375" style="5" customWidth="1"/>
    <col min="3" max="3" width="5.42578125" style="5" customWidth="1"/>
    <col min="4" max="4" width="18.85546875" style="5" customWidth="1"/>
    <col min="5" max="5" width="5.85546875" style="5" customWidth="1"/>
    <col min="6" max="6" width="13" style="5" customWidth="1"/>
    <col min="7" max="7" width="17.5703125" style="5" customWidth="1"/>
    <col min="8" max="8" width="28.42578125" style="5" customWidth="1"/>
    <col min="9" max="9" width="5.85546875" style="5" customWidth="1"/>
    <col min="10" max="10" width="23.85546875" style="5" customWidth="1"/>
    <col min="11" max="11" width="5.85546875" style="5" customWidth="1"/>
    <col min="12" max="12" width="14.85546875" style="5" customWidth="1"/>
    <col min="13" max="13" width="23.140625" style="5" customWidth="1"/>
    <col min="14" max="14" width="11.85546875" style="5" customWidth="1"/>
    <col min="15" max="15" width="14" style="5" customWidth="1"/>
    <col min="16" max="16" width="10" style="5" customWidth="1"/>
    <col min="17" max="17" width="12.28515625" style="5" customWidth="1"/>
    <col min="18" max="18" width="10.28515625" style="5" customWidth="1"/>
    <col min="19" max="19" width="7.28515625" style="5" customWidth="1"/>
    <col min="20" max="20" width="6.28515625" style="5" customWidth="1"/>
    <col min="21" max="21" width="9.7109375" style="5" customWidth="1"/>
    <col min="22" max="22" width="6.85546875" style="5" customWidth="1"/>
    <col min="23" max="23" width="7" style="5" customWidth="1"/>
    <col min="24" max="24" width="6.85546875" style="5" customWidth="1"/>
    <col min="25" max="25" width="6.140625" style="5" customWidth="1"/>
    <col min="26" max="26" width="6.5703125" style="5" customWidth="1"/>
    <col min="27" max="27" width="11.85546875" style="5" customWidth="1"/>
    <col min="28" max="28" width="13.28515625" style="5" customWidth="1"/>
    <col min="29" max="29" width="6.28515625" style="5" customWidth="1"/>
    <col min="30" max="31" width="5.42578125" style="5" customWidth="1"/>
    <col min="32" max="32" width="13.42578125" style="5" customWidth="1"/>
    <col min="33" max="33" width="10.42578125" style="108" customWidth="1"/>
    <col min="34" max="34" width="9.7109375" style="108" customWidth="1"/>
    <col min="35" max="35" width="9.5703125" style="108" customWidth="1"/>
    <col min="36" max="36" width="12.7109375" style="108" customWidth="1"/>
    <col min="37" max="37" width="10.5703125" style="5" customWidth="1"/>
    <col min="38" max="38" width="10.85546875" style="5" customWidth="1"/>
    <col min="39" max="39" width="10.5703125" style="5" customWidth="1"/>
    <col min="40" max="40" width="11.42578125" style="5" customWidth="1"/>
    <col min="41" max="41" width="14.7109375" style="5" customWidth="1"/>
    <col min="42" max="42" width="20.85546875" style="5" customWidth="1"/>
    <col min="43" max="43" width="8.85546875" style="5" customWidth="1"/>
    <col min="44" max="44" width="9.28515625" style="5" customWidth="1"/>
    <col min="45" max="45" width="4.140625" style="5" customWidth="1"/>
    <col min="46" max="46" width="6.5703125" style="5" customWidth="1"/>
    <col min="47" max="47" width="5.42578125" style="5" customWidth="1"/>
    <col min="48" max="48" width="5" style="5" customWidth="1"/>
    <col min="49" max="49" width="8" style="5" customWidth="1"/>
    <col min="50" max="50" width="5" style="5" customWidth="1"/>
    <col min="51" max="51" width="6.140625" style="5" customWidth="1"/>
    <col min="52" max="52" width="4.28515625" style="5" customWidth="1"/>
    <col min="53" max="53" width="36.7109375" style="5" customWidth="1"/>
    <col min="54" max="16384" width="9.140625" style="5"/>
  </cols>
  <sheetData>
    <row r="1" spans="1:52" ht="57.75" customHeight="1" x14ac:dyDescent="0.25">
      <c r="A1" s="675" t="s">
        <v>628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183"/>
      <c r="AQ1" s="120"/>
      <c r="AR1" s="120"/>
      <c r="AS1" s="120"/>
      <c r="AT1" s="120"/>
      <c r="AU1" s="120"/>
      <c r="AV1" s="120"/>
      <c r="AW1" s="120"/>
      <c r="AX1" s="120"/>
      <c r="AY1" s="120"/>
      <c r="AZ1" s="120"/>
    </row>
    <row r="2" spans="1:52" ht="42" customHeight="1" x14ac:dyDescent="0.25">
      <c r="A2" s="676" t="s">
        <v>13</v>
      </c>
      <c r="B2" s="677" t="s">
        <v>33</v>
      </c>
      <c r="C2" s="678" t="s">
        <v>43</v>
      </c>
      <c r="D2" s="679" t="s">
        <v>631</v>
      </c>
      <c r="E2" s="679"/>
      <c r="F2" s="679"/>
      <c r="G2" s="679"/>
      <c r="H2" s="679"/>
      <c r="I2" s="677" t="s">
        <v>14</v>
      </c>
      <c r="J2" s="677"/>
      <c r="K2" s="677"/>
      <c r="L2" s="677"/>
      <c r="M2" s="677"/>
      <c r="N2" s="680" t="s">
        <v>4</v>
      </c>
      <c r="O2" s="680"/>
      <c r="P2" s="680"/>
      <c r="Q2" s="680"/>
      <c r="R2" s="681" t="s">
        <v>23</v>
      </c>
      <c r="S2" s="681"/>
      <c r="T2" s="681"/>
      <c r="U2" s="681"/>
      <c r="V2" s="677" t="s">
        <v>34</v>
      </c>
      <c r="W2" s="677"/>
      <c r="X2" s="677"/>
      <c r="Y2" s="679" t="s">
        <v>22</v>
      </c>
      <c r="Z2" s="679"/>
      <c r="AA2" s="679"/>
      <c r="AB2" s="679"/>
      <c r="AC2" s="679"/>
      <c r="AD2" s="679"/>
      <c r="AE2" s="679"/>
      <c r="AF2" s="679"/>
      <c r="AG2" s="677" t="s">
        <v>0</v>
      </c>
      <c r="AH2" s="677"/>
      <c r="AI2" s="677"/>
      <c r="AJ2" s="677"/>
      <c r="AK2" s="677"/>
      <c r="AL2" s="677"/>
      <c r="AM2" s="677"/>
      <c r="AN2" s="677"/>
      <c r="AO2" s="677"/>
      <c r="AP2" s="677"/>
      <c r="AQ2" s="6"/>
      <c r="AR2" s="6"/>
      <c r="AS2" s="6"/>
      <c r="AT2" s="6"/>
      <c r="AU2" s="6"/>
      <c r="AV2" s="6"/>
    </row>
    <row r="3" spans="1:52" ht="14.25" x14ac:dyDescent="0.25">
      <c r="A3" s="676"/>
      <c r="B3" s="677"/>
      <c r="C3" s="678"/>
      <c r="D3" s="678" t="s">
        <v>47</v>
      </c>
      <c r="E3" s="677" t="s">
        <v>46</v>
      </c>
      <c r="F3" s="682" t="s">
        <v>10</v>
      </c>
      <c r="G3" s="678" t="s">
        <v>632</v>
      </c>
      <c r="H3" s="683" t="s">
        <v>566</v>
      </c>
      <c r="I3" s="678" t="s">
        <v>7</v>
      </c>
      <c r="J3" s="678" t="s">
        <v>6</v>
      </c>
      <c r="K3" s="678" t="s">
        <v>5</v>
      </c>
      <c r="L3" s="678" t="s">
        <v>32</v>
      </c>
      <c r="M3" s="677" t="s">
        <v>8</v>
      </c>
      <c r="N3" s="685" t="s">
        <v>31</v>
      </c>
      <c r="O3" s="685" t="s">
        <v>2</v>
      </c>
      <c r="P3" s="685" t="s">
        <v>3</v>
      </c>
      <c r="Q3" s="686" t="s">
        <v>41</v>
      </c>
      <c r="R3" s="681"/>
      <c r="S3" s="681"/>
      <c r="T3" s="681"/>
      <c r="U3" s="681"/>
      <c r="V3" s="677" t="s">
        <v>1</v>
      </c>
      <c r="W3" s="677"/>
      <c r="X3" s="677"/>
      <c r="Y3" s="677" t="s">
        <v>38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688" t="s">
        <v>40</v>
      </c>
      <c r="AL3" s="688"/>
      <c r="AM3" s="688"/>
      <c r="AN3" s="688"/>
      <c r="AO3" s="689" t="s">
        <v>41</v>
      </c>
      <c r="AP3" s="684" t="s">
        <v>44</v>
      </c>
      <c r="AQ3" s="7"/>
      <c r="AR3" s="7"/>
      <c r="AS3" s="7"/>
      <c r="AT3" s="7"/>
      <c r="AU3" s="7"/>
      <c r="AV3" s="7"/>
    </row>
    <row r="4" spans="1:52" ht="178.5" customHeight="1" x14ac:dyDescent="0.25">
      <c r="A4" s="676"/>
      <c r="B4" s="677"/>
      <c r="C4" s="678"/>
      <c r="D4" s="678"/>
      <c r="E4" s="677"/>
      <c r="F4" s="682"/>
      <c r="G4" s="678"/>
      <c r="H4" s="683"/>
      <c r="I4" s="678"/>
      <c r="J4" s="678"/>
      <c r="K4" s="678"/>
      <c r="L4" s="678"/>
      <c r="M4" s="677"/>
      <c r="N4" s="685"/>
      <c r="O4" s="685"/>
      <c r="P4" s="685"/>
      <c r="Q4" s="686"/>
      <c r="R4" s="176" t="s">
        <v>24</v>
      </c>
      <c r="S4" s="176" t="s">
        <v>25</v>
      </c>
      <c r="T4" s="176" t="s">
        <v>26</v>
      </c>
      <c r="U4" s="176" t="s">
        <v>27</v>
      </c>
      <c r="V4" s="291" t="s">
        <v>235</v>
      </c>
      <c r="W4" s="291" t="s">
        <v>36</v>
      </c>
      <c r="X4" s="291" t="s">
        <v>9</v>
      </c>
      <c r="Y4" s="292" t="s">
        <v>15</v>
      </c>
      <c r="Z4" s="292" t="s">
        <v>17</v>
      </c>
      <c r="AA4" s="292" t="s">
        <v>19</v>
      </c>
      <c r="AB4" s="292" t="s">
        <v>8</v>
      </c>
      <c r="AC4" s="292" t="s">
        <v>15</v>
      </c>
      <c r="AD4" s="292" t="s">
        <v>17</v>
      </c>
      <c r="AE4" s="292" t="s">
        <v>19</v>
      </c>
      <c r="AF4" s="292" t="s">
        <v>8</v>
      </c>
      <c r="AG4" s="177" t="s">
        <v>15</v>
      </c>
      <c r="AH4" s="177" t="s">
        <v>17</v>
      </c>
      <c r="AI4" s="177" t="s">
        <v>19</v>
      </c>
      <c r="AJ4" s="178" t="s">
        <v>27</v>
      </c>
      <c r="AK4" s="179" t="s">
        <v>15</v>
      </c>
      <c r="AL4" s="179" t="s">
        <v>17</v>
      </c>
      <c r="AM4" s="179" t="s">
        <v>19</v>
      </c>
      <c r="AN4" s="180" t="s">
        <v>27</v>
      </c>
      <c r="AO4" s="689"/>
      <c r="AP4" s="684"/>
      <c r="AQ4" s="8"/>
      <c r="AR4" s="8"/>
      <c r="AS4" s="7"/>
      <c r="AT4" s="8"/>
      <c r="AU4" s="8"/>
      <c r="AV4" s="8"/>
    </row>
    <row r="5" spans="1:52" ht="28.5" x14ac:dyDescent="0.25">
      <c r="A5" s="676"/>
      <c r="B5" s="677"/>
      <c r="C5" s="291" t="s">
        <v>12</v>
      </c>
      <c r="D5" s="678"/>
      <c r="E5" s="291" t="s">
        <v>12</v>
      </c>
      <c r="F5" s="296"/>
      <c r="G5" s="296"/>
      <c r="H5" s="297"/>
      <c r="I5" s="291"/>
      <c r="J5" s="291"/>
      <c r="K5" s="292"/>
      <c r="L5" s="291"/>
      <c r="M5" s="291"/>
      <c r="N5" s="294" t="s">
        <v>30</v>
      </c>
      <c r="O5" s="294" t="s">
        <v>30</v>
      </c>
      <c r="P5" s="294" t="s">
        <v>30</v>
      </c>
      <c r="Q5" s="122" t="s">
        <v>30</v>
      </c>
      <c r="R5" s="295" t="s">
        <v>28</v>
      </c>
      <c r="S5" s="295" t="s">
        <v>28</v>
      </c>
      <c r="T5" s="295" t="s">
        <v>28</v>
      </c>
      <c r="U5" s="295" t="s">
        <v>28</v>
      </c>
      <c r="V5" s="291" t="s">
        <v>29</v>
      </c>
      <c r="W5" s="291" t="s">
        <v>12</v>
      </c>
      <c r="X5" s="291" t="s">
        <v>9</v>
      </c>
      <c r="Y5" s="291" t="s">
        <v>16</v>
      </c>
      <c r="Z5" s="291" t="s">
        <v>18</v>
      </c>
      <c r="AA5" s="291" t="s">
        <v>20</v>
      </c>
      <c r="AB5" s="291"/>
      <c r="AC5" s="291" t="s">
        <v>16</v>
      </c>
      <c r="AD5" s="291" t="s">
        <v>18</v>
      </c>
      <c r="AE5" s="291" t="s">
        <v>20</v>
      </c>
      <c r="AF5" s="291"/>
      <c r="AG5" s="299" t="s">
        <v>28</v>
      </c>
      <c r="AH5" s="299" t="s">
        <v>28</v>
      </c>
      <c r="AI5" s="299" t="s">
        <v>28</v>
      </c>
      <c r="AJ5" s="299" t="s">
        <v>28</v>
      </c>
      <c r="AK5" s="300" t="s">
        <v>28</v>
      </c>
      <c r="AL5" s="300" t="s">
        <v>28</v>
      </c>
      <c r="AM5" s="300" t="s">
        <v>28</v>
      </c>
      <c r="AN5" s="300" t="s">
        <v>30</v>
      </c>
      <c r="AO5" s="301" t="s">
        <v>30</v>
      </c>
      <c r="AP5" s="298" t="s">
        <v>30</v>
      </c>
      <c r="AQ5" s="9"/>
      <c r="AR5" s="9"/>
      <c r="AS5" s="9"/>
      <c r="AT5" s="9"/>
      <c r="AU5" s="9"/>
      <c r="AV5" s="9"/>
    </row>
    <row r="6" spans="1:52" ht="14.25" thickBot="1" x14ac:dyDescent="0.3">
      <c r="A6" s="10">
        <v>1</v>
      </c>
      <c r="B6" s="11">
        <v>2</v>
      </c>
      <c r="C6" s="10">
        <v>3</v>
      </c>
      <c r="D6" s="11">
        <v>4</v>
      </c>
      <c r="E6" s="10">
        <v>5</v>
      </c>
      <c r="F6" s="11">
        <v>6</v>
      </c>
      <c r="G6" s="10">
        <v>7</v>
      </c>
      <c r="H6" s="12">
        <v>8</v>
      </c>
      <c r="I6" s="10">
        <v>9</v>
      </c>
      <c r="J6" s="11">
        <v>10</v>
      </c>
      <c r="K6" s="10">
        <v>11</v>
      </c>
      <c r="L6" s="11">
        <v>12</v>
      </c>
      <c r="M6" s="10">
        <v>13</v>
      </c>
      <c r="N6" s="13">
        <v>14</v>
      </c>
      <c r="O6" s="14">
        <v>15</v>
      </c>
      <c r="P6" s="13">
        <v>16</v>
      </c>
      <c r="Q6" s="15">
        <v>17</v>
      </c>
      <c r="R6" s="16">
        <v>18</v>
      </c>
      <c r="S6" s="17">
        <v>19</v>
      </c>
      <c r="T6" s="16">
        <v>20</v>
      </c>
      <c r="U6" s="17">
        <v>21</v>
      </c>
      <c r="V6" s="11">
        <v>22</v>
      </c>
      <c r="W6" s="10">
        <v>23</v>
      </c>
      <c r="X6" s="11">
        <v>24</v>
      </c>
      <c r="Y6" s="10">
        <v>25</v>
      </c>
      <c r="Z6" s="11">
        <v>26</v>
      </c>
      <c r="AA6" s="10">
        <v>27</v>
      </c>
      <c r="AB6" s="11">
        <v>28</v>
      </c>
      <c r="AC6" s="10">
        <v>29</v>
      </c>
      <c r="AD6" s="11">
        <v>30</v>
      </c>
      <c r="AE6" s="10">
        <v>31</v>
      </c>
      <c r="AF6" s="11">
        <v>32</v>
      </c>
      <c r="AG6" s="18">
        <v>33</v>
      </c>
      <c r="AH6" s="19">
        <v>34</v>
      </c>
      <c r="AI6" s="18">
        <v>35</v>
      </c>
      <c r="AJ6" s="19">
        <v>36</v>
      </c>
      <c r="AK6" s="20">
        <v>37</v>
      </c>
      <c r="AL6" s="21">
        <v>38</v>
      </c>
      <c r="AM6" s="20">
        <v>39</v>
      </c>
      <c r="AN6" s="21">
        <v>40</v>
      </c>
      <c r="AO6" s="22">
        <v>41</v>
      </c>
      <c r="AP6" s="23">
        <v>42</v>
      </c>
      <c r="AQ6" s="24"/>
      <c r="AR6" s="25"/>
      <c r="AS6" s="24"/>
      <c r="AT6" s="25"/>
      <c r="AU6" s="24"/>
      <c r="AV6" s="26"/>
    </row>
    <row r="7" spans="1:52" ht="50.25" customHeight="1" x14ac:dyDescent="0.25">
      <c r="A7" s="721">
        <v>1</v>
      </c>
      <c r="B7" s="690" t="s">
        <v>81</v>
      </c>
      <c r="C7" s="693">
        <v>5</v>
      </c>
      <c r="D7" s="310" t="s">
        <v>82</v>
      </c>
      <c r="E7" s="302">
        <v>1</v>
      </c>
      <c r="F7" s="302" t="s">
        <v>83</v>
      </c>
      <c r="G7" s="310" t="s">
        <v>84</v>
      </c>
      <c r="H7" s="27" t="s">
        <v>52</v>
      </c>
      <c r="I7" s="302" t="s">
        <v>85</v>
      </c>
      <c r="J7" s="310" t="s">
        <v>86</v>
      </c>
      <c r="K7" s="302" t="s">
        <v>85</v>
      </c>
      <c r="L7" s="302" t="s">
        <v>85</v>
      </c>
      <c r="M7" s="302" t="s">
        <v>85</v>
      </c>
      <c r="N7" s="294">
        <v>307400</v>
      </c>
      <c r="O7" s="294">
        <v>172800</v>
      </c>
      <c r="P7" s="294">
        <v>125000</v>
      </c>
      <c r="Q7" s="28">
        <f>N7+O7+P7</f>
        <v>605200</v>
      </c>
      <c r="R7" s="29">
        <v>12000</v>
      </c>
      <c r="S7" s="30">
        <v>3000</v>
      </c>
      <c r="T7" s="30">
        <v>0</v>
      </c>
      <c r="U7" s="29">
        <v>8000</v>
      </c>
      <c r="V7" s="695">
        <v>8432</v>
      </c>
      <c r="W7" s="110">
        <v>0</v>
      </c>
      <c r="X7" s="302">
        <f>W7/V7*100</f>
        <v>0</v>
      </c>
      <c r="Y7" s="302">
        <v>0</v>
      </c>
      <c r="Z7" s="110">
        <v>0</v>
      </c>
      <c r="AA7" s="110">
        <v>0</v>
      </c>
      <c r="AB7" s="110">
        <v>0</v>
      </c>
      <c r="AC7" s="110">
        <v>0</v>
      </c>
      <c r="AD7" s="110">
        <v>0</v>
      </c>
      <c r="AE7" s="302">
        <v>0</v>
      </c>
      <c r="AF7" s="302">
        <v>0</v>
      </c>
      <c r="AG7" s="31">
        <v>0</v>
      </c>
      <c r="AH7" s="31">
        <v>0</v>
      </c>
      <c r="AI7" s="31">
        <v>0</v>
      </c>
      <c r="AJ7" s="31">
        <v>739700</v>
      </c>
      <c r="AK7" s="32">
        <f>R7*Y7</f>
        <v>0</v>
      </c>
      <c r="AL7" s="32">
        <f>S7*Z7</f>
        <v>0</v>
      </c>
      <c r="AM7" s="32">
        <f t="shared" ref="AM7:AN15" si="0">T7*AA7</f>
        <v>0</v>
      </c>
      <c r="AN7" s="32">
        <v>739700</v>
      </c>
      <c r="AO7" s="33">
        <f>AK7+AL7+AM7+AN7</f>
        <v>739700</v>
      </c>
      <c r="AP7" s="34">
        <f>AO7-Q7</f>
        <v>134500</v>
      </c>
      <c r="AQ7" s="24"/>
      <c r="AR7" s="25"/>
      <c r="AS7" s="24"/>
      <c r="AT7" s="25"/>
      <c r="AU7" s="24"/>
      <c r="AV7" s="26"/>
    </row>
    <row r="8" spans="1:52" ht="42.75" x14ac:dyDescent="0.25">
      <c r="A8" s="722"/>
      <c r="B8" s="691"/>
      <c r="C8" s="676"/>
      <c r="D8" s="291" t="s">
        <v>87</v>
      </c>
      <c r="E8" s="290">
        <v>1</v>
      </c>
      <c r="F8" s="290" t="s">
        <v>88</v>
      </c>
      <c r="G8" s="291" t="s">
        <v>89</v>
      </c>
      <c r="H8" s="35" t="s">
        <v>52</v>
      </c>
      <c r="I8" s="290" t="s">
        <v>85</v>
      </c>
      <c r="J8" s="291" t="s">
        <v>86</v>
      </c>
      <c r="K8" s="290" t="s">
        <v>85</v>
      </c>
      <c r="L8" s="290" t="s">
        <v>85</v>
      </c>
      <c r="M8" s="290" t="s">
        <v>85</v>
      </c>
      <c r="N8" s="294">
        <v>210000</v>
      </c>
      <c r="O8" s="294">
        <v>99200</v>
      </c>
      <c r="P8" s="294">
        <v>45000</v>
      </c>
      <c r="Q8" s="36">
        <f>N8+O8+P8</f>
        <v>354200</v>
      </c>
      <c r="R8" s="37">
        <v>0</v>
      </c>
      <c r="S8" s="37">
        <v>0</v>
      </c>
      <c r="T8" s="37">
        <v>0</v>
      </c>
      <c r="U8" s="37">
        <v>0</v>
      </c>
      <c r="V8" s="696"/>
      <c r="W8" s="290">
        <v>5500</v>
      </c>
      <c r="X8" s="290">
        <f>W8/V7*100</f>
        <v>65.227703984819726</v>
      </c>
      <c r="Y8" s="290">
        <v>0</v>
      </c>
      <c r="Z8" s="290">
        <v>0</v>
      </c>
      <c r="AA8" s="290">
        <v>170</v>
      </c>
      <c r="AB8" s="290">
        <v>0</v>
      </c>
      <c r="AC8" s="290">
        <v>0</v>
      </c>
      <c r="AD8" s="290">
        <v>0</v>
      </c>
      <c r="AE8" s="290">
        <v>0</v>
      </c>
      <c r="AF8" s="290">
        <v>110</v>
      </c>
      <c r="AG8" s="299">
        <v>0</v>
      </c>
      <c r="AH8" s="299">
        <v>0</v>
      </c>
      <c r="AI8" s="299">
        <v>0</v>
      </c>
      <c r="AJ8" s="299">
        <v>0</v>
      </c>
      <c r="AK8" s="38">
        <f t="shared" ref="AK8:AN23" si="1">R8*Y8</f>
        <v>0</v>
      </c>
      <c r="AL8" s="38">
        <f t="shared" si="1"/>
        <v>0</v>
      </c>
      <c r="AM8" s="38">
        <f t="shared" si="0"/>
        <v>0</v>
      </c>
      <c r="AN8" s="38">
        <f t="shared" si="0"/>
        <v>0</v>
      </c>
      <c r="AO8" s="301">
        <f t="shared" ref="AO8:AO15" si="2">AK8+AL8+AM8+AN8</f>
        <v>0</v>
      </c>
      <c r="AP8" s="314">
        <f t="shared" ref="AP8:AP15" si="3">AO8-Q8</f>
        <v>-354200</v>
      </c>
      <c r="AQ8" s="24"/>
      <c r="AR8" s="25"/>
      <c r="AS8" s="24"/>
      <c r="AT8" s="25"/>
      <c r="AU8" s="24"/>
      <c r="AV8" s="26"/>
    </row>
    <row r="9" spans="1:52" ht="58.5" customHeight="1" x14ac:dyDescent="0.25">
      <c r="A9" s="722"/>
      <c r="B9" s="691"/>
      <c r="C9" s="676"/>
      <c r="D9" s="291" t="s">
        <v>90</v>
      </c>
      <c r="E9" s="290">
        <v>1</v>
      </c>
      <c r="F9" s="290" t="s">
        <v>88</v>
      </c>
      <c r="G9" s="291" t="s">
        <v>91</v>
      </c>
      <c r="H9" s="35" t="s">
        <v>52</v>
      </c>
      <c r="I9" s="290" t="s">
        <v>85</v>
      </c>
      <c r="J9" s="291" t="s">
        <v>86</v>
      </c>
      <c r="K9" s="290" t="s">
        <v>85</v>
      </c>
      <c r="L9" s="290" t="s">
        <v>85</v>
      </c>
      <c r="M9" s="290" t="s">
        <v>85</v>
      </c>
      <c r="N9" s="294">
        <v>450000</v>
      </c>
      <c r="O9" s="294">
        <v>496640</v>
      </c>
      <c r="P9" s="294">
        <v>155000</v>
      </c>
      <c r="Q9" s="36">
        <f>N9+O9+P9</f>
        <v>1101640</v>
      </c>
      <c r="R9" s="37">
        <v>0</v>
      </c>
      <c r="S9" s="37">
        <v>0</v>
      </c>
      <c r="T9" s="37">
        <v>0</v>
      </c>
      <c r="U9" s="39">
        <v>100</v>
      </c>
      <c r="V9" s="696"/>
      <c r="W9" s="290">
        <v>6999</v>
      </c>
      <c r="X9" s="290">
        <f>W9/V7*100</f>
        <v>83.005218216318781</v>
      </c>
      <c r="Y9" s="290">
        <v>0</v>
      </c>
      <c r="Z9" s="290">
        <v>0</v>
      </c>
      <c r="AA9" s="290">
        <v>1698</v>
      </c>
      <c r="AB9" s="40">
        <v>0</v>
      </c>
      <c r="AC9" s="290">
        <v>0</v>
      </c>
      <c r="AD9" s="290">
        <v>0</v>
      </c>
      <c r="AE9" s="290">
        <v>0</v>
      </c>
      <c r="AF9" s="40">
        <v>76</v>
      </c>
      <c r="AG9" s="299">
        <v>0</v>
      </c>
      <c r="AH9" s="299">
        <v>0</v>
      </c>
      <c r="AI9" s="299">
        <v>0</v>
      </c>
      <c r="AJ9" s="299">
        <v>1325000</v>
      </c>
      <c r="AK9" s="38">
        <f t="shared" si="1"/>
        <v>0</v>
      </c>
      <c r="AL9" s="38">
        <f t="shared" si="1"/>
        <v>0</v>
      </c>
      <c r="AM9" s="38">
        <v>1325000</v>
      </c>
      <c r="AN9" s="38">
        <f>U9*AB9</f>
        <v>0</v>
      </c>
      <c r="AO9" s="301">
        <f t="shared" si="2"/>
        <v>1325000</v>
      </c>
      <c r="AP9" s="314">
        <f t="shared" si="3"/>
        <v>223360</v>
      </c>
      <c r="AQ9" s="24"/>
      <c r="AR9" s="25"/>
      <c r="AS9" s="24"/>
      <c r="AT9" s="25"/>
      <c r="AU9" s="24"/>
      <c r="AV9" s="26"/>
    </row>
    <row r="10" spans="1:52" ht="28.5" x14ac:dyDescent="0.25">
      <c r="A10" s="722"/>
      <c r="B10" s="691"/>
      <c r="C10" s="676"/>
      <c r="D10" s="291" t="s">
        <v>92</v>
      </c>
      <c r="E10" s="290">
        <v>1</v>
      </c>
      <c r="F10" s="290" t="s">
        <v>83</v>
      </c>
      <c r="G10" s="291" t="s">
        <v>93</v>
      </c>
      <c r="H10" s="35" t="s">
        <v>52</v>
      </c>
      <c r="I10" s="290" t="s">
        <v>85</v>
      </c>
      <c r="J10" s="291" t="s">
        <v>86</v>
      </c>
      <c r="K10" s="290" t="s">
        <v>85</v>
      </c>
      <c r="L10" s="290" t="s">
        <v>85</v>
      </c>
      <c r="M10" s="290" t="s">
        <v>85</v>
      </c>
      <c r="N10" s="294">
        <v>347200</v>
      </c>
      <c r="O10" s="294">
        <v>52800</v>
      </c>
      <c r="P10" s="294">
        <v>117500</v>
      </c>
      <c r="Q10" s="36">
        <f>N10+O10+P10</f>
        <v>517500</v>
      </c>
      <c r="R10" s="37">
        <v>0</v>
      </c>
      <c r="S10" s="37">
        <v>0</v>
      </c>
      <c r="T10" s="37">
        <v>0</v>
      </c>
      <c r="U10" s="37">
        <v>8000</v>
      </c>
      <c r="V10" s="696"/>
      <c r="W10" s="304">
        <v>2540</v>
      </c>
      <c r="X10" s="290">
        <f>W10/V7*100</f>
        <v>30.123339658444021</v>
      </c>
      <c r="Y10" s="290">
        <v>0</v>
      </c>
      <c r="Z10" s="290">
        <v>0</v>
      </c>
      <c r="AA10" s="290">
        <v>245</v>
      </c>
      <c r="AB10" s="40">
        <v>0</v>
      </c>
      <c r="AC10" s="290">
        <v>0</v>
      </c>
      <c r="AD10" s="290">
        <v>0</v>
      </c>
      <c r="AE10" s="290">
        <v>0</v>
      </c>
      <c r="AF10" s="290">
        <v>0</v>
      </c>
      <c r="AG10" s="299">
        <v>0</v>
      </c>
      <c r="AH10" s="299">
        <v>0</v>
      </c>
      <c r="AI10" s="299">
        <v>0</v>
      </c>
      <c r="AJ10" s="299">
        <v>415400</v>
      </c>
      <c r="AK10" s="38">
        <f t="shared" si="1"/>
        <v>0</v>
      </c>
      <c r="AL10" s="38">
        <f t="shared" si="1"/>
        <v>0</v>
      </c>
      <c r="AM10" s="38">
        <v>415400</v>
      </c>
      <c r="AN10" s="41">
        <v>0</v>
      </c>
      <c r="AO10" s="301">
        <v>415400</v>
      </c>
      <c r="AP10" s="314">
        <f t="shared" si="3"/>
        <v>-102100</v>
      </c>
      <c r="AQ10" s="24"/>
      <c r="AR10" s="25"/>
      <c r="AS10" s="24"/>
      <c r="AT10" s="25"/>
      <c r="AU10" s="24"/>
      <c r="AV10" s="26"/>
    </row>
    <row r="11" spans="1:52" ht="71.25" x14ac:dyDescent="0.25">
      <c r="A11" s="722"/>
      <c r="B11" s="691"/>
      <c r="C11" s="676"/>
      <c r="D11" s="291" t="s">
        <v>237</v>
      </c>
      <c r="E11" s="290">
        <v>1</v>
      </c>
      <c r="F11" s="290" t="s">
        <v>238</v>
      </c>
      <c r="G11" s="291" t="s">
        <v>239</v>
      </c>
      <c r="H11" s="35" t="s">
        <v>52</v>
      </c>
      <c r="I11" s="290" t="s">
        <v>85</v>
      </c>
      <c r="J11" s="291" t="s">
        <v>86</v>
      </c>
      <c r="K11" s="290" t="s">
        <v>85</v>
      </c>
      <c r="L11" s="290" t="s">
        <v>85</v>
      </c>
      <c r="M11" s="290" t="s">
        <v>85</v>
      </c>
      <c r="N11" s="294">
        <v>510000</v>
      </c>
      <c r="O11" s="294">
        <v>140160</v>
      </c>
      <c r="P11" s="294">
        <v>25000</v>
      </c>
      <c r="Q11" s="36">
        <f>N11+O11+P11</f>
        <v>675160</v>
      </c>
      <c r="R11" s="37">
        <v>0</v>
      </c>
      <c r="S11" s="37">
        <v>0</v>
      </c>
      <c r="T11" s="37">
        <v>0</v>
      </c>
      <c r="U11" s="37">
        <v>0</v>
      </c>
      <c r="V11" s="696"/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299">
        <v>0</v>
      </c>
      <c r="AH11" s="299">
        <v>0</v>
      </c>
      <c r="AI11" s="299">
        <v>0</v>
      </c>
      <c r="AJ11" s="299">
        <v>0</v>
      </c>
      <c r="AK11" s="38">
        <v>0</v>
      </c>
      <c r="AL11" s="38">
        <v>0</v>
      </c>
      <c r="AM11" s="38">
        <v>0</v>
      </c>
      <c r="AN11" s="38">
        <v>0</v>
      </c>
      <c r="AO11" s="301">
        <v>0</v>
      </c>
      <c r="AP11" s="314">
        <v>0</v>
      </c>
      <c r="AQ11" s="24"/>
      <c r="AR11" s="25"/>
      <c r="AS11" s="24"/>
      <c r="AT11" s="25"/>
      <c r="AU11" s="24"/>
      <c r="AV11" s="26"/>
    </row>
    <row r="12" spans="1:52" ht="71.25" x14ac:dyDescent="0.25">
      <c r="A12" s="722"/>
      <c r="B12" s="691"/>
      <c r="C12" s="676"/>
      <c r="D12" s="291" t="s">
        <v>240</v>
      </c>
      <c r="E12" s="290">
        <v>3</v>
      </c>
      <c r="F12" s="290" t="s">
        <v>241</v>
      </c>
      <c r="G12" s="291" t="s">
        <v>135</v>
      </c>
      <c r="H12" s="35" t="s">
        <v>52</v>
      </c>
      <c r="I12" s="290" t="s">
        <v>85</v>
      </c>
      <c r="J12" s="290" t="s">
        <v>85</v>
      </c>
      <c r="K12" s="290" t="s">
        <v>85</v>
      </c>
      <c r="L12" s="290" t="s">
        <v>85</v>
      </c>
      <c r="M12" s="291" t="s">
        <v>242</v>
      </c>
      <c r="N12" s="294">
        <v>860733</v>
      </c>
      <c r="O12" s="294">
        <v>1500000</v>
      </c>
      <c r="P12" s="294">
        <v>62500</v>
      </c>
      <c r="Q12" s="36">
        <v>2423233</v>
      </c>
      <c r="R12" s="37">
        <v>0</v>
      </c>
      <c r="S12" s="37">
        <v>0</v>
      </c>
      <c r="T12" s="37">
        <v>0</v>
      </c>
      <c r="U12" s="37">
        <v>0</v>
      </c>
      <c r="V12" s="696"/>
      <c r="W12" s="304">
        <v>7500</v>
      </c>
      <c r="X12" s="290">
        <v>0</v>
      </c>
      <c r="Y12" s="290">
        <v>0</v>
      </c>
      <c r="Z12" s="290">
        <v>0</v>
      </c>
      <c r="AA12" s="290">
        <v>6270</v>
      </c>
      <c r="AB12" s="40">
        <v>0</v>
      </c>
      <c r="AC12" s="290">
        <v>0</v>
      </c>
      <c r="AD12" s="290">
        <v>0</v>
      </c>
      <c r="AE12" s="290">
        <v>0</v>
      </c>
      <c r="AF12" s="290">
        <v>0</v>
      </c>
      <c r="AG12" s="299">
        <v>0</v>
      </c>
      <c r="AH12" s="299">
        <v>0</v>
      </c>
      <c r="AI12" s="299">
        <v>0</v>
      </c>
      <c r="AJ12" s="299">
        <v>0</v>
      </c>
      <c r="AK12" s="38">
        <v>0</v>
      </c>
      <c r="AL12" s="38">
        <v>0</v>
      </c>
      <c r="AM12" s="38">
        <v>0</v>
      </c>
      <c r="AN12" s="41">
        <v>0</v>
      </c>
      <c r="AO12" s="301">
        <v>0</v>
      </c>
      <c r="AP12" s="314">
        <v>-2423233</v>
      </c>
      <c r="AQ12" s="9"/>
      <c r="AR12" s="9"/>
      <c r="AS12" s="9"/>
      <c r="AT12" s="9"/>
      <c r="AU12" s="9"/>
      <c r="AV12" s="9"/>
    </row>
    <row r="13" spans="1:52" s="49" customFormat="1" ht="50.25" customHeight="1" x14ac:dyDescent="0.25">
      <c r="A13" s="722"/>
      <c r="B13" s="691"/>
      <c r="C13" s="676"/>
      <c r="D13" s="291" t="s">
        <v>77</v>
      </c>
      <c r="E13" s="290">
        <v>2</v>
      </c>
      <c r="F13" s="43" t="s">
        <v>94</v>
      </c>
      <c r="G13" s="291" t="s">
        <v>95</v>
      </c>
      <c r="H13" s="35" t="s">
        <v>52</v>
      </c>
      <c r="I13" s="290" t="s">
        <v>85</v>
      </c>
      <c r="J13" s="291" t="s">
        <v>86</v>
      </c>
      <c r="K13" s="290" t="s">
        <v>85</v>
      </c>
      <c r="L13" s="290" t="s">
        <v>85</v>
      </c>
      <c r="M13" s="290" t="s">
        <v>85</v>
      </c>
      <c r="N13" s="294">
        <v>56925</v>
      </c>
      <c r="O13" s="294">
        <v>0</v>
      </c>
      <c r="P13" s="294">
        <v>42700</v>
      </c>
      <c r="Q13" s="36">
        <f t="shared" ref="Q13:Q15" si="4">N13+O13+P13</f>
        <v>99625</v>
      </c>
      <c r="R13" s="44">
        <v>0</v>
      </c>
      <c r="S13" s="44">
        <v>0</v>
      </c>
      <c r="T13" s="44">
        <v>0</v>
      </c>
      <c r="U13" s="44">
        <v>50</v>
      </c>
      <c r="V13" s="696"/>
      <c r="W13" s="304">
        <v>525</v>
      </c>
      <c r="X13" s="290">
        <v>0</v>
      </c>
      <c r="Y13" s="45">
        <v>0</v>
      </c>
      <c r="Z13" s="290">
        <v>0</v>
      </c>
      <c r="AA13" s="290">
        <v>0</v>
      </c>
      <c r="AB13" s="290">
        <v>0</v>
      </c>
      <c r="AC13" s="290">
        <v>0</v>
      </c>
      <c r="AD13" s="290">
        <v>0</v>
      </c>
      <c r="AE13" s="290">
        <v>0</v>
      </c>
      <c r="AF13" s="290">
        <v>0</v>
      </c>
      <c r="AG13" s="46">
        <v>0</v>
      </c>
      <c r="AH13" s="299">
        <v>0</v>
      </c>
      <c r="AI13" s="299">
        <v>0</v>
      </c>
      <c r="AJ13" s="299">
        <v>227700</v>
      </c>
      <c r="AK13" s="38">
        <f>R13*Y13</f>
        <v>0</v>
      </c>
      <c r="AL13" s="38">
        <f t="shared" si="1"/>
        <v>0</v>
      </c>
      <c r="AM13" s="38">
        <v>227700</v>
      </c>
      <c r="AN13" s="38">
        <f t="shared" si="0"/>
        <v>0</v>
      </c>
      <c r="AO13" s="47">
        <f>AK13+AL13+AM13+AN13</f>
        <v>227700</v>
      </c>
      <c r="AP13" s="48">
        <f>AO13-Q13</f>
        <v>128075</v>
      </c>
      <c r="AQ13" s="9"/>
      <c r="AR13" s="9"/>
      <c r="AS13" s="9"/>
      <c r="AT13" s="9"/>
      <c r="AU13" s="9"/>
      <c r="AV13" s="9"/>
    </row>
    <row r="14" spans="1:52" s="49" customFormat="1" ht="54" customHeight="1" x14ac:dyDescent="0.25">
      <c r="A14" s="722"/>
      <c r="B14" s="691"/>
      <c r="C14" s="676"/>
      <c r="D14" s="291" t="s">
        <v>77</v>
      </c>
      <c r="E14" s="290">
        <v>1</v>
      </c>
      <c r="F14" s="43" t="s">
        <v>94</v>
      </c>
      <c r="G14" s="291" t="s">
        <v>96</v>
      </c>
      <c r="H14" s="35" t="s">
        <v>52</v>
      </c>
      <c r="I14" s="290" t="s">
        <v>85</v>
      </c>
      <c r="J14" s="291" t="s">
        <v>86</v>
      </c>
      <c r="K14" s="290" t="s">
        <v>85</v>
      </c>
      <c r="L14" s="290" t="s">
        <v>85</v>
      </c>
      <c r="M14" s="290" t="s">
        <v>85</v>
      </c>
      <c r="N14" s="294">
        <v>235980</v>
      </c>
      <c r="O14" s="294">
        <v>129600</v>
      </c>
      <c r="P14" s="294">
        <v>72500</v>
      </c>
      <c r="Q14" s="36">
        <f t="shared" si="4"/>
        <v>438080</v>
      </c>
      <c r="R14" s="44">
        <v>0</v>
      </c>
      <c r="S14" s="44">
        <v>0</v>
      </c>
      <c r="T14" s="44">
        <v>0</v>
      </c>
      <c r="U14" s="295">
        <v>0</v>
      </c>
      <c r="V14" s="696"/>
      <c r="W14" s="290">
        <v>0</v>
      </c>
      <c r="X14" s="290">
        <f>W14/V7*100</f>
        <v>0</v>
      </c>
      <c r="Y14" s="290">
        <v>0</v>
      </c>
      <c r="Z14" s="290">
        <v>0</v>
      </c>
      <c r="AA14" s="290">
        <v>0</v>
      </c>
      <c r="AB14" s="290">
        <v>0</v>
      </c>
      <c r="AC14" s="290">
        <v>0</v>
      </c>
      <c r="AD14" s="290">
        <v>0</v>
      </c>
      <c r="AE14" s="290">
        <v>0</v>
      </c>
      <c r="AF14" s="290">
        <v>0</v>
      </c>
      <c r="AG14" s="299">
        <v>0</v>
      </c>
      <c r="AH14" s="299">
        <v>0</v>
      </c>
      <c r="AI14" s="299">
        <v>0</v>
      </c>
      <c r="AJ14" s="299">
        <v>0</v>
      </c>
      <c r="AK14" s="38">
        <f t="shared" si="1"/>
        <v>0</v>
      </c>
      <c r="AL14" s="38">
        <f t="shared" si="1"/>
        <v>0</v>
      </c>
      <c r="AM14" s="38">
        <f t="shared" si="0"/>
        <v>0</v>
      </c>
      <c r="AN14" s="38">
        <f t="shared" si="0"/>
        <v>0</v>
      </c>
      <c r="AO14" s="301">
        <f t="shared" si="2"/>
        <v>0</v>
      </c>
      <c r="AP14" s="314">
        <f t="shared" si="3"/>
        <v>-438080</v>
      </c>
      <c r="AQ14" s="9"/>
      <c r="AR14" s="9"/>
      <c r="AS14" s="9"/>
      <c r="AT14" s="9"/>
      <c r="AU14" s="9"/>
      <c r="AV14" s="9"/>
    </row>
    <row r="15" spans="1:52" ht="123" customHeight="1" thickBot="1" x14ac:dyDescent="0.3">
      <c r="A15" s="723"/>
      <c r="B15" s="692"/>
      <c r="C15" s="694"/>
      <c r="D15" s="311" t="s">
        <v>97</v>
      </c>
      <c r="E15" s="303">
        <v>1</v>
      </c>
      <c r="F15" s="303" t="s">
        <v>98</v>
      </c>
      <c r="G15" s="311" t="s">
        <v>99</v>
      </c>
      <c r="H15" s="50" t="s">
        <v>52</v>
      </c>
      <c r="I15" s="303" t="s">
        <v>85</v>
      </c>
      <c r="J15" s="303" t="s">
        <v>85</v>
      </c>
      <c r="K15" s="303" t="s">
        <v>85</v>
      </c>
      <c r="L15" s="303" t="s">
        <v>85</v>
      </c>
      <c r="M15" s="311" t="s">
        <v>100</v>
      </c>
      <c r="N15" s="294">
        <v>282000</v>
      </c>
      <c r="O15" s="294">
        <v>0</v>
      </c>
      <c r="P15" s="294">
        <v>870000</v>
      </c>
      <c r="Q15" s="51">
        <f t="shared" si="4"/>
        <v>1152000</v>
      </c>
      <c r="R15" s="52">
        <v>0</v>
      </c>
      <c r="S15" s="52">
        <v>0</v>
      </c>
      <c r="T15" s="52">
        <v>0</v>
      </c>
      <c r="U15" s="53">
        <v>0</v>
      </c>
      <c r="V15" s="697"/>
      <c r="W15" s="303">
        <v>0</v>
      </c>
      <c r="X15" s="303">
        <f>W15/V7*100</f>
        <v>0</v>
      </c>
      <c r="Y15" s="303">
        <v>0</v>
      </c>
      <c r="Z15" s="303">
        <v>0</v>
      </c>
      <c r="AA15" s="303">
        <v>0</v>
      </c>
      <c r="AB15" s="303">
        <v>0</v>
      </c>
      <c r="AC15" s="303">
        <v>0</v>
      </c>
      <c r="AD15" s="303">
        <v>0</v>
      </c>
      <c r="AE15" s="303">
        <v>0</v>
      </c>
      <c r="AF15" s="303">
        <v>0</v>
      </c>
      <c r="AG15" s="54">
        <v>0</v>
      </c>
      <c r="AH15" s="54">
        <v>0</v>
      </c>
      <c r="AI15" s="54">
        <v>0</v>
      </c>
      <c r="AJ15" s="54">
        <v>0</v>
      </c>
      <c r="AK15" s="55">
        <f t="shared" si="1"/>
        <v>0</v>
      </c>
      <c r="AL15" s="55">
        <f t="shared" si="1"/>
        <v>0</v>
      </c>
      <c r="AM15" s="55">
        <v>437500</v>
      </c>
      <c r="AN15" s="55">
        <f t="shared" si="0"/>
        <v>0</v>
      </c>
      <c r="AO15" s="142">
        <f t="shared" si="2"/>
        <v>437500</v>
      </c>
      <c r="AP15" s="143">
        <f t="shared" si="3"/>
        <v>-714500</v>
      </c>
      <c r="AQ15" s="9"/>
      <c r="AR15" s="9"/>
      <c r="AS15" s="9"/>
      <c r="AT15" s="9"/>
      <c r="AU15" s="9"/>
      <c r="AV15" s="9"/>
    </row>
    <row r="16" spans="1:52" ht="72" thickBot="1" x14ac:dyDescent="0.3">
      <c r="A16" s="721">
        <v>2</v>
      </c>
      <c r="B16" s="698" t="s">
        <v>101</v>
      </c>
      <c r="C16" s="699">
        <v>5</v>
      </c>
      <c r="D16" s="319" t="s">
        <v>77</v>
      </c>
      <c r="E16" s="305">
        <v>1</v>
      </c>
      <c r="F16" s="305" t="s">
        <v>102</v>
      </c>
      <c r="G16" s="319" t="s">
        <v>103</v>
      </c>
      <c r="H16" s="56" t="s">
        <v>104</v>
      </c>
      <c r="I16" s="315" t="s">
        <v>85</v>
      </c>
      <c r="J16" s="315" t="s">
        <v>85</v>
      </c>
      <c r="K16" s="315" t="s">
        <v>85</v>
      </c>
      <c r="L16" s="121" t="s">
        <v>105</v>
      </c>
      <c r="M16" s="315" t="s">
        <v>85</v>
      </c>
      <c r="N16" s="294">
        <v>449740</v>
      </c>
      <c r="O16" s="294">
        <v>74580</v>
      </c>
      <c r="P16" s="294">
        <v>17250</v>
      </c>
      <c r="Q16" s="36">
        <f t="shared" ref="Q16:Q22" si="5">SUM(N16:P16)</f>
        <v>541570</v>
      </c>
      <c r="R16" s="44">
        <v>0</v>
      </c>
      <c r="S16" s="44">
        <v>0</v>
      </c>
      <c r="T16" s="44">
        <v>0</v>
      </c>
      <c r="U16" s="44">
        <v>0</v>
      </c>
      <c r="V16" s="700">
        <v>9072</v>
      </c>
      <c r="W16" s="290">
        <v>210</v>
      </c>
      <c r="X16" s="290">
        <f>W16/V16*100</f>
        <v>2.3148148148148149</v>
      </c>
      <c r="Y16" s="290">
        <v>0</v>
      </c>
      <c r="Z16" s="290">
        <v>0</v>
      </c>
      <c r="AA16" s="290">
        <v>0</v>
      </c>
      <c r="AB16" s="290">
        <v>0</v>
      </c>
      <c r="AC16" s="290">
        <v>0</v>
      </c>
      <c r="AD16" s="290">
        <v>0</v>
      </c>
      <c r="AE16" s="290">
        <v>0</v>
      </c>
      <c r="AF16" s="290">
        <v>70</v>
      </c>
      <c r="AG16" s="54">
        <v>0</v>
      </c>
      <c r="AH16" s="54">
        <v>0</v>
      </c>
      <c r="AI16" s="54">
        <v>0</v>
      </c>
      <c r="AJ16" s="54">
        <v>0</v>
      </c>
      <c r="AK16" s="38">
        <f>R16*Y16</f>
        <v>0</v>
      </c>
      <c r="AL16" s="38">
        <f t="shared" si="1"/>
        <v>0</v>
      </c>
      <c r="AM16" s="38">
        <f t="shared" si="1"/>
        <v>0</v>
      </c>
      <c r="AN16" s="38">
        <v>5000</v>
      </c>
      <c r="AO16" s="301">
        <v>5000</v>
      </c>
      <c r="AP16" s="57">
        <f>AO16-Q16</f>
        <v>-536570</v>
      </c>
      <c r="AQ16" s="9"/>
      <c r="AR16" s="9"/>
      <c r="AS16" s="9"/>
      <c r="AT16" s="9"/>
      <c r="AU16" s="9"/>
      <c r="AV16" s="9"/>
    </row>
    <row r="17" spans="1:48" ht="72" thickBot="1" x14ac:dyDescent="0.3">
      <c r="A17" s="722"/>
      <c r="B17" s="698"/>
      <c r="C17" s="699"/>
      <c r="D17" s="320" t="s">
        <v>77</v>
      </c>
      <c r="E17" s="307">
        <v>1</v>
      </c>
      <c r="F17" s="307" t="s">
        <v>106</v>
      </c>
      <c r="G17" s="319" t="s">
        <v>107</v>
      </c>
      <c r="H17" s="35" t="s">
        <v>104</v>
      </c>
      <c r="I17" s="290" t="s">
        <v>85</v>
      </c>
      <c r="J17" s="290" t="s">
        <v>85</v>
      </c>
      <c r="K17" s="290" t="s">
        <v>85</v>
      </c>
      <c r="L17" s="291" t="s">
        <v>105</v>
      </c>
      <c r="M17" s="290" t="s">
        <v>85</v>
      </c>
      <c r="N17" s="294">
        <v>33152</v>
      </c>
      <c r="O17" s="294">
        <v>0</v>
      </c>
      <c r="P17" s="294">
        <v>0</v>
      </c>
      <c r="Q17" s="36">
        <f t="shared" si="5"/>
        <v>33152</v>
      </c>
      <c r="R17" s="44">
        <v>0</v>
      </c>
      <c r="S17" s="44">
        <v>0</v>
      </c>
      <c r="T17" s="44">
        <v>0</v>
      </c>
      <c r="U17" s="44">
        <v>13000</v>
      </c>
      <c r="V17" s="699"/>
      <c r="W17" s="290">
        <v>4</v>
      </c>
      <c r="X17" s="290">
        <v>0.02</v>
      </c>
      <c r="Y17" s="290">
        <v>0</v>
      </c>
      <c r="Z17" s="290">
        <v>0</v>
      </c>
      <c r="AA17" s="290">
        <v>0</v>
      </c>
      <c r="AB17" s="290">
        <v>0</v>
      </c>
      <c r="AC17" s="290">
        <v>0</v>
      </c>
      <c r="AD17" s="290">
        <v>0</v>
      </c>
      <c r="AE17" s="290">
        <v>0</v>
      </c>
      <c r="AF17" s="290">
        <v>0</v>
      </c>
      <c r="AG17" s="54">
        <v>0</v>
      </c>
      <c r="AH17" s="54">
        <v>0</v>
      </c>
      <c r="AI17" s="54">
        <v>0</v>
      </c>
      <c r="AJ17" s="54">
        <v>0</v>
      </c>
      <c r="AK17" s="38">
        <f t="shared" ref="AK17" si="6">R17*Y17</f>
        <v>0</v>
      </c>
      <c r="AL17" s="38">
        <f t="shared" si="1"/>
        <v>0</v>
      </c>
      <c r="AM17" s="38">
        <v>0</v>
      </c>
      <c r="AN17" s="38">
        <v>0</v>
      </c>
      <c r="AO17" s="58">
        <v>0</v>
      </c>
      <c r="AP17" s="59">
        <f>AO17-Q17</f>
        <v>-33152</v>
      </c>
      <c r="AQ17" s="9"/>
      <c r="AR17" s="9"/>
      <c r="AS17" s="9"/>
      <c r="AT17" s="9"/>
      <c r="AU17" s="9"/>
      <c r="AV17" s="9"/>
    </row>
    <row r="18" spans="1:48" ht="72" thickBot="1" x14ac:dyDescent="0.3">
      <c r="A18" s="722"/>
      <c r="B18" s="698"/>
      <c r="C18" s="699"/>
      <c r="D18" s="291" t="s">
        <v>108</v>
      </c>
      <c r="E18" s="290">
        <v>1</v>
      </c>
      <c r="F18" s="290" t="s">
        <v>102</v>
      </c>
      <c r="G18" s="319" t="s">
        <v>109</v>
      </c>
      <c r="H18" s="35" t="s">
        <v>104</v>
      </c>
      <c r="I18" s="290" t="s">
        <v>85</v>
      </c>
      <c r="J18" s="290" t="s">
        <v>85</v>
      </c>
      <c r="K18" s="290" t="s">
        <v>85</v>
      </c>
      <c r="L18" s="291" t="s">
        <v>105</v>
      </c>
      <c r="M18" s="290" t="s">
        <v>85</v>
      </c>
      <c r="N18" s="294">
        <v>430344</v>
      </c>
      <c r="O18" s="294">
        <v>411562</v>
      </c>
      <c r="P18" s="294">
        <v>24561</v>
      </c>
      <c r="Q18" s="36">
        <f t="shared" si="5"/>
        <v>866467</v>
      </c>
      <c r="R18" s="44">
        <v>0</v>
      </c>
      <c r="S18" s="44">
        <v>0</v>
      </c>
      <c r="T18" s="44">
        <v>770</v>
      </c>
      <c r="U18" s="44">
        <v>100</v>
      </c>
      <c r="V18" s="699"/>
      <c r="W18" s="307">
        <v>2790</v>
      </c>
      <c r="X18" s="290">
        <f>W18/V16*100</f>
        <v>30.753968253968257</v>
      </c>
      <c r="Y18" s="290">
        <v>0</v>
      </c>
      <c r="Z18" s="290">
        <v>0</v>
      </c>
      <c r="AA18" s="290">
        <v>704</v>
      </c>
      <c r="AB18" s="290">
        <v>0</v>
      </c>
      <c r="AC18" s="290">
        <v>0</v>
      </c>
      <c r="AD18" s="290">
        <v>0</v>
      </c>
      <c r="AE18" s="290">
        <v>0</v>
      </c>
      <c r="AF18" s="290">
        <v>0</v>
      </c>
      <c r="AG18" s="54">
        <v>0</v>
      </c>
      <c r="AH18" s="54">
        <v>0</v>
      </c>
      <c r="AI18" s="54">
        <v>0</v>
      </c>
      <c r="AJ18" s="54">
        <v>0</v>
      </c>
      <c r="AK18" s="38">
        <f>R18*Y18</f>
        <v>0</v>
      </c>
      <c r="AL18" s="38">
        <f>S18*Z18</f>
        <v>0</v>
      </c>
      <c r="AM18" s="38">
        <v>192940</v>
      </c>
      <c r="AN18" s="38">
        <v>0</v>
      </c>
      <c r="AO18" s="58">
        <v>192940</v>
      </c>
      <c r="AP18" s="60">
        <f>AO18-Q18</f>
        <v>-673527</v>
      </c>
      <c r="AQ18" s="9"/>
      <c r="AR18" s="9"/>
      <c r="AS18" s="9"/>
      <c r="AT18" s="9"/>
      <c r="AU18" s="9"/>
      <c r="AV18" s="9"/>
    </row>
    <row r="19" spans="1:48" ht="72" thickBot="1" x14ac:dyDescent="0.3">
      <c r="A19" s="722"/>
      <c r="B19" s="698"/>
      <c r="C19" s="699"/>
      <c r="D19" s="320" t="s">
        <v>110</v>
      </c>
      <c r="E19" s="307">
        <v>1</v>
      </c>
      <c r="F19" s="307" t="s">
        <v>111</v>
      </c>
      <c r="G19" s="319" t="s">
        <v>112</v>
      </c>
      <c r="H19" s="35" t="s">
        <v>104</v>
      </c>
      <c r="I19" s="290" t="s">
        <v>85</v>
      </c>
      <c r="J19" s="290" t="s">
        <v>85</v>
      </c>
      <c r="K19" s="290" t="s">
        <v>85</v>
      </c>
      <c r="L19" s="291" t="s">
        <v>105</v>
      </c>
      <c r="M19" s="290" t="s">
        <v>85</v>
      </c>
      <c r="N19" s="294">
        <v>525000</v>
      </c>
      <c r="O19" s="294">
        <v>539858</v>
      </c>
      <c r="P19" s="294">
        <v>24922</v>
      </c>
      <c r="Q19" s="36">
        <f t="shared" si="5"/>
        <v>1089780</v>
      </c>
      <c r="R19" s="44">
        <v>0</v>
      </c>
      <c r="S19" s="44">
        <v>0</v>
      </c>
      <c r="T19" s="44">
        <v>0</v>
      </c>
      <c r="U19" s="44">
        <v>100</v>
      </c>
      <c r="V19" s="699"/>
      <c r="W19" s="307">
        <v>3024</v>
      </c>
      <c r="X19" s="290">
        <f>W19/V16*100</f>
        <v>33.333333333333329</v>
      </c>
      <c r="Y19" s="290">
        <v>0</v>
      </c>
      <c r="Z19" s="290">
        <v>0</v>
      </c>
      <c r="AA19" s="290">
        <v>0</v>
      </c>
      <c r="AB19" s="290">
        <v>0</v>
      </c>
      <c r="AC19" s="290">
        <v>0</v>
      </c>
      <c r="AD19" s="290">
        <v>0</v>
      </c>
      <c r="AE19" s="290" t="s">
        <v>243</v>
      </c>
      <c r="AF19" s="290">
        <v>5397</v>
      </c>
      <c r="AG19" s="54">
        <v>0</v>
      </c>
      <c r="AH19" s="54">
        <v>0</v>
      </c>
      <c r="AI19" s="54">
        <v>0</v>
      </c>
      <c r="AJ19" s="54">
        <v>0</v>
      </c>
      <c r="AK19" s="38">
        <f t="shared" ref="AK19:AN34" si="7">R19*Y19</f>
        <v>0</v>
      </c>
      <c r="AL19" s="38">
        <f t="shared" si="7"/>
        <v>0</v>
      </c>
      <c r="AM19" s="38">
        <f t="shared" si="7"/>
        <v>0</v>
      </c>
      <c r="AN19" s="38">
        <v>1100000</v>
      </c>
      <c r="AO19" s="58">
        <f>AK19+AL19+AM19+AN19</f>
        <v>1100000</v>
      </c>
      <c r="AP19" s="60">
        <f t="shared" ref="AP19:AP24" si="8">AO19-Q19</f>
        <v>10220</v>
      </c>
      <c r="AQ19" s="9"/>
      <c r="AR19" s="9"/>
      <c r="AS19" s="9"/>
      <c r="AT19" s="9"/>
      <c r="AU19" s="9"/>
      <c r="AV19" s="9"/>
    </row>
    <row r="20" spans="1:48" ht="72" thickBot="1" x14ac:dyDescent="0.3">
      <c r="A20" s="722"/>
      <c r="B20" s="698"/>
      <c r="C20" s="699"/>
      <c r="D20" s="320" t="s">
        <v>113</v>
      </c>
      <c r="E20" s="307">
        <v>1</v>
      </c>
      <c r="F20" s="307" t="s">
        <v>114</v>
      </c>
      <c r="G20" s="307" t="s">
        <v>115</v>
      </c>
      <c r="H20" s="35" t="s">
        <v>104</v>
      </c>
      <c r="I20" s="290" t="s">
        <v>85</v>
      </c>
      <c r="J20" s="290" t="s">
        <v>85</v>
      </c>
      <c r="K20" s="290" t="s">
        <v>85</v>
      </c>
      <c r="L20" s="291" t="s">
        <v>105</v>
      </c>
      <c r="M20" s="290" t="s">
        <v>85</v>
      </c>
      <c r="N20" s="294">
        <v>546225</v>
      </c>
      <c r="O20" s="294">
        <v>240690</v>
      </c>
      <c r="P20" s="294">
        <v>33200</v>
      </c>
      <c r="Q20" s="36">
        <f t="shared" si="5"/>
        <v>820115</v>
      </c>
      <c r="R20" s="44">
        <v>0</v>
      </c>
      <c r="S20" s="44">
        <v>0</v>
      </c>
      <c r="T20" s="44">
        <v>0</v>
      </c>
      <c r="U20" s="44">
        <v>100</v>
      </c>
      <c r="V20" s="699"/>
      <c r="W20" s="307">
        <v>3048</v>
      </c>
      <c r="X20" s="290">
        <f>W20/V16*100</f>
        <v>33.597883597883602</v>
      </c>
      <c r="Y20" s="290">
        <v>0</v>
      </c>
      <c r="Z20" s="290">
        <v>0</v>
      </c>
      <c r="AA20" s="290">
        <v>0</v>
      </c>
      <c r="AB20" s="290">
        <v>0</v>
      </c>
      <c r="AC20" s="290">
        <v>0</v>
      </c>
      <c r="AD20" s="290">
        <v>0</v>
      </c>
      <c r="AE20" s="290">
        <v>0</v>
      </c>
      <c r="AF20" s="290">
        <v>5397</v>
      </c>
      <c r="AG20" s="54">
        <v>0</v>
      </c>
      <c r="AH20" s="54">
        <v>0</v>
      </c>
      <c r="AI20" s="54">
        <v>0</v>
      </c>
      <c r="AJ20" s="54">
        <v>0</v>
      </c>
      <c r="AK20" s="38">
        <f t="shared" si="7"/>
        <v>0</v>
      </c>
      <c r="AL20" s="38">
        <f t="shared" si="7"/>
        <v>0</v>
      </c>
      <c r="AM20" s="38">
        <f t="shared" si="7"/>
        <v>0</v>
      </c>
      <c r="AN20" s="38">
        <v>900000</v>
      </c>
      <c r="AO20" s="58">
        <f t="shared" ref="AO20" si="9">AK20+AL20+AM20+AN20</f>
        <v>900000</v>
      </c>
      <c r="AP20" s="60">
        <f t="shared" si="8"/>
        <v>79885</v>
      </c>
      <c r="AQ20" s="9"/>
      <c r="AR20" s="9"/>
      <c r="AS20" s="9"/>
      <c r="AT20" s="9"/>
      <c r="AU20" s="9"/>
      <c r="AV20" s="9"/>
    </row>
    <row r="21" spans="1:48" ht="72" thickBot="1" x14ac:dyDescent="0.3">
      <c r="A21" s="722"/>
      <c r="B21" s="698"/>
      <c r="C21" s="699"/>
      <c r="D21" s="320" t="s">
        <v>567</v>
      </c>
      <c r="E21" s="307">
        <v>1</v>
      </c>
      <c r="F21" s="307" t="s">
        <v>111</v>
      </c>
      <c r="G21" s="320" t="s">
        <v>116</v>
      </c>
      <c r="H21" s="35" t="s">
        <v>104</v>
      </c>
      <c r="I21" s="290" t="s">
        <v>85</v>
      </c>
      <c r="J21" s="290" t="s">
        <v>85</v>
      </c>
      <c r="K21" s="290" t="s">
        <v>85</v>
      </c>
      <c r="L21" s="291" t="s">
        <v>105</v>
      </c>
      <c r="M21" s="290" t="s">
        <v>85</v>
      </c>
      <c r="N21" s="294">
        <v>495943</v>
      </c>
      <c r="O21" s="294">
        <v>134244</v>
      </c>
      <c r="P21" s="294">
        <v>26541</v>
      </c>
      <c r="Q21" s="36">
        <f t="shared" si="5"/>
        <v>656728</v>
      </c>
      <c r="R21" s="44">
        <v>0</v>
      </c>
      <c r="S21" s="44">
        <v>13000</v>
      </c>
      <c r="T21" s="44">
        <v>0</v>
      </c>
      <c r="U21" s="44">
        <v>14000</v>
      </c>
      <c r="V21" s="699"/>
      <c r="W21" s="290">
        <v>13</v>
      </c>
      <c r="X21" s="290">
        <f>W21/V16*100</f>
        <v>0.14329805996472661</v>
      </c>
      <c r="Y21" s="290">
        <v>0</v>
      </c>
      <c r="Z21" s="290">
        <v>0</v>
      </c>
      <c r="AA21" s="290">
        <v>0</v>
      </c>
      <c r="AB21" s="290">
        <v>15.4</v>
      </c>
      <c r="AC21" s="290">
        <v>0</v>
      </c>
      <c r="AD21" s="290">
        <v>0</v>
      </c>
      <c r="AE21" s="290">
        <v>0</v>
      </c>
      <c r="AF21" s="290">
        <v>0</v>
      </c>
      <c r="AG21" s="54">
        <v>0</v>
      </c>
      <c r="AH21" s="54">
        <v>0</v>
      </c>
      <c r="AI21" s="54">
        <v>0</v>
      </c>
      <c r="AJ21" s="54">
        <v>0</v>
      </c>
      <c r="AK21" s="38">
        <f t="shared" si="7"/>
        <v>0</v>
      </c>
      <c r="AL21" s="38">
        <f t="shared" si="7"/>
        <v>0</v>
      </c>
      <c r="AM21" s="38">
        <v>6</v>
      </c>
      <c r="AN21" s="38">
        <v>859211</v>
      </c>
      <c r="AO21" s="58">
        <f>AK21+AL21+AM21+AN21</f>
        <v>859217</v>
      </c>
      <c r="AP21" s="60">
        <f t="shared" si="8"/>
        <v>202489</v>
      </c>
      <c r="AQ21" s="9"/>
      <c r="AR21" s="9"/>
      <c r="AS21" s="9"/>
      <c r="AT21" s="9"/>
      <c r="AU21" s="9"/>
      <c r="AV21" s="9"/>
    </row>
    <row r="22" spans="1:48" ht="72" thickBot="1" x14ac:dyDescent="0.3">
      <c r="A22" s="722"/>
      <c r="B22" s="698"/>
      <c r="C22" s="699"/>
      <c r="D22" s="320" t="s">
        <v>117</v>
      </c>
      <c r="E22" s="307">
        <v>1</v>
      </c>
      <c r="F22" s="307" t="s">
        <v>118</v>
      </c>
      <c r="G22" s="307" t="s">
        <v>119</v>
      </c>
      <c r="H22" s="35" t="s">
        <v>104</v>
      </c>
      <c r="I22" s="290" t="s">
        <v>85</v>
      </c>
      <c r="J22" s="290" t="s">
        <v>85</v>
      </c>
      <c r="K22" s="290" t="s">
        <v>85</v>
      </c>
      <c r="L22" s="291" t="s">
        <v>105</v>
      </c>
      <c r="M22" s="290" t="s">
        <v>85</v>
      </c>
      <c r="N22" s="294">
        <v>669026</v>
      </c>
      <c r="O22" s="294">
        <v>835974</v>
      </c>
      <c r="P22" s="294">
        <v>48263</v>
      </c>
      <c r="Q22" s="36">
        <f t="shared" si="5"/>
        <v>1553263</v>
      </c>
      <c r="R22" s="44">
        <v>0</v>
      </c>
      <c r="S22" s="44">
        <v>0</v>
      </c>
      <c r="T22" s="44">
        <v>0</v>
      </c>
      <c r="U22" s="44">
        <v>15000</v>
      </c>
      <c r="V22" s="699"/>
      <c r="W22" s="290">
        <v>22</v>
      </c>
      <c r="X22" s="290">
        <f>W22/V16*100</f>
        <v>0.24250440917107582</v>
      </c>
      <c r="Y22" s="290">
        <v>0</v>
      </c>
      <c r="Z22" s="290">
        <v>0</v>
      </c>
      <c r="AA22" s="290">
        <v>0</v>
      </c>
      <c r="AB22" s="62">
        <v>164</v>
      </c>
      <c r="AC22" s="290">
        <v>0</v>
      </c>
      <c r="AD22" s="290">
        <v>0</v>
      </c>
      <c r="AE22" s="290">
        <v>0</v>
      </c>
      <c r="AF22" s="290">
        <v>0</v>
      </c>
      <c r="AG22" s="54">
        <v>0</v>
      </c>
      <c r="AH22" s="54">
        <v>0</v>
      </c>
      <c r="AI22" s="54">
        <v>0</v>
      </c>
      <c r="AJ22" s="54">
        <v>0</v>
      </c>
      <c r="AK22" s="38">
        <f t="shared" si="7"/>
        <v>0</v>
      </c>
      <c r="AL22" s="38">
        <f t="shared" si="7"/>
        <v>0</v>
      </c>
      <c r="AM22" s="38">
        <v>1933500</v>
      </c>
      <c r="AN22" s="38"/>
      <c r="AO22" s="58">
        <v>1933500</v>
      </c>
      <c r="AP22" s="60">
        <f>AO22-Q22</f>
        <v>380237</v>
      </c>
      <c r="AQ22" s="9"/>
      <c r="AR22" s="9"/>
      <c r="AS22" s="9"/>
      <c r="AT22" s="9"/>
      <c r="AU22" s="9"/>
      <c r="AV22" s="9"/>
    </row>
    <row r="23" spans="1:48" ht="72" thickBot="1" x14ac:dyDescent="0.3">
      <c r="A23" s="722"/>
      <c r="B23" s="698"/>
      <c r="C23" s="699"/>
      <c r="D23" s="320" t="s">
        <v>56</v>
      </c>
      <c r="E23" s="307">
        <v>1</v>
      </c>
      <c r="F23" s="307" t="s">
        <v>120</v>
      </c>
      <c r="G23" s="307">
        <v>1007</v>
      </c>
      <c r="H23" s="35" t="s">
        <v>104</v>
      </c>
      <c r="I23" s="290" t="s">
        <v>85</v>
      </c>
      <c r="J23" s="290" t="s">
        <v>85</v>
      </c>
      <c r="K23" s="290" t="s">
        <v>85</v>
      </c>
      <c r="L23" s="291" t="s">
        <v>105</v>
      </c>
      <c r="M23" s="290" t="s">
        <v>85</v>
      </c>
      <c r="N23" s="294">
        <v>0</v>
      </c>
      <c r="O23" s="294">
        <v>11187</v>
      </c>
      <c r="P23" s="294">
        <v>0</v>
      </c>
      <c r="Q23" s="36">
        <v>11187</v>
      </c>
      <c r="R23" s="44">
        <v>0</v>
      </c>
      <c r="S23" s="44">
        <v>0</v>
      </c>
      <c r="T23" s="44">
        <v>0</v>
      </c>
      <c r="U23" s="44">
        <v>39040</v>
      </c>
      <c r="V23" s="699"/>
      <c r="W23" s="307">
        <v>0</v>
      </c>
      <c r="X23" s="290">
        <f>W23/V16*100</f>
        <v>0</v>
      </c>
      <c r="Y23" s="290">
        <v>0</v>
      </c>
      <c r="Z23" s="290">
        <v>0</v>
      </c>
      <c r="AA23" s="290">
        <v>0</v>
      </c>
      <c r="AB23" s="290">
        <v>0</v>
      </c>
      <c r="AC23" s="290">
        <v>0</v>
      </c>
      <c r="AD23" s="290">
        <v>0</v>
      </c>
      <c r="AE23" s="290">
        <v>0</v>
      </c>
      <c r="AF23" s="290">
        <v>0</v>
      </c>
      <c r="AG23" s="54">
        <v>0</v>
      </c>
      <c r="AH23" s="54">
        <v>0</v>
      </c>
      <c r="AI23" s="54">
        <v>0</v>
      </c>
      <c r="AJ23" s="54">
        <v>0</v>
      </c>
      <c r="AK23" s="38">
        <f t="shared" si="7"/>
        <v>0</v>
      </c>
      <c r="AL23" s="38">
        <f t="shared" si="7"/>
        <v>0</v>
      </c>
      <c r="AM23" s="38">
        <f t="shared" si="7"/>
        <v>0</v>
      </c>
      <c r="AN23" s="63">
        <f t="shared" si="1"/>
        <v>0</v>
      </c>
      <c r="AO23" s="58">
        <f t="shared" ref="AO23:AO25" si="10">AK23+AL23+AM23+AN23</f>
        <v>0</v>
      </c>
      <c r="AP23" s="60">
        <f t="shared" si="8"/>
        <v>-11187</v>
      </c>
      <c r="AQ23" s="9"/>
      <c r="AR23" s="9"/>
      <c r="AS23" s="9"/>
      <c r="AT23" s="9"/>
      <c r="AU23" s="9"/>
      <c r="AV23" s="9"/>
    </row>
    <row r="24" spans="1:48" ht="72" thickBot="1" x14ac:dyDescent="0.3">
      <c r="A24" s="722"/>
      <c r="B24" s="698"/>
      <c r="C24" s="699"/>
      <c r="D24" s="320" t="s">
        <v>80</v>
      </c>
      <c r="E24" s="307">
        <v>1</v>
      </c>
      <c r="F24" s="307" t="s">
        <v>121</v>
      </c>
      <c r="G24" s="307" t="s">
        <v>122</v>
      </c>
      <c r="H24" s="35" t="s">
        <v>104</v>
      </c>
      <c r="I24" s="290" t="s">
        <v>85</v>
      </c>
      <c r="J24" s="290" t="s">
        <v>85</v>
      </c>
      <c r="K24" s="290" t="s">
        <v>85</v>
      </c>
      <c r="L24" s="291" t="s">
        <v>105</v>
      </c>
      <c r="M24" s="290" t="s">
        <v>85</v>
      </c>
      <c r="N24" s="294">
        <v>0</v>
      </c>
      <c r="O24" s="294">
        <v>0</v>
      </c>
      <c r="P24" s="294">
        <v>0</v>
      </c>
      <c r="Q24" s="36">
        <f>SUM(N24:P24)</f>
        <v>0</v>
      </c>
      <c r="R24" s="44">
        <v>0</v>
      </c>
      <c r="S24" s="44">
        <v>0</v>
      </c>
      <c r="T24" s="44">
        <v>0</v>
      </c>
      <c r="U24" s="44">
        <v>0</v>
      </c>
      <c r="V24" s="699"/>
      <c r="W24" s="307">
        <v>0</v>
      </c>
      <c r="X24" s="290">
        <f>W24/V16*100</f>
        <v>0</v>
      </c>
      <c r="Y24" s="290">
        <v>0</v>
      </c>
      <c r="Z24" s="290">
        <v>0</v>
      </c>
      <c r="AA24" s="290">
        <v>0</v>
      </c>
      <c r="AB24" s="290">
        <v>0</v>
      </c>
      <c r="AC24" s="290">
        <v>0</v>
      </c>
      <c r="AD24" s="290">
        <v>0</v>
      </c>
      <c r="AE24" s="290">
        <v>0</v>
      </c>
      <c r="AF24" s="290">
        <v>0</v>
      </c>
      <c r="AG24" s="54">
        <v>0</v>
      </c>
      <c r="AH24" s="54">
        <v>0</v>
      </c>
      <c r="AI24" s="54">
        <v>0</v>
      </c>
      <c r="AJ24" s="54">
        <v>0</v>
      </c>
      <c r="AK24" s="38">
        <f t="shared" si="7"/>
        <v>0</v>
      </c>
      <c r="AL24" s="38">
        <f t="shared" si="7"/>
        <v>0</v>
      </c>
      <c r="AM24" s="38">
        <v>0</v>
      </c>
      <c r="AN24" s="63">
        <f t="shared" ref="AN24:AN30" si="11">U24*AB24</f>
        <v>0</v>
      </c>
      <c r="AO24" s="58">
        <v>0</v>
      </c>
      <c r="AP24" s="60">
        <f t="shared" si="8"/>
        <v>0</v>
      </c>
      <c r="AQ24" s="9"/>
      <c r="AR24" s="9"/>
      <c r="AS24" s="9"/>
      <c r="AT24" s="9"/>
      <c r="AU24" s="9"/>
      <c r="AV24" s="9"/>
    </row>
    <row r="25" spans="1:48" ht="72" thickBot="1" x14ac:dyDescent="0.3">
      <c r="A25" s="724"/>
      <c r="B25" s="698"/>
      <c r="C25" s="699"/>
      <c r="D25" s="320" t="s">
        <v>568</v>
      </c>
      <c r="E25" s="307">
        <v>1</v>
      </c>
      <c r="F25" s="307" t="s">
        <v>123</v>
      </c>
      <c r="G25" s="320" t="s">
        <v>124</v>
      </c>
      <c r="H25" s="64" t="s">
        <v>104</v>
      </c>
      <c r="I25" s="307" t="s">
        <v>85</v>
      </c>
      <c r="J25" s="307" t="s">
        <v>85</v>
      </c>
      <c r="K25" s="307" t="s">
        <v>85</v>
      </c>
      <c r="L25" s="320" t="s">
        <v>105</v>
      </c>
      <c r="M25" s="307" t="s">
        <v>85</v>
      </c>
      <c r="N25" s="294">
        <v>465415</v>
      </c>
      <c r="O25" s="294">
        <v>93225</v>
      </c>
      <c r="P25" s="294">
        <v>7200</v>
      </c>
      <c r="Q25" s="36">
        <f>SUM(N25:P25)</f>
        <v>565840</v>
      </c>
      <c r="R25" s="44">
        <v>13000</v>
      </c>
      <c r="S25" s="44">
        <v>1200</v>
      </c>
      <c r="T25" s="44">
        <v>0</v>
      </c>
      <c r="U25" s="44">
        <v>13000</v>
      </c>
      <c r="V25" s="701"/>
      <c r="W25" s="307">
        <v>0</v>
      </c>
      <c r="X25" s="290">
        <f>W25/V16*100</f>
        <v>0</v>
      </c>
      <c r="Y25" s="290">
        <v>0</v>
      </c>
      <c r="Z25" s="290">
        <v>0</v>
      </c>
      <c r="AA25" s="290">
        <v>0</v>
      </c>
      <c r="AB25" s="290">
        <v>0</v>
      </c>
      <c r="AC25" s="290">
        <v>0</v>
      </c>
      <c r="AD25" s="290">
        <v>0</v>
      </c>
      <c r="AE25" s="290">
        <v>0</v>
      </c>
      <c r="AF25" s="290">
        <v>0</v>
      </c>
      <c r="AG25" s="54">
        <v>0</v>
      </c>
      <c r="AH25" s="54">
        <v>0</v>
      </c>
      <c r="AI25" s="54">
        <v>0</v>
      </c>
      <c r="AJ25" s="54">
        <v>0</v>
      </c>
      <c r="AK25" s="38">
        <f t="shared" si="7"/>
        <v>0</v>
      </c>
      <c r="AL25" s="38">
        <f t="shared" si="7"/>
        <v>0</v>
      </c>
      <c r="AM25" s="38">
        <v>126000</v>
      </c>
      <c r="AN25" s="63">
        <f t="shared" si="11"/>
        <v>0</v>
      </c>
      <c r="AO25" s="58">
        <f t="shared" si="10"/>
        <v>126000</v>
      </c>
      <c r="AP25" s="65">
        <f>AO25-Q25</f>
        <v>-439840</v>
      </c>
      <c r="AQ25" s="9"/>
      <c r="AR25" s="9"/>
      <c r="AS25" s="9"/>
      <c r="AT25" s="9"/>
      <c r="AU25" s="9"/>
      <c r="AV25" s="9"/>
    </row>
    <row r="26" spans="1:48" ht="100.5" thickBot="1" x14ac:dyDescent="0.3">
      <c r="A26" s="705">
        <v>3</v>
      </c>
      <c r="B26" s="704" t="s">
        <v>125</v>
      </c>
      <c r="C26" s="705">
        <v>9</v>
      </c>
      <c r="D26" s="291" t="s">
        <v>77</v>
      </c>
      <c r="E26" s="290">
        <v>1</v>
      </c>
      <c r="F26" s="66" t="s">
        <v>126</v>
      </c>
      <c r="G26" s="291" t="s">
        <v>244</v>
      </c>
      <c r="H26" s="67" t="s">
        <v>127</v>
      </c>
      <c r="I26" s="290" t="s">
        <v>85</v>
      </c>
      <c r="J26" s="290" t="s">
        <v>85</v>
      </c>
      <c r="K26" s="290" t="s">
        <v>85</v>
      </c>
      <c r="L26" s="291" t="s">
        <v>128</v>
      </c>
      <c r="M26" s="290" t="s">
        <v>85</v>
      </c>
      <c r="N26" s="68">
        <v>0</v>
      </c>
      <c r="O26" s="68">
        <v>48000</v>
      </c>
      <c r="P26" s="68">
        <v>0</v>
      </c>
      <c r="Q26" s="69">
        <f>N26+O26+P26</f>
        <v>48000</v>
      </c>
      <c r="R26" s="39">
        <v>27000</v>
      </c>
      <c r="S26" s="37">
        <v>0</v>
      </c>
      <c r="T26" s="37">
        <v>300</v>
      </c>
      <c r="U26" s="37">
        <v>0</v>
      </c>
      <c r="V26" s="706">
        <v>11437</v>
      </c>
      <c r="W26" s="111">
        <v>11437</v>
      </c>
      <c r="X26" s="111">
        <v>100</v>
      </c>
      <c r="Y26" s="70">
        <v>0</v>
      </c>
      <c r="Z26" s="70">
        <v>0</v>
      </c>
      <c r="AA26" s="70">
        <v>0</v>
      </c>
      <c r="AB26" s="70">
        <v>13</v>
      </c>
      <c r="AC26" s="70">
        <v>0</v>
      </c>
      <c r="AD26" s="111">
        <v>0</v>
      </c>
      <c r="AE26" s="111">
        <v>0</v>
      </c>
      <c r="AF26" s="111">
        <v>0</v>
      </c>
      <c r="AG26" s="54">
        <v>0</v>
      </c>
      <c r="AH26" s="54">
        <v>0</v>
      </c>
      <c r="AI26" s="54">
        <v>0</v>
      </c>
      <c r="AJ26" s="54">
        <v>0</v>
      </c>
      <c r="AK26" s="41">
        <f>R26*Y26</f>
        <v>0</v>
      </c>
      <c r="AL26" s="41">
        <f t="shared" si="7"/>
        <v>0</v>
      </c>
      <c r="AM26" s="41">
        <f t="shared" si="7"/>
        <v>0</v>
      </c>
      <c r="AN26" s="41">
        <f t="shared" si="11"/>
        <v>0</v>
      </c>
      <c r="AO26" s="71">
        <f>AK26+AL26+AM26+AN26</f>
        <v>0</v>
      </c>
      <c r="AP26" s="72">
        <f>AO26-Q26</f>
        <v>-48000</v>
      </c>
      <c r="AQ26" s="9"/>
      <c r="AR26" s="9"/>
      <c r="AS26" s="9"/>
      <c r="AT26" s="9"/>
      <c r="AU26" s="9"/>
      <c r="AV26" s="9"/>
    </row>
    <row r="27" spans="1:48" ht="100.5" thickBot="1" x14ac:dyDescent="0.3">
      <c r="A27" s="699"/>
      <c r="B27" s="698"/>
      <c r="C27" s="699"/>
      <c r="D27" s="291" t="s">
        <v>77</v>
      </c>
      <c r="E27" s="290">
        <v>1</v>
      </c>
      <c r="F27" s="66" t="s">
        <v>129</v>
      </c>
      <c r="G27" s="291" t="s">
        <v>130</v>
      </c>
      <c r="H27" s="67" t="s">
        <v>127</v>
      </c>
      <c r="I27" s="290" t="s">
        <v>85</v>
      </c>
      <c r="J27" s="290" t="s">
        <v>85</v>
      </c>
      <c r="K27" s="290" t="s">
        <v>85</v>
      </c>
      <c r="L27" s="291" t="s">
        <v>131</v>
      </c>
      <c r="M27" s="290" t="s">
        <v>85</v>
      </c>
      <c r="N27" s="68">
        <v>47300</v>
      </c>
      <c r="O27" s="68">
        <v>224000</v>
      </c>
      <c r="P27" s="68">
        <v>0</v>
      </c>
      <c r="Q27" s="69">
        <f t="shared" ref="Q27:Q36" si="12">N27+O27+P27</f>
        <v>271300</v>
      </c>
      <c r="R27" s="39">
        <v>30000</v>
      </c>
      <c r="S27" s="37">
        <v>0</v>
      </c>
      <c r="T27" s="37">
        <v>300</v>
      </c>
      <c r="U27" s="37">
        <v>18000</v>
      </c>
      <c r="V27" s="707"/>
      <c r="W27" s="111">
        <v>40</v>
      </c>
      <c r="X27" s="111">
        <f>W27/V26*100</f>
        <v>0.34974206522689516</v>
      </c>
      <c r="Y27" s="45">
        <v>15</v>
      </c>
      <c r="Z27" s="70">
        <v>0</v>
      </c>
      <c r="AA27" s="70">
        <v>0</v>
      </c>
      <c r="AB27" s="45">
        <v>9</v>
      </c>
      <c r="AC27" s="45">
        <v>15</v>
      </c>
      <c r="AD27" s="111">
        <v>0</v>
      </c>
      <c r="AE27" s="111">
        <v>0</v>
      </c>
      <c r="AF27" s="111">
        <v>0</v>
      </c>
      <c r="AG27" s="54">
        <v>405800</v>
      </c>
      <c r="AH27" s="54">
        <v>0</v>
      </c>
      <c r="AI27" s="54">
        <v>0</v>
      </c>
      <c r="AJ27" s="54">
        <v>8500</v>
      </c>
      <c r="AK27" s="41">
        <f>R27*Y27</f>
        <v>450000</v>
      </c>
      <c r="AL27" s="41">
        <f>S27*Z27</f>
        <v>0</v>
      </c>
      <c r="AM27" s="41">
        <f>T27*AA27</f>
        <v>0</v>
      </c>
      <c r="AN27" s="41">
        <f>U27*AB27</f>
        <v>162000</v>
      </c>
      <c r="AO27" s="71">
        <f>AK27+AL27+AM27+AN27</f>
        <v>612000</v>
      </c>
      <c r="AP27" s="72">
        <f t="shared" ref="AP27:AP30" si="13">AO27-Q27</f>
        <v>340700</v>
      </c>
      <c r="AQ27" s="9"/>
      <c r="AR27" s="9"/>
      <c r="AS27" s="9"/>
      <c r="AT27" s="9"/>
      <c r="AU27" s="9"/>
      <c r="AV27" s="9"/>
    </row>
    <row r="28" spans="1:48" ht="86.25" thickBot="1" x14ac:dyDescent="0.3">
      <c r="A28" s="699"/>
      <c r="B28" s="698"/>
      <c r="C28" s="699"/>
      <c r="D28" s="291" t="s">
        <v>48</v>
      </c>
      <c r="E28" s="290">
        <v>1</v>
      </c>
      <c r="F28" s="291" t="s">
        <v>132</v>
      </c>
      <c r="G28" s="291" t="s">
        <v>133</v>
      </c>
      <c r="H28" s="67" t="s">
        <v>245</v>
      </c>
      <c r="I28" s="290" t="s">
        <v>85</v>
      </c>
      <c r="J28" s="290" t="s">
        <v>85</v>
      </c>
      <c r="K28" s="290" t="s">
        <v>85</v>
      </c>
      <c r="L28" s="291" t="s">
        <v>134</v>
      </c>
      <c r="M28" s="290" t="s">
        <v>85</v>
      </c>
      <c r="N28" s="68">
        <v>703500</v>
      </c>
      <c r="O28" s="68">
        <v>372800</v>
      </c>
      <c r="P28" s="68">
        <v>482500</v>
      </c>
      <c r="Q28" s="69">
        <f t="shared" si="12"/>
        <v>1558800</v>
      </c>
      <c r="R28" s="39">
        <v>0</v>
      </c>
      <c r="S28" s="37">
        <v>0</v>
      </c>
      <c r="T28" s="37">
        <v>0</v>
      </c>
      <c r="U28" s="37">
        <v>13000</v>
      </c>
      <c r="V28" s="707"/>
      <c r="W28" s="111">
        <v>1200</v>
      </c>
      <c r="X28" s="111">
        <f>W28/V26*100</f>
        <v>10.492261956806855</v>
      </c>
      <c r="Y28" s="70">
        <v>0</v>
      </c>
      <c r="Z28" s="70">
        <v>0</v>
      </c>
      <c r="AA28" s="70">
        <v>0</v>
      </c>
      <c r="AB28" s="73">
        <v>349.5</v>
      </c>
      <c r="AC28" s="70">
        <v>0</v>
      </c>
      <c r="AD28" s="111">
        <v>0</v>
      </c>
      <c r="AE28" s="111">
        <v>0</v>
      </c>
      <c r="AF28" s="111">
        <v>6</v>
      </c>
      <c r="AG28" s="54">
        <v>0</v>
      </c>
      <c r="AH28" s="54">
        <v>0</v>
      </c>
      <c r="AI28" s="54">
        <v>0</v>
      </c>
      <c r="AJ28" s="54">
        <v>59000</v>
      </c>
      <c r="AK28" s="41">
        <f t="shared" ref="AK28:AN35" si="14">R28*Y28</f>
        <v>0</v>
      </c>
      <c r="AL28" s="41">
        <f t="shared" si="7"/>
        <v>0</v>
      </c>
      <c r="AM28" s="41">
        <f t="shared" si="7"/>
        <v>0</v>
      </c>
      <c r="AN28" s="41">
        <f>U28*AB28</f>
        <v>4543500</v>
      </c>
      <c r="AO28" s="71">
        <f>AK28+AL28+AM28+AN28</f>
        <v>4543500</v>
      </c>
      <c r="AP28" s="72">
        <f t="shared" si="13"/>
        <v>2984700</v>
      </c>
      <c r="AQ28" s="9"/>
      <c r="AR28" s="9"/>
      <c r="AS28" s="9"/>
      <c r="AT28" s="9"/>
      <c r="AU28" s="9"/>
      <c r="AV28" s="9"/>
    </row>
    <row r="29" spans="1:48" ht="100.5" thickBot="1" x14ac:dyDescent="0.3">
      <c r="A29" s="699"/>
      <c r="B29" s="698"/>
      <c r="C29" s="699"/>
      <c r="D29" s="291" t="s">
        <v>54</v>
      </c>
      <c r="E29" s="290">
        <v>1</v>
      </c>
      <c r="F29" s="66" t="s">
        <v>136</v>
      </c>
      <c r="G29" s="291" t="s">
        <v>137</v>
      </c>
      <c r="H29" s="67" t="s">
        <v>245</v>
      </c>
      <c r="I29" s="290" t="s">
        <v>85</v>
      </c>
      <c r="J29" s="290" t="s">
        <v>85</v>
      </c>
      <c r="K29" s="290" t="s">
        <v>85</v>
      </c>
      <c r="L29" s="291" t="s">
        <v>138</v>
      </c>
      <c r="M29" s="290" t="s">
        <v>85</v>
      </c>
      <c r="N29" s="68">
        <v>149000</v>
      </c>
      <c r="O29" s="68">
        <v>531200</v>
      </c>
      <c r="P29" s="68">
        <v>0</v>
      </c>
      <c r="Q29" s="69">
        <f>N29+O29+P29</f>
        <v>680200</v>
      </c>
      <c r="R29" s="39">
        <v>0</v>
      </c>
      <c r="S29" s="37">
        <v>0</v>
      </c>
      <c r="T29" s="37">
        <v>0</v>
      </c>
      <c r="U29" s="37">
        <v>200</v>
      </c>
      <c r="V29" s="707"/>
      <c r="W29" s="111">
        <v>11437</v>
      </c>
      <c r="X29" s="111">
        <f>W29/V26*100</f>
        <v>100</v>
      </c>
      <c r="Y29" s="70">
        <v>0</v>
      </c>
      <c r="Z29" s="70">
        <v>0</v>
      </c>
      <c r="AA29" s="70">
        <v>0</v>
      </c>
      <c r="AB29" s="74">
        <v>0</v>
      </c>
      <c r="AC29" s="70">
        <v>0</v>
      </c>
      <c r="AD29" s="70">
        <v>0</v>
      </c>
      <c r="AE29" s="70">
        <v>1748</v>
      </c>
      <c r="AF29" s="70">
        <v>0</v>
      </c>
      <c r="AG29" s="54">
        <v>0</v>
      </c>
      <c r="AH29" s="54">
        <v>0</v>
      </c>
      <c r="AI29" s="54">
        <v>0</v>
      </c>
      <c r="AJ29" s="54">
        <v>349600</v>
      </c>
      <c r="AK29" s="41">
        <f t="shared" si="14"/>
        <v>0</v>
      </c>
      <c r="AL29" s="41">
        <f t="shared" si="7"/>
        <v>0</v>
      </c>
      <c r="AM29" s="41">
        <f t="shared" si="7"/>
        <v>0</v>
      </c>
      <c r="AN29" s="41">
        <f>U29*AB29</f>
        <v>0</v>
      </c>
      <c r="AO29" s="71">
        <f>AK29+AL29+AM29+AN29</f>
        <v>0</v>
      </c>
      <c r="AP29" s="72">
        <f>AO29-Q29</f>
        <v>-680200</v>
      </c>
      <c r="AQ29" s="9"/>
      <c r="AR29" s="9"/>
      <c r="AS29" s="9"/>
      <c r="AT29" s="9"/>
      <c r="AU29" s="9"/>
      <c r="AV29" s="9"/>
    </row>
    <row r="30" spans="1:48" ht="74.25" customHeight="1" thickBot="1" x14ac:dyDescent="0.3">
      <c r="A30" s="699"/>
      <c r="B30" s="698"/>
      <c r="C30" s="699"/>
      <c r="D30" s="291" t="s">
        <v>139</v>
      </c>
      <c r="E30" s="290">
        <v>1</v>
      </c>
      <c r="F30" s="66" t="s">
        <v>140</v>
      </c>
      <c r="G30" s="291" t="s">
        <v>141</v>
      </c>
      <c r="H30" s="67" t="s">
        <v>245</v>
      </c>
      <c r="I30" s="290" t="s">
        <v>85</v>
      </c>
      <c r="J30" s="290" t="s">
        <v>85</v>
      </c>
      <c r="K30" s="290" t="s">
        <v>85</v>
      </c>
      <c r="L30" s="291" t="s">
        <v>246</v>
      </c>
      <c r="M30" s="290" t="s">
        <v>85</v>
      </c>
      <c r="N30" s="68">
        <v>422700</v>
      </c>
      <c r="O30" s="68">
        <v>0</v>
      </c>
      <c r="P30" s="68">
        <v>10000</v>
      </c>
      <c r="Q30" s="69">
        <f t="shared" si="12"/>
        <v>432700</v>
      </c>
      <c r="R30" s="39">
        <v>0</v>
      </c>
      <c r="S30" s="37">
        <v>0</v>
      </c>
      <c r="T30" s="37">
        <v>0</v>
      </c>
      <c r="U30" s="37">
        <v>0</v>
      </c>
      <c r="V30" s="707"/>
      <c r="W30" s="111">
        <v>0</v>
      </c>
      <c r="X30" s="111">
        <f>W30/V26*100</f>
        <v>0</v>
      </c>
      <c r="Y30" s="70">
        <v>0</v>
      </c>
      <c r="Z30" s="70">
        <v>0</v>
      </c>
      <c r="AA30" s="70">
        <v>0</v>
      </c>
      <c r="AB30" s="74">
        <v>0</v>
      </c>
      <c r="AC30" s="70">
        <v>0</v>
      </c>
      <c r="AD30" s="70">
        <v>0</v>
      </c>
      <c r="AE30" s="70">
        <v>0</v>
      </c>
      <c r="AF30" s="70">
        <v>0</v>
      </c>
      <c r="AG30" s="54">
        <v>0</v>
      </c>
      <c r="AH30" s="54">
        <v>0</v>
      </c>
      <c r="AI30" s="54">
        <v>0</v>
      </c>
      <c r="AJ30" s="54">
        <v>0</v>
      </c>
      <c r="AK30" s="41">
        <f t="shared" si="14"/>
        <v>0</v>
      </c>
      <c r="AL30" s="41">
        <f t="shared" si="7"/>
        <v>0</v>
      </c>
      <c r="AM30" s="41">
        <f t="shared" si="7"/>
        <v>0</v>
      </c>
      <c r="AN30" s="41">
        <f t="shared" si="11"/>
        <v>0</v>
      </c>
      <c r="AO30" s="71">
        <f t="shared" ref="AO30" si="15">AK30+AL30+AM30+AN30</f>
        <v>0</v>
      </c>
      <c r="AP30" s="72">
        <f t="shared" si="13"/>
        <v>-432700</v>
      </c>
      <c r="AQ30" s="9"/>
      <c r="AR30" s="9"/>
      <c r="AS30" s="9"/>
      <c r="AT30" s="9"/>
      <c r="AU30" s="9"/>
      <c r="AV30" s="9"/>
    </row>
    <row r="31" spans="1:48" ht="72" thickBot="1" x14ac:dyDescent="0.3">
      <c r="A31" s="699"/>
      <c r="B31" s="698"/>
      <c r="C31" s="699"/>
      <c r="D31" s="291" t="s">
        <v>53</v>
      </c>
      <c r="E31" s="290">
        <v>1</v>
      </c>
      <c r="F31" s="66" t="s">
        <v>142</v>
      </c>
      <c r="G31" s="291" t="s">
        <v>143</v>
      </c>
      <c r="H31" s="67" t="s">
        <v>245</v>
      </c>
      <c r="I31" s="290" t="s">
        <v>85</v>
      </c>
      <c r="J31" s="290" t="s">
        <v>85</v>
      </c>
      <c r="K31" s="290" t="s">
        <v>85</v>
      </c>
      <c r="L31" s="291" t="s">
        <v>144</v>
      </c>
      <c r="M31" s="290" t="s">
        <v>85</v>
      </c>
      <c r="N31" s="68">
        <v>102900</v>
      </c>
      <c r="O31" s="68">
        <v>1120000</v>
      </c>
      <c r="P31" s="68">
        <v>29000</v>
      </c>
      <c r="Q31" s="69">
        <f t="shared" si="12"/>
        <v>1251900</v>
      </c>
      <c r="R31" s="39">
        <v>0</v>
      </c>
      <c r="S31" s="37">
        <v>0</v>
      </c>
      <c r="T31" s="37">
        <v>200</v>
      </c>
      <c r="U31" s="37">
        <v>10000</v>
      </c>
      <c r="V31" s="707"/>
      <c r="W31" s="111">
        <v>1500</v>
      </c>
      <c r="X31" s="111">
        <f>W31/V26*100</f>
        <v>13.115327446008568</v>
      </c>
      <c r="Y31" s="70">
        <v>0</v>
      </c>
      <c r="Z31" s="70">
        <v>0</v>
      </c>
      <c r="AA31" s="70">
        <v>0</v>
      </c>
      <c r="AB31" s="73">
        <v>590</v>
      </c>
      <c r="AC31" s="70">
        <v>0</v>
      </c>
      <c r="AD31" s="111">
        <v>0</v>
      </c>
      <c r="AE31" s="111">
        <v>0</v>
      </c>
      <c r="AF31" s="111">
        <v>21</v>
      </c>
      <c r="AG31" s="54">
        <v>0</v>
      </c>
      <c r="AH31" s="54">
        <v>0</v>
      </c>
      <c r="AI31" s="54">
        <v>0</v>
      </c>
      <c r="AJ31" s="54">
        <v>235000</v>
      </c>
      <c r="AK31" s="41">
        <f t="shared" si="14"/>
        <v>0</v>
      </c>
      <c r="AL31" s="41">
        <f t="shared" si="7"/>
        <v>0</v>
      </c>
      <c r="AM31" s="41">
        <f t="shared" si="7"/>
        <v>0</v>
      </c>
      <c r="AN31" s="41">
        <f>U31*AB31</f>
        <v>5900000</v>
      </c>
      <c r="AO31" s="71">
        <f>AK31+AL31+AM31+AN31</f>
        <v>5900000</v>
      </c>
      <c r="AP31" s="72">
        <f>AO31-Q31</f>
        <v>4648100</v>
      </c>
      <c r="AQ31" s="9"/>
      <c r="AR31" s="9"/>
      <c r="AS31" s="9"/>
      <c r="AT31" s="9"/>
      <c r="AU31" s="9"/>
      <c r="AV31" s="9"/>
    </row>
    <row r="32" spans="1:48" ht="86.25" thickBot="1" x14ac:dyDescent="0.3">
      <c r="A32" s="699"/>
      <c r="B32" s="698"/>
      <c r="C32" s="699"/>
      <c r="D32" s="291" t="s">
        <v>247</v>
      </c>
      <c r="E32" s="290">
        <v>1</v>
      </c>
      <c r="F32" s="66">
        <v>44092</v>
      </c>
      <c r="G32" s="75" t="s">
        <v>150</v>
      </c>
      <c r="H32" s="67" t="s">
        <v>245</v>
      </c>
      <c r="I32" s="290" t="s">
        <v>85</v>
      </c>
      <c r="J32" s="290" t="s">
        <v>85</v>
      </c>
      <c r="K32" s="290" t="s">
        <v>85</v>
      </c>
      <c r="L32" s="291" t="s">
        <v>248</v>
      </c>
      <c r="M32" s="290" t="s">
        <v>85</v>
      </c>
      <c r="N32" s="68">
        <v>0</v>
      </c>
      <c r="O32" s="68">
        <v>0</v>
      </c>
      <c r="P32" s="68">
        <v>0</v>
      </c>
      <c r="Q32" s="69">
        <f t="shared" si="12"/>
        <v>0</v>
      </c>
      <c r="R32" s="39">
        <v>0</v>
      </c>
      <c r="S32" s="37">
        <v>0</v>
      </c>
      <c r="T32" s="37">
        <v>0</v>
      </c>
      <c r="U32" s="37">
        <v>0</v>
      </c>
      <c r="V32" s="707"/>
      <c r="W32" s="111">
        <v>0</v>
      </c>
      <c r="X32" s="111">
        <v>0</v>
      </c>
      <c r="Y32" s="111">
        <v>0</v>
      </c>
      <c r="Z32" s="111">
        <v>0</v>
      </c>
      <c r="AA32" s="111">
        <v>0</v>
      </c>
      <c r="AB32" s="111">
        <v>0</v>
      </c>
      <c r="AC32" s="111">
        <v>0</v>
      </c>
      <c r="AD32" s="111">
        <v>0</v>
      </c>
      <c r="AE32" s="111">
        <v>0</v>
      </c>
      <c r="AF32" s="111">
        <v>0</v>
      </c>
      <c r="AG32" s="54">
        <v>0</v>
      </c>
      <c r="AH32" s="54">
        <v>0</v>
      </c>
      <c r="AI32" s="54">
        <v>0</v>
      </c>
      <c r="AJ32" s="54">
        <v>0</v>
      </c>
      <c r="AK32" s="41">
        <f t="shared" si="14"/>
        <v>0</v>
      </c>
      <c r="AL32" s="41">
        <f t="shared" si="7"/>
        <v>0</v>
      </c>
      <c r="AM32" s="41">
        <f t="shared" si="7"/>
        <v>0</v>
      </c>
      <c r="AN32" s="41">
        <f t="shared" si="7"/>
        <v>0</v>
      </c>
      <c r="AO32" s="71">
        <f t="shared" ref="AO32:AO35" si="16">AK32+AL32+AM32+AN32</f>
        <v>0</v>
      </c>
      <c r="AP32" s="72">
        <f t="shared" ref="AP32" si="17">AO32-Q32</f>
        <v>0</v>
      </c>
      <c r="AQ32" s="9"/>
      <c r="AR32" s="9"/>
      <c r="AS32" s="9"/>
      <c r="AT32" s="9"/>
      <c r="AU32" s="9"/>
      <c r="AV32" s="9"/>
    </row>
    <row r="33" spans="1:48" ht="86.25" thickBot="1" x14ac:dyDescent="0.3">
      <c r="A33" s="699"/>
      <c r="B33" s="698"/>
      <c r="C33" s="699"/>
      <c r="D33" s="291" t="s">
        <v>145</v>
      </c>
      <c r="E33" s="290">
        <v>1</v>
      </c>
      <c r="F33" s="66">
        <v>44092</v>
      </c>
      <c r="G33" s="66" t="s">
        <v>146</v>
      </c>
      <c r="H33" s="67" t="s">
        <v>245</v>
      </c>
      <c r="I33" s="290" t="s">
        <v>85</v>
      </c>
      <c r="J33" s="290" t="s">
        <v>85</v>
      </c>
      <c r="K33" s="290" t="s">
        <v>85</v>
      </c>
      <c r="L33" s="291" t="s">
        <v>248</v>
      </c>
      <c r="M33" s="290" t="s">
        <v>85</v>
      </c>
      <c r="N33" s="68">
        <v>47500</v>
      </c>
      <c r="O33" s="68">
        <v>841600</v>
      </c>
      <c r="P33" s="68">
        <v>39000</v>
      </c>
      <c r="Q33" s="69">
        <f t="shared" si="12"/>
        <v>928100</v>
      </c>
      <c r="R33" s="39">
        <v>0</v>
      </c>
      <c r="S33" s="37">
        <v>0</v>
      </c>
      <c r="T33" s="37">
        <v>0</v>
      </c>
      <c r="U33" s="37">
        <v>0</v>
      </c>
      <c r="V33" s="708"/>
      <c r="W33" s="111">
        <v>1200</v>
      </c>
      <c r="X33" s="111">
        <f>W33/V26*100</f>
        <v>10.492261956806855</v>
      </c>
      <c r="Y33" s="111">
        <v>0</v>
      </c>
      <c r="Z33" s="111">
        <v>0</v>
      </c>
      <c r="AA33" s="111">
        <v>0</v>
      </c>
      <c r="AB33" s="111">
        <v>373</v>
      </c>
      <c r="AC33" s="111">
        <v>0</v>
      </c>
      <c r="AD33" s="111">
        <v>0</v>
      </c>
      <c r="AE33" s="111">
        <v>0</v>
      </c>
      <c r="AF33" s="111">
        <v>3</v>
      </c>
      <c r="AG33" s="54">
        <v>0</v>
      </c>
      <c r="AH33" s="54">
        <v>0</v>
      </c>
      <c r="AI33" s="54">
        <v>0</v>
      </c>
      <c r="AJ33" s="54">
        <v>22000</v>
      </c>
      <c r="AK33" s="41">
        <f t="shared" si="14"/>
        <v>0</v>
      </c>
      <c r="AL33" s="41">
        <f t="shared" si="7"/>
        <v>0</v>
      </c>
      <c r="AM33" s="41">
        <f t="shared" si="7"/>
        <v>0</v>
      </c>
      <c r="AN33" s="41">
        <f t="shared" si="7"/>
        <v>0</v>
      </c>
      <c r="AO33" s="71">
        <f t="shared" si="16"/>
        <v>0</v>
      </c>
      <c r="AP33" s="72">
        <f>AO33-Q33</f>
        <v>-928100</v>
      </c>
      <c r="AQ33" s="9"/>
      <c r="AR33" s="9"/>
      <c r="AS33" s="9"/>
      <c r="AT33" s="9"/>
      <c r="AU33" s="9"/>
      <c r="AV33" s="9"/>
    </row>
    <row r="34" spans="1:48" ht="86.25" thickBot="1" x14ac:dyDescent="0.3">
      <c r="A34" s="701"/>
      <c r="B34" s="703"/>
      <c r="C34" s="701"/>
      <c r="D34" s="291" t="s">
        <v>147</v>
      </c>
      <c r="E34" s="290">
        <v>1</v>
      </c>
      <c r="F34" s="66">
        <v>44063</v>
      </c>
      <c r="G34" s="291" t="s">
        <v>148</v>
      </c>
      <c r="H34" s="67" t="s">
        <v>245</v>
      </c>
      <c r="I34" s="290" t="s">
        <v>85</v>
      </c>
      <c r="J34" s="290" t="s">
        <v>85</v>
      </c>
      <c r="K34" s="290" t="s">
        <v>85</v>
      </c>
      <c r="L34" s="291" t="s">
        <v>149</v>
      </c>
      <c r="M34" s="290" t="s">
        <v>85</v>
      </c>
      <c r="N34" s="68">
        <v>0</v>
      </c>
      <c r="O34" s="68">
        <v>387200</v>
      </c>
      <c r="P34" s="68">
        <v>0</v>
      </c>
      <c r="Q34" s="69">
        <f t="shared" si="12"/>
        <v>387200</v>
      </c>
      <c r="R34" s="39">
        <v>0</v>
      </c>
      <c r="S34" s="37">
        <v>0</v>
      </c>
      <c r="T34" s="37">
        <v>0</v>
      </c>
      <c r="U34" s="37">
        <v>0</v>
      </c>
      <c r="V34" s="76"/>
      <c r="W34" s="111">
        <v>0</v>
      </c>
      <c r="X34" s="111">
        <v>0</v>
      </c>
      <c r="Y34" s="111">
        <v>0</v>
      </c>
      <c r="Z34" s="111">
        <v>0</v>
      </c>
      <c r="AA34" s="111">
        <v>0</v>
      </c>
      <c r="AB34" s="111">
        <v>0</v>
      </c>
      <c r="AC34" s="111">
        <v>0</v>
      </c>
      <c r="AD34" s="111">
        <v>0</v>
      </c>
      <c r="AE34" s="111">
        <v>0</v>
      </c>
      <c r="AF34" s="111">
        <v>0</v>
      </c>
      <c r="AG34" s="54">
        <v>0</v>
      </c>
      <c r="AH34" s="54">
        <v>0</v>
      </c>
      <c r="AI34" s="54">
        <v>0</v>
      </c>
      <c r="AJ34" s="54">
        <v>0</v>
      </c>
      <c r="AK34" s="38">
        <f t="shared" si="14"/>
        <v>0</v>
      </c>
      <c r="AL34" s="38">
        <f t="shared" si="7"/>
        <v>0</v>
      </c>
      <c r="AM34" s="38">
        <f t="shared" si="7"/>
        <v>0</v>
      </c>
      <c r="AN34" s="38">
        <f t="shared" si="7"/>
        <v>0</v>
      </c>
      <c r="AO34" s="301">
        <f t="shared" si="16"/>
        <v>0</v>
      </c>
      <c r="AP34" s="298">
        <f t="shared" ref="AP34:AP37" si="18">AO34-Q34</f>
        <v>-387200</v>
      </c>
      <c r="AQ34" s="9"/>
      <c r="AR34" s="9"/>
      <c r="AS34" s="9"/>
      <c r="AT34" s="9"/>
      <c r="AU34" s="9"/>
      <c r="AV34" s="9"/>
    </row>
    <row r="35" spans="1:48" ht="157.5" thickBot="1" x14ac:dyDescent="0.3">
      <c r="A35" s="725">
        <v>4</v>
      </c>
      <c r="B35" s="702" t="s">
        <v>151</v>
      </c>
      <c r="C35" s="709">
        <v>3</v>
      </c>
      <c r="D35" s="327" t="s">
        <v>152</v>
      </c>
      <c r="E35" s="77">
        <v>1</v>
      </c>
      <c r="F35" s="78">
        <v>44007</v>
      </c>
      <c r="G35" s="77" t="s">
        <v>153</v>
      </c>
      <c r="H35" s="79" t="s">
        <v>154</v>
      </c>
      <c r="I35" s="77" t="s">
        <v>85</v>
      </c>
      <c r="J35" s="77" t="s">
        <v>85</v>
      </c>
      <c r="K35" s="77" t="s">
        <v>85</v>
      </c>
      <c r="L35" s="327" t="s">
        <v>249</v>
      </c>
      <c r="M35" s="327" t="s">
        <v>250</v>
      </c>
      <c r="N35" s="68">
        <v>0</v>
      </c>
      <c r="O35" s="68">
        <v>0</v>
      </c>
      <c r="P35" s="68">
        <v>26500</v>
      </c>
      <c r="Q35" s="69">
        <f t="shared" si="12"/>
        <v>26500</v>
      </c>
      <c r="R35" s="39">
        <v>0</v>
      </c>
      <c r="S35" s="39">
        <v>0</v>
      </c>
      <c r="T35" s="39">
        <v>250</v>
      </c>
      <c r="U35" s="39">
        <v>0</v>
      </c>
      <c r="V35" s="111">
        <v>6175</v>
      </c>
      <c r="W35" s="111">
        <v>0</v>
      </c>
      <c r="X35" s="111">
        <f>W35/V35*100</f>
        <v>0</v>
      </c>
      <c r="Y35" s="111">
        <v>0</v>
      </c>
      <c r="Z35" s="111">
        <v>0</v>
      </c>
      <c r="AA35" s="111">
        <v>0</v>
      </c>
      <c r="AB35" s="111">
        <v>0</v>
      </c>
      <c r="AC35" s="111">
        <v>0</v>
      </c>
      <c r="AD35" s="111">
        <v>0</v>
      </c>
      <c r="AE35" s="111">
        <v>0</v>
      </c>
      <c r="AF35" s="111">
        <v>0</v>
      </c>
      <c r="AG35" s="54">
        <v>0</v>
      </c>
      <c r="AH35" s="54">
        <v>0</v>
      </c>
      <c r="AI35" s="54">
        <v>0</v>
      </c>
      <c r="AJ35" s="54">
        <v>0</v>
      </c>
      <c r="AK35" s="38">
        <f t="shared" si="14"/>
        <v>0</v>
      </c>
      <c r="AL35" s="38">
        <f t="shared" si="14"/>
        <v>0</v>
      </c>
      <c r="AM35" s="38">
        <f t="shared" si="14"/>
        <v>0</v>
      </c>
      <c r="AN35" s="38">
        <f t="shared" si="14"/>
        <v>0</v>
      </c>
      <c r="AO35" s="301">
        <f t="shared" si="16"/>
        <v>0</v>
      </c>
      <c r="AP35" s="298">
        <f t="shared" si="18"/>
        <v>-26500</v>
      </c>
      <c r="AQ35" s="9"/>
      <c r="AR35" s="9"/>
      <c r="AS35" s="9"/>
      <c r="AT35" s="9"/>
      <c r="AU35" s="9"/>
      <c r="AV35" s="9"/>
    </row>
    <row r="36" spans="1:48" ht="157.5" thickBot="1" x14ac:dyDescent="0.3">
      <c r="A36" s="726"/>
      <c r="B36" s="698"/>
      <c r="C36" s="710"/>
      <c r="D36" s="323" t="s">
        <v>155</v>
      </c>
      <c r="E36" s="321">
        <v>1</v>
      </c>
      <c r="F36" s="80">
        <v>44007</v>
      </c>
      <c r="G36" s="321" t="s">
        <v>156</v>
      </c>
      <c r="H36" s="79" t="s">
        <v>154</v>
      </c>
      <c r="I36" s="321" t="s">
        <v>85</v>
      </c>
      <c r="J36" s="321" t="s">
        <v>85</v>
      </c>
      <c r="K36" s="321" t="s">
        <v>85</v>
      </c>
      <c r="L36" s="327" t="s">
        <v>249</v>
      </c>
      <c r="M36" s="327" t="s">
        <v>250</v>
      </c>
      <c r="N36" s="68">
        <v>0</v>
      </c>
      <c r="O36" s="68">
        <v>115177</v>
      </c>
      <c r="P36" s="68">
        <v>23045</v>
      </c>
      <c r="Q36" s="69">
        <f t="shared" si="12"/>
        <v>138222</v>
      </c>
      <c r="R36" s="39">
        <v>0</v>
      </c>
      <c r="S36" s="39">
        <v>0</v>
      </c>
      <c r="T36" s="39">
        <v>0</v>
      </c>
      <c r="U36" s="39">
        <v>0</v>
      </c>
      <c r="V36" s="111"/>
      <c r="W36" s="111">
        <v>0</v>
      </c>
      <c r="X36" s="111">
        <f>W36/V35*100</f>
        <v>0</v>
      </c>
      <c r="Y36" s="111">
        <v>0</v>
      </c>
      <c r="Z36" s="111">
        <v>0</v>
      </c>
      <c r="AA36" s="111">
        <v>0</v>
      </c>
      <c r="AB36" s="111">
        <v>115177</v>
      </c>
      <c r="AC36" s="111">
        <v>0</v>
      </c>
      <c r="AD36" s="111">
        <v>0</v>
      </c>
      <c r="AE36" s="111">
        <v>0</v>
      </c>
      <c r="AF36" s="111">
        <v>0</v>
      </c>
      <c r="AG36" s="54">
        <v>0</v>
      </c>
      <c r="AH36" s="54">
        <v>0</v>
      </c>
      <c r="AI36" s="54">
        <v>0</v>
      </c>
      <c r="AJ36" s="54">
        <v>0</v>
      </c>
      <c r="AK36" s="38">
        <f>R36*Y36</f>
        <v>0</v>
      </c>
      <c r="AL36" s="38">
        <f>S36*Z36</f>
        <v>0</v>
      </c>
      <c r="AM36" s="38">
        <f>T36*AA36</f>
        <v>0</v>
      </c>
      <c r="AN36" s="38">
        <f>U36*AB36</f>
        <v>0</v>
      </c>
      <c r="AO36" s="301">
        <f>AK36+AL36+AM36+AN36</f>
        <v>0</v>
      </c>
      <c r="AP36" s="298">
        <f t="shared" si="18"/>
        <v>-138222</v>
      </c>
      <c r="AQ36" s="9"/>
      <c r="AR36" s="9"/>
      <c r="AS36" s="9"/>
      <c r="AT36" s="9"/>
      <c r="AU36" s="9"/>
      <c r="AV36" s="9"/>
    </row>
    <row r="37" spans="1:48" ht="157.5" thickBot="1" x14ac:dyDescent="0.3">
      <c r="A37" s="726"/>
      <c r="B37" s="698"/>
      <c r="C37" s="710"/>
      <c r="D37" s="81" t="s">
        <v>157</v>
      </c>
      <c r="E37" s="322">
        <v>1</v>
      </c>
      <c r="F37" s="82">
        <v>44085</v>
      </c>
      <c r="G37" s="83" t="s">
        <v>158</v>
      </c>
      <c r="H37" s="79" t="s">
        <v>154</v>
      </c>
      <c r="I37" s="322" t="s">
        <v>85</v>
      </c>
      <c r="J37" s="322" t="s">
        <v>85</v>
      </c>
      <c r="K37" s="322" t="s">
        <v>85</v>
      </c>
      <c r="L37" s="327" t="s">
        <v>249</v>
      </c>
      <c r="M37" s="327" t="s">
        <v>250</v>
      </c>
      <c r="N37" s="68">
        <v>0</v>
      </c>
      <c r="O37" s="68">
        <v>330000</v>
      </c>
      <c r="P37" s="68">
        <v>0</v>
      </c>
      <c r="Q37" s="69">
        <f>N37+O37+P37</f>
        <v>330000</v>
      </c>
      <c r="R37" s="39">
        <v>0</v>
      </c>
      <c r="S37" s="39">
        <v>0</v>
      </c>
      <c r="T37" s="39">
        <v>0</v>
      </c>
      <c r="U37" s="39">
        <v>0</v>
      </c>
      <c r="V37" s="111"/>
      <c r="W37" s="111">
        <v>0</v>
      </c>
      <c r="X37" s="111">
        <f>W37/V35*100</f>
        <v>0</v>
      </c>
      <c r="Y37" s="111">
        <v>0</v>
      </c>
      <c r="Z37" s="111">
        <v>0</v>
      </c>
      <c r="AA37" s="111">
        <v>0</v>
      </c>
      <c r="AB37" s="111">
        <v>330000</v>
      </c>
      <c r="AC37" s="111">
        <v>0</v>
      </c>
      <c r="AD37" s="111">
        <v>0</v>
      </c>
      <c r="AE37" s="111">
        <v>0</v>
      </c>
      <c r="AF37" s="111">
        <v>330000</v>
      </c>
      <c r="AG37" s="54">
        <v>0</v>
      </c>
      <c r="AH37" s="54">
        <v>0</v>
      </c>
      <c r="AI37" s="54">
        <v>0</v>
      </c>
      <c r="AJ37" s="54">
        <v>512300</v>
      </c>
      <c r="AK37" s="38">
        <f>R37*Y37</f>
        <v>0</v>
      </c>
      <c r="AL37" s="38">
        <f t="shared" ref="AL37" si="19">S37*Z37</f>
        <v>0</v>
      </c>
      <c r="AM37" s="38">
        <f>T37*AA37</f>
        <v>0</v>
      </c>
      <c r="AN37" s="38">
        <v>512300</v>
      </c>
      <c r="AO37" s="301">
        <f>AK37+AL37+AM37+AN37</f>
        <v>512300</v>
      </c>
      <c r="AP37" s="298">
        <f t="shared" si="18"/>
        <v>182300</v>
      </c>
      <c r="AQ37" s="9"/>
      <c r="AR37" s="9"/>
      <c r="AS37" s="9"/>
      <c r="AT37" s="9"/>
      <c r="AU37" s="9"/>
      <c r="AV37" s="9"/>
    </row>
    <row r="38" spans="1:48" ht="157.5" thickBot="1" x14ac:dyDescent="0.3">
      <c r="A38" s="727"/>
      <c r="B38" s="703"/>
      <c r="C38" s="711"/>
      <c r="D38" s="323" t="s">
        <v>159</v>
      </c>
      <c r="E38" s="321">
        <v>1</v>
      </c>
      <c r="F38" s="80">
        <v>43842</v>
      </c>
      <c r="G38" s="323" t="s">
        <v>251</v>
      </c>
      <c r="H38" s="79" t="s">
        <v>154</v>
      </c>
      <c r="I38" s="321" t="s">
        <v>85</v>
      </c>
      <c r="J38" s="321" t="s">
        <v>85</v>
      </c>
      <c r="K38" s="321" t="s">
        <v>85</v>
      </c>
      <c r="L38" s="327" t="s">
        <v>249</v>
      </c>
      <c r="M38" s="327" t="s">
        <v>250</v>
      </c>
      <c r="N38" s="68">
        <v>938383</v>
      </c>
      <c r="O38" s="68">
        <v>656700</v>
      </c>
      <c r="P38" s="68">
        <v>679650</v>
      </c>
      <c r="Q38" s="69">
        <f>SUM(N38+O38+P38)</f>
        <v>2274733</v>
      </c>
      <c r="R38" s="39">
        <v>0</v>
      </c>
      <c r="S38" s="39">
        <v>0</v>
      </c>
      <c r="T38" s="39">
        <v>0</v>
      </c>
      <c r="U38" s="39" t="s">
        <v>569</v>
      </c>
      <c r="V38" s="111"/>
      <c r="W38" s="111">
        <v>0</v>
      </c>
      <c r="X38" s="111">
        <v>0</v>
      </c>
      <c r="Y38" s="111">
        <v>0</v>
      </c>
      <c r="Z38" s="111">
        <v>0</v>
      </c>
      <c r="AA38" s="111">
        <v>0</v>
      </c>
      <c r="AB38" s="111">
        <v>656700</v>
      </c>
      <c r="AC38" s="111">
        <v>0</v>
      </c>
      <c r="AD38" s="111">
        <v>0</v>
      </c>
      <c r="AE38" s="111">
        <v>0</v>
      </c>
      <c r="AF38" s="111">
        <v>118400</v>
      </c>
      <c r="AG38" s="54">
        <v>0</v>
      </c>
      <c r="AH38" s="54">
        <v>0</v>
      </c>
      <c r="AI38" s="54">
        <v>0</v>
      </c>
      <c r="AJ38" s="54">
        <v>118400</v>
      </c>
      <c r="AK38" s="38">
        <v>0</v>
      </c>
      <c r="AL38" s="38">
        <v>0</v>
      </c>
      <c r="AM38" s="38">
        <v>0</v>
      </c>
      <c r="AN38" s="38">
        <v>3318400</v>
      </c>
      <c r="AO38" s="301">
        <v>3318400</v>
      </c>
      <c r="AP38" s="298">
        <f>SUM(AO38-Q38)</f>
        <v>1043667</v>
      </c>
      <c r="AQ38" s="9"/>
      <c r="AR38" s="9"/>
      <c r="AS38" s="9"/>
      <c r="AT38" s="9"/>
      <c r="AU38" s="9"/>
      <c r="AV38" s="9"/>
    </row>
    <row r="39" spans="1:48" ht="114.75" customHeight="1" x14ac:dyDescent="0.25">
      <c r="A39" s="728">
        <v>5</v>
      </c>
      <c r="B39" s="712" t="s">
        <v>160</v>
      </c>
      <c r="C39" s="715">
        <v>12</v>
      </c>
      <c r="D39" s="327" t="s">
        <v>161</v>
      </c>
      <c r="E39" s="327">
        <v>1</v>
      </c>
      <c r="F39" s="327" t="s">
        <v>162</v>
      </c>
      <c r="G39" s="327" t="s">
        <v>163</v>
      </c>
      <c r="H39" s="84" t="s">
        <v>164</v>
      </c>
      <c r="I39" s="77" t="s">
        <v>85</v>
      </c>
      <c r="J39" s="77" t="s">
        <v>85</v>
      </c>
      <c r="K39" s="77" t="s">
        <v>85</v>
      </c>
      <c r="L39" s="77" t="s">
        <v>85</v>
      </c>
      <c r="M39" s="327" t="s">
        <v>165</v>
      </c>
      <c r="N39" s="85">
        <v>25050</v>
      </c>
      <c r="O39" s="85">
        <v>66096</v>
      </c>
      <c r="P39" s="85">
        <v>0</v>
      </c>
      <c r="Q39" s="28">
        <f>N39+O39+P39</f>
        <v>91146</v>
      </c>
      <c r="R39" s="29">
        <v>0</v>
      </c>
      <c r="S39" s="29">
        <v>0</v>
      </c>
      <c r="T39" s="29">
        <v>0</v>
      </c>
      <c r="U39" s="29">
        <v>0</v>
      </c>
      <c r="V39" s="700">
        <v>6379</v>
      </c>
      <c r="W39" s="77">
        <v>211</v>
      </c>
      <c r="X39" s="77">
        <f>W39/V39*100</f>
        <v>3.3077284840884151</v>
      </c>
      <c r="Y39" s="302">
        <v>0</v>
      </c>
      <c r="Z39" s="302">
        <v>0</v>
      </c>
      <c r="AA39" s="302">
        <v>0</v>
      </c>
      <c r="AB39" s="302">
        <v>0</v>
      </c>
      <c r="AC39" s="302">
        <v>0</v>
      </c>
      <c r="AD39" s="302">
        <v>0</v>
      </c>
      <c r="AE39" s="302">
        <v>0</v>
      </c>
      <c r="AF39" s="302">
        <v>0</v>
      </c>
      <c r="AG39" s="86">
        <v>0</v>
      </c>
      <c r="AH39" s="86">
        <v>0</v>
      </c>
      <c r="AI39" s="86">
        <v>0</v>
      </c>
      <c r="AJ39" s="86">
        <v>0</v>
      </c>
      <c r="AK39" s="32">
        <f>R39*Y39</f>
        <v>0</v>
      </c>
      <c r="AL39" s="32">
        <f t="shared" ref="AL39:AN53" si="20">S39*Z39</f>
        <v>0</v>
      </c>
      <c r="AM39" s="32">
        <f t="shared" si="20"/>
        <v>0</v>
      </c>
      <c r="AN39" s="32">
        <f t="shared" si="20"/>
        <v>0</v>
      </c>
      <c r="AO39" s="33">
        <f>AK39+AL39+AM39+AN39</f>
        <v>0</v>
      </c>
      <c r="AP39" s="34">
        <f>AO39-Q39</f>
        <v>-91146</v>
      </c>
      <c r="AQ39" s="9"/>
      <c r="AR39" s="9"/>
      <c r="AS39" s="9"/>
      <c r="AT39" s="9"/>
      <c r="AU39" s="9"/>
      <c r="AV39" s="9"/>
    </row>
    <row r="40" spans="1:48" ht="99.75" x14ac:dyDescent="0.25">
      <c r="A40" s="729"/>
      <c r="B40" s="713"/>
      <c r="C40" s="716"/>
      <c r="D40" s="323" t="s">
        <v>166</v>
      </c>
      <c r="E40" s="323">
        <v>1</v>
      </c>
      <c r="F40" s="87">
        <v>44013</v>
      </c>
      <c r="G40" s="323" t="s">
        <v>167</v>
      </c>
      <c r="H40" s="67" t="s">
        <v>164</v>
      </c>
      <c r="I40" s="321" t="s">
        <v>85</v>
      </c>
      <c r="J40" s="321" t="s">
        <v>85</v>
      </c>
      <c r="K40" s="321" t="s">
        <v>85</v>
      </c>
      <c r="L40" s="321" t="s">
        <v>85</v>
      </c>
      <c r="M40" s="323" t="s">
        <v>165</v>
      </c>
      <c r="N40" s="144">
        <v>0</v>
      </c>
      <c r="O40" s="144">
        <v>8160</v>
      </c>
      <c r="P40" s="144">
        <v>0</v>
      </c>
      <c r="Q40" s="36">
        <f>N40+O40+P40</f>
        <v>8160</v>
      </c>
      <c r="R40" s="44">
        <v>0</v>
      </c>
      <c r="S40" s="44">
        <v>0</v>
      </c>
      <c r="T40" s="44">
        <v>0</v>
      </c>
      <c r="U40" s="44">
        <v>0</v>
      </c>
      <c r="V40" s="699"/>
      <c r="W40" s="321">
        <v>20</v>
      </c>
      <c r="X40" s="321">
        <f>W40/V39*100</f>
        <v>0.31352876626430476</v>
      </c>
      <c r="Y40" s="290">
        <v>0</v>
      </c>
      <c r="Z40" s="290">
        <v>0</v>
      </c>
      <c r="AA40" s="290">
        <v>0</v>
      </c>
      <c r="AB40" s="290">
        <v>0</v>
      </c>
      <c r="AC40" s="290">
        <v>0</v>
      </c>
      <c r="AD40" s="290">
        <v>0</v>
      </c>
      <c r="AE40" s="290">
        <v>0</v>
      </c>
      <c r="AF40" s="290">
        <v>0</v>
      </c>
      <c r="AG40" s="88">
        <v>0</v>
      </c>
      <c r="AH40" s="88">
        <v>0</v>
      </c>
      <c r="AI40" s="88">
        <v>0</v>
      </c>
      <c r="AJ40" s="88">
        <v>0</v>
      </c>
      <c r="AK40" s="38">
        <f>R40*Y40</f>
        <v>0</v>
      </c>
      <c r="AL40" s="38">
        <f t="shared" si="20"/>
        <v>0</v>
      </c>
      <c r="AM40" s="38">
        <f t="shared" si="20"/>
        <v>0</v>
      </c>
      <c r="AN40" s="38">
        <f t="shared" si="20"/>
        <v>0</v>
      </c>
      <c r="AO40" s="301">
        <f>AK40+AL40+AM40+AN40</f>
        <v>0</v>
      </c>
      <c r="AP40" s="314">
        <f>AO40-Q40</f>
        <v>-8160</v>
      </c>
      <c r="AQ40" s="9"/>
      <c r="AR40" s="9"/>
      <c r="AS40" s="9"/>
      <c r="AT40" s="9"/>
      <c r="AU40" s="9"/>
      <c r="AV40" s="9"/>
    </row>
    <row r="41" spans="1:48" ht="117.75" customHeight="1" x14ac:dyDescent="0.25">
      <c r="A41" s="729"/>
      <c r="B41" s="713"/>
      <c r="C41" s="716"/>
      <c r="D41" s="323" t="s">
        <v>168</v>
      </c>
      <c r="E41" s="323">
        <v>1</v>
      </c>
      <c r="F41" s="87">
        <v>44084</v>
      </c>
      <c r="G41" s="323" t="s">
        <v>169</v>
      </c>
      <c r="H41" s="67" t="s">
        <v>164</v>
      </c>
      <c r="I41" s="321" t="s">
        <v>85</v>
      </c>
      <c r="J41" s="321" t="s">
        <v>85</v>
      </c>
      <c r="K41" s="321" t="s">
        <v>85</v>
      </c>
      <c r="L41" s="321" t="s">
        <v>85</v>
      </c>
      <c r="M41" s="323" t="s">
        <v>165</v>
      </c>
      <c r="N41" s="144">
        <v>0</v>
      </c>
      <c r="O41" s="144">
        <v>49950</v>
      </c>
      <c r="P41" s="144">
        <v>0</v>
      </c>
      <c r="Q41" s="36">
        <f>N41+O41+P41</f>
        <v>49950</v>
      </c>
      <c r="R41" s="44">
        <v>0</v>
      </c>
      <c r="S41" s="44">
        <v>0</v>
      </c>
      <c r="T41" s="44">
        <v>0</v>
      </c>
      <c r="U41" s="44">
        <v>0</v>
      </c>
      <c r="V41" s="699"/>
      <c r="W41" s="321">
        <v>205</v>
      </c>
      <c r="X41" s="321">
        <f>W41/V39*100</f>
        <v>3.2136698542091238</v>
      </c>
      <c r="Y41" s="290">
        <v>0</v>
      </c>
      <c r="Z41" s="290">
        <v>0</v>
      </c>
      <c r="AA41" s="290">
        <v>0</v>
      </c>
      <c r="AB41" s="290">
        <v>0</v>
      </c>
      <c r="AC41" s="290">
        <v>0</v>
      </c>
      <c r="AD41" s="290">
        <v>0</v>
      </c>
      <c r="AE41" s="290">
        <v>0</v>
      </c>
      <c r="AF41" s="290">
        <v>0</v>
      </c>
      <c r="AG41" s="88">
        <v>0</v>
      </c>
      <c r="AH41" s="88">
        <v>0</v>
      </c>
      <c r="AI41" s="88">
        <v>0</v>
      </c>
      <c r="AJ41" s="88">
        <v>0</v>
      </c>
      <c r="AK41" s="38">
        <f>R41*Y41</f>
        <v>0</v>
      </c>
      <c r="AL41" s="38">
        <f t="shared" si="20"/>
        <v>0</v>
      </c>
      <c r="AM41" s="38">
        <f t="shared" si="20"/>
        <v>0</v>
      </c>
      <c r="AN41" s="38">
        <f t="shared" si="20"/>
        <v>0</v>
      </c>
      <c r="AO41" s="301">
        <f>AK41+AL41+AM41+AN41</f>
        <v>0</v>
      </c>
      <c r="AP41" s="314">
        <f>AO41-Q41</f>
        <v>-49950</v>
      </c>
      <c r="AQ41" s="9"/>
      <c r="AR41" s="9"/>
      <c r="AS41" s="9"/>
      <c r="AT41" s="9"/>
      <c r="AU41" s="9"/>
      <c r="AV41" s="9"/>
    </row>
    <row r="42" spans="1:48" ht="108" customHeight="1" x14ac:dyDescent="0.25">
      <c r="A42" s="729"/>
      <c r="B42" s="713"/>
      <c r="C42" s="716"/>
      <c r="D42" s="323" t="s">
        <v>570</v>
      </c>
      <c r="E42" s="323">
        <v>2</v>
      </c>
      <c r="F42" s="87">
        <v>44043</v>
      </c>
      <c r="G42" s="323" t="s">
        <v>170</v>
      </c>
      <c r="H42" s="67" t="s">
        <v>164</v>
      </c>
      <c r="I42" s="321" t="s">
        <v>85</v>
      </c>
      <c r="J42" s="321" t="s">
        <v>85</v>
      </c>
      <c r="K42" s="321" t="s">
        <v>85</v>
      </c>
      <c r="L42" s="321" t="s">
        <v>85</v>
      </c>
      <c r="M42" s="323" t="s">
        <v>165</v>
      </c>
      <c r="N42" s="144">
        <v>0</v>
      </c>
      <c r="O42" s="144">
        <v>0</v>
      </c>
      <c r="P42" s="144">
        <v>0</v>
      </c>
      <c r="Q42" s="36">
        <v>0</v>
      </c>
      <c r="R42" s="44">
        <v>0</v>
      </c>
      <c r="S42" s="44">
        <v>0</v>
      </c>
      <c r="T42" s="44">
        <v>0</v>
      </c>
      <c r="U42" s="44">
        <v>0</v>
      </c>
      <c r="V42" s="699"/>
      <c r="W42" s="321">
        <v>0</v>
      </c>
      <c r="X42" s="321">
        <f>W42/V39*100</f>
        <v>0</v>
      </c>
      <c r="Y42" s="290">
        <v>0</v>
      </c>
      <c r="Z42" s="290">
        <v>0</v>
      </c>
      <c r="AA42" s="290">
        <v>0</v>
      </c>
      <c r="AB42" s="290">
        <v>0</v>
      </c>
      <c r="AC42" s="290">
        <v>0</v>
      </c>
      <c r="AD42" s="290">
        <v>0</v>
      </c>
      <c r="AE42" s="290">
        <v>0</v>
      </c>
      <c r="AF42" s="290">
        <v>0</v>
      </c>
      <c r="AG42" s="88">
        <v>0</v>
      </c>
      <c r="AH42" s="88">
        <v>0</v>
      </c>
      <c r="AI42" s="88">
        <v>0</v>
      </c>
      <c r="AJ42" s="88">
        <v>0</v>
      </c>
      <c r="AK42" s="38">
        <f t="shared" ref="AK42:AK47" si="21">R42*Y42</f>
        <v>0</v>
      </c>
      <c r="AL42" s="38">
        <f t="shared" si="20"/>
        <v>0</v>
      </c>
      <c r="AM42" s="38">
        <f t="shared" si="20"/>
        <v>0</v>
      </c>
      <c r="AN42" s="38">
        <f t="shared" si="20"/>
        <v>0</v>
      </c>
      <c r="AO42" s="301">
        <f t="shared" ref="AO42:AO65" si="22">AK42+AL42+AM42+AN42</f>
        <v>0</v>
      </c>
      <c r="AP42" s="314">
        <f t="shared" ref="AP42:AP60" si="23">AO42-Q42</f>
        <v>0</v>
      </c>
      <c r="AQ42" s="9"/>
      <c r="AR42" s="9"/>
      <c r="AS42" s="9"/>
      <c r="AT42" s="9"/>
      <c r="AU42" s="9"/>
      <c r="AV42" s="9"/>
    </row>
    <row r="43" spans="1:48" ht="100.5" thickBot="1" x14ac:dyDescent="0.3">
      <c r="A43" s="729"/>
      <c r="B43" s="713"/>
      <c r="C43" s="716"/>
      <c r="D43" s="323" t="s">
        <v>571</v>
      </c>
      <c r="E43" s="323">
        <v>2</v>
      </c>
      <c r="F43" s="87">
        <v>44041</v>
      </c>
      <c r="G43" s="323" t="s">
        <v>171</v>
      </c>
      <c r="H43" s="67" t="s">
        <v>164</v>
      </c>
      <c r="I43" s="321" t="s">
        <v>85</v>
      </c>
      <c r="J43" s="321" t="s">
        <v>85</v>
      </c>
      <c r="K43" s="321" t="s">
        <v>85</v>
      </c>
      <c r="L43" s="321" t="s">
        <v>85</v>
      </c>
      <c r="M43" s="323" t="s">
        <v>165</v>
      </c>
      <c r="N43" s="89">
        <v>0</v>
      </c>
      <c r="O43" s="89">
        <v>0</v>
      </c>
      <c r="P43" s="89">
        <v>0</v>
      </c>
      <c r="Q43" s="51">
        <f>N41+O41+P41</f>
        <v>49950</v>
      </c>
      <c r="R43" s="52">
        <v>0</v>
      </c>
      <c r="S43" s="52">
        <v>0</v>
      </c>
      <c r="T43" s="52">
        <v>0</v>
      </c>
      <c r="U43" s="52">
        <v>0</v>
      </c>
      <c r="V43" s="699"/>
      <c r="W43" s="321">
        <v>0</v>
      </c>
      <c r="X43" s="321">
        <v>0</v>
      </c>
      <c r="Y43" s="303">
        <v>0</v>
      </c>
      <c r="Z43" s="303">
        <v>0</v>
      </c>
      <c r="AA43" s="303">
        <v>0</v>
      </c>
      <c r="AB43" s="303">
        <v>0</v>
      </c>
      <c r="AC43" s="303">
        <v>0</v>
      </c>
      <c r="AD43" s="303">
        <v>0</v>
      </c>
      <c r="AE43" s="303">
        <v>0</v>
      </c>
      <c r="AF43" s="303">
        <v>0</v>
      </c>
      <c r="AG43" s="90">
        <v>0</v>
      </c>
      <c r="AH43" s="90">
        <v>0</v>
      </c>
      <c r="AI43" s="90">
        <v>0</v>
      </c>
      <c r="AJ43" s="90">
        <v>0</v>
      </c>
      <c r="AK43" s="55">
        <f t="shared" si="21"/>
        <v>0</v>
      </c>
      <c r="AL43" s="55">
        <f t="shared" si="20"/>
        <v>0</v>
      </c>
      <c r="AM43" s="55">
        <f t="shared" si="20"/>
        <v>0</v>
      </c>
      <c r="AN43" s="55">
        <f t="shared" si="20"/>
        <v>0</v>
      </c>
      <c r="AO43" s="142">
        <f t="shared" si="22"/>
        <v>0</v>
      </c>
      <c r="AP43" s="143">
        <f>AO43-Q45</f>
        <v>0</v>
      </c>
      <c r="AQ43" s="9"/>
      <c r="AR43" s="9"/>
      <c r="AS43" s="9"/>
      <c r="AT43" s="9"/>
      <c r="AU43" s="9"/>
      <c r="AV43" s="9"/>
    </row>
    <row r="44" spans="1:48" ht="100.5" thickBot="1" x14ac:dyDescent="0.3">
      <c r="A44" s="729"/>
      <c r="B44" s="713"/>
      <c r="C44" s="716"/>
      <c r="D44" s="323" t="s">
        <v>572</v>
      </c>
      <c r="E44" s="323">
        <v>1</v>
      </c>
      <c r="F44" s="87">
        <v>44123</v>
      </c>
      <c r="G44" s="323" t="s">
        <v>172</v>
      </c>
      <c r="H44" s="67" t="s">
        <v>164</v>
      </c>
      <c r="I44" s="321" t="s">
        <v>85</v>
      </c>
      <c r="J44" s="321" t="s">
        <v>85</v>
      </c>
      <c r="K44" s="321" t="s">
        <v>85</v>
      </c>
      <c r="L44" s="323" t="s">
        <v>573</v>
      </c>
      <c r="M44" s="323" t="s">
        <v>173</v>
      </c>
      <c r="N44" s="89">
        <v>0</v>
      </c>
      <c r="O44" s="89">
        <v>74000</v>
      </c>
      <c r="P44" s="89">
        <v>0</v>
      </c>
      <c r="Q44" s="51">
        <f>N42+O42+P42</f>
        <v>0</v>
      </c>
      <c r="R44" s="52">
        <v>0</v>
      </c>
      <c r="S44" s="52">
        <v>0</v>
      </c>
      <c r="T44" s="52">
        <v>0</v>
      </c>
      <c r="U44" s="52">
        <v>0</v>
      </c>
      <c r="V44" s="699"/>
      <c r="W44" s="321">
        <v>3</v>
      </c>
      <c r="X44" s="321">
        <v>0</v>
      </c>
      <c r="Y44" s="290">
        <v>0</v>
      </c>
      <c r="Z44" s="290">
        <v>0</v>
      </c>
      <c r="AA44" s="290">
        <v>20</v>
      </c>
      <c r="AB44" s="290">
        <v>0</v>
      </c>
      <c r="AC44" s="290">
        <v>0</v>
      </c>
      <c r="AD44" s="290">
        <v>0</v>
      </c>
      <c r="AE44" s="290">
        <v>0</v>
      </c>
      <c r="AF44" s="290">
        <v>0</v>
      </c>
      <c r="AG44" s="88">
        <v>0</v>
      </c>
      <c r="AH44" s="88">
        <v>0</v>
      </c>
      <c r="AI44" s="88">
        <v>0</v>
      </c>
      <c r="AJ44" s="88">
        <v>0</v>
      </c>
      <c r="AK44" s="38">
        <v>800000</v>
      </c>
      <c r="AL44" s="38">
        <f t="shared" si="20"/>
        <v>0</v>
      </c>
      <c r="AM44" s="38">
        <f t="shared" si="20"/>
        <v>0</v>
      </c>
      <c r="AN44" s="38">
        <f t="shared" si="20"/>
        <v>0</v>
      </c>
      <c r="AO44" s="301">
        <f t="shared" si="22"/>
        <v>800000</v>
      </c>
      <c r="AP44" s="314">
        <f t="shared" ref="AP44:AP46" si="24">AO44-Q44</f>
        <v>800000</v>
      </c>
      <c r="AQ44" s="9"/>
      <c r="AR44" s="9"/>
      <c r="AS44" s="9"/>
      <c r="AT44" s="9"/>
      <c r="AU44" s="9"/>
      <c r="AV44" s="9"/>
    </row>
    <row r="45" spans="1:48" ht="100.5" thickBot="1" x14ac:dyDescent="0.3">
      <c r="A45" s="729"/>
      <c r="B45" s="713"/>
      <c r="C45" s="716"/>
      <c r="D45" s="323" t="s">
        <v>174</v>
      </c>
      <c r="E45" s="323">
        <v>2</v>
      </c>
      <c r="F45" s="87">
        <v>44117</v>
      </c>
      <c r="G45" s="323" t="s">
        <v>175</v>
      </c>
      <c r="H45" s="67" t="s">
        <v>164</v>
      </c>
      <c r="I45" s="321" t="s">
        <v>85</v>
      </c>
      <c r="J45" s="321" t="s">
        <v>85</v>
      </c>
      <c r="K45" s="321" t="s">
        <v>85</v>
      </c>
      <c r="L45" s="321" t="s">
        <v>85</v>
      </c>
      <c r="M45" s="323" t="s">
        <v>173</v>
      </c>
      <c r="N45" s="89">
        <v>0</v>
      </c>
      <c r="O45" s="89">
        <v>0</v>
      </c>
      <c r="P45" s="89">
        <v>0</v>
      </c>
      <c r="Q45" s="51">
        <f>N43+O43+P43</f>
        <v>0</v>
      </c>
      <c r="R45" s="52">
        <v>0</v>
      </c>
      <c r="S45" s="52">
        <v>0</v>
      </c>
      <c r="T45" s="52">
        <v>0</v>
      </c>
      <c r="U45" s="52">
        <v>0</v>
      </c>
      <c r="V45" s="699"/>
      <c r="W45" s="321">
        <v>0</v>
      </c>
      <c r="X45" s="321">
        <v>0</v>
      </c>
      <c r="Y45" s="290">
        <v>0</v>
      </c>
      <c r="Z45" s="290">
        <v>0</v>
      </c>
      <c r="AA45" s="290">
        <v>0</v>
      </c>
      <c r="AB45" s="290">
        <v>0</v>
      </c>
      <c r="AC45" s="290">
        <v>0</v>
      </c>
      <c r="AD45" s="290">
        <v>0</v>
      </c>
      <c r="AE45" s="290">
        <v>0</v>
      </c>
      <c r="AF45" s="290">
        <v>0</v>
      </c>
      <c r="AG45" s="88">
        <v>0</v>
      </c>
      <c r="AH45" s="88">
        <v>0</v>
      </c>
      <c r="AI45" s="88">
        <v>0</v>
      </c>
      <c r="AJ45" s="88">
        <v>0</v>
      </c>
      <c r="AK45" s="38">
        <f t="shared" si="21"/>
        <v>0</v>
      </c>
      <c r="AL45" s="38">
        <f t="shared" si="20"/>
        <v>0</v>
      </c>
      <c r="AM45" s="38">
        <f t="shared" si="20"/>
        <v>0</v>
      </c>
      <c r="AN45" s="38">
        <f t="shared" si="20"/>
        <v>0</v>
      </c>
      <c r="AO45" s="301">
        <f t="shared" si="22"/>
        <v>0</v>
      </c>
      <c r="AP45" s="314">
        <f t="shared" si="24"/>
        <v>0</v>
      </c>
      <c r="AQ45" s="9"/>
      <c r="AR45" s="9"/>
      <c r="AS45" s="9"/>
      <c r="AT45" s="9"/>
      <c r="AU45" s="9"/>
      <c r="AV45" s="9"/>
    </row>
    <row r="46" spans="1:48" ht="100.5" thickBot="1" x14ac:dyDescent="0.3">
      <c r="A46" s="729"/>
      <c r="B46" s="713"/>
      <c r="C46" s="716"/>
      <c r="D46" s="323" t="s">
        <v>174</v>
      </c>
      <c r="E46" s="323">
        <v>1</v>
      </c>
      <c r="F46" s="87">
        <v>44148</v>
      </c>
      <c r="G46" s="323" t="s">
        <v>176</v>
      </c>
      <c r="H46" s="67" t="s">
        <v>164</v>
      </c>
      <c r="I46" s="321" t="s">
        <v>85</v>
      </c>
      <c r="J46" s="321" t="s">
        <v>85</v>
      </c>
      <c r="K46" s="321" t="s">
        <v>85</v>
      </c>
      <c r="L46" s="321" t="s">
        <v>85</v>
      </c>
      <c r="M46" s="323" t="s">
        <v>173</v>
      </c>
      <c r="N46" s="89">
        <v>0</v>
      </c>
      <c r="O46" s="89">
        <v>0</v>
      </c>
      <c r="P46" s="89">
        <v>0</v>
      </c>
      <c r="Q46" s="51">
        <f>N44+O44+P44</f>
        <v>74000</v>
      </c>
      <c r="R46" s="52">
        <v>0</v>
      </c>
      <c r="S46" s="52">
        <v>0</v>
      </c>
      <c r="T46" s="52">
        <v>0</v>
      </c>
      <c r="U46" s="52">
        <v>0</v>
      </c>
      <c r="V46" s="699"/>
      <c r="W46" s="321">
        <v>0</v>
      </c>
      <c r="X46" s="321">
        <v>0</v>
      </c>
      <c r="Y46" s="290">
        <v>0</v>
      </c>
      <c r="Z46" s="290">
        <v>0</v>
      </c>
      <c r="AA46" s="290">
        <v>0</v>
      </c>
      <c r="AB46" s="290">
        <v>0</v>
      </c>
      <c r="AC46" s="290">
        <v>0</v>
      </c>
      <c r="AD46" s="290">
        <v>0</v>
      </c>
      <c r="AE46" s="290">
        <v>0</v>
      </c>
      <c r="AF46" s="290">
        <v>0</v>
      </c>
      <c r="AG46" s="88">
        <v>0</v>
      </c>
      <c r="AH46" s="88">
        <v>0</v>
      </c>
      <c r="AI46" s="88">
        <v>0</v>
      </c>
      <c r="AJ46" s="88">
        <v>0</v>
      </c>
      <c r="AK46" s="38">
        <v>0</v>
      </c>
      <c r="AL46" s="38">
        <f t="shared" si="20"/>
        <v>0</v>
      </c>
      <c r="AM46" s="38">
        <f t="shared" si="20"/>
        <v>0</v>
      </c>
      <c r="AN46" s="38">
        <f t="shared" si="20"/>
        <v>0</v>
      </c>
      <c r="AO46" s="301">
        <f t="shared" si="22"/>
        <v>0</v>
      </c>
      <c r="AP46" s="314">
        <f t="shared" si="24"/>
        <v>-74000</v>
      </c>
      <c r="AQ46" s="9"/>
      <c r="AR46" s="9"/>
      <c r="AS46" s="9"/>
      <c r="AT46" s="9"/>
      <c r="AU46" s="9"/>
      <c r="AV46" s="9"/>
    </row>
    <row r="47" spans="1:48" ht="113.25" customHeight="1" thickBot="1" x14ac:dyDescent="0.3">
      <c r="A47" s="730"/>
      <c r="B47" s="714"/>
      <c r="C47" s="717"/>
      <c r="D47" s="328" t="s">
        <v>117</v>
      </c>
      <c r="E47" s="328">
        <v>1</v>
      </c>
      <c r="F47" s="91">
        <v>44167</v>
      </c>
      <c r="G47" s="328" t="s">
        <v>177</v>
      </c>
      <c r="H47" s="79" t="s">
        <v>164</v>
      </c>
      <c r="I47" s="92" t="s">
        <v>85</v>
      </c>
      <c r="J47" s="92" t="s">
        <v>85</v>
      </c>
      <c r="K47" s="92" t="s">
        <v>85</v>
      </c>
      <c r="L47" s="92" t="s">
        <v>85</v>
      </c>
      <c r="M47" s="328" t="s">
        <v>173</v>
      </c>
      <c r="N47" s="89">
        <v>125500</v>
      </c>
      <c r="O47" s="89">
        <v>334850</v>
      </c>
      <c r="P47" s="89">
        <v>0</v>
      </c>
      <c r="Q47" s="51">
        <f>N47+O47+P47</f>
        <v>460350</v>
      </c>
      <c r="R47" s="52">
        <v>0</v>
      </c>
      <c r="S47" s="52">
        <v>0</v>
      </c>
      <c r="T47" s="52">
        <v>0</v>
      </c>
      <c r="U47" s="52">
        <v>0</v>
      </c>
      <c r="V47" s="701"/>
      <c r="W47" s="92">
        <v>5000</v>
      </c>
      <c r="X47" s="92">
        <f>W47/V39*100</f>
        <v>78.382191566076187</v>
      </c>
      <c r="Y47" s="303">
        <v>0</v>
      </c>
      <c r="Z47" s="303">
        <v>800</v>
      </c>
      <c r="AA47" s="303">
        <v>32</v>
      </c>
      <c r="AB47" s="303">
        <v>0</v>
      </c>
      <c r="AC47" s="303">
        <v>0</v>
      </c>
      <c r="AD47" s="303">
        <v>0</v>
      </c>
      <c r="AE47" s="303">
        <v>0</v>
      </c>
      <c r="AF47" s="303">
        <v>0</v>
      </c>
      <c r="AG47" s="90">
        <v>0</v>
      </c>
      <c r="AH47" s="90">
        <v>0</v>
      </c>
      <c r="AI47" s="90">
        <v>0</v>
      </c>
      <c r="AJ47" s="90">
        <v>0</v>
      </c>
      <c r="AK47" s="55">
        <f t="shared" si="21"/>
        <v>0</v>
      </c>
      <c r="AL47" s="55">
        <f t="shared" si="20"/>
        <v>0</v>
      </c>
      <c r="AM47" s="55">
        <f t="shared" si="20"/>
        <v>0</v>
      </c>
      <c r="AN47" s="55">
        <f t="shared" si="20"/>
        <v>0</v>
      </c>
      <c r="AO47" s="142">
        <f t="shared" si="22"/>
        <v>0</v>
      </c>
      <c r="AP47" s="143">
        <f t="shared" si="23"/>
        <v>-460350</v>
      </c>
      <c r="AQ47" s="9"/>
      <c r="AR47" s="9"/>
      <c r="AS47" s="9"/>
      <c r="AT47" s="9"/>
      <c r="AU47" s="9"/>
      <c r="AV47" s="9"/>
    </row>
    <row r="48" spans="1:48" ht="90" customHeight="1" x14ac:dyDescent="0.25">
      <c r="A48" s="718">
        <v>6</v>
      </c>
      <c r="B48" s="702" t="s">
        <v>178</v>
      </c>
      <c r="C48" s="700">
        <v>9</v>
      </c>
      <c r="D48" s="318" t="s">
        <v>179</v>
      </c>
      <c r="E48" s="306">
        <v>1</v>
      </c>
      <c r="F48" s="306" t="s">
        <v>180</v>
      </c>
      <c r="G48" s="318" t="s">
        <v>181</v>
      </c>
      <c r="H48" s="93" t="s">
        <v>182</v>
      </c>
      <c r="I48" s="302" t="s">
        <v>85</v>
      </c>
      <c r="J48" s="318" t="s">
        <v>183</v>
      </c>
      <c r="K48" s="302" t="s">
        <v>85</v>
      </c>
      <c r="L48" s="302" t="s">
        <v>85</v>
      </c>
      <c r="M48" s="302" t="s">
        <v>85</v>
      </c>
      <c r="N48" s="294">
        <v>0</v>
      </c>
      <c r="O48" s="294">
        <v>0</v>
      </c>
      <c r="P48" s="294">
        <v>0</v>
      </c>
      <c r="Q48" s="94">
        <f t="shared" ref="Q48:Q65" si="25">N48+O48+P48</f>
        <v>0</v>
      </c>
      <c r="R48" s="95">
        <v>0</v>
      </c>
      <c r="S48" s="95">
        <v>0</v>
      </c>
      <c r="T48" s="95">
        <v>0</v>
      </c>
      <c r="U48" s="95">
        <v>14000</v>
      </c>
      <c r="V48" s="700">
        <v>4161</v>
      </c>
      <c r="W48" s="306">
        <v>0</v>
      </c>
      <c r="X48" s="96">
        <f>W48/V48*100</f>
        <v>0</v>
      </c>
      <c r="Y48" s="302">
        <v>0</v>
      </c>
      <c r="Z48" s="302">
        <v>0</v>
      </c>
      <c r="AA48" s="302">
        <v>0</v>
      </c>
      <c r="AB48" s="302">
        <v>0</v>
      </c>
      <c r="AC48" s="302">
        <v>0</v>
      </c>
      <c r="AD48" s="302">
        <v>0</v>
      </c>
      <c r="AE48" s="302">
        <v>0</v>
      </c>
      <c r="AF48" s="302">
        <v>0</v>
      </c>
      <c r="AG48" s="88">
        <v>0</v>
      </c>
      <c r="AH48" s="88">
        <v>0</v>
      </c>
      <c r="AI48" s="88">
        <v>0</v>
      </c>
      <c r="AJ48" s="88">
        <v>0</v>
      </c>
      <c r="AK48" s="32">
        <f>R48*Y48</f>
        <v>0</v>
      </c>
      <c r="AL48" s="32">
        <f t="shared" si="20"/>
        <v>0</v>
      </c>
      <c r="AM48" s="32">
        <f t="shared" si="20"/>
        <v>0</v>
      </c>
      <c r="AN48" s="32">
        <f>U48*AB48</f>
        <v>0</v>
      </c>
      <c r="AO48" s="33">
        <f t="shared" si="22"/>
        <v>0</v>
      </c>
      <c r="AP48" s="34">
        <f t="shared" si="23"/>
        <v>0</v>
      </c>
      <c r="AQ48" s="9"/>
      <c r="AR48" s="9"/>
      <c r="AS48" s="9"/>
      <c r="AT48" s="9"/>
      <c r="AU48" s="9"/>
      <c r="AV48" s="9"/>
    </row>
    <row r="49" spans="1:48" ht="75" customHeight="1" x14ac:dyDescent="0.25">
      <c r="A49" s="719"/>
      <c r="B49" s="698"/>
      <c r="C49" s="699"/>
      <c r="D49" s="320" t="s">
        <v>174</v>
      </c>
      <c r="E49" s="307">
        <v>1</v>
      </c>
      <c r="F49" s="307" t="s">
        <v>180</v>
      </c>
      <c r="G49" s="320" t="s">
        <v>184</v>
      </c>
      <c r="H49" s="97" t="s">
        <v>182</v>
      </c>
      <c r="I49" s="290" t="s">
        <v>85</v>
      </c>
      <c r="J49" s="320" t="s">
        <v>183</v>
      </c>
      <c r="K49" s="290" t="s">
        <v>85</v>
      </c>
      <c r="L49" s="290" t="s">
        <v>85</v>
      </c>
      <c r="M49" s="290" t="s">
        <v>85</v>
      </c>
      <c r="N49" s="294">
        <v>0</v>
      </c>
      <c r="O49" s="294">
        <v>0</v>
      </c>
      <c r="P49" s="294">
        <v>0</v>
      </c>
      <c r="Q49" s="98">
        <f t="shared" si="25"/>
        <v>0</v>
      </c>
      <c r="R49" s="99">
        <v>0</v>
      </c>
      <c r="S49" s="99">
        <v>0</v>
      </c>
      <c r="T49" s="99">
        <v>0</v>
      </c>
      <c r="U49" s="99">
        <v>8000</v>
      </c>
      <c r="V49" s="699"/>
      <c r="W49" s="307">
        <v>0</v>
      </c>
      <c r="X49" s="100">
        <f>W49/V48*100</f>
        <v>0</v>
      </c>
      <c r="Y49" s="315">
        <v>0</v>
      </c>
      <c r="Z49" s="315">
        <v>0</v>
      </c>
      <c r="AA49" s="315">
        <v>0</v>
      </c>
      <c r="AB49" s="315">
        <v>0</v>
      </c>
      <c r="AC49" s="315">
        <v>0</v>
      </c>
      <c r="AD49" s="315">
        <v>0</v>
      </c>
      <c r="AE49" s="315">
        <v>0</v>
      </c>
      <c r="AF49" s="315">
        <v>0</v>
      </c>
      <c r="AG49" s="88">
        <v>0</v>
      </c>
      <c r="AH49" s="88">
        <v>0</v>
      </c>
      <c r="AI49" s="88">
        <v>0</v>
      </c>
      <c r="AJ49" s="88">
        <v>0</v>
      </c>
      <c r="AK49" s="38">
        <f>R49*Y49</f>
        <v>0</v>
      </c>
      <c r="AL49" s="38">
        <f t="shared" si="20"/>
        <v>0</v>
      </c>
      <c r="AM49" s="38">
        <f t="shared" si="20"/>
        <v>0</v>
      </c>
      <c r="AN49" s="38">
        <f t="shared" si="20"/>
        <v>0</v>
      </c>
      <c r="AO49" s="301">
        <f t="shared" si="22"/>
        <v>0</v>
      </c>
      <c r="AP49" s="314">
        <f t="shared" si="23"/>
        <v>0</v>
      </c>
      <c r="AQ49" s="9"/>
      <c r="AR49" s="9"/>
      <c r="AS49" s="9"/>
      <c r="AT49" s="9"/>
      <c r="AU49" s="9"/>
      <c r="AV49" s="9"/>
    </row>
    <row r="50" spans="1:48" ht="84" customHeight="1" x14ac:dyDescent="0.25">
      <c r="A50" s="719"/>
      <c r="B50" s="698"/>
      <c r="C50" s="699"/>
      <c r="D50" s="320" t="s">
        <v>174</v>
      </c>
      <c r="E50" s="307">
        <v>1</v>
      </c>
      <c r="F50" s="307" t="s">
        <v>180</v>
      </c>
      <c r="G50" s="320" t="s">
        <v>185</v>
      </c>
      <c r="H50" s="97" t="s">
        <v>182</v>
      </c>
      <c r="I50" s="290" t="s">
        <v>85</v>
      </c>
      <c r="J50" s="320" t="s">
        <v>183</v>
      </c>
      <c r="K50" s="290" t="s">
        <v>85</v>
      </c>
      <c r="L50" s="290" t="s">
        <v>85</v>
      </c>
      <c r="M50" s="290" t="s">
        <v>85</v>
      </c>
      <c r="N50" s="294">
        <v>300000</v>
      </c>
      <c r="O50" s="294">
        <v>0</v>
      </c>
      <c r="P50" s="294">
        <v>0</v>
      </c>
      <c r="Q50" s="98">
        <f t="shared" si="25"/>
        <v>300000</v>
      </c>
      <c r="R50" s="99">
        <v>0</v>
      </c>
      <c r="S50" s="99">
        <v>0</v>
      </c>
      <c r="T50" s="99">
        <v>0</v>
      </c>
      <c r="U50" s="99">
        <v>8000</v>
      </c>
      <c r="V50" s="699"/>
      <c r="W50" s="290">
        <v>0</v>
      </c>
      <c r="X50" s="101">
        <f>W50/V48*100</f>
        <v>0</v>
      </c>
      <c r="Y50" s="290">
        <v>0</v>
      </c>
      <c r="Z50" s="290">
        <v>15</v>
      </c>
      <c r="AA50" s="290">
        <v>0</v>
      </c>
      <c r="AB50" s="290">
        <v>0</v>
      </c>
      <c r="AC50" s="290">
        <v>0</v>
      </c>
      <c r="AD50" s="290">
        <v>0</v>
      </c>
      <c r="AE50" s="290">
        <v>0</v>
      </c>
      <c r="AF50" s="290">
        <v>15</v>
      </c>
      <c r="AG50" s="88">
        <v>0</v>
      </c>
      <c r="AH50" s="88">
        <v>0</v>
      </c>
      <c r="AI50" s="88">
        <v>0</v>
      </c>
      <c r="AJ50" s="88">
        <v>120000</v>
      </c>
      <c r="AK50" s="38">
        <f t="shared" ref="AK50:AK53" si="26">R50*Y50</f>
        <v>0</v>
      </c>
      <c r="AL50" s="38">
        <f t="shared" si="20"/>
        <v>0</v>
      </c>
      <c r="AM50" s="38">
        <f t="shared" si="20"/>
        <v>0</v>
      </c>
      <c r="AN50" s="38">
        <v>120000</v>
      </c>
      <c r="AO50" s="301">
        <f t="shared" si="22"/>
        <v>120000</v>
      </c>
      <c r="AP50" s="314">
        <f>AO50-Q50</f>
        <v>-180000</v>
      </c>
      <c r="AQ50" s="9"/>
      <c r="AR50" s="9"/>
      <c r="AS50" s="9"/>
      <c r="AT50" s="9"/>
      <c r="AU50" s="9"/>
      <c r="AV50" s="9"/>
    </row>
    <row r="51" spans="1:48" ht="86.25" customHeight="1" x14ac:dyDescent="0.25">
      <c r="A51" s="719"/>
      <c r="B51" s="698"/>
      <c r="C51" s="699"/>
      <c r="D51" s="320" t="s">
        <v>174</v>
      </c>
      <c r="E51" s="307">
        <v>1</v>
      </c>
      <c r="F51" s="307" t="s">
        <v>180</v>
      </c>
      <c r="G51" s="320" t="s">
        <v>186</v>
      </c>
      <c r="H51" s="97" t="s">
        <v>182</v>
      </c>
      <c r="I51" s="290" t="s">
        <v>85</v>
      </c>
      <c r="J51" s="320" t="s">
        <v>183</v>
      </c>
      <c r="K51" s="290" t="s">
        <v>85</v>
      </c>
      <c r="L51" s="290" t="s">
        <v>85</v>
      </c>
      <c r="M51" s="290" t="s">
        <v>85</v>
      </c>
      <c r="N51" s="294">
        <v>0</v>
      </c>
      <c r="O51" s="294">
        <v>0</v>
      </c>
      <c r="P51" s="294">
        <v>0</v>
      </c>
      <c r="Q51" s="98">
        <f t="shared" si="25"/>
        <v>0</v>
      </c>
      <c r="R51" s="99">
        <v>0</v>
      </c>
      <c r="S51" s="99">
        <v>0</v>
      </c>
      <c r="T51" s="99">
        <v>0</v>
      </c>
      <c r="U51" s="99">
        <v>0</v>
      </c>
      <c r="V51" s="699"/>
      <c r="W51" s="290">
        <v>0</v>
      </c>
      <c r="X51" s="101">
        <f>W51/V48*100</f>
        <v>0</v>
      </c>
      <c r="Y51" s="290">
        <v>0</v>
      </c>
      <c r="Z51" s="290">
        <v>0</v>
      </c>
      <c r="AA51" s="290">
        <v>0</v>
      </c>
      <c r="AB51" s="290">
        <v>0</v>
      </c>
      <c r="AC51" s="290">
        <v>0</v>
      </c>
      <c r="AD51" s="290">
        <v>0</v>
      </c>
      <c r="AE51" s="290">
        <v>0</v>
      </c>
      <c r="AF51" s="290">
        <v>0</v>
      </c>
      <c r="AG51" s="88">
        <v>0</v>
      </c>
      <c r="AH51" s="88">
        <v>0</v>
      </c>
      <c r="AI51" s="88">
        <v>0</v>
      </c>
      <c r="AJ51" s="88">
        <v>0</v>
      </c>
      <c r="AK51" s="38">
        <f t="shared" si="26"/>
        <v>0</v>
      </c>
      <c r="AL51" s="38">
        <f t="shared" si="20"/>
        <v>0</v>
      </c>
      <c r="AM51" s="38">
        <f t="shared" si="20"/>
        <v>0</v>
      </c>
      <c r="AN51" s="38">
        <f t="shared" si="20"/>
        <v>0</v>
      </c>
      <c r="AO51" s="301">
        <f t="shared" si="22"/>
        <v>0</v>
      </c>
      <c r="AP51" s="314">
        <f t="shared" ref="AP51:AP52" si="27">AO51-Q51</f>
        <v>0</v>
      </c>
      <c r="AQ51" s="9"/>
      <c r="AR51" s="9"/>
      <c r="AS51" s="9"/>
      <c r="AT51" s="9"/>
      <c r="AU51" s="9"/>
      <c r="AV51" s="9"/>
    </row>
    <row r="52" spans="1:48" ht="86.25" customHeight="1" x14ac:dyDescent="0.25">
      <c r="A52" s="719"/>
      <c r="B52" s="698"/>
      <c r="C52" s="699"/>
      <c r="D52" s="320" t="s">
        <v>174</v>
      </c>
      <c r="E52" s="307">
        <v>1</v>
      </c>
      <c r="F52" s="307" t="s">
        <v>180</v>
      </c>
      <c r="G52" s="320" t="s">
        <v>187</v>
      </c>
      <c r="H52" s="97" t="s">
        <v>182</v>
      </c>
      <c r="I52" s="290" t="s">
        <v>85</v>
      </c>
      <c r="J52" s="320" t="s">
        <v>183</v>
      </c>
      <c r="K52" s="290" t="s">
        <v>85</v>
      </c>
      <c r="L52" s="290" t="s">
        <v>85</v>
      </c>
      <c r="M52" s="290" t="s">
        <v>85</v>
      </c>
      <c r="N52" s="294">
        <v>0</v>
      </c>
      <c r="O52" s="294">
        <v>0</v>
      </c>
      <c r="P52" s="294">
        <v>0</v>
      </c>
      <c r="Q52" s="98">
        <f t="shared" si="25"/>
        <v>0</v>
      </c>
      <c r="R52" s="99">
        <v>0</v>
      </c>
      <c r="S52" s="99">
        <v>0</v>
      </c>
      <c r="T52" s="99">
        <v>0</v>
      </c>
      <c r="U52" s="99">
        <v>0</v>
      </c>
      <c r="V52" s="699"/>
      <c r="W52" s="290">
        <v>0</v>
      </c>
      <c r="X52" s="101">
        <f>W52/V48*100</f>
        <v>0</v>
      </c>
      <c r="Y52" s="290">
        <v>0</v>
      </c>
      <c r="Z52" s="290">
        <v>0</v>
      </c>
      <c r="AA52" s="290">
        <v>0</v>
      </c>
      <c r="AB52" s="290">
        <v>0</v>
      </c>
      <c r="AC52" s="290">
        <v>0</v>
      </c>
      <c r="AD52" s="290">
        <v>0</v>
      </c>
      <c r="AE52" s="290">
        <v>0</v>
      </c>
      <c r="AF52" s="290">
        <v>0</v>
      </c>
      <c r="AG52" s="88">
        <v>0</v>
      </c>
      <c r="AH52" s="88">
        <v>0</v>
      </c>
      <c r="AI52" s="88">
        <v>0</v>
      </c>
      <c r="AJ52" s="88">
        <v>0</v>
      </c>
      <c r="AK52" s="38">
        <f t="shared" si="26"/>
        <v>0</v>
      </c>
      <c r="AL52" s="38">
        <f t="shared" si="20"/>
        <v>0</v>
      </c>
      <c r="AM52" s="38">
        <f t="shared" si="20"/>
        <v>0</v>
      </c>
      <c r="AN52" s="38">
        <f t="shared" si="20"/>
        <v>0</v>
      </c>
      <c r="AO52" s="301">
        <f t="shared" si="22"/>
        <v>0</v>
      </c>
      <c r="AP52" s="314">
        <f t="shared" si="27"/>
        <v>0</v>
      </c>
      <c r="AQ52" s="9"/>
      <c r="AR52" s="9"/>
      <c r="AS52" s="9"/>
      <c r="AT52" s="9"/>
      <c r="AU52" s="9"/>
      <c r="AV52" s="9"/>
    </row>
    <row r="53" spans="1:48" ht="72.75" customHeight="1" x14ac:dyDescent="0.25">
      <c r="A53" s="719"/>
      <c r="B53" s="698"/>
      <c r="C53" s="699"/>
      <c r="D53" s="320" t="s">
        <v>174</v>
      </c>
      <c r="E53" s="307">
        <v>1</v>
      </c>
      <c r="F53" s="307" t="s">
        <v>180</v>
      </c>
      <c r="G53" s="320" t="s">
        <v>188</v>
      </c>
      <c r="H53" s="97" t="s">
        <v>182</v>
      </c>
      <c r="I53" s="290" t="s">
        <v>85</v>
      </c>
      <c r="J53" s="320" t="s">
        <v>183</v>
      </c>
      <c r="K53" s="290" t="s">
        <v>85</v>
      </c>
      <c r="L53" s="290" t="s">
        <v>85</v>
      </c>
      <c r="M53" s="290" t="s">
        <v>85</v>
      </c>
      <c r="N53" s="294">
        <v>300000</v>
      </c>
      <c r="O53" s="294">
        <v>0</v>
      </c>
      <c r="P53" s="294">
        <v>0</v>
      </c>
      <c r="Q53" s="98">
        <f t="shared" si="25"/>
        <v>300000</v>
      </c>
      <c r="R53" s="99">
        <v>0</v>
      </c>
      <c r="S53" s="99">
        <v>0</v>
      </c>
      <c r="T53" s="99">
        <v>0</v>
      </c>
      <c r="U53" s="99">
        <v>4000</v>
      </c>
      <c r="V53" s="699"/>
      <c r="W53" s="307">
        <v>0</v>
      </c>
      <c r="X53" s="100">
        <f>W53/V48*100</f>
        <v>0</v>
      </c>
      <c r="Y53" s="290">
        <v>0</v>
      </c>
      <c r="Z53" s="290">
        <v>0</v>
      </c>
      <c r="AA53" s="290">
        <v>0</v>
      </c>
      <c r="AB53" s="290">
        <v>0</v>
      </c>
      <c r="AC53" s="290">
        <v>0</v>
      </c>
      <c r="AD53" s="290">
        <v>0</v>
      </c>
      <c r="AE53" s="290">
        <v>0</v>
      </c>
      <c r="AF53" s="290">
        <v>0</v>
      </c>
      <c r="AG53" s="88">
        <v>0</v>
      </c>
      <c r="AH53" s="88">
        <v>0</v>
      </c>
      <c r="AI53" s="88">
        <v>0</v>
      </c>
      <c r="AJ53" s="88"/>
      <c r="AK53" s="102">
        <f t="shared" si="26"/>
        <v>0</v>
      </c>
      <c r="AL53" s="38">
        <f t="shared" si="20"/>
        <v>0</v>
      </c>
      <c r="AM53" s="38">
        <f t="shared" si="20"/>
        <v>0</v>
      </c>
      <c r="AN53" s="38"/>
      <c r="AO53" s="301"/>
      <c r="AP53" s="314">
        <f>AO53-Q53</f>
        <v>-300000</v>
      </c>
      <c r="AQ53" s="9"/>
      <c r="AR53" s="9"/>
      <c r="AS53" s="9"/>
      <c r="AT53" s="9"/>
      <c r="AU53" s="9"/>
      <c r="AV53" s="9"/>
    </row>
    <row r="54" spans="1:48" ht="86.25" customHeight="1" x14ac:dyDescent="0.25">
      <c r="A54" s="719"/>
      <c r="B54" s="698"/>
      <c r="C54" s="699"/>
      <c r="D54" s="320" t="s">
        <v>174</v>
      </c>
      <c r="E54" s="307">
        <v>1</v>
      </c>
      <c r="F54" s="307" t="s">
        <v>180</v>
      </c>
      <c r="G54" s="320" t="s">
        <v>189</v>
      </c>
      <c r="H54" s="97" t="s">
        <v>182</v>
      </c>
      <c r="I54" s="290" t="s">
        <v>85</v>
      </c>
      <c r="J54" s="320" t="s">
        <v>183</v>
      </c>
      <c r="K54" s="290" t="s">
        <v>85</v>
      </c>
      <c r="L54" s="290" t="s">
        <v>85</v>
      </c>
      <c r="M54" s="290" t="s">
        <v>85</v>
      </c>
      <c r="N54" s="294">
        <v>300000</v>
      </c>
      <c r="O54" s="294">
        <v>0</v>
      </c>
      <c r="P54" s="294">
        <v>0</v>
      </c>
      <c r="Q54" s="98">
        <f t="shared" si="25"/>
        <v>300000</v>
      </c>
      <c r="R54" s="99">
        <v>0</v>
      </c>
      <c r="S54" s="99">
        <v>0</v>
      </c>
      <c r="T54" s="99">
        <v>0</v>
      </c>
      <c r="U54" s="99">
        <v>6000</v>
      </c>
      <c r="V54" s="699"/>
      <c r="W54" s="307">
        <v>0</v>
      </c>
      <c r="X54" s="100">
        <f>W54/V48*100</f>
        <v>0</v>
      </c>
      <c r="Y54" s="290">
        <v>0</v>
      </c>
      <c r="Z54" s="290">
        <v>0</v>
      </c>
      <c r="AA54" s="290">
        <v>0</v>
      </c>
      <c r="AB54" s="290">
        <v>18.899999999999999</v>
      </c>
      <c r="AC54" s="290">
        <v>0</v>
      </c>
      <c r="AD54" s="290">
        <v>0</v>
      </c>
      <c r="AE54" s="290">
        <v>0</v>
      </c>
      <c r="AF54" s="290">
        <v>18.899999999999999</v>
      </c>
      <c r="AG54" s="88">
        <v>0</v>
      </c>
      <c r="AH54" s="88">
        <v>0</v>
      </c>
      <c r="AI54" s="88">
        <v>0</v>
      </c>
      <c r="AJ54" s="88">
        <v>113600</v>
      </c>
      <c r="AK54" s="102">
        <f>R54*Y54</f>
        <v>0</v>
      </c>
      <c r="AL54" s="102">
        <v>0</v>
      </c>
      <c r="AM54" s="102">
        <v>0</v>
      </c>
      <c r="AN54" s="38">
        <v>113600</v>
      </c>
      <c r="AO54" s="301">
        <f t="shared" si="22"/>
        <v>113600</v>
      </c>
      <c r="AP54" s="314">
        <f t="shared" si="23"/>
        <v>-186400</v>
      </c>
      <c r="AQ54" s="9"/>
      <c r="AR54" s="9"/>
      <c r="AS54" s="9"/>
      <c r="AT54" s="9"/>
      <c r="AU54" s="9"/>
      <c r="AV54" s="9"/>
    </row>
    <row r="55" spans="1:48" ht="85.5" customHeight="1" x14ac:dyDescent="0.25">
      <c r="A55" s="719"/>
      <c r="B55" s="698"/>
      <c r="C55" s="699"/>
      <c r="D55" s="320" t="s">
        <v>190</v>
      </c>
      <c r="E55" s="307">
        <v>1</v>
      </c>
      <c r="F55" s="307" t="s">
        <v>180</v>
      </c>
      <c r="G55" s="320" t="s">
        <v>78</v>
      </c>
      <c r="H55" s="97" t="s">
        <v>182</v>
      </c>
      <c r="I55" s="290" t="s">
        <v>85</v>
      </c>
      <c r="J55" s="320" t="s">
        <v>183</v>
      </c>
      <c r="K55" s="290" t="s">
        <v>85</v>
      </c>
      <c r="L55" s="290" t="s">
        <v>85</v>
      </c>
      <c r="M55" s="290" t="s">
        <v>85</v>
      </c>
      <c r="N55" s="294">
        <v>300000</v>
      </c>
      <c r="O55" s="294">
        <v>0</v>
      </c>
      <c r="P55" s="294">
        <v>0</v>
      </c>
      <c r="Q55" s="98">
        <f t="shared" si="25"/>
        <v>300000</v>
      </c>
      <c r="R55" s="99">
        <v>0</v>
      </c>
      <c r="S55" s="99">
        <v>0</v>
      </c>
      <c r="T55" s="99">
        <v>0</v>
      </c>
      <c r="U55" s="99">
        <v>12000</v>
      </c>
      <c r="V55" s="699"/>
      <c r="W55" s="307">
        <v>0</v>
      </c>
      <c r="X55" s="100">
        <v>0</v>
      </c>
      <c r="Y55" s="290">
        <v>30.6</v>
      </c>
      <c r="Z55" s="290">
        <v>0</v>
      </c>
      <c r="AA55" s="290">
        <v>0</v>
      </c>
      <c r="AB55" s="290">
        <v>0</v>
      </c>
      <c r="AC55" s="290">
        <v>30.6</v>
      </c>
      <c r="AD55" s="290">
        <v>0</v>
      </c>
      <c r="AE55" s="290">
        <v>0</v>
      </c>
      <c r="AF55" s="290">
        <v>0</v>
      </c>
      <c r="AG55" s="88">
        <v>367600</v>
      </c>
      <c r="AH55" s="88">
        <v>0</v>
      </c>
      <c r="AI55" s="88">
        <v>0</v>
      </c>
      <c r="AJ55" s="88">
        <v>0</v>
      </c>
      <c r="AK55" s="102">
        <v>367600</v>
      </c>
      <c r="AL55" s="102">
        <v>0</v>
      </c>
      <c r="AM55" s="102">
        <v>0</v>
      </c>
      <c r="AN55" s="38">
        <f t="shared" ref="AN55" si="28">U55*AB55</f>
        <v>0</v>
      </c>
      <c r="AO55" s="301">
        <f t="shared" si="22"/>
        <v>367600</v>
      </c>
      <c r="AP55" s="314">
        <f t="shared" si="23"/>
        <v>67600</v>
      </c>
      <c r="AQ55" s="9"/>
      <c r="AR55" s="9"/>
      <c r="AS55" s="9"/>
      <c r="AT55" s="9"/>
      <c r="AU55" s="9"/>
      <c r="AV55" s="9"/>
    </row>
    <row r="56" spans="1:48" ht="87" customHeight="1" x14ac:dyDescent="0.25">
      <c r="A56" s="719"/>
      <c r="B56" s="698"/>
      <c r="C56" s="699"/>
      <c r="D56" s="320" t="s">
        <v>191</v>
      </c>
      <c r="E56" s="307">
        <v>1</v>
      </c>
      <c r="F56" s="307" t="s">
        <v>180</v>
      </c>
      <c r="G56" s="291" t="s">
        <v>192</v>
      </c>
      <c r="H56" s="97" t="s">
        <v>182</v>
      </c>
      <c r="I56" s="290" t="s">
        <v>85</v>
      </c>
      <c r="J56" s="320" t="s">
        <v>183</v>
      </c>
      <c r="K56" s="290" t="s">
        <v>85</v>
      </c>
      <c r="L56" s="290" t="s">
        <v>85</v>
      </c>
      <c r="M56" s="290" t="s">
        <v>85</v>
      </c>
      <c r="N56" s="294">
        <v>0</v>
      </c>
      <c r="O56" s="294">
        <v>0</v>
      </c>
      <c r="P56" s="294">
        <v>0</v>
      </c>
      <c r="Q56" s="98">
        <v>0</v>
      </c>
      <c r="R56" s="99">
        <v>0</v>
      </c>
      <c r="S56" s="99">
        <v>0</v>
      </c>
      <c r="T56" s="99">
        <v>0</v>
      </c>
      <c r="U56" s="99">
        <v>60</v>
      </c>
      <c r="V56" s="699"/>
      <c r="W56" s="307">
        <v>0</v>
      </c>
      <c r="X56" s="100">
        <v>0</v>
      </c>
      <c r="Y56" s="290">
        <v>0</v>
      </c>
      <c r="Z56" s="290">
        <v>0</v>
      </c>
      <c r="AA56" s="290">
        <v>0</v>
      </c>
      <c r="AB56" s="290">
        <v>0</v>
      </c>
      <c r="AC56" s="290">
        <v>0</v>
      </c>
      <c r="AD56" s="290">
        <v>0</v>
      </c>
      <c r="AE56" s="290">
        <v>0</v>
      </c>
      <c r="AF56" s="290">
        <v>0</v>
      </c>
      <c r="AG56" s="88">
        <v>0</v>
      </c>
      <c r="AH56" s="88">
        <v>0</v>
      </c>
      <c r="AI56" s="88">
        <v>0</v>
      </c>
      <c r="AJ56" s="88">
        <v>0</v>
      </c>
      <c r="AK56" s="102">
        <f t="shared" ref="AK56:AK65" si="29">R56*Y56</f>
        <v>0</v>
      </c>
      <c r="AL56" s="102">
        <v>0</v>
      </c>
      <c r="AM56" s="102">
        <v>0</v>
      </c>
      <c r="AN56" s="38">
        <v>0</v>
      </c>
      <c r="AO56" s="301">
        <v>0</v>
      </c>
      <c r="AP56" s="314">
        <f t="shared" si="23"/>
        <v>0</v>
      </c>
    </row>
    <row r="57" spans="1:48" ht="84" customHeight="1" x14ac:dyDescent="0.25">
      <c r="A57" s="719"/>
      <c r="B57" s="698"/>
      <c r="C57" s="699"/>
      <c r="D57" s="320" t="s">
        <v>193</v>
      </c>
      <c r="E57" s="307">
        <v>1</v>
      </c>
      <c r="F57" s="307" t="s">
        <v>180</v>
      </c>
      <c r="G57" s="319" t="s">
        <v>194</v>
      </c>
      <c r="H57" s="97" t="s">
        <v>182</v>
      </c>
      <c r="I57" s="290" t="s">
        <v>85</v>
      </c>
      <c r="J57" s="320" t="s">
        <v>183</v>
      </c>
      <c r="K57" s="290" t="s">
        <v>85</v>
      </c>
      <c r="L57" s="290" t="s">
        <v>85</v>
      </c>
      <c r="M57" s="290" t="s">
        <v>85</v>
      </c>
      <c r="N57" s="294">
        <v>300000</v>
      </c>
      <c r="O57" s="294">
        <v>0</v>
      </c>
      <c r="P57" s="294">
        <v>0</v>
      </c>
      <c r="Q57" s="98">
        <f t="shared" si="25"/>
        <v>300000</v>
      </c>
      <c r="R57" s="99">
        <v>0</v>
      </c>
      <c r="S57" s="99">
        <v>0</v>
      </c>
      <c r="T57" s="99">
        <v>0</v>
      </c>
      <c r="U57" s="99">
        <v>0</v>
      </c>
      <c r="V57" s="699"/>
      <c r="W57" s="307">
        <v>0</v>
      </c>
      <c r="X57" s="100">
        <f>W57/V48*100</f>
        <v>0</v>
      </c>
      <c r="Y57" s="290">
        <v>0</v>
      </c>
      <c r="Z57" s="290">
        <v>0</v>
      </c>
      <c r="AA57" s="290">
        <v>0</v>
      </c>
      <c r="AB57" s="290">
        <v>0</v>
      </c>
      <c r="AC57" s="290">
        <v>0</v>
      </c>
      <c r="AD57" s="290">
        <v>0</v>
      </c>
      <c r="AE57" s="290">
        <v>0</v>
      </c>
      <c r="AF57" s="290">
        <v>0</v>
      </c>
      <c r="AG57" s="88">
        <v>0</v>
      </c>
      <c r="AH57" s="88">
        <v>0</v>
      </c>
      <c r="AI57" s="88">
        <v>0</v>
      </c>
      <c r="AJ57" s="88">
        <v>0</v>
      </c>
      <c r="AK57" s="102">
        <f t="shared" si="29"/>
        <v>0</v>
      </c>
      <c r="AL57" s="102">
        <v>0</v>
      </c>
      <c r="AM57" s="102">
        <v>0</v>
      </c>
      <c r="AN57" s="38">
        <f t="shared" ref="AN57:AN60" si="30">U57*AB57</f>
        <v>0</v>
      </c>
      <c r="AO57" s="301">
        <f t="shared" si="22"/>
        <v>0</v>
      </c>
      <c r="AP57" s="314">
        <f t="shared" si="23"/>
        <v>-300000</v>
      </c>
    </row>
    <row r="58" spans="1:48" ht="81.75" customHeight="1" x14ac:dyDescent="0.25">
      <c r="A58" s="719"/>
      <c r="B58" s="698"/>
      <c r="C58" s="699"/>
      <c r="D58" s="320" t="s">
        <v>195</v>
      </c>
      <c r="E58" s="307">
        <v>1</v>
      </c>
      <c r="F58" s="307" t="s">
        <v>180</v>
      </c>
      <c r="G58" s="320" t="s">
        <v>196</v>
      </c>
      <c r="H58" s="97" t="s">
        <v>182</v>
      </c>
      <c r="I58" s="290" t="s">
        <v>85</v>
      </c>
      <c r="J58" s="320" t="s">
        <v>183</v>
      </c>
      <c r="K58" s="290" t="s">
        <v>85</v>
      </c>
      <c r="L58" s="290" t="s">
        <v>85</v>
      </c>
      <c r="M58" s="290" t="s">
        <v>85</v>
      </c>
      <c r="N58" s="294">
        <v>0</v>
      </c>
      <c r="O58" s="294">
        <v>0</v>
      </c>
      <c r="P58" s="294">
        <v>0</v>
      </c>
      <c r="Q58" s="98">
        <f t="shared" si="25"/>
        <v>0</v>
      </c>
      <c r="R58" s="99">
        <v>0</v>
      </c>
      <c r="S58" s="99">
        <v>0</v>
      </c>
      <c r="T58" s="99">
        <v>0</v>
      </c>
      <c r="U58" s="99">
        <v>4000</v>
      </c>
      <c r="V58" s="699"/>
      <c r="W58" s="307">
        <v>0</v>
      </c>
      <c r="X58" s="100">
        <f>W58/V48*100</f>
        <v>0</v>
      </c>
      <c r="Y58" s="290">
        <v>0</v>
      </c>
      <c r="Z58" s="290">
        <v>0</v>
      </c>
      <c r="AA58" s="290">
        <v>0</v>
      </c>
      <c r="AB58" s="290">
        <v>0</v>
      </c>
      <c r="AC58" s="290">
        <v>0</v>
      </c>
      <c r="AD58" s="290">
        <v>0</v>
      </c>
      <c r="AE58" s="290">
        <v>0</v>
      </c>
      <c r="AF58" s="290">
        <v>0</v>
      </c>
      <c r="AG58" s="88">
        <v>0</v>
      </c>
      <c r="AH58" s="88">
        <v>0</v>
      </c>
      <c r="AI58" s="88">
        <v>0</v>
      </c>
      <c r="AJ58" s="88">
        <v>0</v>
      </c>
      <c r="AK58" s="102">
        <f t="shared" si="29"/>
        <v>0</v>
      </c>
      <c r="AL58" s="102">
        <v>0</v>
      </c>
      <c r="AM58" s="102">
        <v>0</v>
      </c>
      <c r="AN58" s="38">
        <f t="shared" si="30"/>
        <v>0</v>
      </c>
      <c r="AO58" s="301">
        <f t="shared" si="22"/>
        <v>0</v>
      </c>
      <c r="AP58" s="314">
        <f t="shared" si="23"/>
        <v>0</v>
      </c>
    </row>
    <row r="59" spans="1:48" ht="91.5" customHeight="1" x14ac:dyDescent="0.25">
      <c r="A59" s="719"/>
      <c r="B59" s="698"/>
      <c r="C59" s="699"/>
      <c r="D59" s="320" t="s">
        <v>195</v>
      </c>
      <c r="E59" s="307">
        <v>1</v>
      </c>
      <c r="F59" s="307" t="s">
        <v>180</v>
      </c>
      <c r="G59" s="320" t="s">
        <v>196</v>
      </c>
      <c r="H59" s="97" t="s">
        <v>182</v>
      </c>
      <c r="I59" s="290" t="s">
        <v>85</v>
      </c>
      <c r="J59" s="320" t="s">
        <v>183</v>
      </c>
      <c r="K59" s="290" t="s">
        <v>85</v>
      </c>
      <c r="L59" s="290" t="s">
        <v>85</v>
      </c>
      <c r="M59" s="290" t="s">
        <v>85</v>
      </c>
      <c r="N59" s="294">
        <v>0</v>
      </c>
      <c r="O59" s="294">
        <v>0</v>
      </c>
      <c r="P59" s="294">
        <v>0</v>
      </c>
      <c r="Q59" s="98">
        <f t="shared" si="25"/>
        <v>0</v>
      </c>
      <c r="R59" s="99">
        <v>0</v>
      </c>
      <c r="S59" s="99">
        <v>0</v>
      </c>
      <c r="T59" s="99">
        <v>0</v>
      </c>
      <c r="U59" s="99">
        <v>4000</v>
      </c>
      <c r="V59" s="699"/>
      <c r="W59" s="307">
        <v>0</v>
      </c>
      <c r="X59" s="100">
        <f>W59/V48*100</f>
        <v>0</v>
      </c>
      <c r="Y59" s="290">
        <v>0</v>
      </c>
      <c r="Z59" s="290">
        <v>0</v>
      </c>
      <c r="AA59" s="290">
        <v>0</v>
      </c>
      <c r="AB59" s="290">
        <v>0</v>
      </c>
      <c r="AC59" s="290">
        <v>0</v>
      </c>
      <c r="AD59" s="290">
        <v>0</v>
      </c>
      <c r="AE59" s="290">
        <v>0</v>
      </c>
      <c r="AF59" s="290">
        <v>0</v>
      </c>
      <c r="AG59" s="88">
        <v>0</v>
      </c>
      <c r="AH59" s="88">
        <v>0</v>
      </c>
      <c r="AI59" s="88">
        <v>0</v>
      </c>
      <c r="AJ59" s="88">
        <v>0</v>
      </c>
      <c r="AK59" s="102">
        <f t="shared" si="29"/>
        <v>0</v>
      </c>
      <c r="AL59" s="102">
        <v>0</v>
      </c>
      <c r="AM59" s="102">
        <v>0</v>
      </c>
      <c r="AN59" s="38">
        <f t="shared" si="30"/>
        <v>0</v>
      </c>
      <c r="AO59" s="301">
        <f t="shared" si="22"/>
        <v>0</v>
      </c>
      <c r="AP59" s="314">
        <f t="shared" si="23"/>
        <v>0</v>
      </c>
    </row>
    <row r="60" spans="1:48" ht="87" customHeight="1" x14ac:dyDescent="0.25">
      <c r="A60" s="719"/>
      <c r="B60" s="698"/>
      <c r="C60" s="699"/>
      <c r="D60" s="320" t="s">
        <v>197</v>
      </c>
      <c r="E60" s="307">
        <v>1</v>
      </c>
      <c r="F60" s="307" t="s">
        <v>180</v>
      </c>
      <c r="G60" s="320" t="s">
        <v>198</v>
      </c>
      <c r="H60" s="97" t="s">
        <v>182</v>
      </c>
      <c r="I60" s="290" t="s">
        <v>85</v>
      </c>
      <c r="J60" s="320" t="s">
        <v>183</v>
      </c>
      <c r="K60" s="290" t="s">
        <v>85</v>
      </c>
      <c r="L60" s="290" t="s">
        <v>85</v>
      </c>
      <c r="M60" s="290" t="s">
        <v>85</v>
      </c>
      <c r="N60" s="294">
        <v>420000</v>
      </c>
      <c r="O60" s="294">
        <v>0</v>
      </c>
      <c r="P60" s="294">
        <v>0</v>
      </c>
      <c r="Q60" s="98">
        <v>420000</v>
      </c>
      <c r="R60" s="99">
        <v>0</v>
      </c>
      <c r="S60" s="99">
        <v>0</v>
      </c>
      <c r="T60" s="99">
        <v>0</v>
      </c>
      <c r="U60" s="99">
        <v>6000</v>
      </c>
      <c r="V60" s="699"/>
      <c r="W60" s="307">
        <v>1</v>
      </c>
      <c r="X60" s="100">
        <f>W60/V48*100</f>
        <v>2.4032684450853159E-2</v>
      </c>
      <c r="Y60" s="290">
        <v>0</v>
      </c>
      <c r="Z60" s="290">
        <v>0</v>
      </c>
      <c r="AA60" s="290">
        <v>0</v>
      </c>
      <c r="AB60" s="307">
        <v>10</v>
      </c>
      <c r="AC60" s="290">
        <v>0</v>
      </c>
      <c r="AD60" s="290">
        <v>0</v>
      </c>
      <c r="AE60" s="290">
        <v>0</v>
      </c>
      <c r="AF60" s="307">
        <v>10</v>
      </c>
      <c r="AG60" s="88">
        <v>0</v>
      </c>
      <c r="AH60" s="88">
        <v>0</v>
      </c>
      <c r="AI60" s="88">
        <v>0</v>
      </c>
      <c r="AJ60" s="88">
        <v>60000</v>
      </c>
      <c r="AK60" s="102">
        <f t="shared" si="29"/>
        <v>0</v>
      </c>
      <c r="AL60" s="102">
        <v>0</v>
      </c>
      <c r="AM60" s="102">
        <v>0</v>
      </c>
      <c r="AN60" s="38">
        <f t="shared" si="30"/>
        <v>60000</v>
      </c>
      <c r="AO60" s="301">
        <f t="shared" si="22"/>
        <v>60000</v>
      </c>
      <c r="AP60" s="314">
        <f t="shared" si="23"/>
        <v>-360000</v>
      </c>
    </row>
    <row r="61" spans="1:48" ht="44.25" customHeight="1" x14ac:dyDescent="0.25">
      <c r="A61" s="719"/>
      <c r="B61" s="698"/>
      <c r="C61" s="699"/>
      <c r="D61" s="320" t="s">
        <v>199</v>
      </c>
      <c r="E61" s="307">
        <v>1</v>
      </c>
      <c r="F61" s="307" t="s">
        <v>180</v>
      </c>
      <c r="G61" s="320" t="s">
        <v>200</v>
      </c>
      <c r="H61" s="97" t="s">
        <v>201</v>
      </c>
      <c r="I61" s="290" t="s">
        <v>85</v>
      </c>
      <c r="J61" s="320" t="s">
        <v>183</v>
      </c>
      <c r="K61" s="290" t="s">
        <v>85</v>
      </c>
      <c r="L61" s="290" t="s">
        <v>85</v>
      </c>
      <c r="M61" s="290" t="s">
        <v>85</v>
      </c>
      <c r="N61" s="294">
        <v>300000</v>
      </c>
      <c r="O61" s="294">
        <v>370000</v>
      </c>
      <c r="P61" s="294">
        <v>0</v>
      </c>
      <c r="Q61" s="98">
        <f t="shared" si="25"/>
        <v>670000</v>
      </c>
      <c r="R61" s="99">
        <v>0</v>
      </c>
      <c r="S61" s="99">
        <v>0</v>
      </c>
      <c r="T61" s="99">
        <v>0</v>
      </c>
      <c r="U61" s="99">
        <v>50</v>
      </c>
      <c r="V61" s="699"/>
      <c r="W61" s="307">
        <v>4161</v>
      </c>
      <c r="X61" s="100">
        <f>W61/V48*100</f>
        <v>100</v>
      </c>
      <c r="Y61" s="290">
        <v>0</v>
      </c>
      <c r="Z61" s="290">
        <v>0</v>
      </c>
      <c r="AA61" s="290">
        <v>0</v>
      </c>
      <c r="AB61" s="307">
        <v>2676</v>
      </c>
      <c r="AC61" s="290">
        <v>0</v>
      </c>
      <c r="AD61" s="290">
        <v>0</v>
      </c>
      <c r="AE61" s="290">
        <v>0</v>
      </c>
      <c r="AF61" s="307">
        <v>2676</v>
      </c>
      <c r="AG61" s="88">
        <v>0</v>
      </c>
      <c r="AH61" s="88">
        <v>0</v>
      </c>
      <c r="AI61" s="88">
        <v>0</v>
      </c>
      <c r="AJ61" s="88">
        <v>133800</v>
      </c>
      <c r="AK61" s="102">
        <f t="shared" si="29"/>
        <v>0</v>
      </c>
      <c r="AL61" s="102">
        <v>0</v>
      </c>
      <c r="AM61" s="102">
        <v>0</v>
      </c>
      <c r="AN61" s="102">
        <v>133800</v>
      </c>
      <c r="AO61" s="301">
        <f t="shared" si="22"/>
        <v>133800</v>
      </c>
      <c r="AP61" s="314">
        <f>AO61-Q61</f>
        <v>-536200</v>
      </c>
    </row>
    <row r="62" spans="1:48" ht="28.5" x14ac:dyDescent="0.25">
      <c r="A62" s="719"/>
      <c r="B62" s="698"/>
      <c r="C62" s="699"/>
      <c r="D62" s="323" t="s">
        <v>161</v>
      </c>
      <c r="E62" s="321">
        <v>1</v>
      </c>
      <c r="F62" s="80" t="s">
        <v>202</v>
      </c>
      <c r="G62" s="323" t="s">
        <v>203</v>
      </c>
      <c r="H62" s="67" t="s">
        <v>204</v>
      </c>
      <c r="I62" s="290" t="s">
        <v>85</v>
      </c>
      <c r="J62" s="291" t="s">
        <v>183</v>
      </c>
      <c r="K62" s="307"/>
      <c r="L62" s="307"/>
      <c r="M62" s="307"/>
      <c r="N62" s="294">
        <v>0</v>
      </c>
      <c r="O62" s="294">
        <v>0</v>
      </c>
      <c r="P62" s="294">
        <v>0</v>
      </c>
      <c r="Q62" s="98">
        <v>0</v>
      </c>
      <c r="R62" s="99">
        <v>0</v>
      </c>
      <c r="S62" s="99">
        <v>0</v>
      </c>
      <c r="T62" s="99">
        <v>0</v>
      </c>
      <c r="U62" s="99">
        <v>0</v>
      </c>
      <c r="V62" s="699"/>
      <c r="W62" s="307">
        <v>0</v>
      </c>
      <c r="X62" s="100">
        <v>0</v>
      </c>
      <c r="Y62" s="290">
        <v>0</v>
      </c>
      <c r="Z62" s="290">
        <v>0</v>
      </c>
      <c r="AA62" s="290">
        <v>0</v>
      </c>
      <c r="AB62" s="307">
        <v>0</v>
      </c>
      <c r="AC62" s="290">
        <v>0</v>
      </c>
      <c r="AD62" s="290">
        <v>0</v>
      </c>
      <c r="AE62" s="290">
        <v>0</v>
      </c>
      <c r="AF62" s="307">
        <v>0</v>
      </c>
      <c r="AG62" s="88">
        <v>0</v>
      </c>
      <c r="AH62" s="88">
        <v>0</v>
      </c>
      <c r="AI62" s="88">
        <v>0</v>
      </c>
      <c r="AJ62" s="88">
        <v>0</v>
      </c>
      <c r="AK62" s="102">
        <f t="shared" si="29"/>
        <v>0</v>
      </c>
      <c r="AL62" s="102">
        <v>0</v>
      </c>
      <c r="AM62" s="102"/>
      <c r="AN62" s="102">
        <v>0</v>
      </c>
      <c r="AO62" s="103">
        <v>0</v>
      </c>
      <c r="AP62" s="314">
        <v>0</v>
      </c>
    </row>
    <row r="63" spans="1:48" ht="15" customHeight="1" x14ac:dyDescent="0.25">
      <c r="A63" s="719"/>
      <c r="B63" s="698"/>
      <c r="C63" s="699"/>
      <c r="D63" s="320" t="s">
        <v>57</v>
      </c>
      <c r="E63" s="307">
        <v>1</v>
      </c>
      <c r="F63" s="307" t="s">
        <v>252</v>
      </c>
      <c r="G63" s="320" t="s">
        <v>253</v>
      </c>
      <c r="H63" s="67" t="s">
        <v>204</v>
      </c>
      <c r="I63" s="307"/>
      <c r="J63" s="320"/>
      <c r="K63" s="307"/>
      <c r="L63" s="307"/>
      <c r="M63" s="307"/>
      <c r="N63" s="294">
        <v>0</v>
      </c>
      <c r="O63" s="294">
        <v>0</v>
      </c>
      <c r="P63" s="294">
        <v>0</v>
      </c>
      <c r="Q63" s="98">
        <v>0</v>
      </c>
      <c r="R63" s="99">
        <v>0</v>
      </c>
      <c r="S63" s="99">
        <v>0</v>
      </c>
      <c r="T63" s="99">
        <v>0</v>
      </c>
      <c r="U63" s="99">
        <v>0</v>
      </c>
      <c r="V63" s="699"/>
      <c r="W63" s="323">
        <v>0</v>
      </c>
      <c r="X63" s="323">
        <v>0</v>
      </c>
      <c r="Y63" s="323">
        <v>0</v>
      </c>
      <c r="Z63" s="322">
        <v>0</v>
      </c>
      <c r="AA63" s="322">
        <v>0</v>
      </c>
      <c r="AB63" s="322">
        <v>0</v>
      </c>
      <c r="AC63" s="322">
        <v>0</v>
      </c>
      <c r="AD63" s="322">
        <v>0</v>
      </c>
      <c r="AE63" s="290">
        <v>0</v>
      </c>
      <c r="AF63" s="307">
        <v>0</v>
      </c>
      <c r="AG63" s="88">
        <v>0</v>
      </c>
      <c r="AH63" s="88">
        <v>0</v>
      </c>
      <c r="AI63" s="88">
        <v>0</v>
      </c>
      <c r="AJ63" s="88">
        <v>0</v>
      </c>
      <c r="AK63" s="102">
        <v>0</v>
      </c>
      <c r="AL63" s="102">
        <v>0</v>
      </c>
      <c r="AM63" s="102">
        <v>0</v>
      </c>
      <c r="AN63" s="102">
        <v>0</v>
      </c>
      <c r="AO63" s="103">
        <v>0</v>
      </c>
      <c r="AP63" s="314">
        <v>0</v>
      </c>
    </row>
    <row r="64" spans="1:48" ht="15" customHeight="1" x14ac:dyDescent="0.25">
      <c r="A64" s="719"/>
      <c r="B64" s="698"/>
      <c r="C64" s="699"/>
      <c r="D64" s="320" t="s">
        <v>193</v>
      </c>
      <c r="E64" s="307">
        <v>1</v>
      </c>
      <c r="F64" s="307" t="s">
        <v>254</v>
      </c>
      <c r="G64" s="320" t="s">
        <v>255</v>
      </c>
      <c r="H64" s="97" t="s">
        <v>201</v>
      </c>
      <c r="I64" s="307"/>
      <c r="J64" s="320"/>
      <c r="K64" s="307"/>
      <c r="L64" s="307"/>
      <c r="M64" s="307"/>
      <c r="N64" s="294">
        <v>300000</v>
      </c>
      <c r="O64" s="294">
        <v>0</v>
      </c>
      <c r="P64" s="294">
        <v>0</v>
      </c>
      <c r="Q64" s="98">
        <v>300000</v>
      </c>
      <c r="R64" s="99">
        <v>0</v>
      </c>
      <c r="S64" s="99">
        <v>0</v>
      </c>
      <c r="T64" s="99">
        <v>0</v>
      </c>
      <c r="U64" s="99">
        <v>170</v>
      </c>
      <c r="V64" s="699"/>
      <c r="W64" s="307">
        <v>0</v>
      </c>
      <c r="X64" s="100">
        <v>0</v>
      </c>
      <c r="Y64" s="290">
        <v>0</v>
      </c>
      <c r="Z64" s="290">
        <v>0</v>
      </c>
      <c r="AA64" s="290">
        <v>0</v>
      </c>
      <c r="AB64" s="307">
        <v>1095</v>
      </c>
      <c r="AC64" s="290">
        <v>0</v>
      </c>
      <c r="AD64" s="290">
        <v>0</v>
      </c>
      <c r="AE64" s="290"/>
      <c r="AF64" s="307">
        <v>1095</v>
      </c>
      <c r="AG64" s="88">
        <v>0</v>
      </c>
      <c r="AH64" s="88">
        <v>0</v>
      </c>
      <c r="AI64" s="88">
        <v>0</v>
      </c>
      <c r="AJ64" s="88">
        <v>186000</v>
      </c>
      <c r="AK64" s="102">
        <v>0</v>
      </c>
      <c r="AL64" s="102">
        <v>0</v>
      </c>
      <c r="AM64" s="102">
        <v>0</v>
      </c>
      <c r="AN64" s="102">
        <v>186000</v>
      </c>
      <c r="AO64" s="103">
        <v>0</v>
      </c>
      <c r="AP64" s="314">
        <v>-114000</v>
      </c>
    </row>
    <row r="65" spans="1:42" ht="43.5" thickBot="1" x14ac:dyDescent="0.3">
      <c r="A65" s="720"/>
      <c r="B65" s="703"/>
      <c r="C65" s="701"/>
      <c r="D65" s="311" t="s">
        <v>205</v>
      </c>
      <c r="E65" s="303">
        <v>1</v>
      </c>
      <c r="F65" s="328" t="s">
        <v>206</v>
      </c>
      <c r="G65" s="311" t="s">
        <v>192</v>
      </c>
      <c r="H65" s="79" t="s">
        <v>201</v>
      </c>
      <c r="I65" s="303" t="s">
        <v>85</v>
      </c>
      <c r="J65" s="311" t="s">
        <v>207</v>
      </c>
      <c r="K65" s="303" t="s">
        <v>85</v>
      </c>
      <c r="L65" s="303" t="s">
        <v>85</v>
      </c>
      <c r="M65" s="303" t="s">
        <v>85</v>
      </c>
      <c r="N65" s="294">
        <v>0</v>
      </c>
      <c r="O65" s="294">
        <v>0</v>
      </c>
      <c r="P65" s="294">
        <v>0</v>
      </c>
      <c r="Q65" s="51">
        <f t="shared" si="25"/>
        <v>0</v>
      </c>
      <c r="R65" s="52">
        <v>0</v>
      </c>
      <c r="S65" s="52">
        <v>0</v>
      </c>
      <c r="T65" s="52">
        <v>0</v>
      </c>
      <c r="U65" s="52">
        <v>60</v>
      </c>
      <c r="V65" s="701"/>
      <c r="W65" s="303">
        <v>0</v>
      </c>
      <c r="X65" s="104">
        <f>W65/V48*100</f>
        <v>0</v>
      </c>
      <c r="Y65" s="290">
        <v>0</v>
      </c>
      <c r="Z65" s="290">
        <v>0</v>
      </c>
      <c r="AA65" s="290">
        <v>0</v>
      </c>
      <c r="AB65" s="311">
        <v>1983</v>
      </c>
      <c r="AC65" s="290">
        <v>0</v>
      </c>
      <c r="AD65" s="290">
        <v>0</v>
      </c>
      <c r="AE65" s="290">
        <v>0</v>
      </c>
      <c r="AF65" s="311">
        <v>1983</v>
      </c>
      <c r="AG65" s="88">
        <v>0</v>
      </c>
      <c r="AH65" s="88">
        <v>0</v>
      </c>
      <c r="AI65" s="88">
        <v>0</v>
      </c>
      <c r="AJ65" s="88">
        <v>119000</v>
      </c>
      <c r="AK65" s="55">
        <f t="shared" si="29"/>
        <v>0</v>
      </c>
      <c r="AL65" s="55">
        <v>0</v>
      </c>
      <c r="AM65" s="55">
        <v>0</v>
      </c>
      <c r="AN65" s="55">
        <v>119000</v>
      </c>
      <c r="AO65" s="142">
        <f t="shared" si="22"/>
        <v>119000</v>
      </c>
      <c r="AP65" s="314">
        <f>AO65-Q65</f>
        <v>119000</v>
      </c>
    </row>
    <row r="66" spans="1:42" ht="26.25" customHeight="1" thickBot="1" x14ac:dyDescent="0.3">
      <c r="A66" s="124"/>
      <c r="B66" s="105" t="s">
        <v>42</v>
      </c>
      <c r="C66" s="105">
        <f>SUM(C7:C65)</f>
        <v>43</v>
      </c>
      <c r="D66" s="105"/>
      <c r="E66" s="105">
        <f>SUM(E7:E65)</f>
        <v>65</v>
      </c>
      <c r="F66" s="105"/>
      <c r="G66" s="105"/>
      <c r="H66" s="105"/>
      <c r="I66" s="105"/>
      <c r="J66" s="105"/>
      <c r="K66" s="105"/>
      <c r="L66" s="105"/>
      <c r="M66" s="105"/>
      <c r="N66" s="105">
        <f>SUM(N7:N65)</f>
        <v>11956916</v>
      </c>
      <c r="O66" s="105">
        <f t="shared" ref="O66:AO66" si="31">SUM(O7:O65)</f>
        <v>10462253</v>
      </c>
      <c r="P66" s="105">
        <f t="shared" si="31"/>
        <v>2986832</v>
      </c>
      <c r="Q66" s="105">
        <f t="shared" si="31"/>
        <v>25455951</v>
      </c>
      <c r="R66" s="105">
        <f t="shared" si="31"/>
        <v>82000</v>
      </c>
      <c r="S66" s="105">
        <f t="shared" si="31"/>
        <v>17200</v>
      </c>
      <c r="T66" s="105">
        <f t="shared" si="31"/>
        <v>1820</v>
      </c>
      <c r="U66" s="105">
        <f t="shared" si="31"/>
        <v>218030</v>
      </c>
      <c r="V66" s="105">
        <f t="shared" si="31"/>
        <v>45656</v>
      </c>
      <c r="W66" s="105">
        <f t="shared" si="31"/>
        <v>68590</v>
      </c>
      <c r="X66" s="105">
        <f t="shared" si="31"/>
        <v>698.45280910865642</v>
      </c>
      <c r="Y66" s="105">
        <f t="shared" si="31"/>
        <v>45.6</v>
      </c>
      <c r="Z66" s="105">
        <f t="shared" si="31"/>
        <v>815</v>
      </c>
      <c r="AA66" s="105">
        <f t="shared" si="31"/>
        <v>9139</v>
      </c>
      <c r="AB66" s="105">
        <f t="shared" si="31"/>
        <v>1109173.7999999998</v>
      </c>
      <c r="AC66" s="105">
        <f t="shared" si="31"/>
        <v>45.6</v>
      </c>
      <c r="AD66" s="105">
        <f t="shared" si="31"/>
        <v>0</v>
      </c>
      <c r="AE66" s="105">
        <f t="shared" si="31"/>
        <v>1748</v>
      </c>
      <c r="AF66" s="105">
        <f t="shared" si="31"/>
        <v>465277.9</v>
      </c>
      <c r="AG66" s="105">
        <f t="shared" si="31"/>
        <v>773400</v>
      </c>
      <c r="AH66" s="105">
        <f t="shared" si="31"/>
        <v>0</v>
      </c>
      <c r="AI66" s="105">
        <f t="shared" si="31"/>
        <v>0</v>
      </c>
      <c r="AJ66" s="105">
        <f t="shared" si="31"/>
        <v>4745000</v>
      </c>
      <c r="AK66" s="105">
        <f t="shared" si="31"/>
        <v>1617600</v>
      </c>
      <c r="AL66" s="105">
        <f t="shared" si="31"/>
        <v>0</v>
      </c>
      <c r="AM66" s="105">
        <f t="shared" si="31"/>
        <v>4658046</v>
      </c>
      <c r="AN66" s="105">
        <f t="shared" si="31"/>
        <v>18772511</v>
      </c>
      <c r="AO66" s="105">
        <f t="shared" si="31"/>
        <v>24862157</v>
      </c>
      <c r="AP66" s="106">
        <f>SUM(AP7:AP65)</f>
        <v>317316</v>
      </c>
    </row>
    <row r="67" spans="1:42" x14ac:dyDescent="0.25"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</row>
    <row r="68" spans="1:42" x14ac:dyDescent="0.25">
      <c r="B68" s="674" t="s">
        <v>765</v>
      </c>
      <c r="C68" s="674"/>
      <c r="D68" s="674"/>
      <c r="E68" s="674"/>
      <c r="F68" s="674"/>
      <c r="G68" s="674"/>
      <c r="H68" s="674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</row>
    <row r="69" spans="1:42" x14ac:dyDescent="0.25">
      <c r="B69" s="674"/>
      <c r="C69" s="674"/>
      <c r="D69" s="674"/>
      <c r="E69" s="674"/>
      <c r="F69" s="674"/>
      <c r="G69" s="674"/>
      <c r="H69" s="674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</row>
    <row r="70" spans="1:42" x14ac:dyDescent="0.25"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</row>
    <row r="71" spans="1:42" x14ac:dyDescent="0.25"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</row>
    <row r="72" spans="1:42" x14ac:dyDescent="0.25"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</row>
    <row r="73" spans="1:42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</row>
    <row r="74" spans="1:42" x14ac:dyDescent="0.25"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</row>
    <row r="75" spans="1:42" x14ac:dyDescent="0.25"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</row>
    <row r="76" spans="1:42" x14ac:dyDescent="0.25"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</row>
    <row r="77" spans="1:42" x14ac:dyDescent="0.25"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</row>
    <row r="78" spans="1:42" x14ac:dyDescent="0.25"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</row>
    <row r="79" spans="1:42" x14ac:dyDescent="0.25"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</row>
    <row r="80" spans="1:42" x14ac:dyDescent="0.25"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</row>
    <row r="81" spans="2:38" x14ac:dyDescent="0.25"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</row>
    <row r="82" spans="2:38" x14ac:dyDescent="0.25"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</row>
    <row r="83" spans="2:38" x14ac:dyDescent="0.25"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</row>
    <row r="84" spans="2:38" x14ac:dyDescent="0.25"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</row>
    <row r="85" spans="2:38" x14ac:dyDescent="0.25"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</row>
    <row r="86" spans="2:38" x14ac:dyDescent="0.25"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</row>
    <row r="87" spans="2:38" x14ac:dyDescent="0.25"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</row>
    <row r="88" spans="2:38" x14ac:dyDescent="0.25"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</row>
    <row r="89" spans="2:38" x14ac:dyDescent="0.25"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</row>
    <row r="90" spans="2:38" x14ac:dyDescent="0.25"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</row>
    <row r="91" spans="2:38" x14ac:dyDescent="0.25"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</row>
    <row r="92" spans="2:38" x14ac:dyDescent="0.25"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</row>
    <row r="93" spans="2:38" x14ac:dyDescent="0.25"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</row>
    <row r="94" spans="2:38" x14ac:dyDescent="0.25"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</row>
    <row r="95" spans="2:38" x14ac:dyDescent="0.25"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</row>
    <row r="96" spans="2:38" x14ac:dyDescent="0.25"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</row>
    <row r="97" spans="2:38" x14ac:dyDescent="0.25"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</row>
    <row r="98" spans="2:38" x14ac:dyDescent="0.25"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</row>
    <row r="99" spans="2:38" x14ac:dyDescent="0.25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</row>
    <row r="100" spans="2:38" x14ac:dyDescent="0.25"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</row>
    <row r="101" spans="2:38" x14ac:dyDescent="0.25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</row>
    <row r="102" spans="2:38" x14ac:dyDescent="0.25"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</row>
    <row r="103" spans="2:38" x14ac:dyDescent="0.25"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</row>
    <row r="104" spans="2:38" x14ac:dyDescent="0.25"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</row>
    <row r="105" spans="2:38" x14ac:dyDescent="0.25"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</row>
    <row r="106" spans="2:38" x14ac:dyDescent="0.25"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</row>
    <row r="107" spans="2:38" x14ac:dyDescent="0.25"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</row>
    <row r="108" spans="2:38" x14ac:dyDescent="0.25"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</row>
    <row r="109" spans="2:38" x14ac:dyDescent="0.25"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</row>
    <row r="110" spans="2:38" x14ac:dyDescent="0.25"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</row>
    <row r="111" spans="2:38" x14ac:dyDescent="0.25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</row>
    <row r="112" spans="2:38" x14ac:dyDescent="0.25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</row>
    <row r="113" spans="2:38" x14ac:dyDescent="0.25"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</row>
    <row r="114" spans="2:38" x14ac:dyDescent="0.25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</row>
    <row r="115" spans="2:38" x14ac:dyDescent="0.25"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</row>
    <row r="116" spans="2:38" x14ac:dyDescent="0.25"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</row>
    <row r="117" spans="2:38" x14ac:dyDescent="0.25"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</row>
    <row r="118" spans="2:38" x14ac:dyDescent="0.25"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</row>
    <row r="119" spans="2:38" x14ac:dyDescent="0.25"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</row>
    <row r="120" spans="2:38" x14ac:dyDescent="0.25"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</row>
    <row r="121" spans="2:38" x14ac:dyDescent="0.25"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</row>
    <row r="122" spans="2:38" x14ac:dyDescent="0.25"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</row>
    <row r="123" spans="2:38" x14ac:dyDescent="0.25"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</row>
    <row r="124" spans="2:38" x14ac:dyDescent="0.25"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</row>
    <row r="125" spans="2:38" x14ac:dyDescent="0.25"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</row>
    <row r="126" spans="2:38" x14ac:dyDescent="0.25"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</row>
    <row r="127" spans="2:38" x14ac:dyDescent="0.25"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</row>
    <row r="128" spans="2:38" x14ac:dyDescent="0.25"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</row>
    <row r="129" spans="2:38" x14ac:dyDescent="0.25"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</row>
    <row r="130" spans="2:38" x14ac:dyDescent="0.25"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</row>
    <row r="131" spans="2:38" x14ac:dyDescent="0.25">
      <c r="B131" s="107"/>
      <c r="C131" s="107"/>
      <c r="D131" s="107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</row>
    <row r="132" spans="2:38" x14ac:dyDescent="0.25"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</row>
    <row r="133" spans="2:38" x14ac:dyDescent="0.25"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</row>
    <row r="134" spans="2:38" x14ac:dyDescent="0.25">
      <c r="B134" s="107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</row>
    <row r="135" spans="2:38" x14ac:dyDescent="0.25">
      <c r="B135" s="107"/>
      <c r="C135" s="107"/>
      <c r="D135" s="107"/>
      <c r="E135" s="107"/>
      <c r="F135" s="107"/>
      <c r="G135" s="107"/>
      <c r="H135" s="107"/>
      <c r="I135" s="107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</row>
    <row r="136" spans="2:38" x14ac:dyDescent="0.25"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</row>
    <row r="137" spans="2:38" x14ac:dyDescent="0.25">
      <c r="B137" s="107"/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</row>
    <row r="138" spans="2:38" x14ac:dyDescent="0.25">
      <c r="B138" s="107"/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</row>
    <row r="139" spans="2:38" x14ac:dyDescent="0.25"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</row>
    <row r="140" spans="2:38" x14ac:dyDescent="0.25"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</row>
    <row r="141" spans="2:38" x14ac:dyDescent="0.25"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</row>
    <row r="142" spans="2:38" x14ac:dyDescent="0.25">
      <c r="B142" s="107"/>
      <c r="C142" s="107"/>
      <c r="D142" s="107"/>
      <c r="E142" s="107"/>
      <c r="F142" s="107"/>
      <c r="G142" s="107"/>
      <c r="H142" s="107"/>
      <c r="I142" s="107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</row>
    <row r="143" spans="2:38" x14ac:dyDescent="0.25"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</row>
    <row r="144" spans="2:38" x14ac:dyDescent="0.25">
      <c r="B144" s="107"/>
      <c r="C144" s="107"/>
      <c r="D144" s="107"/>
      <c r="E144" s="107"/>
      <c r="F144" s="107"/>
      <c r="G144" s="107"/>
      <c r="H144" s="107"/>
      <c r="I144" s="107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</row>
    <row r="145" spans="2:38" x14ac:dyDescent="0.25"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</row>
    <row r="146" spans="2:38" x14ac:dyDescent="0.25"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</row>
    <row r="147" spans="2:38" x14ac:dyDescent="0.25"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</row>
    <row r="148" spans="2:38" x14ac:dyDescent="0.25"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</row>
    <row r="149" spans="2:38" x14ac:dyDescent="0.25"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</row>
    <row r="150" spans="2:38" x14ac:dyDescent="0.25"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</row>
    <row r="151" spans="2:38" x14ac:dyDescent="0.25"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107"/>
      <c r="P151" s="107"/>
      <c r="Q151" s="107"/>
      <c r="R151" s="107"/>
      <c r="S151" s="107"/>
      <c r="T151" s="107"/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  <c r="AF151" s="107"/>
      <c r="AG151" s="107"/>
      <c r="AH151" s="107"/>
      <c r="AI151" s="107"/>
      <c r="AJ151" s="107"/>
      <c r="AK151" s="107"/>
      <c r="AL151" s="107"/>
    </row>
    <row r="152" spans="2:38" x14ac:dyDescent="0.25"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F152" s="107"/>
      <c r="AG152" s="107"/>
      <c r="AH152" s="107"/>
      <c r="AI152" s="107"/>
      <c r="AJ152" s="107"/>
      <c r="AK152" s="107"/>
      <c r="AL152" s="107"/>
    </row>
    <row r="153" spans="2:38" x14ac:dyDescent="0.25"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107"/>
      <c r="P153" s="107"/>
      <c r="Q153" s="107"/>
      <c r="R153" s="107"/>
      <c r="S153" s="107"/>
      <c r="T153" s="107"/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F153" s="107"/>
      <c r="AG153" s="107"/>
      <c r="AH153" s="107"/>
      <c r="AI153" s="107"/>
      <c r="AJ153" s="107"/>
      <c r="AK153" s="107"/>
      <c r="AL153" s="107"/>
    </row>
    <row r="154" spans="2:38" x14ac:dyDescent="0.25"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  <c r="AF154" s="107"/>
      <c r="AG154" s="107"/>
      <c r="AH154" s="107"/>
      <c r="AI154" s="107"/>
      <c r="AJ154" s="107"/>
      <c r="AK154" s="107"/>
      <c r="AL154" s="107"/>
    </row>
    <row r="155" spans="2:38" x14ac:dyDescent="0.25">
      <c r="B155" s="107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  <c r="O155" s="107"/>
      <c r="P155" s="107"/>
      <c r="Q155" s="107"/>
      <c r="R155" s="107"/>
      <c r="S155" s="107"/>
      <c r="T155" s="107"/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  <c r="AF155" s="107"/>
      <c r="AG155" s="107"/>
      <c r="AH155" s="107"/>
      <c r="AI155" s="107"/>
      <c r="AJ155" s="107"/>
      <c r="AK155" s="107"/>
      <c r="AL155" s="107"/>
    </row>
    <row r="156" spans="2:38" x14ac:dyDescent="0.25"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7"/>
      <c r="N156" s="107"/>
      <c r="O156" s="107"/>
      <c r="P156" s="107"/>
      <c r="Q156" s="107"/>
      <c r="R156" s="107"/>
      <c r="S156" s="107"/>
      <c r="T156" s="107"/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F156" s="107"/>
      <c r="AG156" s="107"/>
      <c r="AH156" s="107"/>
      <c r="AI156" s="107"/>
      <c r="AJ156" s="107"/>
      <c r="AK156" s="107"/>
      <c r="AL156" s="107"/>
    </row>
    <row r="157" spans="2:38" x14ac:dyDescent="0.25">
      <c r="B157" s="107"/>
      <c r="C157" s="107"/>
      <c r="D157" s="107"/>
      <c r="E157" s="107"/>
      <c r="F157" s="107"/>
      <c r="G157" s="107"/>
      <c r="H157" s="107"/>
      <c r="I157" s="107"/>
      <c r="J157" s="107"/>
      <c r="K157" s="107"/>
      <c r="L157" s="107"/>
      <c r="M157" s="107"/>
      <c r="N157" s="107"/>
      <c r="O157" s="107"/>
      <c r="P157" s="107"/>
      <c r="Q157" s="107"/>
      <c r="R157" s="107"/>
      <c r="S157" s="107"/>
      <c r="T157" s="107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F157" s="107"/>
      <c r="AG157" s="107"/>
      <c r="AH157" s="107"/>
      <c r="AI157" s="107"/>
      <c r="AJ157" s="107"/>
      <c r="AK157" s="107"/>
      <c r="AL157" s="107"/>
    </row>
    <row r="158" spans="2:38" x14ac:dyDescent="0.25">
      <c r="B158" s="107"/>
      <c r="C158" s="107"/>
      <c r="D158" s="107"/>
      <c r="E158" s="107"/>
      <c r="F158" s="107"/>
      <c r="G158" s="107"/>
      <c r="H158" s="107"/>
      <c r="I158" s="107"/>
      <c r="J158" s="107"/>
      <c r="K158" s="107"/>
      <c r="L158" s="107"/>
      <c r="M158" s="107"/>
      <c r="N158" s="107"/>
      <c r="O158" s="107"/>
      <c r="P158" s="107"/>
      <c r="Q158" s="107"/>
      <c r="R158" s="107"/>
      <c r="S158" s="107"/>
      <c r="T158" s="107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7"/>
      <c r="AL158" s="107"/>
    </row>
    <row r="159" spans="2:38" x14ac:dyDescent="0.25"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  <c r="L159" s="107"/>
      <c r="M159" s="107"/>
      <c r="N159" s="107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F159" s="107"/>
      <c r="AG159" s="107"/>
      <c r="AH159" s="107"/>
      <c r="AI159" s="107"/>
      <c r="AJ159" s="107"/>
      <c r="AK159" s="107"/>
      <c r="AL159" s="107"/>
    </row>
    <row r="160" spans="2:38" x14ac:dyDescent="0.25">
      <c r="B160" s="107"/>
      <c r="C160" s="107"/>
      <c r="D160" s="107"/>
      <c r="E160" s="107"/>
      <c r="F160" s="107"/>
      <c r="G160" s="107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F160" s="107"/>
      <c r="AG160" s="107"/>
      <c r="AH160" s="107"/>
      <c r="AI160" s="107"/>
      <c r="AJ160" s="107"/>
      <c r="AK160" s="107"/>
      <c r="AL160" s="107"/>
    </row>
    <row r="161" spans="2:38" x14ac:dyDescent="0.25">
      <c r="B161" s="107"/>
      <c r="C161" s="107"/>
      <c r="D161" s="107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F161" s="107"/>
      <c r="AG161" s="107"/>
      <c r="AH161" s="107"/>
      <c r="AI161" s="107"/>
      <c r="AJ161" s="107"/>
      <c r="AK161" s="107"/>
      <c r="AL161" s="107"/>
    </row>
    <row r="162" spans="2:38" x14ac:dyDescent="0.25">
      <c r="B162" s="107"/>
      <c r="C162" s="107"/>
      <c r="D162" s="107"/>
      <c r="E162" s="107"/>
      <c r="F162" s="107"/>
      <c r="G162" s="107"/>
      <c r="H162" s="107"/>
      <c r="I162" s="107"/>
      <c r="J162" s="107"/>
      <c r="K162" s="107"/>
      <c r="L162" s="107"/>
      <c r="M162" s="107"/>
      <c r="N162" s="107"/>
      <c r="O162" s="107"/>
      <c r="P162" s="107"/>
      <c r="Q162" s="107"/>
      <c r="R162" s="107"/>
      <c r="S162" s="107"/>
      <c r="T162" s="107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</row>
    <row r="163" spans="2:38" x14ac:dyDescent="0.25">
      <c r="B163" s="107"/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  <c r="S163" s="107"/>
      <c r="T163" s="107"/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  <c r="AF163" s="107"/>
      <c r="AG163" s="107"/>
      <c r="AH163" s="107"/>
      <c r="AI163" s="107"/>
      <c r="AJ163" s="107"/>
      <c r="AK163" s="107"/>
      <c r="AL163" s="107"/>
    </row>
    <row r="164" spans="2:38" x14ac:dyDescent="0.25">
      <c r="B164" s="107"/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F164" s="107"/>
      <c r="AG164" s="107"/>
      <c r="AH164" s="107"/>
      <c r="AI164" s="107"/>
      <c r="AJ164" s="107"/>
      <c r="AK164" s="107"/>
      <c r="AL164" s="107"/>
    </row>
    <row r="165" spans="2:38" x14ac:dyDescent="0.25">
      <c r="B165" s="107"/>
      <c r="C165" s="107"/>
      <c r="D165" s="107"/>
      <c r="E165" s="107"/>
      <c r="F165" s="107"/>
      <c r="G165" s="107"/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7"/>
      <c r="S165" s="107"/>
      <c r="T165" s="107"/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  <c r="AF165" s="107"/>
      <c r="AG165" s="107"/>
      <c r="AH165" s="107"/>
      <c r="AI165" s="107"/>
      <c r="AJ165" s="107"/>
      <c r="AK165" s="107"/>
      <c r="AL165" s="107"/>
    </row>
    <row r="166" spans="2:38" x14ac:dyDescent="0.25">
      <c r="B166" s="107"/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F166" s="107"/>
      <c r="AG166" s="107"/>
      <c r="AH166" s="107"/>
      <c r="AI166" s="107"/>
      <c r="AJ166" s="107"/>
      <c r="AK166" s="107"/>
      <c r="AL166" s="107"/>
    </row>
    <row r="167" spans="2:38" x14ac:dyDescent="0.25">
      <c r="B167" s="107"/>
      <c r="C167" s="107"/>
      <c r="D167" s="107"/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107"/>
      <c r="Q167" s="107"/>
      <c r="R167" s="107"/>
      <c r="S167" s="107"/>
      <c r="T167" s="107"/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  <c r="AF167" s="107"/>
      <c r="AG167" s="107"/>
      <c r="AH167" s="107"/>
      <c r="AI167" s="107"/>
      <c r="AJ167" s="107"/>
      <c r="AK167" s="107"/>
      <c r="AL167" s="107"/>
    </row>
    <row r="168" spans="2:38" x14ac:dyDescent="0.25"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</row>
    <row r="169" spans="2:38" x14ac:dyDescent="0.25"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</row>
    <row r="170" spans="2:38" x14ac:dyDescent="0.25">
      <c r="B170" s="107"/>
      <c r="C170" s="107"/>
      <c r="D170" s="107"/>
      <c r="E170" s="107"/>
      <c r="F170" s="107"/>
      <c r="G170" s="107"/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F170" s="107"/>
      <c r="AG170" s="107"/>
      <c r="AH170" s="107"/>
      <c r="AI170" s="107"/>
      <c r="AJ170" s="107"/>
      <c r="AK170" s="107"/>
      <c r="AL170" s="107"/>
    </row>
    <row r="171" spans="2:38" x14ac:dyDescent="0.25">
      <c r="B171" s="107"/>
      <c r="C171" s="107"/>
      <c r="D171" s="107"/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F171" s="107"/>
      <c r="AG171" s="107"/>
      <c r="AH171" s="107"/>
      <c r="AI171" s="107"/>
      <c r="AJ171" s="107"/>
      <c r="AK171" s="107"/>
      <c r="AL171" s="107"/>
    </row>
    <row r="172" spans="2:38" x14ac:dyDescent="0.25"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7"/>
      <c r="V172" s="107"/>
      <c r="W172" s="107"/>
      <c r="X172" s="107"/>
      <c r="Y172" s="107"/>
      <c r="Z172" s="107"/>
      <c r="AA172" s="107"/>
      <c r="AB172" s="107"/>
      <c r="AC172" s="107"/>
      <c r="AD172" s="107"/>
      <c r="AE172" s="107"/>
      <c r="AF172" s="107"/>
      <c r="AG172" s="107"/>
      <c r="AH172" s="107"/>
      <c r="AI172" s="107"/>
      <c r="AJ172" s="107"/>
      <c r="AK172" s="107"/>
      <c r="AL172" s="107"/>
    </row>
    <row r="173" spans="2:38" x14ac:dyDescent="0.25"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  <c r="L173" s="107"/>
      <c r="M173" s="107"/>
      <c r="N173" s="107"/>
      <c r="O173" s="107"/>
      <c r="P173" s="107"/>
      <c r="Q173" s="107"/>
      <c r="R173" s="107"/>
      <c r="S173" s="107"/>
      <c r="T173" s="107"/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F173" s="107"/>
      <c r="AG173" s="107"/>
      <c r="AH173" s="107"/>
      <c r="AI173" s="107"/>
      <c r="AJ173" s="107"/>
      <c r="AK173" s="107"/>
      <c r="AL173" s="107"/>
    </row>
    <row r="174" spans="2:38" x14ac:dyDescent="0.25">
      <c r="B174" s="107"/>
      <c r="C174" s="107"/>
      <c r="D174" s="107"/>
      <c r="E174" s="107"/>
      <c r="F174" s="107"/>
      <c r="G174" s="107"/>
      <c r="H174" s="107"/>
      <c r="I174" s="107"/>
      <c r="J174" s="107"/>
      <c r="K174" s="107"/>
      <c r="L174" s="107"/>
      <c r="M174" s="107"/>
      <c r="N174" s="107"/>
      <c r="O174" s="107"/>
      <c r="P174" s="107"/>
      <c r="Q174" s="107"/>
      <c r="R174" s="107"/>
      <c r="S174" s="107"/>
      <c r="T174" s="107"/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F174" s="107"/>
      <c r="AG174" s="107"/>
      <c r="AH174" s="107"/>
      <c r="AI174" s="107"/>
      <c r="AJ174" s="107"/>
      <c r="AK174" s="107"/>
      <c r="AL174" s="107"/>
    </row>
    <row r="175" spans="2:38" x14ac:dyDescent="0.25"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7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F175" s="107"/>
      <c r="AG175" s="107"/>
      <c r="AH175" s="107"/>
      <c r="AI175" s="107"/>
      <c r="AJ175" s="107"/>
      <c r="AK175" s="107"/>
      <c r="AL175" s="107"/>
    </row>
    <row r="176" spans="2:38" x14ac:dyDescent="0.25">
      <c r="B176" s="107"/>
      <c r="C176" s="107"/>
      <c r="D176" s="107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F176" s="107"/>
      <c r="AG176" s="107"/>
      <c r="AH176" s="107"/>
      <c r="AI176" s="107"/>
      <c r="AJ176" s="107"/>
      <c r="AK176" s="107"/>
      <c r="AL176" s="107"/>
    </row>
    <row r="177" spans="2:38" x14ac:dyDescent="0.25">
      <c r="B177" s="107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F177" s="107"/>
      <c r="AG177" s="107"/>
      <c r="AH177" s="107"/>
      <c r="AI177" s="107"/>
      <c r="AJ177" s="107"/>
      <c r="AK177" s="107"/>
      <c r="AL177" s="107"/>
    </row>
    <row r="178" spans="2:38" x14ac:dyDescent="0.25">
      <c r="B178" s="107"/>
      <c r="C178" s="107"/>
      <c r="D178" s="107"/>
      <c r="E178" s="107"/>
      <c r="F178" s="107"/>
      <c r="G178" s="107"/>
      <c r="H178" s="107"/>
      <c r="I178" s="107"/>
      <c r="J178" s="107"/>
      <c r="K178" s="107"/>
      <c r="L178" s="107"/>
      <c r="M178" s="107"/>
      <c r="N178" s="107"/>
      <c r="O178" s="107"/>
      <c r="P178" s="107"/>
      <c r="Q178" s="107"/>
      <c r="R178" s="107"/>
      <c r="S178" s="107"/>
      <c r="T178" s="107"/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</row>
    <row r="179" spans="2:38" x14ac:dyDescent="0.25"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7"/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F179" s="107"/>
      <c r="AG179" s="107"/>
      <c r="AH179" s="107"/>
      <c r="AI179" s="107"/>
      <c r="AJ179" s="107"/>
      <c r="AK179" s="107"/>
      <c r="AL179" s="107"/>
    </row>
    <row r="180" spans="2:38" x14ac:dyDescent="0.25"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F180" s="107"/>
      <c r="AG180" s="107"/>
      <c r="AH180" s="107"/>
      <c r="AI180" s="107"/>
      <c r="AJ180" s="107"/>
      <c r="AK180" s="107"/>
      <c r="AL180" s="107"/>
    </row>
    <row r="181" spans="2:38" x14ac:dyDescent="0.25">
      <c r="B181" s="107"/>
      <c r="C181" s="107"/>
      <c r="D181" s="107"/>
      <c r="E181" s="107"/>
      <c r="F181" s="107"/>
      <c r="G181" s="107"/>
      <c r="H181" s="107"/>
      <c r="I181" s="107"/>
      <c r="J181" s="107"/>
      <c r="K181" s="107"/>
      <c r="L181" s="107"/>
      <c r="M181" s="107"/>
      <c r="N181" s="107"/>
      <c r="O181" s="107"/>
      <c r="P181" s="107"/>
      <c r="Q181" s="107"/>
      <c r="R181" s="107"/>
      <c r="S181" s="107"/>
      <c r="T181" s="107"/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F181" s="107"/>
      <c r="AG181" s="107"/>
      <c r="AH181" s="107"/>
      <c r="AI181" s="107"/>
      <c r="AJ181" s="107"/>
      <c r="AK181" s="107"/>
      <c r="AL181" s="107"/>
    </row>
    <row r="182" spans="2:38" x14ac:dyDescent="0.25">
      <c r="B182" s="107"/>
      <c r="C182" s="107"/>
      <c r="D182" s="107"/>
      <c r="E182" s="107"/>
      <c r="F182" s="107"/>
      <c r="G182" s="107"/>
      <c r="H182" s="107"/>
      <c r="I182" s="107"/>
      <c r="J182" s="107"/>
      <c r="K182" s="107"/>
      <c r="L182" s="107"/>
      <c r="M182" s="107"/>
      <c r="N182" s="107"/>
      <c r="O182" s="107"/>
      <c r="P182" s="107"/>
      <c r="Q182" s="107"/>
      <c r="R182" s="107"/>
      <c r="S182" s="107"/>
      <c r="T182" s="107"/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F182" s="107"/>
      <c r="AG182" s="107"/>
      <c r="AH182" s="107"/>
      <c r="AI182" s="107"/>
      <c r="AJ182" s="107"/>
      <c r="AK182" s="107"/>
      <c r="AL182" s="107"/>
    </row>
    <row r="183" spans="2:38" x14ac:dyDescent="0.25"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F183" s="107"/>
      <c r="AG183" s="107"/>
      <c r="AH183" s="107"/>
      <c r="AI183" s="107"/>
      <c r="AJ183" s="107"/>
      <c r="AK183" s="107"/>
      <c r="AL183" s="107"/>
    </row>
    <row r="184" spans="2:38" x14ac:dyDescent="0.25">
      <c r="B184" s="107"/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F184" s="107"/>
      <c r="AG184" s="107"/>
      <c r="AH184" s="107"/>
      <c r="AI184" s="107"/>
      <c r="AJ184" s="107"/>
      <c r="AK184" s="107"/>
      <c r="AL184" s="107"/>
    </row>
    <row r="185" spans="2:38" x14ac:dyDescent="0.25">
      <c r="B185" s="107"/>
      <c r="C185" s="107"/>
      <c r="D185" s="107"/>
      <c r="E185" s="107"/>
      <c r="F185" s="107"/>
      <c r="G185" s="107"/>
      <c r="H185" s="107"/>
      <c r="I185" s="107"/>
      <c r="J185" s="107"/>
      <c r="K185" s="107"/>
      <c r="L185" s="107"/>
      <c r="M185" s="107"/>
      <c r="N185" s="107"/>
      <c r="O185" s="107"/>
      <c r="P185" s="107"/>
      <c r="Q185" s="107"/>
      <c r="R185" s="107"/>
      <c r="S185" s="107"/>
      <c r="T185" s="107"/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F185" s="107"/>
      <c r="AG185" s="107"/>
      <c r="AH185" s="107"/>
      <c r="AI185" s="107"/>
      <c r="AJ185" s="107"/>
      <c r="AK185" s="107"/>
      <c r="AL185" s="107"/>
    </row>
    <row r="186" spans="2:38" x14ac:dyDescent="0.25">
      <c r="B186" s="107"/>
      <c r="C186" s="107"/>
      <c r="D186" s="107"/>
      <c r="E186" s="107"/>
      <c r="F186" s="107"/>
      <c r="G186" s="107"/>
      <c r="H186" s="107"/>
      <c r="I186" s="107"/>
      <c r="J186" s="107"/>
      <c r="K186" s="107"/>
      <c r="L186" s="107"/>
      <c r="M186" s="107"/>
      <c r="N186" s="107"/>
      <c r="O186" s="107"/>
      <c r="P186" s="107"/>
      <c r="Q186" s="107"/>
      <c r="R186" s="107"/>
      <c r="S186" s="107"/>
      <c r="T186" s="107"/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F186" s="107"/>
      <c r="AG186" s="107"/>
      <c r="AH186" s="107"/>
      <c r="AI186" s="107"/>
      <c r="AJ186" s="107"/>
      <c r="AK186" s="107"/>
      <c r="AL186" s="107"/>
    </row>
    <row r="187" spans="2:38" x14ac:dyDescent="0.25">
      <c r="B187" s="107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M187" s="107"/>
      <c r="N187" s="107"/>
      <c r="O187" s="107"/>
      <c r="P187" s="107"/>
      <c r="Q187" s="107"/>
      <c r="R187" s="107"/>
      <c r="S187" s="107"/>
      <c r="T187" s="107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F187" s="107"/>
      <c r="AG187" s="107"/>
      <c r="AH187" s="107"/>
      <c r="AI187" s="107"/>
      <c r="AJ187" s="107"/>
      <c r="AK187" s="107"/>
      <c r="AL187" s="107"/>
    </row>
    <row r="188" spans="2:38" x14ac:dyDescent="0.25"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107"/>
      <c r="Q188" s="107"/>
      <c r="R188" s="107"/>
      <c r="S188" s="107"/>
      <c r="T188" s="107"/>
      <c r="U188" s="107"/>
      <c r="V188" s="107"/>
      <c r="W188" s="107"/>
      <c r="X188" s="107"/>
      <c r="Y188" s="107"/>
      <c r="Z188" s="107"/>
      <c r="AA188" s="107"/>
      <c r="AB188" s="107"/>
      <c r="AC188" s="107"/>
      <c r="AD188" s="107"/>
      <c r="AE188" s="107"/>
      <c r="AF188" s="107"/>
      <c r="AG188" s="107"/>
      <c r="AH188" s="107"/>
      <c r="AI188" s="107"/>
      <c r="AJ188" s="107"/>
      <c r="AK188" s="107"/>
      <c r="AL188" s="107"/>
    </row>
    <row r="189" spans="2:38" x14ac:dyDescent="0.25">
      <c r="B189" s="107"/>
      <c r="C189" s="107"/>
      <c r="D189" s="107"/>
      <c r="E189" s="107"/>
      <c r="F189" s="107"/>
      <c r="G189" s="107"/>
      <c r="H189" s="107"/>
      <c r="I189" s="107"/>
      <c r="J189" s="107"/>
      <c r="K189" s="107"/>
      <c r="L189" s="107"/>
      <c r="M189" s="107"/>
      <c r="N189" s="107"/>
      <c r="O189" s="107"/>
      <c r="P189" s="107"/>
      <c r="Q189" s="107"/>
      <c r="R189" s="107"/>
      <c r="S189" s="107"/>
      <c r="T189" s="107"/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F189" s="107"/>
      <c r="AG189" s="107"/>
      <c r="AH189" s="107"/>
      <c r="AI189" s="107"/>
      <c r="AJ189" s="107"/>
      <c r="AK189" s="107"/>
      <c r="AL189" s="107"/>
    </row>
    <row r="190" spans="2:38" x14ac:dyDescent="0.25"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  <c r="AK190" s="107"/>
      <c r="AL190" s="107"/>
    </row>
    <row r="191" spans="2:38" x14ac:dyDescent="0.25"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07"/>
      <c r="AK191" s="107"/>
      <c r="AL191" s="107"/>
    </row>
    <row r="192" spans="2:38" x14ac:dyDescent="0.25"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F192" s="107"/>
      <c r="AG192" s="107"/>
      <c r="AH192" s="107"/>
      <c r="AI192" s="107"/>
      <c r="AJ192" s="107"/>
      <c r="AK192" s="107"/>
      <c r="AL192" s="107"/>
    </row>
  </sheetData>
  <mergeCells count="56">
    <mergeCell ref="A48:A65"/>
    <mergeCell ref="A7:A15"/>
    <mergeCell ref="A16:A25"/>
    <mergeCell ref="A26:A34"/>
    <mergeCell ref="A35:A38"/>
    <mergeCell ref="A39:A47"/>
    <mergeCell ref="B48:B65"/>
    <mergeCell ref="C48:C65"/>
    <mergeCell ref="V48:V65"/>
    <mergeCell ref="B26:B34"/>
    <mergeCell ref="C26:C34"/>
    <mergeCell ref="V26:V33"/>
    <mergeCell ref="B35:B38"/>
    <mergeCell ref="C35:C38"/>
    <mergeCell ref="B39:B47"/>
    <mergeCell ref="C39:C47"/>
    <mergeCell ref="V39:V47"/>
    <mergeCell ref="B7:B15"/>
    <mergeCell ref="C7:C15"/>
    <mergeCell ref="V7:V15"/>
    <mergeCell ref="B16:B25"/>
    <mergeCell ref="C16:C25"/>
    <mergeCell ref="V16:V25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H3:H4"/>
    <mergeCell ref="I3:I4"/>
    <mergeCell ref="J3:J4"/>
    <mergeCell ref="K3:K4"/>
    <mergeCell ref="L3:L4"/>
    <mergeCell ref="B68:H69"/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"/>
  <sheetViews>
    <sheetView zoomScale="70" zoomScaleNormal="70" workbookViewId="0">
      <selection sqref="A1:AP1"/>
    </sheetView>
  </sheetViews>
  <sheetFormatPr defaultRowHeight="15" x14ac:dyDescent="0.25"/>
  <cols>
    <col min="2" max="2" width="14.42578125" customWidth="1"/>
    <col min="4" max="4" width="14" customWidth="1"/>
    <col min="6" max="7" width="11.42578125" customWidth="1"/>
    <col min="8" max="8" width="15.140625" customWidth="1"/>
    <col min="12" max="12" width="11.85546875" customWidth="1"/>
    <col min="37" max="37" width="7.28515625" customWidth="1"/>
    <col min="38" max="38" width="6.7109375" customWidth="1"/>
    <col min="39" max="39" width="6.42578125" customWidth="1"/>
    <col min="43" max="43" width="16.140625" customWidth="1"/>
  </cols>
  <sheetData>
    <row r="1" spans="1:43" ht="39.75" customHeight="1" thickBot="1" x14ac:dyDescent="0.3">
      <c r="A1" s="789" t="s">
        <v>764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  <c r="Q1" s="789"/>
      <c r="R1" s="789"/>
      <c r="S1" s="789"/>
      <c r="T1" s="789"/>
      <c r="U1" s="789"/>
      <c r="V1" s="789"/>
      <c r="W1" s="789"/>
      <c r="X1" s="789"/>
      <c r="Y1" s="789"/>
      <c r="Z1" s="789"/>
      <c r="AA1" s="789"/>
      <c r="AB1" s="789"/>
      <c r="AC1" s="789"/>
      <c r="AD1" s="789"/>
      <c r="AE1" s="789"/>
      <c r="AF1" s="789"/>
      <c r="AG1" s="789"/>
      <c r="AH1" s="789"/>
      <c r="AI1" s="789"/>
      <c r="AJ1" s="789"/>
      <c r="AK1" s="789"/>
      <c r="AL1" s="789"/>
      <c r="AM1" s="789"/>
      <c r="AN1" s="789"/>
      <c r="AO1" s="789"/>
      <c r="AP1" s="789"/>
      <c r="AQ1" s="120"/>
    </row>
    <row r="2" spans="1:43" ht="73.5" customHeight="1" x14ac:dyDescent="0.25">
      <c r="A2" s="731" t="s">
        <v>13</v>
      </c>
      <c r="B2" s="734" t="s">
        <v>33</v>
      </c>
      <c r="C2" s="739" t="s">
        <v>43</v>
      </c>
      <c r="D2" s="749" t="s">
        <v>11</v>
      </c>
      <c r="E2" s="749"/>
      <c r="F2" s="749"/>
      <c r="G2" s="749"/>
      <c r="H2" s="749"/>
      <c r="I2" s="764" t="s">
        <v>14</v>
      </c>
      <c r="J2" s="764"/>
      <c r="K2" s="764"/>
      <c r="L2" s="764"/>
      <c r="M2" s="764"/>
      <c r="N2" s="765" t="s">
        <v>4</v>
      </c>
      <c r="O2" s="765"/>
      <c r="P2" s="765"/>
      <c r="Q2" s="765"/>
      <c r="R2" s="750" t="s">
        <v>23</v>
      </c>
      <c r="S2" s="750"/>
      <c r="T2" s="750"/>
      <c r="U2" s="750"/>
      <c r="V2" s="764" t="s">
        <v>34</v>
      </c>
      <c r="W2" s="764"/>
      <c r="X2" s="764"/>
      <c r="Y2" s="749" t="s">
        <v>22</v>
      </c>
      <c r="Z2" s="749"/>
      <c r="AA2" s="749"/>
      <c r="AB2" s="749"/>
      <c r="AC2" s="749"/>
      <c r="AD2" s="749"/>
      <c r="AE2" s="749"/>
      <c r="AF2" s="749"/>
      <c r="AG2" s="764" t="s">
        <v>0</v>
      </c>
      <c r="AH2" s="764"/>
      <c r="AI2" s="764"/>
      <c r="AJ2" s="764"/>
      <c r="AK2" s="764"/>
      <c r="AL2" s="764"/>
      <c r="AM2" s="764"/>
      <c r="AN2" s="764"/>
      <c r="AO2" s="764"/>
      <c r="AP2" s="766"/>
      <c r="AQ2" s="876" t="s">
        <v>659</v>
      </c>
    </row>
    <row r="3" spans="1:43" ht="63" customHeight="1" x14ac:dyDescent="0.25">
      <c r="A3" s="732"/>
      <c r="B3" s="677"/>
      <c r="C3" s="678"/>
      <c r="D3" s="678" t="s">
        <v>47</v>
      </c>
      <c r="E3" s="677" t="s">
        <v>46</v>
      </c>
      <c r="F3" s="767" t="s">
        <v>10</v>
      </c>
      <c r="G3" s="754" t="s">
        <v>21</v>
      </c>
      <c r="H3" s="768" t="s">
        <v>767</v>
      </c>
      <c r="I3" s="754" t="s">
        <v>7</v>
      </c>
      <c r="J3" s="754" t="s">
        <v>6</v>
      </c>
      <c r="K3" s="754" t="s">
        <v>5</v>
      </c>
      <c r="L3" s="754" t="s">
        <v>32</v>
      </c>
      <c r="M3" s="756" t="s">
        <v>8</v>
      </c>
      <c r="N3" s="757" t="s">
        <v>31</v>
      </c>
      <c r="O3" s="757" t="s">
        <v>2</v>
      </c>
      <c r="P3" s="757" t="s">
        <v>3</v>
      </c>
      <c r="Q3" s="758" t="s">
        <v>41</v>
      </c>
      <c r="R3" s="681"/>
      <c r="S3" s="681"/>
      <c r="T3" s="681"/>
      <c r="U3" s="681"/>
      <c r="V3" s="756" t="s">
        <v>1</v>
      </c>
      <c r="W3" s="756"/>
      <c r="X3" s="756"/>
      <c r="Y3" s="677" t="s">
        <v>38</v>
      </c>
      <c r="Z3" s="677"/>
      <c r="AA3" s="677"/>
      <c r="AB3" s="677"/>
      <c r="AC3" s="677" t="s">
        <v>39</v>
      </c>
      <c r="AD3" s="677"/>
      <c r="AE3" s="677"/>
      <c r="AF3" s="677"/>
      <c r="AG3" s="687" t="s">
        <v>37</v>
      </c>
      <c r="AH3" s="687"/>
      <c r="AI3" s="687"/>
      <c r="AJ3" s="687"/>
      <c r="AK3" s="759" t="s">
        <v>40</v>
      </c>
      <c r="AL3" s="759"/>
      <c r="AM3" s="759"/>
      <c r="AN3" s="759"/>
      <c r="AO3" s="760" t="s">
        <v>41</v>
      </c>
      <c r="AP3" s="877" t="s">
        <v>44</v>
      </c>
      <c r="AQ3" s="876"/>
    </row>
    <row r="4" spans="1:43" ht="67.5" x14ac:dyDescent="0.25">
      <c r="A4" s="732"/>
      <c r="B4" s="677"/>
      <c r="C4" s="678"/>
      <c r="D4" s="678"/>
      <c r="E4" s="677"/>
      <c r="F4" s="767"/>
      <c r="G4" s="754"/>
      <c r="H4" s="768"/>
      <c r="I4" s="754"/>
      <c r="J4" s="754"/>
      <c r="K4" s="754"/>
      <c r="L4" s="754"/>
      <c r="M4" s="756"/>
      <c r="N4" s="757"/>
      <c r="O4" s="757"/>
      <c r="P4" s="757"/>
      <c r="Q4" s="758"/>
      <c r="R4" s="184" t="s">
        <v>24</v>
      </c>
      <c r="S4" s="184" t="s">
        <v>25</v>
      </c>
      <c r="T4" s="184" t="s">
        <v>26</v>
      </c>
      <c r="U4" s="184" t="s">
        <v>27</v>
      </c>
      <c r="V4" s="333" t="s">
        <v>35</v>
      </c>
      <c r="W4" s="333" t="s">
        <v>36</v>
      </c>
      <c r="X4" s="333" t="s">
        <v>9</v>
      </c>
      <c r="Y4" s="332" t="s">
        <v>15</v>
      </c>
      <c r="Z4" s="332" t="s">
        <v>17</v>
      </c>
      <c r="AA4" s="332" t="s">
        <v>19</v>
      </c>
      <c r="AB4" s="332" t="s">
        <v>8</v>
      </c>
      <c r="AC4" s="332" t="s">
        <v>15</v>
      </c>
      <c r="AD4" s="332" t="s">
        <v>17</v>
      </c>
      <c r="AE4" s="332" t="s">
        <v>19</v>
      </c>
      <c r="AF4" s="332" t="s">
        <v>8</v>
      </c>
      <c r="AG4" s="185" t="s">
        <v>15</v>
      </c>
      <c r="AH4" s="185" t="s">
        <v>17</v>
      </c>
      <c r="AI4" s="185" t="s">
        <v>19</v>
      </c>
      <c r="AJ4" s="186" t="s">
        <v>27</v>
      </c>
      <c r="AK4" s="187" t="s">
        <v>15</v>
      </c>
      <c r="AL4" s="187" t="s">
        <v>17</v>
      </c>
      <c r="AM4" s="187" t="s">
        <v>19</v>
      </c>
      <c r="AN4" s="188" t="s">
        <v>27</v>
      </c>
      <c r="AO4" s="760"/>
      <c r="AP4" s="877"/>
      <c r="AQ4" s="876"/>
    </row>
    <row r="5" spans="1:43" ht="60.75" customHeight="1" thickBot="1" x14ac:dyDescent="0.3">
      <c r="A5" s="733"/>
      <c r="B5" s="735"/>
      <c r="C5" s="330" t="s">
        <v>12</v>
      </c>
      <c r="D5" s="736"/>
      <c r="E5" s="330" t="s">
        <v>12</v>
      </c>
      <c r="F5" s="189"/>
      <c r="G5" s="189"/>
      <c r="H5" s="190"/>
      <c r="I5" s="330"/>
      <c r="J5" s="330"/>
      <c r="K5" s="331"/>
      <c r="L5" s="330"/>
      <c r="M5" s="330"/>
      <c r="N5" s="139" t="s">
        <v>30</v>
      </c>
      <c r="O5" s="139" t="s">
        <v>30</v>
      </c>
      <c r="P5" s="139" t="s">
        <v>30</v>
      </c>
      <c r="Q5" s="140" t="s">
        <v>30</v>
      </c>
      <c r="R5" s="191" t="s">
        <v>28</v>
      </c>
      <c r="S5" s="191" t="s">
        <v>28</v>
      </c>
      <c r="T5" s="191" t="s">
        <v>28</v>
      </c>
      <c r="U5" s="191" t="s">
        <v>28</v>
      </c>
      <c r="V5" s="330" t="s">
        <v>29</v>
      </c>
      <c r="W5" s="330" t="s">
        <v>12</v>
      </c>
      <c r="X5" s="330" t="s">
        <v>9</v>
      </c>
      <c r="Y5" s="192" t="s">
        <v>16</v>
      </c>
      <c r="Z5" s="192" t="s">
        <v>18</v>
      </c>
      <c r="AA5" s="192" t="s">
        <v>20</v>
      </c>
      <c r="AB5" s="192"/>
      <c r="AC5" s="192" t="s">
        <v>16</v>
      </c>
      <c r="AD5" s="192" t="s">
        <v>18</v>
      </c>
      <c r="AE5" s="192" t="s">
        <v>20</v>
      </c>
      <c r="AF5" s="192"/>
      <c r="AG5" s="193" t="s">
        <v>28</v>
      </c>
      <c r="AH5" s="193" t="s">
        <v>28</v>
      </c>
      <c r="AI5" s="193" t="s">
        <v>28</v>
      </c>
      <c r="AJ5" s="193" t="s">
        <v>28</v>
      </c>
      <c r="AK5" s="194" t="s">
        <v>28</v>
      </c>
      <c r="AL5" s="194" t="s">
        <v>28</v>
      </c>
      <c r="AM5" s="194" t="s">
        <v>28</v>
      </c>
      <c r="AN5" s="141" t="s">
        <v>30</v>
      </c>
      <c r="AO5" s="142" t="s">
        <v>30</v>
      </c>
      <c r="AP5" s="630" t="s">
        <v>30</v>
      </c>
      <c r="AQ5" s="631"/>
    </row>
    <row r="6" spans="1:43" ht="15.75" thickBot="1" x14ac:dyDescent="0.3">
      <c r="A6" s="308">
        <v>1</v>
      </c>
      <c r="B6" s="337">
        <v>2</v>
      </c>
      <c r="C6" s="338">
        <v>3</v>
      </c>
      <c r="D6" s="337">
        <v>4</v>
      </c>
      <c r="E6" s="338">
        <v>5</v>
      </c>
      <c r="F6" s="337">
        <v>6</v>
      </c>
      <c r="G6" s="338">
        <v>7</v>
      </c>
      <c r="H6" s="339">
        <v>8</v>
      </c>
      <c r="I6" s="338">
        <v>9</v>
      </c>
      <c r="J6" s="337">
        <v>10</v>
      </c>
      <c r="K6" s="338">
        <v>11</v>
      </c>
      <c r="L6" s="337">
        <v>12</v>
      </c>
      <c r="M6" s="338">
        <v>13</v>
      </c>
      <c r="N6" s="340">
        <v>14</v>
      </c>
      <c r="O6" s="341">
        <v>15</v>
      </c>
      <c r="P6" s="340">
        <v>16</v>
      </c>
      <c r="Q6" s="342">
        <v>17</v>
      </c>
      <c r="R6" s="343">
        <v>18</v>
      </c>
      <c r="S6" s="344">
        <v>19</v>
      </c>
      <c r="T6" s="343">
        <v>20</v>
      </c>
      <c r="U6" s="344">
        <v>21</v>
      </c>
      <c r="V6" s="337">
        <v>22</v>
      </c>
      <c r="W6" s="338">
        <v>23</v>
      </c>
      <c r="X6" s="337">
        <v>24</v>
      </c>
      <c r="Y6" s="338">
        <v>25</v>
      </c>
      <c r="Z6" s="337">
        <v>26</v>
      </c>
      <c r="AA6" s="338">
        <v>27</v>
      </c>
      <c r="AB6" s="337">
        <v>28</v>
      </c>
      <c r="AC6" s="338">
        <v>29</v>
      </c>
      <c r="AD6" s="337">
        <v>30</v>
      </c>
      <c r="AE6" s="338">
        <v>31</v>
      </c>
      <c r="AF6" s="337">
        <v>32</v>
      </c>
      <c r="AG6" s="345">
        <v>33</v>
      </c>
      <c r="AH6" s="346">
        <v>34</v>
      </c>
      <c r="AI6" s="345">
        <v>35</v>
      </c>
      <c r="AJ6" s="346">
        <v>36</v>
      </c>
      <c r="AK6" s="347">
        <v>37</v>
      </c>
      <c r="AL6" s="348">
        <v>38</v>
      </c>
      <c r="AM6" s="347">
        <v>39</v>
      </c>
      <c r="AN6" s="348">
        <v>40</v>
      </c>
      <c r="AO6" s="349">
        <v>41</v>
      </c>
      <c r="AP6" s="350">
        <v>42</v>
      </c>
      <c r="AQ6" s="351">
        <v>43</v>
      </c>
    </row>
    <row r="7" spans="1:43" ht="94.5" x14ac:dyDescent="0.25">
      <c r="A7" s="731">
        <v>1</v>
      </c>
      <c r="B7" s="870" t="s">
        <v>660</v>
      </c>
      <c r="C7" s="867">
        <v>3</v>
      </c>
      <c r="D7" s="367" t="s">
        <v>117</v>
      </c>
      <c r="E7" s="368">
        <v>1</v>
      </c>
      <c r="F7" s="385" t="s">
        <v>661</v>
      </c>
      <c r="G7" s="367" t="s">
        <v>662</v>
      </c>
      <c r="H7" s="468" t="s">
        <v>52</v>
      </c>
      <c r="I7" s="368"/>
      <c r="J7" s="472"/>
      <c r="K7" s="368"/>
      <c r="L7" s="367" t="s">
        <v>663</v>
      </c>
      <c r="M7" s="367"/>
      <c r="N7" s="369">
        <v>105000</v>
      </c>
      <c r="O7" s="370">
        <v>496351</v>
      </c>
      <c r="P7" s="370">
        <v>60000</v>
      </c>
      <c r="Q7" s="371">
        <f>N7+O7+P7</f>
        <v>661351</v>
      </c>
      <c r="R7" s="372"/>
      <c r="S7" s="373"/>
      <c r="T7" s="372"/>
      <c r="U7" s="373">
        <v>15000</v>
      </c>
      <c r="V7" s="867">
        <v>4045</v>
      </c>
      <c r="W7" s="374">
        <v>22</v>
      </c>
      <c r="X7" s="375">
        <v>0.5</v>
      </c>
      <c r="Y7" s="374">
        <v>0.5</v>
      </c>
      <c r="Z7" s="375">
        <v>0</v>
      </c>
      <c r="AA7" s="374">
        <v>0</v>
      </c>
      <c r="AB7" s="375">
        <v>7</v>
      </c>
      <c r="AC7" s="374">
        <v>30</v>
      </c>
      <c r="AD7" s="375">
        <v>0</v>
      </c>
      <c r="AE7" s="374">
        <v>76.5</v>
      </c>
      <c r="AF7" s="375">
        <v>0</v>
      </c>
      <c r="AG7" s="376">
        <v>0</v>
      </c>
      <c r="AH7" s="377">
        <v>0</v>
      </c>
      <c r="AI7" s="376">
        <v>922000</v>
      </c>
      <c r="AJ7" s="377"/>
      <c r="AK7" s="378">
        <f>R7*Y7</f>
        <v>0</v>
      </c>
      <c r="AL7" s="378">
        <f t="shared" ref="AL7:AN16" si="0">S7*Z7</f>
        <v>0</v>
      </c>
      <c r="AM7" s="378">
        <f t="shared" si="0"/>
        <v>0</v>
      </c>
      <c r="AN7" s="378">
        <f t="shared" si="0"/>
        <v>105000</v>
      </c>
      <c r="AO7" s="379">
        <f>AK7+AL7+AM7+AN7</f>
        <v>105000</v>
      </c>
      <c r="AP7" s="380">
        <f t="shared" ref="AP7:AP45" si="1">AO7-Q7</f>
        <v>-556351</v>
      </c>
      <c r="AQ7" s="313" t="s">
        <v>664</v>
      </c>
    </row>
    <row r="8" spans="1:43" ht="28.5" x14ac:dyDescent="0.25">
      <c r="A8" s="732"/>
      <c r="B8" s="871"/>
      <c r="C8" s="868"/>
      <c r="D8" s="381" t="s">
        <v>665</v>
      </c>
      <c r="E8" s="126">
        <v>1</v>
      </c>
      <c r="F8" s="126" t="s">
        <v>666</v>
      </c>
      <c r="G8" s="126" t="s">
        <v>667</v>
      </c>
      <c r="H8" s="127" t="s">
        <v>52</v>
      </c>
      <c r="I8" s="126"/>
      <c r="J8" s="126"/>
      <c r="K8" s="126"/>
      <c r="L8" s="382" t="s">
        <v>668</v>
      </c>
      <c r="M8" s="126"/>
      <c r="N8" s="128">
        <v>0</v>
      </c>
      <c r="O8" s="129">
        <v>0</v>
      </c>
      <c r="P8" s="128">
        <v>0</v>
      </c>
      <c r="Q8" s="130">
        <f>N8+O8+P8</f>
        <v>0</v>
      </c>
      <c r="R8" s="131">
        <v>23500</v>
      </c>
      <c r="S8" s="132"/>
      <c r="T8" s="132"/>
      <c r="U8" s="131"/>
      <c r="V8" s="868"/>
      <c r="W8" s="126"/>
      <c r="X8" s="125"/>
      <c r="Y8" s="126">
        <v>0</v>
      </c>
      <c r="Z8" s="125">
        <v>0</v>
      </c>
      <c r="AA8" s="126">
        <v>0</v>
      </c>
      <c r="AB8" s="125">
        <v>0</v>
      </c>
      <c r="AC8" s="126">
        <v>0</v>
      </c>
      <c r="AD8" s="125">
        <v>0</v>
      </c>
      <c r="AE8" s="126">
        <v>0</v>
      </c>
      <c r="AF8" s="125">
        <v>0</v>
      </c>
      <c r="AG8" s="133">
        <v>0</v>
      </c>
      <c r="AH8" s="134">
        <v>0</v>
      </c>
      <c r="AI8" s="133">
        <v>0</v>
      </c>
      <c r="AJ8" s="134">
        <v>0</v>
      </c>
      <c r="AK8" s="135">
        <f>R8*Y8</f>
        <v>0</v>
      </c>
      <c r="AL8" s="135">
        <f t="shared" si="0"/>
        <v>0</v>
      </c>
      <c r="AM8" s="135">
        <f t="shared" si="0"/>
        <v>0</v>
      </c>
      <c r="AN8" s="135">
        <f t="shared" si="0"/>
        <v>0</v>
      </c>
      <c r="AO8" s="383">
        <f>AK8+AL8+AM8+AN8</f>
        <v>0</v>
      </c>
      <c r="AP8" s="384">
        <f t="shared" si="1"/>
        <v>0</v>
      </c>
      <c r="AQ8" s="352" t="s">
        <v>669</v>
      </c>
    </row>
    <row r="9" spans="1:43" ht="57" x14ac:dyDescent="0.25">
      <c r="A9" s="732"/>
      <c r="B9" s="871"/>
      <c r="C9" s="868"/>
      <c r="D9" s="385" t="s">
        <v>670</v>
      </c>
      <c r="E9" s="386">
        <v>1</v>
      </c>
      <c r="F9" s="386" t="s">
        <v>666</v>
      </c>
      <c r="G9" s="386" t="s">
        <v>671</v>
      </c>
      <c r="H9" s="429" t="s">
        <v>52</v>
      </c>
      <c r="I9" s="386"/>
      <c r="J9" s="386"/>
      <c r="K9" s="386"/>
      <c r="L9" s="388" t="s">
        <v>668</v>
      </c>
      <c r="M9" s="386"/>
      <c r="N9" s="389">
        <v>117150</v>
      </c>
      <c r="O9" s="389">
        <v>286949</v>
      </c>
      <c r="P9" s="389">
        <v>0</v>
      </c>
      <c r="Q9" s="390">
        <f>N9+O9+P9</f>
        <v>404099</v>
      </c>
      <c r="R9" s="426"/>
      <c r="S9" s="392"/>
      <c r="T9" s="392"/>
      <c r="U9" s="392"/>
      <c r="V9" s="868"/>
      <c r="W9" s="386"/>
      <c r="X9" s="386"/>
      <c r="Y9" s="386">
        <v>10</v>
      </c>
      <c r="Z9" s="386">
        <v>8</v>
      </c>
      <c r="AA9" s="386">
        <v>0</v>
      </c>
      <c r="AB9" s="386">
        <v>0</v>
      </c>
      <c r="AC9" s="386">
        <v>0</v>
      </c>
      <c r="AD9" s="386">
        <v>0.86</v>
      </c>
      <c r="AE9" s="386">
        <v>9.43</v>
      </c>
      <c r="AF9" s="386">
        <v>0</v>
      </c>
      <c r="AG9" s="393">
        <v>0</v>
      </c>
      <c r="AH9" s="393">
        <v>400000</v>
      </c>
      <c r="AI9" s="393">
        <v>123000</v>
      </c>
      <c r="AJ9" s="393">
        <v>0</v>
      </c>
      <c r="AK9" s="394">
        <f>R9*Y9</f>
        <v>0</v>
      </c>
      <c r="AL9" s="394">
        <f t="shared" si="0"/>
        <v>0</v>
      </c>
      <c r="AM9" s="394">
        <f t="shared" si="0"/>
        <v>0</v>
      </c>
      <c r="AN9" s="394">
        <f t="shared" si="0"/>
        <v>0</v>
      </c>
      <c r="AO9" s="395">
        <f>AK9+AL9+AM9+AN9</f>
        <v>0</v>
      </c>
      <c r="AP9" s="396">
        <f t="shared" si="1"/>
        <v>-404099</v>
      </c>
      <c r="AQ9" s="353" t="s">
        <v>664</v>
      </c>
    </row>
    <row r="10" spans="1:43" ht="57.75" thickBot="1" x14ac:dyDescent="0.3">
      <c r="A10" s="733"/>
      <c r="B10" s="875"/>
      <c r="C10" s="869"/>
      <c r="D10" s="334" t="s">
        <v>670</v>
      </c>
      <c r="E10" s="397">
        <v>1</v>
      </c>
      <c r="F10" s="397" t="s">
        <v>672</v>
      </c>
      <c r="G10" s="397" t="s">
        <v>673</v>
      </c>
      <c r="H10" s="469" t="s">
        <v>52</v>
      </c>
      <c r="I10" s="397"/>
      <c r="J10" s="397"/>
      <c r="K10" s="397"/>
      <c r="L10" s="398" t="s">
        <v>668</v>
      </c>
      <c r="M10" s="397"/>
      <c r="N10" s="399">
        <v>104000</v>
      </c>
      <c r="O10" s="399">
        <v>22758</v>
      </c>
      <c r="P10" s="399">
        <v>0</v>
      </c>
      <c r="Q10" s="400">
        <f t="shared" ref="Q10:Q45" si="2">N10+O10+P10</f>
        <v>126758</v>
      </c>
      <c r="R10" s="473"/>
      <c r="S10" s="401"/>
      <c r="T10" s="401"/>
      <c r="U10" s="401"/>
      <c r="V10" s="869"/>
      <c r="W10" s="397">
        <v>11</v>
      </c>
      <c r="X10" s="397">
        <v>0.02</v>
      </c>
      <c r="Y10" s="397">
        <v>0</v>
      </c>
      <c r="Z10" s="397">
        <v>0</v>
      </c>
      <c r="AA10" s="397">
        <v>0</v>
      </c>
      <c r="AB10" s="334">
        <v>0</v>
      </c>
      <c r="AC10" s="397">
        <v>0</v>
      </c>
      <c r="AD10" s="397">
        <v>0</v>
      </c>
      <c r="AE10" s="397">
        <v>0</v>
      </c>
      <c r="AF10" s="397">
        <v>5.4</v>
      </c>
      <c r="AG10" s="402">
        <v>0.33300000000000002</v>
      </c>
      <c r="AH10" s="402">
        <v>0</v>
      </c>
      <c r="AI10" s="402">
        <v>0</v>
      </c>
      <c r="AJ10" s="402">
        <v>0</v>
      </c>
      <c r="AK10" s="403">
        <f t="shared" ref="AK10:AN25" si="3">R10*Y10</f>
        <v>0</v>
      </c>
      <c r="AL10" s="403">
        <f t="shared" si="0"/>
        <v>0</v>
      </c>
      <c r="AM10" s="403">
        <f t="shared" si="0"/>
        <v>0</v>
      </c>
      <c r="AN10" s="403">
        <f t="shared" si="0"/>
        <v>0</v>
      </c>
      <c r="AO10" s="335">
        <f t="shared" ref="AO10:AO45" si="4">AK10+AL10+AM10+AN10</f>
        <v>0</v>
      </c>
      <c r="AP10" s="336">
        <f t="shared" si="1"/>
        <v>-126758</v>
      </c>
      <c r="AQ10" s="354" t="s">
        <v>664</v>
      </c>
    </row>
    <row r="11" spans="1:43" ht="57" x14ac:dyDescent="0.25">
      <c r="A11" s="731">
        <v>2</v>
      </c>
      <c r="B11" s="870" t="s">
        <v>674</v>
      </c>
      <c r="C11" s="867">
        <v>4</v>
      </c>
      <c r="D11" s="404" t="s">
        <v>675</v>
      </c>
      <c r="E11" s="405">
        <v>1</v>
      </c>
      <c r="F11" s="374" t="s">
        <v>676</v>
      </c>
      <c r="G11" s="406" t="s">
        <v>677</v>
      </c>
      <c r="H11" s="470" t="s">
        <v>49</v>
      </c>
      <c r="I11" s="374"/>
      <c r="J11" s="374"/>
      <c r="K11" s="374"/>
      <c r="L11" s="374"/>
      <c r="M11" s="407"/>
      <c r="N11" s="408">
        <v>100000</v>
      </c>
      <c r="O11" s="408">
        <v>500000</v>
      </c>
      <c r="P11" s="408">
        <v>0</v>
      </c>
      <c r="Q11" s="409">
        <f t="shared" si="2"/>
        <v>600000</v>
      </c>
      <c r="R11" s="373"/>
      <c r="S11" s="410">
        <v>0</v>
      </c>
      <c r="T11" s="372">
        <v>0</v>
      </c>
      <c r="U11" s="373"/>
      <c r="V11" s="867">
        <v>6840</v>
      </c>
      <c r="W11" s="374">
        <v>0</v>
      </c>
      <c r="X11" s="374">
        <v>0</v>
      </c>
      <c r="Y11" s="374">
        <v>0</v>
      </c>
      <c r="Z11" s="374">
        <v>0</v>
      </c>
      <c r="AA11" s="374">
        <v>0</v>
      </c>
      <c r="AB11" s="406">
        <v>0</v>
      </c>
      <c r="AC11" s="374">
        <v>0</v>
      </c>
      <c r="AD11" s="374">
        <v>0</v>
      </c>
      <c r="AE11" s="374">
        <v>0</v>
      </c>
      <c r="AF11" s="374">
        <v>0</v>
      </c>
      <c r="AG11" s="376">
        <v>0</v>
      </c>
      <c r="AH11" s="376">
        <v>0</v>
      </c>
      <c r="AI11" s="376">
        <v>0</v>
      </c>
      <c r="AJ11" s="376">
        <v>0</v>
      </c>
      <c r="AK11" s="378">
        <f t="shared" si="3"/>
        <v>0</v>
      </c>
      <c r="AL11" s="378">
        <f t="shared" si="0"/>
        <v>0</v>
      </c>
      <c r="AM11" s="378">
        <f t="shared" si="0"/>
        <v>0</v>
      </c>
      <c r="AN11" s="378">
        <f t="shared" si="0"/>
        <v>0</v>
      </c>
      <c r="AO11" s="379">
        <f t="shared" si="4"/>
        <v>0</v>
      </c>
      <c r="AP11" s="411">
        <f t="shared" si="1"/>
        <v>-600000</v>
      </c>
      <c r="AQ11" s="313" t="s">
        <v>664</v>
      </c>
    </row>
    <row r="12" spans="1:43" ht="81.75" thickBot="1" x14ac:dyDescent="0.3">
      <c r="A12" s="733"/>
      <c r="B12" s="875"/>
      <c r="C12" s="869"/>
      <c r="D12" s="412" t="s">
        <v>678</v>
      </c>
      <c r="E12" s="413">
        <v>1</v>
      </c>
      <c r="F12" s="414" t="s">
        <v>679</v>
      </c>
      <c r="G12" s="414" t="s">
        <v>680</v>
      </c>
      <c r="H12" s="469" t="s">
        <v>49</v>
      </c>
      <c r="I12" s="415"/>
      <c r="J12" s="415"/>
      <c r="K12" s="415"/>
      <c r="L12" s="415"/>
      <c r="M12" s="416"/>
      <c r="N12" s="399">
        <v>0</v>
      </c>
      <c r="O12" s="399">
        <v>0</v>
      </c>
      <c r="P12" s="417">
        <v>0</v>
      </c>
      <c r="Q12" s="418">
        <f t="shared" si="2"/>
        <v>0</v>
      </c>
      <c r="R12" s="401"/>
      <c r="S12" s="419">
        <v>0</v>
      </c>
      <c r="T12" s="420">
        <v>0</v>
      </c>
      <c r="U12" s="401">
        <v>0</v>
      </c>
      <c r="V12" s="869"/>
      <c r="W12" s="397">
        <v>0</v>
      </c>
      <c r="X12" s="397">
        <v>0</v>
      </c>
      <c r="Y12" s="397">
        <v>0</v>
      </c>
      <c r="Z12" s="397">
        <v>0</v>
      </c>
      <c r="AA12" s="397">
        <v>0</v>
      </c>
      <c r="AB12" s="334"/>
      <c r="AC12" s="397">
        <v>0</v>
      </c>
      <c r="AD12" s="397">
        <v>0</v>
      </c>
      <c r="AE12" s="397">
        <v>0</v>
      </c>
      <c r="AF12" s="397">
        <v>0</v>
      </c>
      <c r="AG12" s="402">
        <v>0</v>
      </c>
      <c r="AH12" s="402">
        <v>0</v>
      </c>
      <c r="AI12" s="402">
        <v>0</v>
      </c>
      <c r="AJ12" s="402">
        <v>0</v>
      </c>
      <c r="AK12" s="403">
        <f t="shared" si="3"/>
        <v>0</v>
      </c>
      <c r="AL12" s="403">
        <f t="shared" si="0"/>
        <v>0</v>
      </c>
      <c r="AM12" s="403">
        <f t="shared" si="0"/>
        <v>0</v>
      </c>
      <c r="AN12" s="403">
        <f t="shared" si="0"/>
        <v>0</v>
      </c>
      <c r="AO12" s="335">
        <f t="shared" si="4"/>
        <v>0</v>
      </c>
      <c r="AP12" s="336">
        <f t="shared" si="1"/>
        <v>0</v>
      </c>
      <c r="AQ12" s="354" t="s">
        <v>669</v>
      </c>
    </row>
    <row r="13" spans="1:43" ht="69" thickBot="1" x14ac:dyDescent="0.3">
      <c r="A13" s="719">
        <v>3</v>
      </c>
      <c r="B13" s="713" t="s">
        <v>681</v>
      </c>
      <c r="C13" s="126">
        <v>9</v>
      </c>
      <c r="D13" s="381" t="s">
        <v>682</v>
      </c>
      <c r="E13" s="126">
        <v>2</v>
      </c>
      <c r="F13" s="421">
        <v>43629</v>
      </c>
      <c r="G13" s="422" t="s">
        <v>683</v>
      </c>
      <c r="H13" s="471" t="s">
        <v>684</v>
      </c>
      <c r="I13" s="126" t="s">
        <v>243</v>
      </c>
      <c r="J13" s="126"/>
      <c r="K13" s="126"/>
      <c r="L13" s="381" t="s">
        <v>685</v>
      </c>
      <c r="M13" s="381"/>
      <c r="N13" s="129">
        <v>0</v>
      </c>
      <c r="O13" s="129"/>
      <c r="P13" s="129"/>
      <c r="Q13" s="423">
        <f t="shared" si="2"/>
        <v>0</v>
      </c>
      <c r="R13" s="132"/>
      <c r="S13" s="132"/>
      <c r="T13" s="131"/>
      <c r="U13" s="132">
        <v>25000</v>
      </c>
      <c r="V13" s="868">
        <v>5675</v>
      </c>
      <c r="W13" s="126"/>
      <c r="X13" s="126">
        <v>0</v>
      </c>
      <c r="Y13" s="126">
        <v>0</v>
      </c>
      <c r="Z13" s="126"/>
      <c r="AA13" s="126"/>
      <c r="AB13" s="381"/>
      <c r="AC13" s="126"/>
      <c r="AD13" s="126"/>
      <c r="AE13" s="126"/>
      <c r="AF13" s="126"/>
      <c r="AG13" s="133"/>
      <c r="AH13" s="133"/>
      <c r="AI13" s="133"/>
      <c r="AJ13" s="133">
        <v>0</v>
      </c>
      <c r="AK13" s="135">
        <f t="shared" si="3"/>
        <v>0</v>
      </c>
      <c r="AL13" s="135">
        <f t="shared" si="3"/>
        <v>0</v>
      </c>
      <c r="AM13" s="135">
        <f t="shared" si="0"/>
        <v>0</v>
      </c>
      <c r="AN13" s="135">
        <f t="shared" si="0"/>
        <v>0</v>
      </c>
      <c r="AO13" s="383">
        <f t="shared" si="4"/>
        <v>0</v>
      </c>
      <c r="AP13" s="384">
        <f t="shared" si="1"/>
        <v>0</v>
      </c>
      <c r="AQ13" s="355"/>
    </row>
    <row r="14" spans="1:43" ht="48.75" thickBot="1" x14ac:dyDescent="0.3">
      <c r="A14" s="719"/>
      <c r="B14" s="713"/>
      <c r="C14" s="386">
        <v>9</v>
      </c>
      <c r="D14" s="385" t="s">
        <v>174</v>
      </c>
      <c r="E14" s="386">
        <v>2</v>
      </c>
      <c r="F14" s="424">
        <v>43710</v>
      </c>
      <c r="G14" s="425" t="s">
        <v>686</v>
      </c>
      <c r="H14" s="385" t="s">
        <v>687</v>
      </c>
      <c r="I14" s="386"/>
      <c r="J14" s="386"/>
      <c r="K14" s="386"/>
      <c r="L14" s="385" t="s">
        <v>685</v>
      </c>
      <c r="M14" s="386"/>
      <c r="N14" s="389">
        <v>620700</v>
      </c>
      <c r="O14" s="389">
        <v>1826</v>
      </c>
      <c r="P14" s="389">
        <v>0</v>
      </c>
      <c r="Q14" s="418">
        <f t="shared" si="2"/>
        <v>622526</v>
      </c>
      <c r="R14" s="392">
        <v>28000</v>
      </c>
      <c r="S14" s="392"/>
      <c r="T14" s="426"/>
      <c r="U14" s="392">
        <v>33000</v>
      </c>
      <c r="V14" s="868"/>
      <c r="W14" s="386">
        <v>7</v>
      </c>
      <c r="X14" s="427">
        <v>0.12334801762114538</v>
      </c>
      <c r="Y14" s="386">
        <v>19</v>
      </c>
      <c r="Z14" s="386"/>
      <c r="AA14" s="386"/>
      <c r="AB14" s="385">
        <v>134.35</v>
      </c>
      <c r="AC14" s="386">
        <v>19</v>
      </c>
      <c r="AD14" s="386"/>
      <c r="AE14" s="386"/>
      <c r="AF14" s="386">
        <v>8.93</v>
      </c>
      <c r="AG14" s="393">
        <v>0</v>
      </c>
      <c r="AH14" s="393"/>
      <c r="AI14" s="393"/>
      <c r="AJ14" s="393">
        <v>2482800</v>
      </c>
      <c r="AK14" s="394">
        <f>R13*Y14</f>
        <v>0</v>
      </c>
      <c r="AL14" s="394">
        <f t="shared" si="3"/>
        <v>0</v>
      </c>
      <c r="AM14" s="394">
        <f t="shared" si="0"/>
        <v>0</v>
      </c>
      <c r="AN14" s="394">
        <f t="shared" si="0"/>
        <v>4433550</v>
      </c>
      <c r="AO14" s="395">
        <f t="shared" si="4"/>
        <v>4433550</v>
      </c>
      <c r="AP14" s="396">
        <f t="shared" si="1"/>
        <v>3811024</v>
      </c>
      <c r="AQ14" s="353"/>
    </row>
    <row r="15" spans="1:43" ht="54" thickBot="1" x14ac:dyDescent="0.3">
      <c r="A15" s="719"/>
      <c r="B15" s="713"/>
      <c r="C15" s="386">
        <v>9</v>
      </c>
      <c r="D15" s="428" t="s">
        <v>117</v>
      </c>
      <c r="E15" s="10">
        <v>1</v>
      </c>
      <c r="F15" s="424">
        <v>43813</v>
      </c>
      <c r="G15" s="474" t="s">
        <v>79</v>
      </c>
      <c r="H15" s="12" t="s">
        <v>688</v>
      </c>
      <c r="I15" s="10"/>
      <c r="J15" s="10"/>
      <c r="K15" s="10"/>
      <c r="L15" s="428" t="s">
        <v>685</v>
      </c>
      <c r="M15" s="10"/>
      <c r="N15" s="389">
        <v>499250</v>
      </c>
      <c r="O15" s="389">
        <v>1209</v>
      </c>
      <c r="P15" s="389">
        <v>0</v>
      </c>
      <c r="Q15" s="418">
        <f t="shared" si="2"/>
        <v>500459</v>
      </c>
      <c r="R15" s="392"/>
      <c r="S15" s="392"/>
      <c r="T15" s="426"/>
      <c r="U15" s="392">
        <v>12000</v>
      </c>
      <c r="V15" s="868"/>
      <c r="W15" s="386"/>
      <c r="X15" s="386">
        <v>0</v>
      </c>
      <c r="Y15" s="386"/>
      <c r="Z15" s="386"/>
      <c r="AA15" s="386"/>
      <c r="AB15" s="385">
        <v>132.35</v>
      </c>
      <c r="AC15" s="386"/>
      <c r="AD15" s="386"/>
      <c r="AE15" s="386"/>
      <c r="AF15" s="386"/>
      <c r="AG15" s="393"/>
      <c r="AH15" s="393"/>
      <c r="AI15" s="393"/>
      <c r="AJ15" s="393">
        <v>1997000</v>
      </c>
      <c r="AK15" s="394">
        <f t="shared" ref="AK15:AN30" si="5">R15*Y15</f>
        <v>0</v>
      </c>
      <c r="AL15" s="394">
        <f t="shared" si="3"/>
        <v>0</v>
      </c>
      <c r="AM15" s="394">
        <f t="shared" si="0"/>
        <v>0</v>
      </c>
      <c r="AN15" s="394">
        <f t="shared" si="0"/>
        <v>1588200</v>
      </c>
      <c r="AO15" s="395">
        <f t="shared" si="4"/>
        <v>1588200</v>
      </c>
      <c r="AP15" s="396">
        <f t="shared" si="1"/>
        <v>1087741</v>
      </c>
      <c r="AQ15" s="353"/>
    </row>
    <row r="16" spans="1:43" ht="45.75" thickBot="1" x14ac:dyDescent="0.3">
      <c r="A16" s="720"/>
      <c r="B16" s="714"/>
      <c r="C16" s="397">
        <v>9</v>
      </c>
      <c r="D16" s="385" t="s">
        <v>174</v>
      </c>
      <c r="E16" s="386">
        <v>2</v>
      </c>
      <c r="F16" s="425">
        <v>2018</v>
      </c>
      <c r="G16" s="425" t="s">
        <v>689</v>
      </c>
      <c r="H16" s="429" t="s">
        <v>690</v>
      </c>
      <c r="I16" s="386"/>
      <c r="J16" s="386"/>
      <c r="K16" s="386"/>
      <c r="L16" s="385" t="s">
        <v>685</v>
      </c>
      <c r="M16" s="386"/>
      <c r="N16" s="399">
        <v>622500</v>
      </c>
      <c r="O16" s="399">
        <v>4139</v>
      </c>
      <c r="P16" s="399">
        <v>0</v>
      </c>
      <c r="Q16" s="418">
        <f t="shared" si="2"/>
        <v>626639</v>
      </c>
      <c r="R16" s="392"/>
      <c r="S16" s="401"/>
      <c r="T16" s="420"/>
      <c r="U16" s="401">
        <v>10000</v>
      </c>
      <c r="V16" s="869"/>
      <c r="W16" s="397"/>
      <c r="X16" s="397">
        <v>0</v>
      </c>
      <c r="Y16" s="397"/>
      <c r="Z16" s="397"/>
      <c r="AA16" s="397"/>
      <c r="AB16" s="334">
        <v>147.82</v>
      </c>
      <c r="AC16" s="397"/>
      <c r="AD16" s="397"/>
      <c r="AE16" s="397"/>
      <c r="AF16" s="397"/>
      <c r="AG16" s="402"/>
      <c r="AH16" s="402"/>
      <c r="AI16" s="402"/>
      <c r="AJ16" s="402">
        <v>2490000</v>
      </c>
      <c r="AK16" s="403">
        <f t="shared" si="5"/>
        <v>0</v>
      </c>
      <c r="AL16" s="403">
        <f t="shared" si="3"/>
        <v>0</v>
      </c>
      <c r="AM16" s="403">
        <f t="shared" si="0"/>
        <v>0</v>
      </c>
      <c r="AN16" s="403">
        <f t="shared" si="0"/>
        <v>1478200</v>
      </c>
      <c r="AO16" s="335">
        <f t="shared" si="4"/>
        <v>1478200</v>
      </c>
      <c r="AP16" s="336">
        <f t="shared" si="1"/>
        <v>851561</v>
      </c>
      <c r="AQ16" s="353"/>
    </row>
    <row r="17" spans="1:43" ht="40.5" x14ac:dyDescent="0.25">
      <c r="A17" s="718">
        <v>4</v>
      </c>
      <c r="B17" s="712" t="s">
        <v>691</v>
      </c>
      <c r="C17" s="867">
        <v>12</v>
      </c>
      <c r="D17" s="406" t="s">
        <v>692</v>
      </c>
      <c r="E17" s="475">
        <v>1</v>
      </c>
      <c r="F17" s="438">
        <v>44026</v>
      </c>
      <c r="G17" s="406" t="s">
        <v>693</v>
      </c>
      <c r="H17" s="470" t="s">
        <v>49</v>
      </c>
      <c r="I17" s="374">
        <v>1</v>
      </c>
      <c r="J17" s="374"/>
      <c r="K17" s="374"/>
      <c r="L17" s="406" t="s">
        <v>32</v>
      </c>
      <c r="M17" s="374"/>
      <c r="N17" s="408">
        <v>0</v>
      </c>
      <c r="O17" s="408">
        <v>0</v>
      </c>
      <c r="P17" s="408"/>
      <c r="Q17" s="371">
        <f t="shared" si="2"/>
        <v>0</v>
      </c>
      <c r="R17" s="132">
        <v>25000</v>
      </c>
      <c r="S17" s="373"/>
      <c r="T17" s="373"/>
      <c r="U17" s="373"/>
      <c r="V17" s="867">
        <v>5982</v>
      </c>
      <c r="W17" s="374">
        <v>0</v>
      </c>
      <c r="X17" s="430">
        <v>0</v>
      </c>
      <c r="Y17" s="374"/>
      <c r="Z17" s="374"/>
      <c r="AA17" s="374"/>
      <c r="AB17" s="374">
        <v>0</v>
      </c>
      <c r="AC17" s="374"/>
      <c r="AD17" s="374"/>
      <c r="AE17" s="374"/>
      <c r="AF17" s="374">
        <v>0</v>
      </c>
      <c r="AG17" s="376"/>
      <c r="AH17" s="376"/>
      <c r="AI17" s="376"/>
      <c r="AJ17" s="376">
        <v>0</v>
      </c>
      <c r="AK17" s="378">
        <f t="shared" si="5"/>
        <v>0</v>
      </c>
      <c r="AL17" s="378">
        <f t="shared" si="3"/>
        <v>0</v>
      </c>
      <c r="AM17" s="378">
        <f t="shared" si="3"/>
        <v>0</v>
      </c>
      <c r="AN17" s="378">
        <f t="shared" si="3"/>
        <v>0</v>
      </c>
      <c r="AO17" s="379">
        <f t="shared" si="4"/>
        <v>0</v>
      </c>
      <c r="AP17" s="380">
        <f t="shared" si="1"/>
        <v>0</v>
      </c>
      <c r="AQ17" s="293"/>
    </row>
    <row r="18" spans="1:43" ht="99.75" x14ac:dyDescent="0.25">
      <c r="A18" s="719"/>
      <c r="B18" s="713"/>
      <c r="C18" s="868"/>
      <c r="D18" s="385" t="s">
        <v>694</v>
      </c>
      <c r="E18" s="476">
        <v>1</v>
      </c>
      <c r="F18" s="439">
        <v>44146</v>
      </c>
      <c r="G18" s="385" t="s">
        <v>695</v>
      </c>
      <c r="H18" s="429" t="s">
        <v>49</v>
      </c>
      <c r="I18" s="386"/>
      <c r="J18" s="386">
        <v>1</v>
      </c>
      <c r="K18" s="386"/>
      <c r="L18" s="385" t="s">
        <v>32</v>
      </c>
      <c r="M18" s="386"/>
      <c r="N18" s="389">
        <v>978000</v>
      </c>
      <c r="O18" s="389">
        <v>1579300</v>
      </c>
      <c r="P18" s="389">
        <v>43000</v>
      </c>
      <c r="Q18" s="390">
        <f t="shared" si="2"/>
        <v>2600300</v>
      </c>
      <c r="R18" s="392"/>
      <c r="S18" s="392"/>
      <c r="T18" s="392"/>
      <c r="U18" s="392">
        <v>12000</v>
      </c>
      <c r="V18" s="868"/>
      <c r="W18" s="386">
        <v>11</v>
      </c>
      <c r="X18" s="431">
        <v>0.18</v>
      </c>
      <c r="Y18" s="386"/>
      <c r="Z18" s="386">
        <v>42</v>
      </c>
      <c r="AA18" s="386">
        <v>60</v>
      </c>
      <c r="AB18" s="386"/>
      <c r="AC18" s="386"/>
      <c r="AD18" s="386"/>
      <c r="AE18" s="386"/>
      <c r="AF18" s="386"/>
      <c r="AG18" s="393"/>
      <c r="AH18" s="393"/>
      <c r="AI18" s="393"/>
      <c r="AJ18" s="393">
        <v>410000</v>
      </c>
      <c r="AK18" s="394">
        <f t="shared" si="5"/>
        <v>0</v>
      </c>
      <c r="AL18" s="394">
        <f t="shared" si="3"/>
        <v>0</v>
      </c>
      <c r="AM18" s="394">
        <f t="shared" si="3"/>
        <v>0</v>
      </c>
      <c r="AN18" s="394">
        <f t="shared" si="3"/>
        <v>0</v>
      </c>
      <c r="AO18" s="395">
        <f t="shared" si="4"/>
        <v>0</v>
      </c>
      <c r="AP18" s="432">
        <f t="shared" si="1"/>
        <v>-2600300</v>
      </c>
      <c r="AQ18" s="293" t="s">
        <v>696</v>
      </c>
    </row>
    <row r="19" spans="1:43" ht="99.75" x14ac:dyDescent="0.25">
      <c r="A19" s="719"/>
      <c r="B19" s="713"/>
      <c r="C19" s="868"/>
      <c r="D19" s="385" t="s">
        <v>51</v>
      </c>
      <c r="E19" s="476">
        <v>1</v>
      </c>
      <c r="F19" s="439">
        <v>44022</v>
      </c>
      <c r="G19" s="385" t="s">
        <v>697</v>
      </c>
      <c r="H19" s="429" t="s">
        <v>49</v>
      </c>
      <c r="I19" s="386"/>
      <c r="J19" s="386">
        <v>1</v>
      </c>
      <c r="K19" s="386"/>
      <c r="L19" s="385" t="s">
        <v>32</v>
      </c>
      <c r="M19" s="386"/>
      <c r="N19" s="389">
        <v>118000</v>
      </c>
      <c r="O19" s="389">
        <v>204200</v>
      </c>
      <c r="P19" s="389">
        <v>0</v>
      </c>
      <c r="Q19" s="390">
        <f t="shared" si="2"/>
        <v>322200</v>
      </c>
      <c r="R19" s="392"/>
      <c r="S19" s="392"/>
      <c r="T19" s="392"/>
      <c r="U19" s="392">
        <v>10000</v>
      </c>
      <c r="V19" s="868"/>
      <c r="W19" s="386"/>
      <c r="X19" s="431"/>
      <c r="Y19" s="386"/>
      <c r="Z19" s="386"/>
      <c r="AA19" s="386">
        <v>240</v>
      </c>
      <c r="AB19" s="386"/>
      <c r="AC19" s="386"/>
      <c r="AD19" s="386"/>
      <c r="AE19" s="386"/>
      <c r="AF19" s="386"/>
      <c r="AG19" s="393"/>
      <c r="AH19" s="393"/>
      <c r="AI19" s="393"/>
      <c r="AJ19" s="393"/>
      <c r="AK19" s="394">
        <f t="shared" si="5"/>
        <v>0</v>
      </c>
      <c r="AL19" s="394">
        <f t="shared" si="3"/>
        <v>0</v>
      </c>
      <c r="AM19" s="394">
        <f t="shared" si="3"/>
        <v>0</v>
      </c>
      <c r="AN19" s="394">
        <f t="shared" si="3"/>
        <v>0</v>
      </c>
      <c r="AO19" s="395">
        <f t="shared" si="4"/>
        <v>0</v>
      </c>
      <c r="AP19" s="432">
        <f t="shared" si="1"/>
        <v>-322200</v>
      </c>
      <c r="AQ19" s="293" t="s">
        <v>698</v>
      </c>
    </row>
    <row r="20" spans="1:43" ht="27" x14ac:dyDescent="0.25">
      <c r="A20" s="719"/>
      <c r="B20" s="713"/>
      <c r="C20" s="868"/>
      <c r="D20" s="385" t="s">
        <v>699</v>
      </c>
      <c r="E20" s="476">
        <v>1</v>
      </c>
      <c r="F20" s="439">
        <v>44023</v>
      </c>
      <c r="G20" s="385" t="s">
        <v>700</v>
      </c>
      <c r="H20" s="429" t="s">
        <v>49</v>
      </c>
      <c r="I20" s="386"/>
      <c r="J20" s="386"/>
      <c r="K20" s="386"/>
      <c r="L20" s="385" t="s">
        <v>32</v>
      </c>
      <c r="M20" s="386"/>
      <c r="N20" s="389">
        <v>0</v>
      </c>
      <c r="O20" s="389">
        <v>0</v>
      </c>
      <c r="P20" s="389">
        <v>0</v>
      </c>
      <c r="Q20" s="390">
        <f t="shared" si="2"/>
        <v>0</v>
      </c>
      <c r="R20" s="392"/>
      <c r="S20" s="392"/>
      <c r="T20" s="392"/>
      <c r="U20" s="392">
        <v>7000</v>
      </c>
      <c r="V20" s="868"/>
      <c r="W20" s="386"/>
      <c r="X20" s="431"/>
      <c r="Y20" s="386"/>
      <c r="Z20" s="386"/>
      <c r="AA20" s="386"/>
      <c r="AB20" s="386"/>
      <c r="AC20" s="386"/>
      <c r="AD20" s="386"/>
      <c r="AE20" s="386"/>
      <c r="AF20" s="386"/>
      <c r="AG20" s="393"/>
      <c r="AH20" s="393"/>
      <c r="AI20" s="393"/>
      <c r="AJ20" s="393"/>
      <c r="AK20" s="394">
        <f t="shared" si="5"/>
        <v>0</v>
      </c>
      <c r="AL20" s="394">
        <f t="shared" si="3"/>
        <v>0</v>
      </c>
      <c r="AM20" s="394">
        <f t="shared" si="3"/>
        <v>0</v>
      </c>
      <c r="AN20" s="394">
        <f t="shared" si="3"/>
        <v>0</v>
      </c>
      <c r="AO20" s="395">
        <f t="shared" si="4"/>
        <v>0</v>
      </c>
      <c r="AP20" s="432">
        <f t="shared" si="1"/>
        <v>0</v>
      </c>
      <c r="AQ20" s="293"/>
    </row>
    <row r="21" spans="1:43" ht="27" x14ac:dyDescent="0.25">
      <c r="A21" s="719"/>
      <c r="B21" s="713"/>
      <c r="C21" s="868"/>
      <c r="D21" s="385" t="s">
        <v>701</v>
      </c>
      <c r="E21" s="476" t="s">
        <v>702</v>
      </c>
      <c r="F21" s="439">
        <v>44024</v>
      </c>
      <c r="G21" s="385" t="s">
        <v>703</v>
      </c>
      <c r="H21" s="429" t="s">
        <v>49</v>
      </c>
      <c r="I21" s="386"/>
      <c r="J21" s="386"/>
      <c r="K21" s="386"/>
      <c r="L21" s="385" t="s">
        <v>32</v>
      </c>
      <c r="M21" s="386"/>
      <c r="N21" s="389">
        <v>0</v>
      </c>
      <c r="O21" s="389">
        <v>0</v>
      </c>
      <c r="P21" s="389">
        <v>0</v>
      </c>
      <c r="Q21" s="15">
        <f t="shared" si="2"/>
        <v>0</v>
      </c>
      <c r="R21" s="344"/>
      <c r="S21" s="344"/>
      <c r="T21" s="344"/>
      <c r="U21" s="344">
        <v>8000</v>
      </c>
      <c r="V21" s="868"/>
      <c r="W21" s="338"/>
      <c r="X21" s="433"/>
      <c r="Y21" s="338"/>
      <c r="Z21" s="338"/>
      <c r="AA21" s="338"/>
      <c r="AB21" s="338"/>
      <c r="AC21" s="338"/>
      <c r="AD21" s="338"/>
      <c r="AE21" s="338"/>
      <c r="AF21" s="338"/>
      <c r="AG21" s="345"/>
      <c r="AH21" s="345"/>
      <c r="AI21" s="345"/>
      <c r="AJ21" s="345"/>
      <c r="AK21" s="20">
        <f t="shared" si="5"/>
        <v>0</v>
      </c>
      <c r="AL21" s="20">
        <f t="shared" si="3"/>
        <v>0</v>
      </c>
      <c r="AM21" s="20">
        <f t="shared" si="3"/>
        <v>0</v>
      </c>
      <c r="AN21" s="20">
        <f t="shared" si="3"/>
        <v>0</v>
      </c>
      <c r="AO21" s="434">
        <f t="shared" si="4"/>
        <v>0</v>
      </c>
      <c r="AP21" s="23">
        <f t="shared" si="1"/>
        <v>0</v>
      </c>
      <c r="AQ21" s="293"/>
    </row>
    <row r="22" spans="1:43" ht="27" x14ac:dyDescent="0.25">
      <c r="A22" s="719"/>
      <c r="B22" s="713"/>
      <c r="C22" s="868"/>
      <c r="D22" s="385" t="s">
        <v>224</v>
      </c>
      <c r="E22" s="476" t="s">
        <v>702</v>
      </c>
      <c r="F22" s="439">
        <v>44025</v>
      </c>
      <c r="G22" s="385" t="s">
        <v>704</v>
      </c>
      <c r="H22" s="429"/>
      <c r="I22" s="386"/>
      <c r="J22" s="386"/>
      <c r="K22" s="386"/>
      <c r="L22" s="385" t="s">
        <v>32</v>
      </c>
      <c r="M22" s="386"/>
      <c r="N22" s="389">
        <v>0</v>
      </c>
      <c r="O22" s="389">
        <v>0</v>
      </c>
      <c r="P22" s="389">
        <v>0</v>
      </c>
      <c r="Q22" s="15">
        <f t="shared" si="2"/>
        <v>0</v>
      </c>
      <c r="R22" s="392"/>
      <c r="S22" s="392"/>
      <c r="T22" s="392"/>
      <c r="U22" s="392">
        <v>12000</v>
      </c>
      <c r="V22" s="868"/>
      <c r="W22" s="386"/>
      <c r="X22" s="431"/>
      <c r="Y22" s="386"/>
      <c r="Z22" s="386"/>
      <c r="AA22" s="386"/>
      <c r="AB22" s="386"/>
      <c r="AC22" s="386"/>
      <c r="AD22" s="386"/>
      <c r="AE22" s="386"/>
      <c r="AF22" s="386"/>
      <c r="AG22" s="393"/>
      <c r="AH22" s="393"/>
      <c r="AI22" s="393"/>
      <c r="AJ22" s="393"/>
      <c r="AK22" s="20">
        <f t="shared" si="5"/>
        <v>0</v>
      </c>
      <c r="AL22" s="20">
        <f t="shared" si="3"/>
        <v>0</v>
      </c>
      <c r="AM22" s="20">
        <f t="shared" si="3"/>
        <v>0</v>
      </c>
      <c r="AN22" s="20">
        <f t="shared" si="3"/>
        <v>0</v>
      </c>
      <c r="AO22" s="434">
        <f t="shared" si="4"/>
        <v>0</v>
      </c>
      <c r="AP22" s="23">
        <f t="shared" si="1"/>
        <v>0</v>
      </c>
      <c r="AQ22" s="293"/>
    </row>
    <row r="23" spans="1:43" ht="40.5" x14ac:dyDescent="0.25">
      <c r="A23" s="719"/>
      <c r="B23" s="713"/>
      <c r="C23" s="868"/>
      <c r="D23" s="385" t="s">
        <v>705</v>
      </c>
      <c r="E23" s="476">
        <v>1</v>
      </c>
      <c r="F23" s="439">
        <v>44025</v>
      </c>
      <c r="G23" s="385" t="s">
        <v>706</v>
      </c>
      <c r="H23" s="429"/>
      <c r="I23" s="386"/>
      <c r="J23" s="386"/>
      <c r="K23" s="386"/>
      <c r="L23" s="385" t="s">
        <v>32</v>
      </c>
      <c r="M23" s="386"/>
      <c r="N23" s="389">
        <v>0</v>
      </c>
      <c r="O23" s="389">
        <v>0</v>
      </c>
      <c r="P23" s="389">
        <v>0</v>
      </c>
      <c r="Q23" s="15">
        <f t="shared" si="2"/>
        <v>0</v>
      </c>
      <c r="R23" s="392"/>
      <c r="S23" s="392"/>
      <c r="T23" s="392"/>
      <c r="U23" s="392">
        <v>8000</v>
      </c>
      <c r="V23" s="868"/>
      <c r="W23" s="386"/>
      <c r="X23" s="431"/>
      <c r="Y23" s="386"/>
      <c r="Z23" s="386"/>
      <c r="AA23" s="386"/>
      <c r="AB23" s="386"/>
      <c r="AC23" s="386"/>
      <c r="AD23" s="386"/>
      <c r="AE23" s="386"/>
      <c r="AF23" s="386"/>
      <c r="AG23" s="393"/>
      <c r="AH23" s="393"/>
      <c r="AI23" s="393"/>
      <c r="AJ23" s="393"/>
      <c r="AK23" s="20">
        <f t="shared" si="5"/>
        <v>0</v>
      </c>
      <c r="AL23" s="20">
        <f t="shared" si="3"/>
        <v>0</v>
      </c>
      <c r="AM23" s="20">
        <f t="shared" si="3"/>
        <v>0</v>
      </c>
      <c r="AN23" s="20">
        <f t="shared" si="3"/>
        <v>0</v>
      </c>
      <c r="AO23" s="434">
        <f t="shared" si="4"/>
        <v>0</v>
      </c>
      <c r="AP23" s="23">
        <f t="shared" si="1"/>
        <v>0</v>
      </c>
      <c r="AQ23" s="293"/>
    </row>
    <row r="24" spans="1:43" ht="129" thickBot="1" x14ac:dyDescent="0.3">
      <c r="A24" s="720"/>
      <c r="B24" s="714"/>
      <c r="C24" s="869"/>
      <c r="D24" s="334" t="s">
        <v>55</v>
      </c>
      <c r="E24" s="477">
        <v>1</v>
      </c>
      <c r="F24" s="435">
        <v>44020</v>
      </c>
      <c r="G24" s="397" t="s">
        <v>707</v>
      </c>
      <c r="H24" s="469" t="s">
        <v>49</v>
      </c>
      <c r="I24" s="397"/>
      <c r="J24" s="397">
        <v>1</v>
      </c>
      <c r="K24" s="397"/>
      <c r="L24" s="334" t="s">
        <v>32</v>
      </c>
      <c r="M24" s="397"/>
      <c r="N24" s="399">
        <v>1286000</v>
      </c>
      <c r="O24" s="399">
        <v>1082613</v>
      </c>
      <c r="P24" s="399">
        <v>0</v>
      </c>
      <c r="Q24" s="400">
        <f t="shared" si="2"/>
        <v>2368613</v>
      </c>
      <c r="R24" s="436"/>
      <c r="S24" s="436"/>
      <c r="T24" s="436"/>
      <c r="U24" s="436">
        <v>100</v>
      </c>
      <c r="V24" s="869"/>
      <c r="W24" s="397">
        <v>3396</v>
      </c>
      <c r="X24" s="397">
        <v>56.7</v>
      </c>
      <c r="Y24" s="397"/>
      <c r="Z24" s="397"/>
      <c r="AA24" s="397"/>
      <c r="AB24" s="397"/>
      <c r="AC24" s="397"/>
      <c r="AD24" s="397"/>
      <c r="AE24" s="397"/>
      <c r="AF24" s="397"/>
      <c r="AG24" s="402">
        <v>0</v>
      </c>
      <c r="AH24" s="402">
        <v>0</v>
      </c>
      <c r="AI24" s="402">
        <v>0</v>
      </c>
      <c r="AJ24" s="402">
        <v>1727400</v>
      </c>
      <c r="AK24" s="403">
        <f t="shared" si="5"/>
        <v>0</v>
      </c>
      <c r="AL24" s="403">
        <f t="shared" si="3"/>
        <v>0</v>
      </c>
      <c r="AM24" s="403">
        <f t="shared" si="3"/>
        <v>0</v>
      </c>
      <c r="AN24" s="403">
        <f t="shared" si="3"/>
        <v>0</v>
      </c>
      <c r="AO24" s="335">
        <f t="shared" si="4"/>
        <v>0</v>
      </c>
      <c r="AP24" s="437">
        <f t="shared" si="1"/>
        <v>-2368613</v>
      </c>
      <c r="AQ24" s="353" t="s">
        <v>708</v>
      </c>
    </row>
    <row r="25" spans="1:43" ht="142.5" x14ac:dyDescent="0.25">
      <c r="A25" s="731">
        <v>5</v>
      </c>
      <c r="B25" s="870" t="s">
        <v>709</v>
      </c>
      <c r="C25" s="872">
        <v>12</v>
      </c>
      <c r="D25" s="406" t="s">
        <v>51</v>
      </c>
      <c r="E25" s="374">
        <v>1</v>
      </c>
      <c r="F25" s="438">
        <v>43819</v>
      </c>
      <c r="G25" s="374" t="s">
        <v>710</v>
      </c>
      <c r="H25" s="470" t="s">
        <v>49</v>
      </c>
      <c r="I25" s="374"/>
      <c r="J25" s="374"/>
      <c r="K25" s="374"/>
      <c r="L25" s="374"/>
      <c r="M25" s="374"/>
      <c r="N25" s="408"/>
      <c r="O25" s="408">
        <v>450000</v>
      </c>
      <c r="P25" s="408"/>
      <c r="Q25" s="371">
        <f t="shared" si="2"/>
        <v>450000</v>
      </c>
      <c r="R25" s="373"/>
      <c r="S25" s="373"/>
      <c r="T25" s="373"/>
      <c r="U25" s="373">
        <v>16500</v>
      </c>
      <c r="V25" s="872">
        <v>16087</v>
      </c>
      <c r="W25" s="374"/>
      <c r="X25" s="374"/>
      <c r="Y25" s="374"/>
      <c r="Z25" s="374"/>
      <c r="AA25" s="374"/>
      <c r="AB25" s="374">
        <v>14</v>
      </c>
      <c r="AC25" s="374"/>
      <c r="AD25" s="374"/>
      <c r="AE25" s="374"/>
      <c r="AF25" s="374"/>
      <c r="AG25" s="376"/>
      <c r="AH25" s="376"/>
      <c r="AI25" s="376"/>
      <c r="AJ25" s="376"/>
      <c r="AK25" s="378">
        <f t="shared" si="5"/>
        <v>0</v>
      </c>
      <c r="AL25" s="378">
        <f t="shared" si="3"/>
        <v>0</v>
      </c>
      <c r="AM25" s="378">
        <f t="shared" si="3"/>
        <v>0</v>
      </c>
      <c r="AN25" s="378">
        <f t="shared" si="3"/>
        <v>231000</v>
      </c>
      <c r="AO25" s="379">
        <f t="shared" si="4"/>
        <v>231000</v>
      </c>
      <c r="AP25" s="380">
        <f t="shared" si="1"/>
        <v>-219000</v>
      </c>
      <c r="AQ25" s="293" t="s">
        <v>711</v>
      </c>
    </row>
    <row r="26" spans="1:43" ht="114" x14ac:dyDescent="0.25">
      <c r="A26" s="732"/>
      <c r="B26" s="871"/>
      <c r="C26" s="873"/>
      <c r="D26" s="385" t="s">
        <v>712</v>
      </c>
      <c r="E26" s="386">
        <v>1</v>
      </c>
      <c r="F26" s="439">
        <v>43741</v>
      </c>
      <c r="G26" s="386" t="s">
        <v>713</v>
      </c>
      <c r="H26" s="429" t="s">
        <v>49</v>
      </c>
      <c r="I26" s="386"/>
      <c r="J26" s="386"/>
      <c r="K26" s="386"/>
      <c r="L26" s="386"/>
      <c r="M26" s="386"/>
      <c r="N26" s="389"/>
      <c r="O26" s="389">
        <v>1649600</v>
      </c>
      <c r="P26" s="389">
        <v>690000</v>
      </c>
      <c r="Q26" s="390">
        <f t="shared" si="2"/>
        <v>2339600</v>
      </c>
      <c r="R26" s="392"/>
      <c r="S26" s="392"/>
      <c r="T26" s="392"/>
      <c r="U26" s="392"/>
      <c r="V26" s="873"/>
      <c r="W26" s="386"/>
      <c r="X26" s="386"/>
      <c r="Y26" s="386"/>
      <c r="Z26" s="386"/>
      <c r="AA26" s="386"/>
      <c r="AB26" s="386">
        <v>463</v>
      </c>
      <c r="AC26" s="386"/>
      <c r="AD26" s="386"/>
      <c r="AE26" s="386"/>
      <c r="AF26" s="386"/>
      <c r="AG26" s="393"/>
      <c r="AH26" s="393"/>
      <c r="AI26" s="393"/>
      <c r="AJ26" s="393"/>
      <c r="AK26" s="394">
        <f t="shared" si="5"/>
        <v>0</v>
      </c>
      <c r="AL26" s="394">
        <f t="shared" si="5"/>
        <v>0</v>
      </c>
      <c r="AM26" s="394">
        <f t="shared" si="5"/>
        <v>0</v>
      </c>
      <c r="AN26" s="394">
        <f t="shared" si="5"/>
        <v>0</v>
      </c>
      <c r="AO26" s="395">
        <f t="shared" si="4"/>
        <v>0</v>
      </c>
      <c r="AP26" s="432">
        <f t="shared" si="1"/>
        <v>-2339600</v>
      </c>
      <c r="AQ26" s="353" t="s">
        <v>714</v>
      </c>
    </row>
    <row r="27" spans="1:43" ht="27" x14ac:dyDescent="0.25">
      <c r="A27" s="732"/>
      <c r="B27" s="871"/>
      <c r="C27" s="873"/>
      <c r="D27" s="385" t="s">
        <v>715</v>
      </c>
      <c r="E27" s="386">
        <v>1</v>
      </c>
      <c r="F27" s="439">
        <v>43781</v>
      </c>
      <c r="G27" s="386" t="s">
        <v>716</v>
      </c>
      <c r="H27" s="429" t="s">
        <v>49</v>
      </c>
      <c r="I27" s="386" t="s">
        <v>717</v>
      </c>
      <c r="J27" s="440"/>
      <c r="K27" s="386"/>
      <c r="L27" s="386"/>
      <c r="M27" s="386"/>
      <c r="N27" s="389"/>
      <c r="O27" s="389"/>
      <c r="P27" s="441"/>
      <c r="Q27" s="390">
        <f t="shared" si="2"/>
        <v>0</v>
      </c>
      <c r="R27" s="392"/>
      <c r="S27" s="392"/>
      <c r="T27" s="392"/>
      <c r="U27" s="392">
        <v>8000</v>
      </c>
      <c r="V27" s="873"/>
      <c r="W27" s="386"/>
      <c r="X27" s="386"/>
      <c r="Y27" s="386"/>
      <c r="Z27" s="386"/>
      <c r="AA27" s="386"/>
      <c r="AB27" s="386"/>
      <c r="AC27" s="386"/>
      <c r="AD27" s="386"/>
      <c r="AE27" s="386"/>
      <c r="AF27" s="386"/>
      <c r="AG27" s="393"/>
      <c r="AH27" s="393"/>
      <c r="AI27" s="393"/>
      <c r="AJ27" s="393">
        <v>6000000</v>
      </c>
      <c r="AK27" s="394">
        <f t="shared" si="5"/>
        <v>0</v>
      </c>
      <c r="AL27" s="394">
        <f t="shared" si="5"/>
        <v>0</v>
      </c>
      <c r="AM27" s="394">
        <f t="shared" si="5"/>
        <v>0</v>
      </c>
      <c r="AN27" s="394">
        <f t="shared" si="5"/>
        <v>0</v>
      </c>
      <c r="AO27" s="395">
        <f t="shared" si="4"/>
        <v>0</v>
      </c>
      <c r="AP27" s="432">
        <f t="shared" si="1"/>
        <v>0</v>
      </c>
      <c r="AQ27" s="356" t="s">
        <v>718</v>
      </c>
    </row>
    <row r="28" spans="1:43" ht="71.25" x14ac:dyDescent="0.25">
      <c r="A28" s="732"/>
      <c r="B28" s="871"/>
      <c r="C28" s="873"/>
      <c r="D28" s="385" t="s">
        <v>48</v>
      </c>
      <c r="E28" s="386">
        <v>1</v>
      </c>
      <c r="F28" s="439">
        <v>43781</v>
      </c>
      <c r="G28" s="386"/>
      <c r="H28" s="429" t="s">
        <v>49</v>
      </c>
      <c r="I28" s="386"/>
      <c r="J28" s="440"/>
      <c r="K28" s="386"/>
      <c r="L28" s="386"/>
      <c r="M28" s="386"/>
      <c r="N28" s="389"/>
      <c r="O28" s="389">
        <v>1560000</v>
      </c>
      <c r="P28" s="389"/>
      <c r="Q28" s="390">
        <f t="shared" si="2"/>
        <v>1560000</v>
      </c>
      <c r="R28" s="392"/>
      <c r="S28" s="392"/>
      <c r="T28" s="392"/>
      <c r="U28" s="392">
        <v>20000</v>
      </c>
      <c r="V28" s="873"/>
      <c r="W28" s="386"/>
      <c r="X28" s="386"/>
      <c r="Y28" s="386"/>
      <c r="Z28" s="386"/>
      <c r="AA28" s="386"/>
      <c r="AB28" s="386">
        <v>4</v>
      </c>
      <c r="AC28" s="386"/>
      <c r="AD28" s="386"/>
      <c r="AE28" s="386"/>
      <c r="AF28" s="386"/>
      <c r="AG28" s="393"/>
      <c r="AH28" s="393"/>
      <c r="AI28" s="393"/>
      <c r="AJ28" s="393"/>
      <c r="AK28" s="394">
        <f t="shared" si="5"/>
        <v>0</v>
      </c>
      <c r="AL28" s="394">
        <f t="shared" si="5"/>
        <v>0</v>
      </c>
      <c r="AM28" s="394">
        <f t="shared" si="5"/>
        <v>0</v>
      </c>
      <c r="AN28" s="394">
        <f t="shared" si="5"/>
        <v>80000</v>
      </c>
      <c r="AO28" s="395">
        <f t="shared" si="4"/>
        <v>80000</v>
      </c>
      <c r="AP28" s="432">
        <f t="shared" si="1"/>
        <v>-1480000</v>
      </c>
      <c r="AQ28" s="356" t="s">
        <v>719</v>
      </c>
    </row>
    <row r="29" spans="1:43" ht="100.5" thickBot="1" x14ac:dyDescent="0.3">
      <c r="A29" s="752"/>
      <c r="B29" s="748"/>
      <c r="C29" s="874"/>
      <c r="D29" s="10" t="s">
        <v>50</v>
      </c>
      <c r="E29" s="10">
        <v>1</v>
      </c>
      <c r="F29" s="10" t="s">
        <v>720</v>
      </c>
      <c r="G29" s="10" t="s">
        <v>60</v>
      </c>
      <c r="H29" s="12" t="s">
        <v>49</v>
      </c>
      <c r="I29" s="10" t="s">
        <v>721</v>
      </c>
      <c r="J29" s="443"/>
      <c r="K29" s="10"/>
      <c r="L29" s="10"/>
      <c r="M29" s="10"/>
      <c r="N29" s="14"/>
      <c r="O29" s="14">
        <v>1870000</v>
      </c>
      <c r="P29" s="14">
        <v>343600</v>
      </c>
      <c r="Q29" s="15">
        <f t="shared" si="2"/>
        <v>2213600</v>
      </c>
      <c r="R29" s="17"/>
      <c r="S29" s="17"/>
      <c r="T29" s="17"/>
      <c r="U29" s="17">
        <v>7000</v>
      </c>
      <c r="V29" s="874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8"/>
      <c r="AH29" s="18"/>
      <c r="AI29" s="18"/>
      <c r="AJ29" s="18">
        <v>2135000</v>
      </c>
      <c r="AK29" s="20">
        <f t="shared" si="5"/>
        <v>0</v>
      </c>
      <c r="AL29" s="20">
        <f t="shared" si="5"/>
        <v>0</v>
      </c>
      <c r="AM29" s="20">
        <f t="shared" si="5"/>
        <v>0</v>
      </c>
      <c r="AN29" s="20">
        <f t="shared" si="5"/>
        <v>0</v>
      </c>
      <c r="AO29" s="434">
        <f t="shared" si="4"/>
        <v>0</v>
      </c>
      <c r="AP29" s="23">
        <f t="shared" si="1"/>
        <v>-2213600</v>
      </c>
      <c r="AQ29" s="357" t="s">
        <v>722</v>
      </c>
    </row>
    <row r="30" spans="1:43" ht="122.25" thickBot="1" x14ac:dyDescent="0.3">
      <c r="A30" s="358">
        <v>6</v>
      </c>
      <c r="B30" s="629" t="s">
        <v>723</v>
      </c>
      <c r="C30" s="444">
        <v>8</v>
      </c>
      <c r="D30" s="445" t="s">
        <v>724</v>
      </c>
      <c r="E30" s="444">
        <v>10</v>
      </c>
      <c r="F30" s="445" t="s">
        <v>725</v>
      </c>
      <c r="G30" s="444"/>
      <c r="H30" s="446" t="s">
        <v>61</v>
      </c>
      <c r="I30" s="444"/>
      <c r="J30" s="444"/>
      <c r="K30" s="444"/>
      <c r="L30" s="444" t="s">
        <v>256</v>
      </c>
      <c r="M30" s="444"/>
      <c r="N30" s="447">
        <v>174000</v>
      </c>
      <c r="O30" s="447">
        <v>20000</v>
      </c>
      <c r="P30" s="447"/>
      <c r="Q30" s="448">
        <f t="shared" si="2"/>
        <v>194000</v>
      </c>
      <c r="R30" s="449"/>
      <c r="S30" s="449"/>
      <c r="T30" s="449"/>
      <c r="U30" s="449">
        <v>31000</v>
      </c>
      <c r="V30" s="444">
        <v>6066</v>
      </c>
      <c r="W30" s="444">
        <v>11</v>
      </c>
      <c r="X30" s="444">
        <v>0.01</v>
      </c>
      <c r="Y30" s="444"/>
      <c r="Z30" s="444"/>
      <c r="AA30" s="444"/>
      <c r="AB30" s="444">
        <v>31</v>
      </c>
      <c r="AC30" s="444"/>
      <c r="AD30" s="444"/>
      <c r="AE30" s="444"/>
      <c r="AF30" s="444">
        <v>31</v>
      </c>
      <c r="AG30" s="450"/>
      <c r="AH30" s="450"/>
      <c r="AI30" s="450"/>
      <c r="AJ30" s="450">
        <v>65</v>
      </c>
      <c r="AK30" s="451">
        <f t="shared" si="5"/>
        <v>0</v>
      </c>
      <c r="AL30" s="451">
        <f t="shared" si="5"/>
        <v>0</v>
      </c>
      <c r="AM30" s="451">
        <f t="shared" si="5"/>
        <v>0</v>
      </c>
      <c r="AN30" s="451">
        <f t="shared" si="5"/>
        <v>961000</v>
      </c>
      <c r="AO30" s="452">
        <f t="shared" si="4"/>
        <v>961000</v>
      </c>
      <c r="AP30" s="453">
        <f t="shared" si="1"/>
        <v>767000</v>
      </c>
      <c r="AQ30" s="366"/>
    </row>
    <row r="31" spans="1:43" ht="66.75" thickBot="1" x14ac:dyDescent="0.3">
      <c r="A31" s="718">
        <v>7</v>
      </c>
      <c r="B31" s="712" t="s">
        <v>726</v>
      </c>
      <c r="C31" s="867">
        <v>6</v>
      </c>
      <c r="D31" s="381" t="s">
        <v>727</v>
      </c>
      <c r="E31" s="126">
        <v>1</v>
      </c>
      <c r="F31" s="422" t="s">
        <v>728</v>
      </c>
      <c r="G31" s="422" t="s">
        <v>177</v>
      </c>
      <c r="H31" s="127" t="s">
        <v>729</v>
      </c>
      <c r="I31" s="126">
        <v>0</v>
      </c>
      <c r="J31" s="126">
        <v>0</v>
      </c>
      <c r="K31" s="126">
        <v>0</v>
      </c>
      <c r="L31" s="126">
        <v>0</v>
      </c>
      <c r="M31" s="126">
        <v>0</v>
      </c>
      <c r="N31" s="129">
        <v>0</v>
      </c>
      <c r="O31" s="129">
        <v>400000</v>
      </c>
      <c r="P31" s="129">
        <v>350000</v>
      </c>
      <c r="Q31" s="454">
        <f t="shared" si="2"/>
        <v>750000</v>
      </c>
      <c r="R31" s="132">
        <v>0</v>
      </c>
      <c r="S31" s="132">
        <v>0</v>
      </c>
      <c r="T31" s="132">
        <v>0</v>
      </c>
      <c r="U31" s="132">
        <v>0</v>
      </c>
      <c r="V31" s="868">
        <v>24610</v>
      </c>
      <c r="W31" s="126">
        <v>0</v>
      </c>
      <c r="X31" s="126">
        <v>0</v>
      </c>
      <c r="Y31" s="126">
        <v>0</v>
      </c>
      <c r="Z31" s="126">
        <v>0</v>
      </c>
      <c r="AA31" s="126">
        <v>0</v>
      </c>
      <c r="AB31" s="126">
        <v>0</v>
      </c>
      <c r="AC31" s="126">
        <v>0</v>
      </c>
      <c r="AD31" s="126">
        <v>0</v>
      </c>
      <c r="AE31" s="126">
        <v>0</v>
      </c>
      <c r="AF31" s="126">
        <v>0</v>
      </c>
      <c r="AG31" s="133">
        <v>0</v>
      </c>
      <c r="AH31" s="133">
        <v>0</v>
      </c>
      <c r="AI31" s="133">
        <v>0</v>
      </c>
      <c r="AJ31" s="133">
        <v>0</v>
      </c>
      <c r="AK31" s="455">
        <f t="shared" ref="AK31:AN45" si="6">R31*Y31</f>
        <v>0</v>
      </c>
      <c r="AL31" s="455">
        <f t="shared" si="6"/>
        <v>0</v>
      </c>
      <c r="AM31" s="455">
        <f t="shared" si="6"/>
        <v>0</v>
      </c>
      <c r="AN31" s="455">
        <f t="shared" si="6"/>
        <v>0</v>
      </c>
      <c r="AO31" s="456">
        <f t="shared" si="4"/>
        <v>0</v>
      </c>
      <c r="AP31" s="457">
        <f t="shared" si="1"/>
        <v>-750000</v>
      </c>
      <c r="AQ31" s="359" t="s">
        <v>664</v>
      </c>
    </row>
    <row r="32" spans="1:43" ht="81.75" thickBot="1" x14ac:dyDescent="0.3">
      <c r="A32" s="719"/>
      <c r="B32" s="713"/>
      <c r="C32" s="868"/>
      <c r="D32" s="385" t="s">
        <v>730</v>
      </c>
      <c r="E32" s="386">
        <v>1</v>
      </c>
      <c r="F32" s="425" t="s">
        <v>728</v>
      </c>
      <c r="G32" s="425" t="s">
        <v>731</v>
      </c>
      <c r="H32" s="429" t="s">
        <v>729</v>
      </c>
      <c r="I32" s="386">
        <v>0</v>
      </c>
      <c r="J32" s="386">
        <v>0</v>
      </c>
      <c r="K32" s="386">
        <v>0</v>
      </c>
      <c r="L32" s="386">
        <v>0</v>
      </c>
      <c r="M32" s="386">
        <v>0</v>
      </c>
      <c r="N32" s="389">
        <v>0</v>
      </c>
      <c r="O32" s="389">
        <v>600000</v>
      </c>
      <c r="P32" s="389">
        <v>470000</v>
      </c>
      <c r="Q32" s="448">
        <f t="shared" si="2"/>
        <v>1070000</v>
      </c>
      <c r="R32" s="392">
        <v>0</v>
      </c>
      <c r="S32" s="392">
        <v>0</v>
      </c>
      <c r="T32" s="392">
        <v>0</v>
      </c>
      <c r="U32" s="392">
        <v>100</v>
      </c>
      <c r="V32" s="868"/>
      <c r="W32" s="386">
        <v>0</v>
      </c>
      <c r="X32" s="386">
        <v>0</v>
      </c>
      <c r="Y32" s="386">
        <v>0</v>
      </c>
      <c r="Z32" s="386">
        <v>0</v>
      </c>
      <c r="AA32" s="386">
        <v>0</v>
      </c>
      <c r="AB32" s="386">
        <v>0</v>
      </c>
      <c r="AC32" s="386">
        <v>0</v>
      </c>
      <c r="AD32" s="386">
        <v>0</v>
      </c>
      <c r="AE32" s="386">
        <v>0</v>
      </c>
      <c r="AF32" s="386">
        <v>0</v>
      </c>
      <c r="AG32" s="393">
        <v>0</v>
      </c>
      <c r="AH32" s="393">
        <v>0</v>
      </c>
      <c r="AI32" s="393">
        <v>0</v>
      </c>
      <c r="AJ32" s="393">
        <v>0</v>
      </c>
      <c r="AK32" s="451">
        <f t="shared" si="6"/>
        <v>0</v>
      </c>
      <c r="AL32" s="451">
        <f t="shared" si="6"/>
        <v>0</v>
      </c>
      <c r="AM32" s="451">
        <f t="shared" si="6"/>
        <v>0</v>
      </c>
      <c r="AN32" s="451">
        <f t="shared" si="6"/>
        <v>0</v>
      </c>
      <c r="AO32" s="452">
        <f t="shared" si="4"/>
        <v>0</v>
      </c>
      <c r="AP32" s="453">
        <f t="shared" si="1"/>
        <v>-1070000</v>
      </c>
      <c r="AQ32" s="359" t="s">
        <v>664</v>
      </c>
    </row>
    <row r="33" spans="1:43" ht="66.75" thickBot="1" x14ac:dyDescent="0.3">
      <c r="A33" s="719"/>
      <c r="B33" s="713"/>
      <c r="C33" s="868"/>
      <c r="D33" s="458" t="s">
        <v>732</v>
      </c>
      <c r="E33" s="338">
        <v>1</v>
      </c>
      <c r="F33" s="459" t="s">
        <v>728</v>
      </c>
      <c r="G33" s="459" t="s">
        <v>733</v>
      </c>
      <c r="H33" s="339" t="s">
        <v>729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4">
        <v>0</v>
      </c>
      <c r="O33" s="14">
        <v>800000</v>
      </c>
      <c r="P33" s="14">
        <v>290000</v>
      </c>
      <c r="Q33" s="448">
        <f t="shared" si="2"/>
        <v>1090000</v>
      </c>
      <c r="R33" s="392">
        <v>0</v>
      </c>
      <c r="S33" s="392">
        <v>0</v>
      </c>
      <c r="T33" s="392">
        <v>0</v>
      </c>
      <c r="U33" s="392">
        <v>0</v>
      </c>
      <c r="V33" s="868"/>
      <c r="W33" s="386">
        <v>0</v>
      </c>
      <c r="X33" s="386">
        <v>0</v>
      </c>
      <c r="Y33" s="386">
        <v>0</v>
      </c>
      <c r="Z33" s="386">
        <v>0</v>
      </c>
      <c r="AA33" s="386">
        <v>0</v>
      </c>
      <c r="AB33" s="386">
        <v>0</v>
      </c>
      <c r="AC33" s="386">
        <v>0</v>
      </c>
      <c r="AD33" s="386">
        <v>0</v>
      </c>
      <c r="AE33" s="386">
        <v>0</v>
      </c>
      <c r="AF33" s="386">
        <v>0</v>
      </c>
      <c r="AG33" s="393">
        <v>0</v>
      </c>
      <c r="AH33" s="393">
        <v>0</v>
      </c>
      <c r="AI33" s="393">
        <v>0</v>
      </c>
      <c r="AJ33" s="393">
        <v>0</v>
      </c>
      <c r="AK33" s="451">
        <f t="shared" si="6"/>
        <v>0</v>
      </c>
      <c r="AL33" s="451">
        <f t="shared" si="6"/>
        <v>0</v>
      </c>
      <c r="AM33" s="451">
        <f t="shared" si="6"/>
        <v>0</v>
      </c>
      <c r="AN33" s="451">
        <f t="shared" si="6"/>
        <v>0</v>
      </c>
      <c r="AO33" s="452">
        <f t="shared" si="4"/>
        <v>0</v>
      </c>
      <c r="AP33" s="453">
        <f t="shared" si="1"/>
        <v>-1090000</v>
      </c>
      <c r="AQ33" s="359" t="s">
        <v>664</v>
      </c>
    </row>
    <row r="34" spans="1:43" ht="54.75" thickBot="1" x14ac:dyDescent="0.3">
      <c r="A34" s="719"/>
      <c r="B34" s="713"/>
      <c r="C34" s="868"/>
      <c r="D34" s="385" t="s">
        <v>734</v>
      </c>
      <c r="E34" s="386">
        <v>1</v>
      </c>
      <c r="F34" s="425" t="s">
        <v>728</v>
      </c>
      <c r="G34" s="425" t="s">
        <v>58</v>
      </c>
      <c r="H34" s="429" t="s">
        <v>729</v>
      </c>
      <c r="I34" s="386">
        <v>0</v>
      </c>
      <c r="J34" s="386">
        <v>0</v>
      </c>
      <c r="K34" s="386">
        <v>0</v>
      </c>
      <c r="L34" s="386">
        <v>0</v>
      </c>
      <c r="M34" s="386">
        <v>0</v>
      </c>
      <c r="N34" s="389">
        <v>0</v>
      </c>
      <c r="O34" s="389">
        <v>0</v>
      </c>
      <c r="P34" s="389">
        <v>0</v>
      </c>
      <c r="Q34" s="448">
        <f t="shared" si="2"/>
        <v>0</v>
      </c>
      <c r="R34" s="392">
        <v>0</v>
      </c>
      <c r="S34" s="392">
        <v>0</v>
      </c>
      <c r="T34" s="392">
        <v>0</v>
      </c>
      <c r="U34" s="392">
        <v>0</v>
      </c>
      <c r="V34" s="868"/>
      <c r="W34" s="386">
        <v>0</v>
      </c>
      <c r="X34" s="386">
        <v>0</v>
      </c>
      <c r="Y34" s="386">
        <v>0</v>
      </c>
      <c r="Z34" s="386">
        <v>0</v>
      </c>
      <c r="AA34" s="386">
        <v>0</v>
      </c>
      <c r="AB34" s="386">
        <v>0</v>
      </c>
      <c r="AC34" s="386">
        <v>0</v>
      </c>
      <c r="AD34" s="386">
        <v>0</v>
      </c>
      <c r="AE34" s="386">
        <v>0</v>
      </c>
      <c r="AF34" s="386">
        <v>0</v>
      </c>
      <c r="AG34" s="393">
        <v>0</v>
      </c>
      <c r="AH34" s="393">
        <v>0</v>
      </c>
      <c r="AI34" s="393">
        <v>0</v>
      </c>
      <c r="AJ34" s="393">
        <v>0</v>
      </c>
      <c r="AK34" s="451">
        <f t="shared" si="6"/>
        <v>0</v>
      </c>
      <c r="AL34" s="451">
        <f t="shared" si="6"/>
        <v>0</v>
      </c>
      <c r="AM34" s="451">
        <f t="shared" si="6"/>
        <v>0</v>
      </c>
      <c r="AN34" s="451">
        <f t="shared" si="6"/>
        <v>0</v>
      </c>
      <c r="AO34" s="452">
        <f t="shared" si="4"/>
        <v>0</v>
      </c>
      <c r="AP34" s="453">
        <f t="shared" si="1"/>
        <v>0</v>
      </c>
      <c r="AQ34" s="360" t="s">
        <v>735</v>
      </c>
    </row>
    <row r="35" spans="1:43" ht="54.75" thickBot="1" x14ac:dyDescent="0.3">
      <c r="A35" s="719"/>
      <c r="B35" s="713"/>
      <c r="C35" s="868"/>
      <c r="D35" s="458" t="s">
        <v>736</v>
      </c>
      <c r="E35" s="338">
        <v>1</v>
      </c>
      <c r="F35" s="459" t="s">
        <v>728</v>
      </c>
      <c r="G35" s="459"/>
      <c r="H35" s="339" t="s">
        <v>729</v>
      </c>
      <c r="I35" s="10">
        <v>0</v>
      </c>
      <c r="J35" s="386">
        <v>0</v>
      </c>
      <c r="K35" s="386">
        <v>0</v>
      </c>
      <c r="L35" s="386">
        <v>0</v>
      </c>
      <c r="M35" s="386">
        <v>0</v>
      </c>
      <c r="N35" s="389">
        <v>0</v>
      </c>
      <c r="O35" s="389">
        <v>0</v>
      </c>
      <c r="P35" s="389">
        <v>0</v>
      </c>
      <c r="Q35" s="448">
        <f t="shared" si="2"/>
        <v>0</v>
      </c>
      <c r="R35" s="392">
        <v>0</v>
      </c>
      <c r="S35" s="392">
        <v>0</v>
      </c>
      <c r="T35" s="392">
        <v>0</v>
      </c>
      <c r="U35" s="392">
        <v>0</v>
      </c>
      <c r="V35" s="868"/>
      <c r="W35" s="386">
        <v>0</v>
      </c>
      <c r="X35" s="386">
        <v>0</v>
      </c>
      <c r="Y35" s="386">
        <v>0</v>
      </c>
      <c r="Z35" s="386">
        <v>0</v>
      </c>
      <c r="AA35" s="386">
        <v>0</v>
      </c>
      <c r="AB35" s="386">
        <v>0</v>
      </c>
      <c r="AC35" s="386">
        <v>0</v>
      </c>
      <c r="AD35" s="386">
        <v>0</v>
      </c>
      <c r="AE35" s="386">
        <v>0</v>
      </c>
      <c r="AF35" s="386">
        <v>0</v>
      </c>
      <c r="AG35" s="393">
        <v>0</v>
      </c>
      <c r="AH35" s="393">
        <v>0</v>
      </c>
      <c r="AI35" s="393">
        <v>0</v>
      </c>
      <c r="AJ35" s="393">
        <v>0</v>
      </c>
      <c r="AK35" s="451">
        <f t="shared" si="6"/>
        <v>0</v>
      </c>
      <c r="AL35" s="451">
        <f t="shared" si="6"/>
        <v>0</v>
      </c>
      <c r="AM35" s="451">
        <f t="shared" si="6"/>
        <v>0</v>
      </c>
      <c r="AN35" s="451">
        <f t="shared" si="6"/>
        <v>0</v>
      </c>
      <c r="AO35" s="452">
        <f t="shared" si="4"/>
        <v>0</v>
      </c>
      <c r="AP35" s="453">
        <f t="shared" si="1"/>
        <v>0</v>
      </c>
      <c r="AQ35" s="360" t="s">
        <v>735</v>
      </c>
    </row>
    <row r="36" spans="1:43" ht="54" x14ac:dyDescent="0.25">
      <c r="A36" s="719"/>
      <c r="B36" s="713"/>
      <c r="C36" s="868"/>
      <c r="D36" s="385" t="s">
        <v>737</v>
      </c>
      <c r="E36" s="386">
        <v>1</v>
      </c>
      <c r="F36" s="425" t="s">
        <v>728</v>
      </c>
      <c r="G36" s="425"/>
      <c r="H36" s="429" t="s">
        <v>729</v>
      </c>
      <c r="I36" s="386">
        <v>0</v>
      </c>
      <c r="J36" s="10">
        <v>0</v>
      </c>
      <c r="K36" s="10">
        <v>0</v>
      </c>
      <c r="L36" s="10">
        <v>0</v>
      </c>
      <c r="M36" s="10">
        <v>0</v>
      </c>
      <c r="N36" s="14">
        <v>0</v>
      </c>
      <c r="O36" s="14">
        <v>0</v>
      </c>
      <c r="P36" s="14">
        <v>0</v>
      </c>
      <c r="Q36" s="460">
        <f t="shared" si="2"/>
        <v>0</v>
      </c>
      <c r="R36" s="17">
        <v>0</v>
      </c>
      <c r="S36" s="17">
        <v>0</v>
      </c>
      <c r="T36" s="17">
        <v>0</v>
      </c>
      <c r="U36" s="17">
        <v>0</v>
      </c>
      <c r="V36" s="868"/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8">
        <v>0</v>
      </c>
      <c r="AH36" s="18">
        <v>0</v>
      </c>
      <c r="AI36" s="18">
        <v>0</v>
      </c>
      <c r="AJ36" s="18">
        <v>0</v>
      </c>
      <c r="AK36" s="461">
        <f t="shared" si="6"/>
        <v>0</v>
      </c>
      <c r="AL36" s="461">
        <f t="shared" si="6"/>
        <v>0</v>
      </c>
      <c r="AM36" s="461">
        <f t="shared" si="6"/>
        <v>0</v>
      </c>
      <c r="AN36" s="461">
        <f t="shared" si="6"/>
        <v>0</v>
      </c>
      <c r="AO36" s="462">
        <f t="shared" si="4"/>
        <v>0</v>
      </c>
      <c r="AP36" s="463">
        <f t="shared" si="1"/>
        <v>0</v>
      </c>
      <c r="AQ36" s="360" t="s">
        <v>735</v>
      </c>
    </row>
    <row r="37" spans="1:43" ht="54" x14ac:dyDescent="0.25">
      <c r="A37" s="719"/>
      <c r="B37" s="713"/>
      <c r="C37" s="868"/>
      <c r="D37" s="385" t="s">
        <v>738</v>
      </c>
      <c r="E37" s="386">
        <v>1</v>
      </c>
      <c r="F37" s="425" t="s">
        <v>728</v>
      </c>
      <c r="G37" s="425"/>
      <c r="H37" s="429" t="s">
        <v>729</v>
      </c>
      <c r="I37" s="386">
        <v>0</v>
      </c>
      <c r="J37" s="386">
        <v>0</v>
      </c>
      <c r="K37" s="386">
        <v>0</v>
      </c>
      <c r="L37" s="386">
        <v>0</v>
      </c>
      <c r="M37" s="386">
        <v>0</v>
      </c>
      <c r="N37" s="389">
        <v>0</v>
      </c>
      <c r="O37" s="389">
        <v>0</v>
      </c>
      <c r="P37" s="389">
        <v>0</v>
      </c>
      <c r="Q37" s="390">
        <f t="shared" si="2"/>
        <v>0</v>
      </c>
      <c r="R37" s="392">
        <v>0</v>
      </c>
      <c r="S37" s="392">
        <v>0</v>
      </c>
      <c r="T37" s="392">
        <v>0</v>
      </c>
      <c r="U37" s="392">
        <v>0</v>
      </c>
      <c r="V37" s="868"/>
      <c r="W37" s="386">
        <v>0</v>
      </c>
      <c r="X37" s="386">
        <v>0</v>
      </c>
      <c r="Y37" s="386">
        <v>0</v>
      </c>
      <c r="Z37" s="386">
        <v>0</v>
      </c>
      <c r="AA37" s="386">
        <v>0</v>
      </c>
      <c r="AB37" s="386">
        <v>0</v>
      </c>
      <c r="AC37" s="386">
        <v>0</v>
      </c>
      <c r="AD37" s="386">
        <v>0</v>
      </c>
      <c r="AE37" s="386">
        <v>0</v>
      </c>
      <c r="AF37" s="386">
        <v>0</v>
      </c>
      <c r="AG37" s="393">
        <v>0</v>
      </c>
      <c r="AH37" s="393">
        <v>0</v>
      </c>
      <c r="AI37" s="393">
        <v>0</v>
      </c>
      <c r="AJ37" s="393">
        <v>0</v>
      </c>
      <c r="AK37" s="394">
        <f t="shared" si="6"/>
        <v>0</v>
      </c>
      <c r="AL37" s="394">
        <f t="shared" si="6"/>
        <v>0</v>
      </c>
      <c r="AM37" s="394">
        <f t="shared" si="6"/>
        <v>0</v>
      </c>
      <c r="AN37" s="394">
        <f t="shared" si="6"/>
        <v>0</v>
      </c>
      <c r="AO37" s="395">
        <f t="shared" si="4"/>
        <v>0</v>
      </c>
      <c r="AP37" s="432">
        <f t="shared" si="1"/>
        <v>0</v>
      </c>
      <c r="AQ37" s="360" t="s">
        <v>735</v>
      </c>
    </row>
    <row r="38" spans="1:43" ht="68.25" thickBot="1" x14ac:dyDescent="0.3">
      <c r="A38" s="720"/>
      <c r="B38" s="714"/>
      <c r="C38" s="869"/>
      <c r="D38" s="458" t="s">
        <v>739</v>
      </c>
      <c r="E38" s="338">
        <v>1</v>
      </c>
      <c r="F38" s="459" t="s">
        <v>728</v>
      </c>
      <c r="G38" s="459" t="s">
        <v>740</v>
      </c>
      <c r="H38" s="339" t="s">
        <v>729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4">
        <v>0</v>
      </c>
      <c r="O38" s="14">
        <v>0</v>
      </c>
      <c r="P38" s="14">
        <v>0</v>
      </c>
      <c r="Q38" s="15">
        <f t="shared" si="2"/>
        <v>0</v>
      </c>
      <c r="R38" s="17">
        <v>0</v>
      </c>
      <c r="S38" s="17">
        <v>0</v>
      </c>
      <c r="T38" s="17">
        <v>0</v>
      </c>
      <c r="U38" s="17">
        <v>0</v>
      </c>
      <c r="V38" s="868"/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8">
        <v>0</v>
      </c>
      <c r="AH38" s="18">
        <v>0</v>
      </c>
      <c r="AI38" s="18">
        <v>0</v>
      </c>
      <c r="AJ38" s="18">
        <v>0</v>
      </c>
      <c r="AK38" s="20">
        <f t="shared" si="6"/>
        <v>0</v>
      </c>
      <c r="AL38" s="20">
        <f t="shared" si="6"/>
        <v>0</v>
      </c>
      <c r="AM38" s="20">
        <f t="shared" si="6"/>
        <v>0</v>
      </c>
      <c r="AN38" s="20">
        <f t="shared" si="6"/>
        <v>0</v>
      </c>
      <c r="AO38" s="434">
        <f t="shared" si="4"/>
        <v>0</v>
      </c>
      <c r="AP38" s="23">
        <f t="shared" si="1"/>
        <v>0</v>
      </c>
      <c r="AQ38" s="360" t="s">
        <v>735</v>
      </c>
    </row>
    <row r="39" spans="1:43" ht="66.75" thickBot="1" x14ac:dyDescent="0.3">
      <c r="A39" s="718">
        <v>8</v>
      </c>
      <c r="B39" s="712" t="s">
        <v>741</v>
      </c>
      <c r="C39" s="864">
        <v>7</v>
      </c>
      <c r="D39" s="464" t="s">
        <v>117</v>
      </c>
      <c r="E39" s="374">
        <v>1</v>
      </c>
      <c r="F39" s="438">
        <v>42821</v>
      </c>
      <c r="G39" s="374" t="s">
        <v>742</v>
      </c>
      <c r="H39" s="470" t="s">
        <v>52</v>
      </c>
      <c r="I39" s="374">
        <v>0</v>
      </c>
      <c r="J39" s="374">
        <v>0</v>
      </c>
      <c r="K39" s="374">
        <v>0</v>
      </c>
      <c r="L39" s="374" t="s">
        <v>76</v>
      </c>
      <c r="M39" s="374"/>
      <c r="N39" s="408">
        <v>480000</v>
      </c>
      <c r="O39" s="408">
        <v>719955</v>
      </c>
      <c r="P39" s="408">
        <v>164600</v>
      </c>
      <c r="Q39" s="371">
        <f t="shared" si="2"/>
        <v>1364555</v>
      </c>
      <c r="R39" s="373"/>
      <c r="S39" s="373"/>
      <c r="T39" s="373"/>
      <c r="U39" s="373">
        <v>15000</v>
      </c>
      <c r="V39" s="867">
        <v>4517</v>
      </c>
      <c r="W39" s="374"/>
      <c r="X39" s="374"/>
      <c r="Y39" s="374"/>
      <c r="Z39" s="374"/>
      <c r="AA39" s="374"/>
      <c r="AB39" s="374"/>
      <c r="AC39" s="374"/>
      <c r="AD39" s="374"/>
      <c r="AE39" s="374"/>
      <c r="AF39" s="374"/>
      <c r="AG39" s="376"/>
      <c r="AH39" s="376"/>
      <c r="AI39" s="376"/>
      <c r="AJ39" s="376"/>
      <c r="AK39" s="378">
        <f t="shared" si="6"/>
        <v>0</v>
      </c>
      <c r="AL39" s="378">
        <f t="shared" si="6"/>
        <v>0</v>
      </c>
      <c r="AM39" s="378">
        <f t="shared" si="6"/>
        <v>0</v>
      </c>
      <c r="AN39" s="378">
        <f t="shared" si="6"/>
        <v>0</v>
      </c>
      <c r="AO39" s="379">
        <f t="shared" si="4"/>
        <v>0</v>
      </c>
      <c r="AP39" s="380">
        <f t="shared" si="1"/>
        <v>-1364555</v>
      </c>
      <c r="AQ39" s="365" t="s">
        <v>664</v>
      </c>
    </row>
    <row r="40" spans="1:43" ht="66" x14ac:dyDescent="0.25">
      <c r="A40" s="719"/>
      <c r="B40" s="713"/>
      <c r="C40" s="865"/>
      <c r="D40" s="465" t="s">
        <v>743</v>
      </c>
      <c r="E40" s="386">
        <v>1</v>
      </c>
      <c r="F40" s="439">
        <v>42846</v>
      </c>
      <c r="G40" s="386" t="s">
        <v>744</v>
      </c>
      <c r="H40" s="429" t="s">
        <v>52</v>
      </c>
      <c r="I40" s="386">
        <v>0</v>
      </c>
      <c r="J40" s="386">
        <v>0</v>
      </c>
      <c r="K40" s="386">
        <v>0</v>
      </c>
      <c r="L40" s="386" t="s">
        <v>76</v>
      </c>
      <c r="M40" s="386"/>
      <c r="N40" s="389">
        <v>332000</v>
      </c>
      <c r="O40" s="389">
        <v>180645</v>
      </c>
      <c r="P40" s="389">
        <v>1041750</v>
      </c>
      <c r="Q40" s="390">
        <f t="shared" si="2"/>
        <v>1554395</v>
      </c>
      <c r="R40" s="392"/>
      <c r="S40" s="392"/>
      <c r="T40" s="392"/>
      <c r="U40" s="392">
        <v>400</v>
      </c>
      <c r="V40" s="868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93"/>
      <c r="AH40" s="393"/>
      <c r="AI40" s="393"/>
      <c r="AJ40" s="393"/>
      <c r="AK40" s="394">
        <f t="shared" si="6"/>
        <v>0</v>
      </c>
      <c r="AL40" s="394">
        <f t="shared" si="6"/>
        <v>0</v>
      </c>
      <c r="AM40" s="394">
        <f t="shared" si="6"/>
        <v>0</v>
      </c>
      <c r="AN40" s="394">
        <f t="shared" si="6"/>
        <v>0</v>
      </c>
      <c r="AO40" s="395">
        <f t="shared" si="4"/>
        <v>0</v>
      </c>
      <c r="AP40" s="432">
        <f t="shared" si="1"/>
        <v>-1554395</v>
      </c>
      <c r="AQ40" s="365" t="s">
        <v>664</v>
      </c>
    </row>
    <row r="41" spans="1:43" ht="129" thickBot="1" x14ac:dyDescent="0.3">
      <c r="A41" s="720"/>
      <c r="B41" s="714"/>
      <c r="C41" s="866"/>
      <c r="D41" s="466" t="s">
        <v>745</v>
      </c>
      <c r="E41" s="397">
        <v>1</v>
      </c>
      <c r="F41" s="435">
        <v>42846</v>
      </c>
      <c r="G41" s="397" t="s">
        <v>746</v>
      </c>
      <c r="H41" s="469" t="s">
        <v>52</v>
      </c>
      <c r="I41" s="397">
        <v>0</v>
      </c>
      <c r="J41" s="397">
        <v>0</v>
      </c>
      <c r="K41" s="397">
        <v>0</v>
      </c>
      <c r="L41" s="478" t="s">
        <v>76</v>
      </c>
      <c r="M41" s="397"/>
      <c r="N41" s="399">
        <v>285000</v>
      </c>
      <c r="O41" s="399">
        <v>117330</v>
      </c>
      <c r="P41" s="399">
        <v>0</v>
      </c>
      <c r="Q41" s="400">
        <f t="shared" si="2"/>
        <v>402330</v>
      </c>
      <c r="R41" s="401"/>
      <c r="S41" s="401"/>
      <c r="T41" s="401"/>
      <c r="U41" s="401">
        <v>550</v>
      </c>
      <c r="V41" s="869"/>
      <c r="W41" s="397"/>
      <c r="X41" s="397"/>
      <c r="Y41" s="397"/>
      <c r="Z41" s="397"/>
      <c r="AA41" s="397"/>
      <c r="AB41" s="397">
        <v>704</v>
      </c>
      <c r="AC41" s="397"/>
      <c r="AD41" s="397"/>
      <c r="AE41" s="397"/>
      <c r="AF41" s="397"/>
      <c r="AG41" s="402"/>
      <c r="AH41" s="402"/>
      <c r="AI41" s="402"/>
      <c r="AJ41" s="402">
        <v>70400</v>
      </c>
      <c r="AK41" s="403">
        <f t="shared" si="6"/>
        <v>0</v>
      </c>
      <c r="AL41" s="403">
        <f t="shared" si="6"/>
        <v>0</v>
      </c>
      <c r="AM41" s="403">
        <f t="shared" si="6"/>
        <v>0</v>
      </c>
      <c r="AN41" s="403">
        <f t="shared" si="6"/>
        <v>387200</v>
      </c>
      <c r="AO41" s="335">
        <f t="shared" si="4"/>
        <v>387200</v>
      </c>
      <c r="AP41" s="437">
        <f t="shared" si="1"/>
        <v>-15130</v>
      </c>
      <c r="AQ41" s="354" t="s">
        <v>747</v>
      </c>
    </row>
    <row r="42" spans="1:43" ht="176.25" thickBot="1" x14ac:dyDescent="0.3">
      <c r="A42" s="718">
        <v>9</v>
      </c>
      <c r="B42" s="817" t="s">
        <v>748</v>
      </c>
      <c r="C42" s="867">
        <v>7</v>
      </c>
      <c r="D42" s="406" t="s">
        <v>749</v>
      </c>
      <c r="E42" s="374">
        <v>1</v>
      </c>
      <c r="F42" s="374" t="s">
        <v>750</v>
      </c>
      <c r="G42" s="374" t="s">
        <v>751</v>
      </c>
      <c r="H42" s="470" t="s">
        <v>49</v>
      </c>
      <c r="I42" s="374"/>
      <c r="J42" s="374"/>
      <c r="K42" s="374"/>
      <c r="L42" s="374" t="s">
        <v>685</v>
      </c>
      <c r="M42" s="374"/>
      <c r="N42" s="447">
        <v>1079900</v>
      </c>
      <c r="O42" s="447">
        <v>944982</v>
      </c>
      <c r="P42" s="447">
        <v>500300</v>
      </c>
      <c r="Q42" s="448">
        <f t="shared" si="2"/>
        <v>2525182</v>
      </c>
      <c r="R42" s="449"/>
      <c r="S42" s="449"/>
      <c r="T42" s="449"/>
      <c r="U42" s="449">
        <v>50</v>
      </c>
      <c r="V42" s="867">
        <v>8853</v>
      </c>
      <c r="W42" s="444"/>
      <c r="X42" s="444"/>
      <c r="Y42" s="444"/>
      <c r="Z42" s="444"/>
      <c r="AA42" s="444"/>
      <c r="AB42" s="444">
        <v>28562</v>
      </c>
      <c r="AC42" s="444"/>
      <c r="AD42" s="444"/>
      <c r="AE42" s="444"/>
      <c r="AF42" s="444">
        <v>28562</v>
      </c>
      <c r="AG42" s="450"/>
      <c r="AH42" s="450"/>
      <c r="AI42" s="450"/>
      <c r="AJ42" s="450"/>
      <c r="AK42" s="451">
        <f t="shared" si="6"/>
        <v>0</v>
      </c>
      <c r="AL42" s="451">
        <f t="shared" si="6"/>
        <v>0</v>
      </c>
      <c r="AM42" s="451">
        <f t="shared" si="6"/>
        <v>0</v>
      </c>
      <c r="AN42" s="451">
        <f t="shared" si="6"/>
        <v>1428100</v>
      </c>
      <c r="AO42" s="452">
        <f t="shared" si="4"/>
        <v>1428100</v>
      </c>
      <c r="AP42" s="453">
        <f t="shared" si="1"/>
        <v>-1097082</v>
      </c>
      <c r="AQ42" s="361" t="s">
        <v>752</v>
      </c>
    </row>
    <row r="43" spans="1:43" ht="162.75" thickBot="1" x14ac:dyDescent="0.3">
      <c r="A43" s="719"/>
      <c r="B43" s="824"/>
      <c r="C43" s="868"/>
      <c r="D43" s="385" t="s">
        <v>753</v>
      </c>
      <c r="E43" s="386">
        <v>1</v>
      </c>
      <c r="F43" s="386" t="s">
        <v>754</v>
      </c>
      <c r="G43" s="386" t="s">
        <v>278</v>
      </c>
      <c r="H43" s="429" t="s">
        <v>49</v>
      </c>
      <c r="I43" s="386"/>
      <c r="J43" s="386"/>
      <c r="K43" s="386"/>
      <c r="L43" s="386" t="s">
        <v>685</v>
      </c>
      <c r="M43" s="386"/>
      <c r="N43" s="417">
        <v>608400</v>
      </c>
      <c r="O43" s="417">
        <v>505450</v>
      </c>
      <c r="P43" s="417">
        <v>158400</v>
      </c>
      <c r="Q43" s="400">
        <f t="shared" si="2"/>
        <v>1272250</v>
      </c>
      <c r="R43" s="436"/>
      <c r="S43" s="436"/>
      <c r="T43" s="436"/>
      <c r="U43" s="436">
        <v>15000</v>
      </c>
      <c r="V43" s="868"/>
      <c r="W43" s="415">
        <v>4</v>
      </c>
      <c r="X43" s="415">
        <v>0.04</v>
      </c>
      <c r="Y43" s="415"/>
      <c r="Z43" s="415"/>
      <c r="AA43" s="415"/>
      <c r="AB43" s="415">
        <v>248</v>
      </c>
      <c r="AC43" s="415"/>
      <c r="AD43" s="415"/>
      <c r="AE43" s="415"/>
      <c r="AF43" s="415">
        <v>3</v>
      </c>
      <c r="AG43" s="467"/>
      <c r="AH43" s="467"/>
      <c r="AI43" s="467"/>
      <c r="AJ43" s="467"/>
      <c r="AK43" s="403">
        <f t="shared" si="6"/>
        <v>0</v>
      </c>
      <c r="AL43" s="403">
        <f t="shared" si="6"/>
        <v>0</v>
      </c>
      <c r="AM43" s="403">
        <f t="shared" si="6"/>
        <v>0</v>
      </c>
      <c r="AN43" s="403">
        <f t="shared" si="6"/>
        <v>3720000</v>
      </c>
      <c r="AO43" s="335">
        <f t="shared" si="4"/>
        <v>3720000</v>
      </c>
      <c r="AP43" s="437">
        <f t="shared" si="1"/>
        <v>2447750</v>
      </c>
      <c r="AQ43" s="362" t="s">
        <v>755</v>
      </c>
    </row>
    <row r="44" spans="1:43" ht="108.75" thickBot="1" x14ac:dyDescent="0.3">
      <c r="A44" s="719"/>
      <c r="B44" s="824"/>
      <c r="C44" s="868"/>
      <c r="D44" s="428" t="s">
        <v>756</v>
      </c>
      <c r="E44" s="10">
        <v>1</v>
      </c>
      <c r="F44" s="10" t="s">
        <v>757</v>
      </c>
      <c r="G44" s="10" t="s">
        <v>758</v>
      </c>
      <c r="H44" s="429" t="s">
        <v>49</v>
      </c>
      <c r="I44" s="10"/>
      <c r="J44" s="10"/>
      <c r="K44" s="10"/>
      <c r="L44" s="386" t="s">
        <v>685</v>
      </c>
      <c r="M44" s="10"/>
      <c r="N44" s="417">
        <v>873600</v>
      </c>
      <c r="O44" s="417">
        <v>1894160</v>
      </c>
      <c r="P44" s="417">
        <v>639800</v>
      </c>
      <c r="Q44" s="400">
        <f t="shared" si="2"/>
        <v>3407560</v>
      </c>
      <c r="R44" s="436"/>
      <c r="S44" s="436"/>
      <c r="T44" s="436"/>
      <c r="U44" s="436">
        <v>13000</v>
      </c>
      <c r="V44" s="868"/>
      <c r="W44" s="415">
        <v>28</v>
      </c>
      <c r="X44" s="415">
        <v>0.3</v>
      </c>
      <c r="Y44" s="415"/>
      <c r="Z44" s="415"/>
      <c r="AA44" s="415"/>
      <c r="AB44" s="415">
        <v>419</v>
      </c>
      <c r="AC44" s="415"/>
      <c r="AD44" s="415"/>
      <c r="AE44" s="415"/>
      <c r="AF44" s="415">
        <v>15</v>
      </c>
      <c r="AG44" s="467"/>
      <c r="AH44" s="467"/>
      <c r="AI44" s="467"/>
      <c r="AJ44" s="467"/>
      <c r="AK44" s="403">
        <f t="shared" si="6"/>
        <v>0</v>
      </c>
      <c r="AL44" s="403">
        <f t="shared" si="6"/>
        <v>0</v>
      </c>
      <c r="AM44" s="403">
        <f t="shared" si="6"/>
        <v>0</v>
      </c>
      <c r="AN44" s="403">
        <f t="shared" si="6"/>
        <v>5447000</v>
      </c>
      <c r="AO44" s="335">
        <f t="shared" si="4"/>
        <v>5447000</v>
      </c>
      <c r="AP44" s="437">
        <f t="shared" si="1"/>
        <v>2039440</v>
      </c>
      <c r="AQ44" s="362" t="s">
        <v>759</v>
      </c>
    </row>
    <row r="45" spans="1:43" ht="95.25" thickBot="1" x14ac:dyDescent="0.3">
      <c r="A45" s="720"/>
      <c r="B45" s="825"/>
      <c r="C45" s="869"/>
      <c r="D45" s="334" t="s">
        <v>760</v>
      </c>
      <c r="E45" s="397">
        <v>1</v>
      </c>
      <c r="F45" s="397" t="s">
        <v>761</v>
      </c>
      <c r="G45" s="397" t="s">
        <v>762</v>
      </c>
      <c r="H45" s="469" t="s">
        <v>49</v>
      </c>
      <c r="I45" s="397"/>
      <c r="J45" s="397"/>
      <c r="K45" s="397"/>
      <c r="L45" s="397"/>
      <c r="M45" s="397"/>
      <c r="N45" s="417">
        <v>776696</v>
      </c>
      <c r="O45" s="417">
        <v>893520</v>
      </c>
      <c r="P45" s="417">
        <v>111300</v>
      </c>
      <c r="Q45" s="400">
        <f t="shared" si="2"/>
        <v>1781516</v>
      </c>
      <c r="R45" s="436"/>
      <c r="S45" s="436"/>
      <c r="T45" s="436"/>
      <c r="U45" s="436">
        <v>700</v>
      </c>
      <c r="V45" s="869"/>
      <c r="W45" s="415"/>
      <c r="X45" s="415"/>
      <c r="Y45" s="415"/>
      <c r="Z45" s="415"/>
      <c r="AA45" s="415"/>
      <c r="AB45" s="415">
        <v>4892</v>
      </c>
      <c r="AC45" s="415"/>
      <c r="AD45" s="415"/>
      <c r="AE45" s="415"/>
      <c r="AF45" s="415">
        <v>9</v>
      </c>
      <c r="AG45" s="467"/>
      <c r="AH45" s="467"/>
      <c r="AI45" s="467"/>
      <c r="AJ45" s="467"/>
      <c r="AK45" s="403">
        <f t="shared" si="6"/>
        <v>0</v>
      </c>
      <c r="AL45" s="403">
        <f t="shared" si="6"/>
        <v>0</v>
      </c>
      <c r="AM45" s="403">
        <f t="shared" si="6"/>
        <v>0</v>
      </c>
      <c r="AN45" s="403">
        <f t="shared" si="6"/>
        <v>3424400</v>
      </c>
      <c r="AO45" s="335">
        <f t="shared" si="4"/>
        <v>3424400</v>
      </c>
      <c r="AP45" s="437">
        <f t="shared" si="1"/>
        <v>1642884</v>
      </c>
      <c r="AQ45" s="363" t="s">
        <v>763</v>
      </c>
    </row>
    <row r="46" spans="1:43" ht="26.25" customHeight="1" thickBot="1" x14ac:dyDescent="0.3">
      <c r="A46" s="364"/>
      <c r="B46" s="549" t="s">
        <v>42</v>
      </c>
      <c r="C46" s="550">
        <f>SUM(C7:C45)</f>
        <v>95</v>
      </c>
      <c r="D46" s="550">
        <f t="shared" ref="D46:AP46" si="7">SUM(D7:D45)</f>
        <v>0</v>
      </c>
      <c r="E46" s="550">
        <f t="shared" si="7"/>
        <v>49</v>
      </c>
      <c r="F46" s="550">
        <f t="shared" si="7"/>
        <v>789116</v>
      </c>
      <c r="G46" s="550">
        <f t="shared" si="7"/>
        <v>0</v>
      </c>
      <c r="H46" s="550">
        <f t="shared" si="7"/>
        <v>0</v>
      </c>
      <c r="I46" s="550">
        <f t="shared" si="7"/>
        <v>1</v>
      </c>
      <c r="J46" s="550">
        <f t="shared" si="7"/>
        <v>3</v>
      </c>
      <c r="K46" s="550">
        <f t="shared" si="7"/>
        <v>0</v>
      </c>
      <c r="L46" s="550">
        <f t="shared" si="7"/>
        <v>0</v>
      </c>
      <c r="M46" s="550">
        <f t="shared" si="7"/>
        <v>0</v>
      </c>
      <c r="N46" s="550">
        <f t="shared" si="7"/>
        <v>9160196</v>
      </c>
      <c r="O46" s="550">
        <f t="shared" si="7"/>
        <v>16784987</v>
      </c>
      <c r="P46" s="550">
        <f t="shared" si="7"/>
        <v>4862750</v>
      </c>
      <c r="Q46" s="550">
        <f t="shared" si="7"/>
        <v>30807933</v>
      </c>
      <c r="R46" s="550">
        <f t="shared" si="7"/>
        <v>76500</v>
      </c>
      <c r="S46" s="550">
        <f t="shared" si="7"/>
        <v>0</v>
      </c>
      <c r="T46" s="550">
        <f t="shared" si="7"/>
        <v>0</v>
      </c>
      <c r="U46" s="550">
        <f t="shared" si="7"/>
        <v>279400</v>
      </c>
      <c r="V46" s="550">
        <f t="shared" si="7"/>
        <v>82675</v>
      </c>
      <c r="W46" s="550">
        <f t="shared" si="7"/>
        <v>3490</v>
      </c>
      <c r="X46" s="550">
        <f t="shared" si="7"/>
        <v>57.87334801762114</v>
      </c>
      <c r="Y46" s="550">
        <f t="shared" si="7"/>
        <v>29.5</v>
      </c>
      <c r="Z46" s="550">
        <f t="shared" si="7"/>
        <v>50</v>
      </c>
      <c r="AA46" s="550">
        <f t="shared" si="7"/>
        <v>300</v>
      </c>
      <c r="AB46" s="550">
        <f t="shared" si="7"/>
        <v>35758.520000000004</v>
      </c>
      <c r="AC46" s="550">
        <f t="shared" si="7"/>
        <v>49</v>
      </c>
      <c r="AD46" s="550">
        <f t="shared" si="7"/>
        <v>0.86</v>
      </c>
      <c r="AE46" s="550">
        <f t="shared" si="7"/>
        <v>85.93</v>
      </c>
      <c r="AF46" s="550">
        <f t="shared" si="7"/>
        <v>28634.33</v>
      </c>
      <c r="AG46" s="550">
        <f t="shared" si="7"/>
        <v>0.33300000000000002</v>
      </c>
      <c r="AH46" s="550">
        <f t="shared" si="7"/>
        <v>400000</v>
      </c>
      <c r="AI46" s="550">
        <f t="shared" si="7"/>
        <v>1045000</v>
      </c>
      <c r="AJ46" s="550">
        <f t="shared" si="7"/>
        <v>17312665</v>
      </c>
      <c r="AK46" s="550">
        <f t="shared" si="7"/>
        <v>0</v>
      </c>
      <c r="AL46" s="550">
        <f t="shared" si="7"/>
        <v>0</v>
      </c>
      <c r="AM46" s="550">
        <f t="shared" si="7"/>
        <v>0</v>
      </c>
      <c r="AN46" s="550">
        <f t="shared" si="7"/>
        <v>23283650</v>
      </c>
      <c r="AO46" s="550">
        <f t="shared" si="7"/>
        <v>23283650</v>
      </c>
      <c r="AP46" s="550">
        <f t="shared" si="7"/>
        <v>-7524283</v>
      </c>
      <c r="AQ46" s="551"/>
    </row>
    <row r="48" spans="1:43" x14ac:dyDescent="0.25">
      <c r="A48" s="788" t="s">
        <v>765</v>
      </c>
      <c r="B48" s="788"/>
      <c r="C48" s="788"/>
      <c r="D48" s="788"/>
      <c r="E48" s="788"/>
      <c r="F48" s="788"/>
      <c r="G48" s="788"/>
      <c r="H48" s="788"/>
    </row>
    <row r="49" spans="1:8" x14ac:dyDescent="0.25">
      <c r="A49" s="788"/>
      <c r="B49" s="788"/>
      <c r="C49" s="788"/>
      <c r="D49" s="788"/>
      <c r="E49" s="788"/>
      <c r="F49" s="788"/>
      <c r="G49" s="788"/>
      <c r="H49" s="788"/>
    </row>
    <row r="50" spans="1:8" x14ac:dyDescent="0.25">
      <c r="A50" s="788"/>
      <c r="B50" s="788"/>
      <c r="C50" s="788"/>
      <c r="D50" s="788"/>
      <c r="E50" s="788"/>
      <c r="F50" s="788"/>
      <c r="G50" s="788"/>
      <c r="H50" s="788"/>
    </row>
  </sheetData>
  <mergeCells count="65">
    <mergeCell ref="A1:AP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V3:X3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AQ2:AQ4"/>
    <mergeCell ref="Y3:AB3"/>
    <mergeCell ref="AC3:AF3"/>
    <mergeCell ref="AG3:AJ3"/>
    <mergeCell ref="AK3:AN3"/>
    <mergeCell ref="AO3:AO4"/>
    <mergeCell ref="AP3:AP4"/>
    <mergeCell ref="A7:A10"/>
    <mergeCell ref="B7:B10"/>
    <mergeCell ref="C7:C10"/>
    <mergeCell ref="V7:V10"/>
    <mergeCell ref="A11:A12"/>
    <mergeCell ref="B11:B12"/>
    <mergeCell ref="C11:C12"/>
    <mergeCell ref="V11:V12"/>
    <mergeCell ref="A13:A16"/>
    <mergeCell ref="B13:B16"/>
    <mergeCell ref="V13:V16"/>
    <mergeCell ref="A17:A24"/>
    <mergeCell ref="B17:B24"/>
    <mergeCell ref="C17:C24"/>
    <mergeCell ref="V17:V24"/>
    <mergeCell ref="A25:A29"/>
    <mergeCell ref="B25:B29"/>
    <mergeCell ref="C25:C29"/>
    <mergeCell ref="V25:V29"/>
    <mergeCell ref="A31:A38"/>
    <mergeCell ref="B31:B38"/>
    <mergeCell ref="C31:C38"/>
    <mergeCell ref="V31:V38"/>
    <mergeCell ref="A48:H50"/>
    <mergeCell ref="A39:A41"/>
    <mergeCell ref="B39:B41"/>
    <mergeCell ref="C39:C41"/>
    <mergeCell ref="V39:V41"/>
    <mergeCell ref="A42:A45"/>
    <mergeCell ref="B42:B45"/>
    <mergeCell ref="C42:C45"/>
    <mergeCell ref="V42:V4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5"/>
  <sheetViews>
    <sheetView zoomScale="85" zoomScaleNormal="85" workbookViewId="0">
      <selection activeCell="K3" sqref="K3:K4"/>
    </sheetView>
  </sheetViews>
  <sheetFormatPr defaultRowHeight="16.5" x14ac:dyDescent="0.3"/>
  <cols>
    <col min="1" max="1" width="9.140625" style="479"/>
    <col min="2" max="2" width="12.5703125" style="479" customWidth="1"/>
    <col min="3" max="3" width="9.28515625" style="479" bestFit="1" customWidth="1"/>
    <col min="4" max="4" width="13.28515625" style="479" customWidth="1"/>
    <col min="5" max="5" width="9.28515625" style="479" bestFit="1" customWidth="1"/>
    <col min="6" max="6" width="9.140625" style="479"/>
    <col min="7" max="7" width="13.85546875" style="479" customWidth="1"/>
    <col min="8" max="13" width="9.140625" style="479"/>
    <col min="14" max="15" width="11.28515625" style="479" bestFit="1" customWidth="1"/>
    <col min="16" max="16" width="9.28515625" style="479" bestFit="1" customWidth="1"/>
    <col min="17" max="17" width="12.7109375" style="479" bestFit="1" customWidth="1"/>
    <col min="18" max="21" width="9.140625" style="479"/>
    <col min="22" max="22" width="13.5703125" style="479" customWidth="1"/>
    <col min="23" max="23" width="14" style="479" customWidth="1"/>
    <col min="24" max="27" width="9.28515625" style="479" bestFit="1" customWidth="1"/>
    <col min="28" max="28" width="9.85546875" style="479" bestFit="1" customWidth="1"/>
    <col min="29" max="31" width="9.28515625" style="479" bestFit="1" customWidth="1"/>
    <col min="32" max="32" width="11.28515625" style="479" bestFit="1" customWidth="1"/>
    <col min="33" max="34" width="9.85546875" style="479" bestFit="1" customWidth="1"/>
    <col min="35" max="35" width="9.28515625" style="479" bestFit="1" customWidth="1"/>
    <col min="36" max="36" width="11.28515625" style="479" bestFit="1" customWidth="1"/>
    <col min="37" max="38" width="9.85546875" style="479" bestFit="1" customWidth="1"/>
    <col min="39" max="39" width="9.28515625" style="479" bestFit="1" customWidth="1"/>
    <col min="40" max="40" width="11.28515625" style="479" bestFit="1" customWidth="1"/>
    <col min="41" max="41" width="13.140625" style="479" customWidth="1"/>
    <col min="42" max="42" width="16.140625" style="479" customWidth="1"/>
    <col min="43" max="16384" width="9.140625" style="479"/>
  </cols>
  <sheetData>
    <row r="1" spans="1:42" ht="60" customHeight="1" thickBot="1" x14ac:dyDescent="0.35">
      <c r="A1" s="675" t="s">
        <v>658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183"/>
    </row>
    <row r="2" spans="1:42" ht="57.75" customHeight="1" x14ac:dyDescent="0.3">
      <c r="A2" s="852" t="s">
        <v>13</v>
      </c>
      <c r="B2" s="855" t="s">
        <v>33</v>
      </c>
      <c r="C2" s="857" t="s">
        <v>43</v>
      </c>
      <c r="D2" s="749" t="s">
        <v>11</v>
      </c>
      <c r="E2" s="749"/>
      <c r="F2" s="749"/>
      <c r="G2" s="749"/>
      <c r="H2" s="749"/>
      <c r="I2" s="859" t="s">
        <v>14</v>
      </c>
      <c r="J2" s="859"/>
      <c r="K2" s="859"/>
      <c r="L2" s="859"/>
      <c r="M2" s="859"/>
      <c r="N2" s="765" t="s">
        <v>652</v>
      </c>
      <c r="O2" s="765"/>
      <c r="P2" s="765"/>
      <c r="Q2" s="765"/>
      <c r="R2" s="750" t="s">
        <v>23</v>
      </c>
      <c r="S2" s="750"/>
      <c r="T2" s="750"/>
      <c r="U2" s="750"/>
      <c r="V2" s="859" t="s">
        <v>34</v>
      </c>
      <c r="W2" s="859"/>
      <c r="X2" s="859"/>
      <c r="Y2" s="855" t="s">
        <v>22</v>
      </c>
      <c r="Z2" s="855"/>
      <c r="AA2" s="855"/>
      <c r="AB2" s="855"/>
      <c r="AC2" s="855"/>
      <c r="AD2" s="855"/>
      <c r="AE2" s="855"/>
      <c r="AF2" s="855"/>
      <c r="AG2" s="764" t="s">
        <v>0</v>
      </c>
      <c r="AH2" s="764"/>
      <c r="AI2" s="764"/>
      <c r="AJ2" s="764"/>
      <c r="AK2" s="764"/>
      <c r="AL2" s="764"/>
      <c r="AM2" s="764"/>
      <c r="AN2" s="764"/>
      <c r="AO2" s="764"/>
      <c r="AP2" s="766"/>
    </row>
    <row r="3" spans="1:42" ht="64.5" customHeight="1" x14ac:dyDescent="0.3">
      <c r="A3" s="853"/>
      <c r="B3" s="851"/>
      <c r="C3" s="858"/>
      <c r="D3" s="858" t="s">
        <v>47</v>
      </c>
      <c r="E3" s="851" t="s">
        <v>46</v>
      </c>
      <c r="F3" s="861" t="s">
        <v>10</v>
      </c>
      <c r="G3" s="849" t="s">
        <v>21</v>
      </c>
      <c r="H3" s="862" t="s">
        <v>633</v>
      </c>
      <c r="I3" s="849" t="s">
        <v>7</v>
      </c>
      <c r="J3" s="849" t="s">
        <v>6</v>
      </c>
      <c r="K3" s="849" t="s">
        <v>5</v>
      </c>
      <c r="L3" s="849" t="s">
        <v>32</v>
      </c>
      <c r="M3" s="850" t="s">
        <v>8</v>
      </c>
      <c r="N3" s="757" t="s">
        <v>31</v>
      </c>
      <c r="O3" s="757" t="s">
        <v>2</v>
      </c>
      <c r="P3" s="757" t="s">
        <v>3</v>
      </c>
      <c r="Q3" s="758" t="s">
        <v>41</v>
      </c>
      <c r="R3" s="681"/>
      <c r="S3" s="681"/>
      <c r="T3" s="681"/>
      <c r="U3" s="681"/>
      <c r="V3" s="850" t="s">
        <v>1</v>
      </c>
      <c r="W3" s="850"/>
      <c r="X3" s="850"/>
      <c r="Y3" s="851" t="s">
        <v>38</v>
      </c>
      <c r="Z3" s="851"/>
      <c r="AA3" s="851"/>
      <c r="AB3" s="851"/>
      <c r="AC3" s="851" t="s">
        <v>39</v>
      </c>
      <c r="AD3" s="851"/>
      <c r="AE3" s="851"/>
      <c r="AF3" s="851"/>
      <c r="AG3" s="687" t="s">
        <v>37</v>
      </c>
      <c r="AH3" s="687"/>
      <c r="AI3" s="687"/>
      <c r="AJ3" s="687"/>
      <c r="AK3" s="759" t="s">
        <v>40</v>
      </c>
      <c r="AL3" s="759"/>
      <c r="AM3" s="759"/>
      <c r="AN3" s="759"/>
      <c r="AO3" s="760"/>
      <c r="AP3" s="755" t="s">
        <v>44</v>
      </c>
    </row>
    <row r="4" spans="1:42" ht="127.5" customHeight="1" x14ac:dyDescent="0.3">
      <c r="A4" s="853"/>
      <c r="B4" s="851"/>
      <c r="C4" s="858"/>
      <c r="D4" s="858"/>
      <c r="E4" s="851"/>
      <c r="F4" s="861"/>
      <c r="G4" s="849"/>
      <c r="H4" s="863"/>
      <c r="I4" s="849"/>
      <c r="J4" s="849"/>
      <c r="K4" s="849"/>
      <c r="L4" s="849"/>
      <c r="M4" s="850"/>
      <c r="N4" s="757"/>
      <c r="O4" s="757"/>
      <c r="P4" s="757"/>
      <c r="Q4" s="758"/>
      <c r="R4" s="184" t="s">
        <v>24</v>
      </c>
      <c r="S4" s="184" t="s">
        <v>25</v>
      </c>
      <c r="T4" s="184" t="s">
        <v>26</v>
      </c>
      <c r="U4" s="184" t="s">
        <v>27</v>
      </c>
      <c r="V4" s="324" t="s">
        <v>35</v>
      </c>
      <c r="W4" s="324" t="s">
        <v>36</v>
      </c>
      <c r="X4" s="324" t="s">
        <v>9</v>
      </c>
      <c r="Y4" s="326" t="s">
        <v>15</v>
      </c>
      <c r="Z4" s="326" t="s">
        <v>17</v>
      </c>
      <c r="AA4" s="326" t="s">
        <v>19</v>
      </c>
      <c r="AB4" s="326" t="s">
        <v>8</v>
      </c>
      <c r="AC4" s="326" t="s">
        <v>15</v>
      </c>
      <c r="AD4" s="326" t="s">
        <v>17</v>
      </c>
      <c r="AE4" s="326" t="s">
        <v>19</v>
      </c>
      <c r="AF4" s="326" t="s">
        <v>8</v>
      </c>
      <c r="AG4" s="185" t="s">
        <v>15</v>
      </c>
      <c r="AH4" s="185" t="s">
        <v>17</v>
      </c>
      <c r="AI4" s="185" t="s">
        <v>19</v>
      </c>
      <c r="AJ4" s="186" t="s">
        <v>27</v>
      </c>
      <c r="AK4" s="187" t="s">
        <v>15</v>
      </c>
      <c r="AL4" s="187" t="s">
        <v>17</v>
      </c>
      <c r="AM4" s="187" t="s">
        <v>19</v>
      </c>
      <c r="AN4" s="188" t="s">
        <v>27</v>
      </c>
      <c r="AO4" s="760"/>
      <c r="AP4" s="755"/>
    </row>
    <row r="5" spans="1:42" ht="84.75" customHeight="1" thickBot="1" x14ac:dyDescent="0.35">
      <c r="A5" s="854"/>
      <c r="B5" s="856"/>
      <c r="C5" s="328" t="s">
        <v>12</v>
      </c>
      <c r="D5" s="860"/>
      <c r="E5" s="328" t="s">
        <v>12</v>
      </c>
      <c r="F5" s="275"/>
      <c r="G5" s="275"/>
      <c r="H5" s="190"/>
      <c r="I5" s="328"/>
      <c r="J5" s="328"/>
      <c r="K5" s="325"/>
      <c r="L5" s="328"/>
      <c r="M5" s="328"/>
      <c r="N5" s="139" t="s">
        <v>30</v>
      </c>
      <c r="O5" s="139" t="s">
        <v>30</v>
      </c>
      <c r="P5" s="139" t="s">
        <v>30</v>
      </c>
      <c r="Q5" s="140" t="s">
        <v>30</v>
      </c>
      <c r="R5" s="191" t="s">
        <v>28</v>
      </c>
      <c r="S5" s="191" t="s">
        <v>28</v>
      </c>
      <c r="T5" s="191" t="s">
        <v>28</v>
      </c>
      <c r="U5" s="191" t="s">
        <v>28</v>
      </c>
      <c r="V5" s="328" t="s">
        <v>29</v>
      </c>
      <c r="W5" s="328" t="s">
        <v>12</v>
      </c>
      <c r="X5" s="328" t="s">
        <v>9</v>
      </c>
      <c r="Y5" s="276" t="s">
        <v>16</v>
      </c>
      <c r="Z5" s="276" t="s">
        <v>18</v>
      </c>
      <c r="AA5" s="276" t="s">
        <v>20</v>
      </c>
      <c r="AB5" s="276"/>
      <c r="AC5" s="276" t="s">
        <v>16</v>
      </c>
      <c r="AD5" s="276" t="s">
        <v>18</v>
      </c>
      <c r="AE5" s="276" t="s">
        <v>20</v>
      </c>
      <c r="AF5" s="276"/>
      <c r="AG5" s="193" t="s">
        <v>28</v>
      </c>
      <c r="AH5" s="193" t="s">
        <v>28</v>
      </c>
      <c r="AI5" s="193" t="s">
        <v>28</v>
      </c>
      <c r="AJ5" s="193" t="s">
        <v>28</v>
      </c>
      <c r="AK5" s="194" t="s">
        <v>28</v>
      </c>
      <c r="AL5" s="194" t="s">
        <v>28</v>
      </c>
      <c r="AM5" s="194" t="s">
        <v>28</v>
      </c>
      <c r="AN5" s="141" t="s">
        <v>30</v>
      </c>
      <c r="AO5" s="142" t="s">
        <v>30</v>
      </c>
      <c r="AP5" s="143" t="s">
        <v>30</v>
      </c>
    </row>
    <row r="6" spans="1:42" x14ac:dyDescent="0.3">
      <c r="A6" s="277">
        <v>1</v>
      </c>
      <c r="B6" s="278">
        <v>2</v>
      </c>
      <c r="C6" s="279">
        <v>3</v>
      </c>
      <c r="D6" s="278">
        <v>4</v>
      </c>
      <c r="E6" s="279">
        <v>5</v>
      </c>
      <c r="F6" s="280">
        <v>6</v>
      </c>
      <c r="G6" s="279">
        <v>7</v>
      </c>
      <c r="H6" s="127">
        <v>8</v>
      </c>
      <c r="I6" s="279">
        <v>9</v>
      </c>
      <c r="J6" s="278">
        <v>10</v>
      </c>
      <c r="K6" s="279">
        <v>11</v>
      </c>
      <c r="L6" s="278">
        <v>12</v>
      </c>
      <c r="M6" s="279">
        <v>13</v>
      </c>
      <c r="N6" s="128">
        <v>14</v>
      </c>
      <c r="O6" s="129">
        <v>15</v>
      </c>
      <c r="P6" s="128">
        <v>16</v>
      </c>
      <c r="Q6" s="130">
        <v>17</v>
      </c>
      <c r="R6" s="131">
        <v>18</v>
      </c>
      <c r="S6" s="132">
        <v>19</v>
      </c>
      <c r="T6" s="131">
        <v>20</v>
      </c>
      <c r="U6" s="132">
        <v>21</v>
      </c>
      <c r="V6" s="278">
        <v>22</v>
      </c>
      <c r="W6" s="279">
        <v>23</v>
      </c>
      <c r="X6" s="278">
        <v>24</v>
      </c>
      <c r="Y6" s="279">
        <v>25</v>
      </c>
      <c r="Z6" s="278">
        <v>26</v>
      </c>
      <c r="AA6" s="279">
        <v>27</v>
      </c>
      <c r="AB6" s="278">
        <v>28</v>
      </c>
      <c r="AC6" s="279">
        <v>29</v>
      </c>
      <c r="AD6" s="278">
        <v>30</v>
      </c>
      <c r="AE6" s="279">
        <v>31</v>
      </c>
      <c r="AF6" s="278">
        <v>32</v>
      </c>
      <c r="AG6" s="133">
        <v>33</v>
      </c>
      <c r="AH6" s="134">
        <v>34</v>
      </c>
      <c r="AI6" s="133">
        <v>35</v>
      </c>
      <c r="AJ6" s="134">
        <v>36</v>
      </c>
      <c r="AK6" s="135">
        <v>37</v>
      </c>
      <c r="AL6" s="136">
        <v>38</v>
      </c>
      <c r="AM6" s="135">
        <v>39</v>
      </c>
      <c r="AN6" s="136">
        <v>40</v>
      </c>
      <c r="AO6" s="137">
        <v>41</v>
      </c>
      <c r="AP6" s="138">
        <v>42</v>
      </c>
    </row>
    <row r="7" spans="1:42" ht="56.25" x14ac:dyDescent="0.3">
      <c r="A7" s="729">
        <v>1</v>
      </c>
      <c r="B7" s="698" t="s">
        <v>270</v>
      </c>
      <c r="C7" s="710">
        <v>8</v>
      </c>
      <c r="D7" s="497" t="s">
        <v>271</v>
      </c>
      <c r="E7" s="440">
        <v>1</v>
      </c>
      <c r="F7" s="498" t="s">
        <v>272</v>
      </c>
      <c r="G7" s="497" t="s">
        <v>273</v>
      </c>
      <c r="H7" s="499" t="s">
        <v>274</v>
      </c>
      <c r="I7" s="440" t="s">
        <v>58</v>
      </c>
      <c r="J7" s="440" t="s">
        <v>58</v>
      </c>
      <c r="K7" s="440" t="s">
        <v>76</v>
      </c>
      <c r="L7" s="440" t="s">
        <v>58</v>
      </c>
      <c r="M7" s="440" t="s">
        <v>58</v>
      </c>
      <c r="N7" s="500">
        <v>450000</v>
      </c>
      <c r="O7" s="500">
        <v>47930</v>
      </c>
      <c r="P7" s="500">
        <v>0</v>
      </c>
      <c r="Q7" s="501">
        <f t="shared" ref="Q7:Q40" si="0">N7+O7+P7</f>
        <v>497930</v>
      </c>
      <c r="R7" s="392">
        <v>0</v>
      </c>
      <c r="S7" s="392">
        <v>0</v>
      </c>
      <c r="T7" s="392">
        <v>0</v>
      </c>
      <c r="U7" s="392">
        <v>250</v>
      </c>
      <c r="V7" s="440">
        <v>17441</v>
      </c>
      <c r="W7" s="440">
        <v>2000</v>
      </c>
      <c r="X7" s="502">
        <f>W7/V7*100</f>
        <v>11.467232383464252</v>
      </c>
      <c r="Y7" s="440">
        <v>0</v>
      </c>
      <c r="Z7" s="440">
        <v>0</v>
      </c>
      <c r="AA7" s="440">
        <v>0</v>
      </c>
      <c r="AB7" s="440">
        <v>25</v>
      </c>
      <c r="AC7" s="440">
        <v>0</v>
      </c>
      <c r="AD7" s="440">
        <v>0</v>
      </c>
      <c r="AE7" s="440">
        <v>0</v>
      </c>
      <c r="AF7" s="440">
        <v>0</v>
      </c>
      <c r="AG7" s="393">
        <v>0</v>
      </c>
      <c r="AH7" s="393">
        <v>0</v>
      </c>
      <c r="AI7" s="393">
        <v>0</v>
      </c>
      <c r="AJ7" s="393">
        <v>0</v>
      </c>
      <c r="AK7" s="394">
        <f>R7*Y7</f>
        <v>0</v>
      </c>
      <c r="AL7" s="394">
        <f t="shared" ref="AL7:AM22" si="1">S7*Z7</f>
        <v>0</v>
      </c>
      <c r="AM7" s="394">
        <f t="shared" si="1"/>
        <v>0</v>
      </c>
      <c r="AN7" s="394">
        <v>0</v>
      </c>
      <c r="AO7" s="395">
        <v>0</v>
      </c>
      <c r="AP7" s="503">
        <f t="shared" ref="AP7:AP39" si="2">AO7-Q7</f>
        <v>-497930</v>
      </c>
    </row>
    <row r="8" spans="1:42" ht="56.25" x14ac:dyDescent="0.3">
      <c r="A8" s="729"/>
      <c r="B8" s="698"/>
      <c r="C8" s="710"/>
      <c r="D8" s="497" t="s">
        <v>271</v>
      </c>
      <c r="E8" s="440">
        <v>1</v>
      </c>
      <c r="F8" s="498" t="s">
        <v>272</v>
      </c>
      <c r="G8" s="497" t="s">
        <v>275</v>
      </c>
      <c r="H8" s="499" t="s">
        <v>274</v>
      </c>
      <c r="I8" s="440" t="s">
        <v>58</v>
      </c>
      <c r="J8" s="440" t="s">
        <v>58</v>
      </c>
      <c r="K8" s="440" t="s">
        <v>76</v>
      </c>
      <c r="L8" s="440" t="s">
        <v>58</v>
      </c>
      <c r="M8" s="440" t="s">
        <v>58</v>
      </c>
      <c r="N8" s="500">
        <v>462738</v>
      </c>
      <c r="O8" s="500">
        <v>228657</v>
      </c>
      <c r="P8" s="500">
        <v>31000</v>
      </c>
      <c r="Q8" s="501">
        <f t="shared" si="0"/>
        <v>722395</v>
      </c>
      <c r="R8" s="392">
        <v>0</v>
      </c>
      <c r="S8" s="392">
        <v>0</v>
      </c>
      <c r="T8" s="392">
        <v>0</v>
      </c>
      <c r="U8" s="392">
        <v>300</v>
      </c>
      <c r="V8" s="440">
        <v>17441</v>
      </c>
      <c r="W8" s="440">
        <v>1000</v>
      </c>
      <c r="X8" s="502">
        <f>W8/V8*100</f>
        <v>5.7336161917321258</v>
      </c>
      <c r="Y8" s="440">
        <v>0</v>
      </c>
      <c r="Z8" s="440">
        <v>0</v>
      </c>
      <c r="AA8" s="440">
        <v>0</v>
      </c>
      <c r="AB8" s="440">
        <v>121</v>
      </c>
      <c r="AC8" s="440">
        <v>0</v>
      </c>
      <c r="AD8" s="440">
        <v>0</v>
      </c>
      <c r="AE8" s="440">
        <v>0</v>
      </c>
      <c r="AF8" s="440">
        <v>0</v>
      </c>
      <c r="AG8" s="393">
        <v>0</v>
      </c>
      <c r="AH8" s="393">
        <v>0</v>
      </c>
      <c r="AI8" s="393">
        <v>0</v>
      </c>
      <c r="AJ8" s="393">
        <v>0</v>
      </c>
      <c r="AK8" s="394">
        <v>0</v>
      </c>
      <c r="AL8" s="394">
        <v>0</v>
      </c>
      <c r="AM8" s="394">
        <v>0</v>
      </c>
      <c r="AN8" s="394">
        <v>0</v>
      </c>
      <c r="AO8" s="395">
        <v>0</v>
      </c>
      <c r="AP8" s="503">
        <f t="shared" si="2"/>
        <v>-722395</v>
      </c>
    </row>
    <row r="9" spans="1:42" ht="48" x14ac:dyDescent="0.3">
      <c r="A9" s="729"/>
      <c r="B9" s="698"/>
      <c r="C9" s="710"/>
      <c r="D9" s="497" t="s">
        <v>276</v>
      </c>
      <c r="E9" s="440">
        <v>1</v>
      </c>
      <c r="F9" s="498" t="s">
        <v>277</v>
      </c>
      <c r="G9" s="504" t="s">
        <v>278</v>
      </c>
      <c r="H9" s="499" t="s">
        <v>274</v>
      </c>
      <c r="I9" s="440" t="s">
        <v>58</v>
      </c>
      <c r="J9" s="440" t="s">
        <v>58</v>
      </c>
      <c r="K9" s="440" t="s">
        <v>76</v>
      </c>
      <c r="L9" s="440" t="s">
        <v>58</v>
      </c>
      <c r="M9" s="440" t="s">
        <v>58</v>
      </c>
      <c r="N9" s="500">
        <v>450000</v>
      </c>
      <c r="O9" s="500">
        <v>140712</v>
      </c>
      <c r="P9" s="500">
        <v>0</v>
      </c>
      <c r="Q9" s="501">
        <f t="shared" si="0"/>
        <v>590712</v>
      </c>
      <c r="R9" s="392">
        <v>0</v>
      </c>
      <c r="S9" s="392">
        <v>0</v>
      </c>
      <c r="T9" s="392">
        <v>10000</v>
      </c>
      <c r="U9" s="392">
        <v>0</v>
      </c>
      <c r="V9" s="440">
        <v>17441</v>
      </c>
      <c r="W9" s="440">
        <v>17441</v>
      </c>
      <c r="X9" s="502">
        <f t="shared" ref="X9:X40" si="3">W9/V9*100</f>
        <v>100</v>
      </c>
      <c r="Y9" s="440">
        <v>0</v>
      </c>
      <c r="Z9" s="440">
        <v>0</v>
      </c>
      <c r="AA9" s="440">
        <v>14.9</v>
      </c>
      <c r="AB9" s="440">
        <v>0</v>
      </c>
      <c r="AC9" s="440">
        <v>0</v>
      </c>
      <c r="AD9" s="440">
        <v>0</v>
      </c>
      <c r="AE9" s="440">
        <v>0</v>
      </c>
      <c r="AF9" s="440">
        <v>0</v>
      </c>
      <c r="AG9" s="393">
        <v>0</v>
      </c>
      <c r="AH9" s="393">
        <v>0</v>
      </c>
      <c r="AI9" s="393">
        <v>0</v>
      </c>
      <c r="AJ9" s="393">
        <v>0</v>
      </c>
      <c r="AK9" s="394">
        <f t="shared" ref="AK9:AK11" si="4">R9*Y9</f>
        <v>0</v>
      </c>
      <c r="AL9" s="394">
        <f t="shared" si="1"/>
        <v>0</v>
      </c>
      <c r="AM9" s="394">
        <v>0</v>
      </c>
      <c r="AN9" s="394">
        <f t="shared" ref="AN9:AN40" si="5">U9*AB9</f>
        <v>0</v>
      </c>
      <c r="AO9" s="395">
        <f t="shared" ref="AO9:AO40" si="6">AN9+AM9+AL9+AK9</f>
        <v>0</v>
      </c>
      <c r="AP9" s="503">
        <f t="shared" si="2"/>
        <v>-590712</v>
      </c>
    </row>
    <row r="10" spans="1:42" ht="81" x14ac:dyDescent="0.3">
      <c r="A10" s="729"/>
      <c r="B10" s="698"/>
      <c r="C10" s="710"/>
      <c r="D10" s="497" t="s">
        <v>279</v>
      </c>
      <c r="E10" s="440">
        <v>1</v>
      </c>
      <c r="F10" s="498" t="s">
        <v>280</v>
      </c>
      <c r="G10" s="505" t="s">
        <v>79</v>
      </c>
      <c r="H10" s="499" t="s">
        <v>274</v>
      </c>
      <c r="I10" s="440" t="s">
        <v>58</v>
      </c>
      <c r="J10" s="440" t="s">
        <v>58</v>
      </c>
      <c r="K10" s="440" t="s">
        <v>76</v>
      </c>
      <c r="L10" s="440" t="s">
        <v>58</v>
      </c>
      <c r="M10" s="440" t="s">
        <v>58</v>
      </c>
      <c r="N10" s="500">
        <v>537500</v>
      </c>
      <c r="O10" s="500">
        <v>390156</v>
      </c>
      <c r="P10" s="506">
        <v>38000</v>
      </c>
      <c r="Q10" s="501">
        <f t="shared" si="0"/>
        <v>965656</v>
      </c>
      <c r="R10" s="392">
        <v>0</v>
      </c>
      <c r="S10" s="392">
        <v>13000</v>
      </c>
      <c r="T10" s="392">
        <v>0</v>
      </c>
      <c r="U10" s="392">
        <v>0</v>
      </c>
      <c r="V10" s="440">
        <v>17441</v>
      </c>
      <c r="W10" s="443">
        <v>7000</v>
      </c>
      <c r="X10" s="502">
        <f t="shared" si="3"/>
        <v>40.135313342124881</v>
      </c>
      <c r="Y10" s="443">
        <v>0</v>
      </c>
      <c r="Z10" s="443">
        <v>6085</v>
      </c>
      <c r="AA10" s="443">
        <v>0</v>
      </c>
      <c r="AB10" s="443">
        <v>0</v>
      </c>
      <c r="AC10" s="443">
        <v>0</v>
      </c>
      <c r="AD10" s="443">
        <v>0</v>
      </c>
      <c r="AE10" s="443">
        <v>0</v>
      </c>
      <c r="AF10" s="443">
        <v>0</v>
      </c>
      <c r="AG10" s="18">
        <v>0</v>
      </c>
      <c r="AH10" s="18">
        <v>0</v>
      </c>
      <c r="AI10" s="18">
        <v>0</v>
      </c>
      <c r="AJ10" s="18">
        <v>0</v>
      </c>
      <c r="AK10" s="20">
        <v>26000</v>
      </c>
      <c r="AL10" s="20">
        <v>0</v>
      </c>
      <c r="AM10" s="20">
        <v>0</v>
      </c>
      <c r="AN10" s="394">
        <f t="shared" si="5"/>
        <v>0</v>
      </c>
      <c r="AO10" s="395">
        <f t="shared" si="6"/>
        <v>26000</v>
      </c>
      <c r="AP10" s="503">
        <f t="shared" si="2"/>
        <v>-939656</v>
      </c>
    </row>
    <row r="11" spans="1:42" ht="53.25" x14ac:dyDescent="0.3">
      <c r="A11" s="847"/>
      <c r="B11" s="772"/>
      <c r="C11" s="848"/>
      <c r="D11" s="497" t="s">
        <v>281</v>
      </c>
      <c r="E11" s="440">
        <v>1</v>
      </c>
      <c r="F11" s="498" t="s">
        <v>282</v>
      </c>
      <c r="G11" s="497" t="s">
        <v>283</v>
      </c>
      <c r="H11" s="499" t="s">
        <v>274</v>
      </c>
      <c r="I11" s="440" t="s">
        <v>58</v>
      </c>
      <c r="J11" s="440" t="s">
        <v>58</v>
      </c>
      <c r="K11" s="440" t="s">
        <v>76</v>
      </c>
      <c r="L11" s="440" t="s">
        <v>58</v>
      </c>
      <c r="M11" s="440" t="s">
        <v>58</v>
      </c>
      <c r="N11" s="500">
        <v>446883</v>
      </c>
      <c r="O11" s="500">
        <v>211068</v>
      </c>
      <c r="P11" s="506">
        <v>0</v>
      </c>
      <c r="Q11" s="501">
        <f t="shared" si="0"/>
        <v>657951</v>
      </c>
      <c r="R11" s="392">
        <v>0</v>
      </c>
      <c r="S11" s="392">
        <v>0</v>
      </c>
      <c r="T11" s="392">
        <v>0</v>
      </c>
      <c r="U11" s="392">
        <v>150</v>
      </c>
      <c r="V11" s="440">
        <v>17441</v>
      </c>
      <c r="W11" s="440">
        <v>10000</v>
      </c>
      <c r="X11" s="502">
        <f t="shared" si="3"/>
        <v>57.336161917321263</v>
      </c>
      <c r="Y11" s="443">
        <v>0</v>
      </c>
      <c r="Z11" s="443">
        <v>0</v>
      </c>
      <c r="AA11" s="443">
        <v>0</v>
      </c>
      <c r="AB11" s="443">
        <v>30</v>
      </c>
      <c r="AC11" s="443">
        <v>0</v>
      </c>
      <c r="AD11" s="443">
        <v>0</v>
      </c>
      <c r="AE11" s="443">
        <v>0</v>
      </c>
      <c r="AF11" s="443">
        <v>0</v>
      </c>
      <c r="AG11" s="18">
        <v>0</v>
      </c>
      <c r="AH11" s="18">
        <v>0</v>
      </c>
      <c r="AI11" s="18">
        <v>0</v>
      </c>
      <c r="AJ11" s="18">
        <v>0</v>
      </c>
      <c r="AK11" s="20">
        <f t="shared" si="4"/>
        <v>0</v>
      </c>
      <c r="AL11" s="20">
        <f t="shared" si="1"/>
        <v>0</v>
      </c>
      <c r="AM11" s="20">
        <f t="shared" si="1"/>
        <v>0</v>
      </c>
      <c r="AN11" s="394">
        <v>985000</v>
      </c>
      <c r="AO11" s="395">
        <f t="shared" si="6"/>
        <v>985000</v>
      </c>
      <c r="AP11" s="503">
        <f t="shared" si="2"/>
        <v>327049</v>
      </c>
    </row>
    <row r="12" spans="1:42" ht="65.25" x14ac:dyDescent="0.3">
      <c r="A12" s="846">
        <v>2</v>
      </c>
      <c r="B12" s="748" t="s">
        <v>284</v>
      </c>
      <c r="C12" s="845">
        <v>10</v>
      </c>
      <c r="D12" s="507" t="s">
        <v>285</v>
      </c>
      <c r="E12" s="440">
        <v>1</v>
      </c>
      <c r="F12" s="508" t="s">
        <v>286</v>
      </c>
      <c r="G12" s="507" t="s">
        <v>285</v>
      </c>
      <c r="H12" s="509" t="s">
        <v>52</v>
      </c>
      <c r="I12" s="440" t="s">
        <v>58</v>
      </c>
      <c r="J12" s="440" t="s">
        <v>58</v>
      </c>
      <c r="K12" s="440" t="s">
        <v>58</v>
      </c>
      <c r="L12" s="440" t="s">
        <v>76</v>
      </c>
      <c r="M12" s="440" t="s">
        <v>58</v>
      </c>
      <c r="N12" s="389">
        <v>0</v>
      </c>
      <c r="O12" s="389">
        <v>0</v>
      </c>
      <c r="P12" s="510">
        <v>0</v>
      </c>
      <c r="Q12" s="390">
        <f t="shared" si="0"/>
        <v>0</v>
      </c>
      <c r="R12" s="392">
        <v>0</v>
      </c>
      <c r="S12" s="392">
        <v>0</v>
      </c>
      <c r="T12" s="392">
        <v>0</v>
      </c>
      <c r="U12" s="392">
        <v>40</v>
      </c>
      <c r="V12" s="440">
        <v>5498</v>
      </c>
      <c r="W12" s="440">
        <v>0</v>
      </c>
      <c r="X12" s="502">
        <f t="shared" si="3"/>
        <v>0</v>
      </c>
      <c r="Y12" s="440">
        <v>0</v>
      </c>
      <c r="Z12" s="440">
        <v>0</v>
      </c>
      <c r="AA12" s="440">
        <v>0</v>
      </c>
      <c r="AB12" s="440">
        <v>0</v>
      </c>
      <c r="AC12" s="440">
        <v>0</v>
      </c>
      <c r="AD12" s="440">
        <v>0</v>
      </c>
      <c r="AE12" s="440">
        <v>0</v>
      </c>
      <c r="AF12" s="440">
        <v>0</v>
      </c>
      <c r="AG12" s="393">
        <v>0</v>
      </c>
      <c r="AH12" s="393">
        <v>0</v>
      </c>
      <c r="AI12" s="393">
        <v>0</v>
      </c>
      <c r="AJ12" s="393">
        <v>0</v>
      </c>
      <c r="AK12" s="394">
        <f t="shared" ref="AK12:AK13" si="7">Y12*R12</f>
        <v>0</v>
      </c>
      <c r="AL12" s="394">
        <f t="shared" si="1"/>
        <v>0</v>
      </c>
      <c r="AM12" s="394">
        <f t="shared" si="1"/>
        <v>0</v>
      </c>
      <c r="AN12" s="394">
        <f t="shared" si="5"/>
        <v>0</v>
      </c>
      <c r="AO12" s="395">
        <f t="shared" si="6"/>
        <v>0</v>
      </c>
      <c r="AP12" s="503">
        <f t="shared" si="2"/>
        <v>0</v>
      </c>
    </row>
    <row r="13" spans="1:42" ht="66.75" x14ac:dyDescent="0.3">
      <c r="A13" s="729"/>
      <c r="B13" s="713"/>
      <c r="C13" s="710"/>
      <c r="D13" s="511" t="s">
        <v>653</v>
      </c>
      <c r="E13" s="440">
        <v>1</v>
      </c>
      <c r="F13" s="512" t="s">
        <v>654</v>
      </c>
      <c r="G13" s="512" t="s">
        <v>655</v>
      </c>
      <c r="H13" s="509" t="s">
        <v>52</v>
      </c>
      <c r="I13" s="440" t="s">
        <v>58</v>
      </c>
      <c r="J13" s="440" t="s">
        <v>58</v>
      </c>
      <c r="K13" s="440" t="s">
        <v>58</v>
      </c>
      <c r="L13" s="440" t="s">
        <v>76</v>
      </c>
      <c r="M13" s="440" t="s">
        <v>58</v>
      </c>
      <c r="N13" s="513">
        <v>61000</v>
      </c>
      <c r="O13" s="513">
        <v>607000</v>
      </c>
      <c r="P13" s="514"/>
      <c r="Q13" s="501">
        <f t="shared" si="0"/>
        <v>668000</v>
      </c>
      <c r="R13" s="392">
        <v>0</v>
      </c>
      <c r="S13" s="392">
        <v>0</v>
      </c>
      <c r="T13" s="392">
        <v>0</v>
      </c>
      <c r="U13" s="392">
        <v>0</v>
      </c>
      <c r="V13" s="440">
        <v>5498</v>
      </c>
      <c r="W13" s="440">
        <v>12</v>
      </c>
      <c r="X13" s="502">
        <f t="shared" si="3"/>
        <v>0.21826118588577662</v>
      </c>
      <c r="Y13" s="440">
        <v>0</v>
      </c>
      <c r="Z13" s="440">
        <v>0</v>
      </c>
      <c r="AA13" s="440">
        <v>8.1999999999999993</v>
      </c>
      <c r="AB13" s="440">
        <v>0</v>
      </c>
      <c r="AC13" s="440">
        <v>0</v>
      </c>
      <c r="AD13" s="440">
        <v>0</v>
      </c>
      <c r="AE13" s="440">
        <v>0</v>
      </c>
      <c r="AF13" s="440">
        <v>413200</v>
      </c>
      <c r="AG13" s="393">
        <v>0</v>
      </c>
      <c r="AH13" s="393">
        <v>0</v>
      </c>
      <c r="AI13" s="393">
        <v>0</v>
      </c>
      <c r="AJ13" s="393">
        <v>413200</v>
      </c>
      <c r="AK13" s="394">
        <f t="shared" si="7"/>
        <v>0</v>
      </c>
      <c r="AL13" s="394">
        <f t="shared" si="1"/>
        <v>0</v>
      </c>
      <c r="AM13" s="394">
        <f t="shared" si="1"/>
        <v>0</v>
      </c>
      <c r="AN13" s="394">
        <v>413200</v>
      </c>
      <c r="AO13" s="395">
        <f t="shared" si="6"/>
        <v>413200</v>
      </c>
      <c r="AP13" s="503">
        <f t="shared" si="2"/>
        <v>-254800</v>
      </c>
    </row>
    <row r="14" spans="1:42" ht="78.75" x14ac:dyDescent="0.3">
      <c r="A14" s="729"/>
      <c r="B14" s="713"/>
      <c r="C14" s="710"/>
      <c r="D14" s="507" t="s">
        <v>287</v>
      </c>
      <c r="E14" s="440">
        <v>1</v>
      </c>
      <c r="F14" s="508" t="s">
        <v>288</v>
      </c>
      <c r="G14" s="507" t="s">
        <v>287</v>
      </c>
      <c r="H14" s="509" t="s">
        <v>52</v>
      </c>
      <c r="I14" s="440" t="s">
        <v>76</v>
      </c>
      <c r="J14" s="440" t="s">
        <v>58</v>
      </c>
      <c r="K14" s="440" t="s">
        <v>58</v>
      </c>
      <c r="L14" s="440" t="s">
        <v>76</v>
      </c>
      <c r="M14" s="440" t="s">
        <v>76</v>
      </c>
      <c r="N14" s="513">
        <v>330000</v>
      </c>
      <c r="O14" s="389">
        <v>0</v>
      </c>
      <c r="P14" s="514">
        <v>94400</v>
      </c>
      <c r="Q14" s="501">
        <f t="shared" si="0"/>
        <v>424400</v>
      </c>
      <c r="R14" s="515">
        <v>12000</v>
      </c>
      <c r="S14" s="392">
        <v>0</v>
      </c>
      <c r="T14" s="392">
        <v>0</v>
      </c>
      <c r="U14" s="515">
        <v>5000</v>
      </c>
      <c r="V14" s="440">
        <v>5498</v>
      </c>
      <c r="W14" s="440">
        <v>32</v>
      </c>
      <c r="X14" s="502">
        <f t="shared" si="3"/>
        <v>0.58202982902873768</v>
      </c>
      <c r="Y14" s="440">
        <v>41</v>
      </c>
      <c r="Z14" s="440">
        <v>0</v>
      </c>
      <c r="AA14" s="440">
        <v>0</v>
      </c>
      <c r="AB14" s="440">
        <v>70</v>
      </c>
      <c r="AC14" s="440">
        <v>41</v>
      </c>
      <c r="AD14" s="440">
        <v>0</v>
      </c>
      <c r="AE14" s="440">
        <v>0</v>
      </c>
      <c r="AF14" s="440">
        <v>70</v>
      </c>
      <c r="AG14" s="393">
        <v>205700</v>
      </c>
      <c r="AH14" s="393">
        <v>0</v>
      </c>
      <c r="AI14" s="393">
        <v>0</v>
      </c>
      <c r="AJ14" s="393">
        <v>350000</v>
      </c>
      <c r="AK14" s="394">
        <v>205700</v>
      </c>
      <c r="AL14" s="394">
        <f t="shared" si="1"/>
        <v>0</v>
      </c>
      <c r="AM14" s="394">
        <f t="shared" si="1"/>
        <v>0</v>
      </c>
      <c r="AN14" s="394">
        <v>350000</v>
      </c>
      <c r="AO14" s="395">
        <f t="shared" si="6"/>
        <v>555700</v>
      </c>
      <c r="AP14" s="503">
        <f t="shared" si="2"/>
        <v>131300</v>
      </c>
    </row>
    <row r="15" spans="1:42" ht="81" x14ac:dyDescent="0.3">
      <c r="A15" s="729"/>
      <c r="B15" s="713"/>
      <c r="C15" s="710"/>
      <c r="D15" s="511" t="s">
        <v>289</v>
      </c>
      <c r="E15" s="440">
        <v>1</v>
      </c>
      <c r="F15" s="512" t="s">
        <v>290</v>
      </c>
      <c r="G15" s="512" t="s">
        <v>291</v>
      </c>
      <c r="H15" s="516" t="s">
        <v>52</v>
      </c>
      <c r="I15" s="443" t="s">
        <v>58</v>
      </c>
      <c r="J15" s="443" t="s">
        <v>58</v>
      </c>
      <c r="K15" s="443" t="s">
        <v>58</v>
      </c>
      <c r="L15" s="443" t="s">
        <v>58</v>
      </c>
      <c r="M15" s="443" t="s">
        <v>58</v>
      </c>
      <c r="N15" s="513">
        <v>0</v>
      </c>
      <c r="O15" s="14">
        <v>0</v>
      </c>
      <c r="P15" s="517">
        <v>0</v>
      </c>
      <c r="Q15" s="501">
        <f t="shared" si="0"/>
        <v>0</v>
      </c>
      <c r="R15" s="518">
        <v>0</v>
      </c>
      <c r="S15" s="17">
        <v>0</v>
      </c>
      <c r="T15" s="17">
        <v>0</v>
      </c>
      <c r="U15" s="518">
        <v>0</v>
      </c>
      <c r="V15" s="440">
        <v>5498</v>
      </c>
      <c r="W15" s="440">
        <v>0</v>
      </c>
      <c r="X15" s="502">
        <f t="shared" si="3"/>
        <v>0</v>
      </c>
      <c r="Y15" s="443">
        <v>0</v>
      </c>
      <c r="Z15" s="443">
        <v>0</v>
      </c>
      <c r="AA15" s="443">
        <v>0</v>
      </c>
      <c r="AB15" s="443">
        <v>0</v>
      </c>
      <c r="AC15" s="443">
        <v>0</v>
      </c>
      <c r="AD15" s="443">
        <v>0</v>
      </c>
      <c r="AE15" s="443">
        <v>0</v>
      </c>
      <c r="AF15" s="443">
        <v>0</v>
      </c>
      <c r="AG15" s="18">
        <v>0</v>
      </c>
      <c r="AH15" s="18">
        <v>0</v>
      </c>
      <c r="AI15" s="18">
        <v>0</v>
      </c>
      <c r="AJ15" s="18">
        <v>0</v>
      </c>
      <c r="AK15" s="20">
        <v>0</v>
      </c>
      <c r="AL15" s="394">
        <f t="shared" si="1"/>
        <v>0</v>
      </c>
      <c r="AM15" s="394">
        <v>0</v>
      </c>
      <c r="AN15" s="394">
        <f t="shared" si="5"/>
        <v>0</v>
      </c>
      <c r="AO15" s="395">
        <v>0</v>
      </c>
      <c r="AP15" s="503">
        <v>0</v>
      </c>
    </row>
    <row r="16" spans="1:42" ht="78" x14ac:dyDescent="0.3">
      <c r="A16" s="847"/>
      <c r="B16" s="743"/>
      <c r="C16" s="848"/>
      <c r="D16" s="508" t="s">
        <v>292</v>
      </c>
      <c r="E16" s="440">
        <v>1</v>
      </c>
      <c r="F16" s="519" t="s">
        <v>293</v>
      </c>
      <c r="G16" s="520" t="s">
        <v>294</v>
      </c>
      <c r="H16" s="509" t="s">
        <v>52</v>
      </c>
      <c r="I16" s="443" t="s">
        <v>58</v>
      </c>
      <c r="J16" s="443" t="s">
        <v>58</v>
      </c>
      <c r="K16" s="443" t="s">
        <v>58</v>
      </c>
      <c r="L16" s="443" t="s">
        <v>76</v>
      </c>
      <c r="M16" s="443" t="s">
        <v>58</v>
      </c>
      <c r="N16" s="389">
        <v>0</v>
      </c>
      <c r="O16" s="14">
        <v>0</v>
      </c>
      <c r="P16" s="517">
        <v>0</v>
      </c>
      <c r="Q16" s="501">
        <f t="shared" si="0"/>
        <v>0</v>
      </c>
      <c r="R16" s="17">
        <v>0</v>
      </c>
      <c r="S16" s="17">
        <v>0</v>
      </c>
      <c r="T16" s="17">
        <v>0</v>
      </c>
      <c r="U16" s="518">
        <v>15000</v>
      </c>
      <c r="V16" s="440">
        <v>5498</v>
      </c>
      <c r="W16" s="440">
        <v>28</v>
      </c>
      <c r="X16" s="502">
        <f t="shared" si="3"/>
        <v>0.50927610040014548</v>
      </c>
      <c r="Y16" s="443">
        <v>66</v>
      </c>
      <c r="Z16" s="443">
        <v>0</v>
      </c>
      <c r="AA16" s="443">
        <v>0</v>
      </c>
      <c r="AB16" s="443">
        <v>0</v>
      </c>
      <c r="AC16" s="443">
        <v>0</v>
      </c>
      <c r="AD16" s="443">
        <v>0</v>
      </c>
      <c r="AE16" s="443">
        <v>0</v>
      </c>
      <c r="AF16" s="443">
        <v>330400</v>
      </c>
      <c r="AG16" s="18">
        <v>0</v>
      </c>
      <c r="AH16" s="18">
        <v>0</v>
      </c>
      <c r="AI16" s="18">
        <v>0</v>
      </c>
      <c r="AJ16" s="18">
        <v>0</v>
      </c>
      <c r="AK16" s="20">
        <v>330400</v>
      </c>
      <c r="AL16" s="394">
        <f t="shared" si="1"/>
        <v>0</v>
      </c>
      <c r="AM16" s="394">
        <f t="shared" si="1"/>
        <v>0</v>
      </c>
      <c r="AN16" s="394">
        <f t="shared" si="5"/>
        <v>0</v>
      </c>
      <c r="AO16" s="395">
        <f t="shared" si="6"/>
        <v>330400</v>
      </c>
      <c r="AP16" s="503">
        <f t="shared" si="2"/>
        <v>330400</v>
      </c>
    </row>
    <row r="17" spans="1:42" ht="102" x14ac:dyDescent="0.3">
      <c r="A17" s="846">
        <v>3</v>
      </c>
      <c r="B17" s="748" t="s">
        <v>295</v>
      </c>
      <c r="C17" s="845">
        <v>19</v>
      </c>
      <c r="D17" s="508" t="s">
        <v>296</v>
      </c>
      <c r="E17" s="440">
        <v>1</v>
      </c>
      <c r="F17" s="508" t="s">
        <v>297</v>
      </c>
      <c r="G17" s="508" t="s">
        <v>298</v>
      </c>
      <c r="H17" s="521" t="s">
        <v>299</v>
      </c>
      <c r="I17" s="440" t="s">
        <v>58</v>
      </c>
      <c r="J17" s="440" t="s">
        <v>58</v>
      </c>
      <c r="K17" s="440" t="s">
        <v>58</v>
      </c>
      <c r="L17" s="440" t="s">
        <v>76</v>
      </c>
      <c r="M17" s="440" t="s">
        <v>58</v>
      </c>
      <c r="N17" s="513">
        <v>0</v>
      </c>
      <c r="O17" s="522">
        <v>300000</v>
      </c>
      <c r="P17" s="514">
        <v>0</v>
      </c>
      <c r="Q17" s="523">
        <f>N17+O17+P17</f>
        <v>300000</v>
      </c>
      <c r="R17" s="392">
        <v>0</v>
      </c>
      <c r="S17" s="392">
        <v>0</v>
      </c>
      <c r="T17" s="392">
        <v>10000</v>
      </c>
      <c r="U17" s="392">
        <v>0</v>
      </c>
      <c r="V17" s="524">
        <v>23155</v>
      </c>
      <c r="W17" s="440">
        <v>0</v>
      </c>
      <c r="X17" s="502">
        <f t="shared" si="3"/>
        <v>0</v>
      </c>
      <c r="Y17" s="440">
        <v>0</v>
      </c>
      <c r="Z17" s="440">
        <v>500</v>
      </c>
      <c r="AA17" s="440">
        <v>0</v>
      </c>
      <c r="AB17" s="440">
        <v>0</v>
      </c>
      <c r="AC17" s="440">
        <v>0</v>
      </c>
      <c r="AD17" s="440">
        <v>0</v>
      </c>
      <c r="AE17" s="440">
        <v>0</v>
      </c>
      <c r="AF17" s="440">
        <v>0</v>
      </c>
      <c r="AG17" s="393">
        <v>0</v>
      </c>
      <c r="AH17" s="393">
        <v>0</v>
      </c>
      <c r="AI17" s="393">
        <v>0</v>
      </c>
      <c r="AJ17" s="393">
        <v>0</v>
      </c>
      <c r="AK17" s="20">
        <f>Y17*R17</f>
        <v>0</v>
      </c>
      <c r="AL17" s="394">
        <f t="shared" si="1"/>
        <v>0</v>
      </c>
      <c r="AM17" s="394">
        <v>0</v>
      </c>
      <c r="AN17" s="394">
        <f t="shared" si="5"/>
        <v>0</v>
      </c>
      <c r="AO17" s="395">
        <f t="shared" si="6"/>
        <v>0</v>
      </c>
      <c r="AP17" s="503">
        <f t="shared" si="2"/>
        <v>-300000</v>
      </c>
    </row>
    <row r="18" spans="1:42" ht="63.75" x14ac:dyDescent="0.3">
      <c r="A18" s="847"/>
      <c r="B18" s="743"/>
      <c r="C18" s="848"/>
      <c r="D18" s="508" t="s">
        <v>300</v>
      </c>
      <c r="E18" s="440">
        <v>1</v>
      </c>
      <c r="F18" s="508" t="s">
        <v>301</v>
      </c>
      <c r="G18" s="508" t="s">
        <v>302</v>
      </c>
      <c r="H18" s="521" t="s">
        <v>299</v>
      </c>
      <c r="I18" s="440" t="s">
        <v>58</v>
      </c>
      <c r="J18" s="440" t="s">
        <v>58</v>
      </c>
      <c r="K18" s="440" t="s">
        <v>58</v>
      </c>
      <c r="L18" s="440" t="s">
        <v>76</v>
      </c>
      <c r="M18" s="440" t="s">
        <v>58</v>
      </c>
      <c r="N18" s="389">
        <v>0</v>
      </c>
      <c r="O18" s="522">
        <v>400000</v>
      </c>
      <c r="P18" s="510">
        <v>0</v>
      </c>
      <c r="Q18" s="501">
        <f t="shared" si="0"/>
        <v>400000</v>
      </c>
      <c r="R18" s="392">
        <v>0</v>
      </c>
      <c r="S18" s="392">
        <v>0</v>
      </c>
      <c r="T18" s="392">
        <v>250</v>
      </c>
      <c r="U18" s="392">
        <v>0</v>
      </c>
      <c r="V18" s="524">
        <v>23155</v>
      </c>
      <c r="W18" s="440">
        <v>0</v>
      </c>
      <c r="X18" s="502">
        <f t="shared" si="3"/>
        <v>0</v>
      </c>
      <c r="Y18" s="440">
        <v>0</v>
      </c>
      <c r="Z18" s="440">
        <v>100</v>
      </c>
      <c r="AA18" s="524">
        <v>0</v>
      </c>
      <c r="AB18" s="440">
        <v>0</v>
      </c>
      <c r="AC18" s="440">
        <v>0</v>
      </c>
      <c r="AD18" s="440">
        <v>0</v>
      </c>
      <c r="AE18" s="440">
        <v>0</v>
      </c>
      <c r="AF18" s="440">
        <v>0</v>
      </c>
      <c r="AG18" s="393">
        <v>0</v>
      </c>
      <c r="AH18" s="393">
        <v>0</v>
      </c>
      <c r="AI18" s="393">
        <v>0</v>
      </c>
      <c r="AJ18" s="393">
        <v>0</v>
      </c>
      <c r="AK18" s="20">
        <f>Y18*R18</f>
        <v>0</v>
      </c>
      <c r="AL18" s="394">
        <f t="shared" si="1"/>
        <v>0</v>
      </c>
      <c r="AM18" s="394">
        <f t="shared" si="1"/>
        <v>0</v>
      </c>
      <c r="AN18" s="394">
        <f t="shared" si="5"/>
        <v>0</v>
      </c>
      <c r="AO18" s="395">
        <f t="shared" si="6"/>
        <v>0</v>
      </c>
      <c r="AP18" s="503">
        <f t="shared" si="2"/>
        <v>-400000</v>
      </c>
    </row>
    <row r="19" spans="1:42" ht="81" x14ac:dyDescent="0.3">
      <c r="A19" s="846">
        <v>4</v>
      </c>
      <c r="B19" s="748" t="s">
        <v>303</v>
      </c>
      <c r="C19" s="845">
        <v>15</v>
      </c>
      <c r="D19" s="508" t="s">
        <v>304</v>
      </c>
      <c r="E19" s="440">
        <v>1</v>
      </c>
      <c r="F19" s="525" t="s">
        <v>305</v>
      </c>
      <c r="G19" s="520" t="s">
        <v>306</v>
      </c>
      <c r="H19" s="509" t="s">
        <v>52</v>
      </c>
      <c r="I19" s="440" t="s">
        <v>58</v>
      </c>
      <c r="J19" s="440" t="s">
        <v>58</v>
      </c>
      <c r="K19" s="440" t="s">
        <v>58</v>
      </c>
      <c r="L19" s="440" t="s">
        <v>76</v>
      </c>
      <c r="M19" s="440" t="s">
        <v>58</v>
      </c>
      <c r="N19" s="514">
        <v>0</v>
      </c>
      <c r="O19" s="514">
        <v>21900</v>
      </c>
      <c r="P19" s="514">
        <v>0</v>
      </c>
      <c r="Q19" s="501">
        <f t="shared" si="0"/>
        <v>21900</v>
      </c>
      <c r="R19" s="392">
        <v>0</v>
      </c>
      <c r="S19" s="515">
        <v>700</v>
      </c>
      <c r="T19" s="392">
        <v>0</v>
      </c>
      <c r="U19" s="392">
        <v>350</v>
      </c>
      <c r="V19" s="440">
        <v>1987</v>
      </c>
      <c r="W19" s="440">
        <v>41</v>
      </c>
      <c r="X19" s="502">
        <f t="shared" si="3"/>
        <v>2.0634121791645699</v>
      </c>
      <c r="Y19" s="440">
        <v>0</v>
      </c>
      <c r="Z19" s="440">
        <v>0</v>
      </c>
      <c r="AA19" s="440">
        <v>0</v>
      </c>
      <c r="AB19" s="440">
        <v>0</v>
      </c>
      <c r="AC19" s="440">
        <v>0</v>
      </c>
      <c r="AD19" s="440">
        <v>0</v>
      </c>
      <c r="AE19" s="440">
        <v>0</v>
      </c>
      <c r="AF19" s="440">
        <v>734</v>
      </c>
      <c r="AG19" s="526">
        <v>0</v>
      </c>
      <c r="AH19" s="527">
        <v>0</v>
      </c>
      <c r="AI19" s="526">
        <v>0</v>
      </c>
      <c r="AJ19" s="527">
        <v>390840</v>
      </c>
      <c r="AK19" s="20">
        <f t="shared" ref="AK19:AK27" si="8">Y19*R19</f>
        <v>0</v>
      </c>
      <c r="AL19" s="528">
        <v>280000</v>
      </c>
      <c r="AM19" s="394">
        <f t="shared" si="1"/>
        <v>0</v>
      </c>
      <c r="AN19" s="394">
        <v>390840</v>
      </c>
      <c r="AO19" s="395">
        <f t="shared" si="6"/>
        <v>670840</v>
      </c>
      <c r="AP19" s="503">
        <f t="shared" si="2"/>
        <v>648940</v>
      </c>
    </row>
    <row r="20" spans="1:42" ht="65.25" x14ac:dyDescent="0.3">
      <c r="A20" s="729"/>
      <c r="B20" s="713"/>
      <c r="C20" s="710"/>
      <c r="D20" s="508" t="s">
        <v>307</v>
      </c>
      <c r="E20" s="443">
        <v>1</v>
      </c>
      <c r="F20" s="525" t="s">
        <v>308</v>
      </c>
      <c r="G20" s="520" t="s">
        <v>309</v>
      </c>
      <c r="H20" s="509" t="s">
        <v>52</v>
      </c>
      <c r="I20" s="443" t="s">
        <v>58</v>
      </c>
      <c r="J20" s="443" t="s">
        <v>58</v>
      </c>
      <c r="K20" s="443" t="s">
        <v>58</v>
      </c>
      <c r="L20" s="443" t="s">
        <v>76</v>
      </c>
      <c r="M20" s="443" t="s">
        <v>58</v>
      </c>
      <c r="N20" s="510">
        <v>0</v>
      </c>
      <c r="O20" s="510">
        <v>0</v>
      </c>
      <c r="P20" s="510">
        <v>0</v>
      </c>
      <c r="Q20" s="501">
        <f t="shared" si="0"/>
        <v>0</v>
      </c>
      <c r="R20" s="515">
        <v>12000</v>
      </c>
      <c r="S20" s="392">
        <v>0</v>
      </c>
      <c r="T20" s="392">
        <v>0</v>
      </c>
      <c r="U20" s="392">
        <v>0</v>
      </c>
      <c r="V20" s="440">
        <v>1987</v>
      </c>
      <c r="W20" s="440">
        <v>0</v>
      </c>
      <c r="X20" s="502">
        <f t="shared" si="3"/>
        <v>0</v>
      </c>
      <c r="Y20" s="440">
        <v>0</v>
      </c>
      <c r="Z20" s="440">
        <v>0</v>
      </c>
      <c r="AA20" s="440">
        <v>0</v>
      </c>
      <c r="AB20" s="440">
        <v>0</v>
      </c>
      <c r="AC20" s="440">
        <v>0</v>
      </c>
      <c r="AD20" s="440">
        <v>0</v>
      </c>
      <c r="AE20" s="440">
        <v>0</v>
      </c>
      <c r="AF20" s="440">
        <v>0</v>
      </c>
      <c r="AG20" s="526">
        <v>0</v>
      </c>
      <c r="AH20" s="526">
        <v>0</v>
      </c>
      <c r="AI20" s="526">
        <v>0</v>
      </c>
      <c r="AJ20" s="526">
        <v>0</v>
      </c>
      <c r="AK20" s="20">
        <f t="shared" si="8"/>
        <v>0</v>
      </c>
      <c r="AL20" s="394">
        <f t="shared" si="1"/>
        <v>0</v>
      </c>
      <c r="AM20" s="394">
        <f t="shared" si="1"/>
        <v>0</v>
      </c>
      <c r="AN20" s="394">
        <f t="shared" si="5"/>
        <v>0</v>
      </c>
      <c r="AO20" s="395">
        <f t="shared" si="6"/>
        <v>0</v>
      </c>
      <c r="AP20" s="503">
        <f t="shared" si="2"/>
        <v>0</v>
      </c>
    </row>
    <row r="21" spans="1:42" ht="88.5" x14ac:dyDescent="0.3">
      <c r="A21" s="729"/>
      <c r="B21" s="713"/>
      <c r="C21" s="710"/>
      <c r="D21" s="519" t="s">
        <v>310</v>
      </c>
      <c r="E21" s="443">
        <v>1</v>
      </c>
      <c r="F21" s="529" t="s">
        <v>311</v>
      </c>
      <c r="G21" s="530" t="s">
        <v>312</v>
      </c>
      <c r="H21" s="531" t="s">
        <v>52</v>
      </c>
      <c r="I21" s="443" t="s">
        <v>58</v>
      </c>
      <c r="J21" s="443" t="s">
        <v>58</v>
      </c>
      <c r="K21" s="443" t="s">
        <v>58</v>
      </c>
      <c r="L21" s="443" t="s">
        <v>76</v>
      </c>
      <c r="M21" s="443" t="s">
        <v>58</v>
      </c>
      <c r="N21" s="510">
        <v>0</v>
      </c>
      <c r="O21" s="532">
        <v>0</v>
      </c>
      <c r="P21" s="532">
        <v>0</v>
      </c>
      <c r="Q21" s="501">
        <f t="shared" si="0"/>
        <v>0</v>
      </c>
      <c r="R21" s="17">
        <v>0</v>
      </c>
      <c r="S21" s="17">
        <v>0</v>
      </c>
      <c r="T21" s="17">
        <v>0</v>
      </c>
      <c r="U21" s="518">
        <v>8000</v>
      </c>
      <c r="V21" s="440">
        <v>1987</v>
      </c>
      <c r="W21" s="443">
        <v>0</v>
      </c>
      <c r="X21" s="502">
        <f t="shared" si="3"/>
        <v>0</v>
      </c>
      <c r="Y21" s="443">
        <v>0</v>
      </c>
      <c r="Z21" s="443">
        <v>0</v>
      </c>
      <c r="AA21" s="443">
        <v>0</v>
      </c>
      <c r="AB21" s="443">
        <v>0</v>
      </c>
      <c r="AC21" s="443">
        <v>0</v>
      </c>
      <c r="AD21" s="443">
        <v>0</v>
      </c>
      <c r="AE21" s="443">
        <v>0</v>
      </c>
      <c r="AF21" s="443">
        <v>0</v>
      </c>
      <c r="AG21" s="533">
        <v>0</v>
      </c>
      <c r="AH21" s="533">
        <v>0</v>
      </c>
      <c r="AI21" s="533">
        <v>0</v>
      </c>
      <c r="AJ21" s="533">
        <v>0</v>
      </c>
      <c r="AK21" s="20">
        <f t="shared" si="8"/>
        <v>0</v>
      </c>
      <c r="AL21" s="394">
        <f t="shared" si="1"/>
        <v>0</v>
      </c>
      <c r="AM21" s="394">
        <f t="shared" si="1"/>
        <v>0</v>
      </c>
      <c r="AN21" s="394">
        <f t="shared" si="5"/>
        <v>0</v>
      </c>
      <c r="AO21" s="395">
        <f t="shared" si="6"/>
        <v>0</v>
      </c>
      <c r="AP21" s="503">
        <f t="shared" si="2"/>
        <v>0</v>
      </c>
    </row>
    <row r="22" spans="1:42" ht="65.25" x14ac:dyDescent="0.3">
      <c r="A22" s="729"/>
      <c r="B22" s="713"/>
      <c r="C22" s="710"/>
      <c r="D22" s="519" t="s">
        <v>313</v>
      </c>
      <c r="E22" s="443">
        <v>1</v>
      </c>
      <c r="F22" s="529" t="s">
        <v>311</v>
      </c>
      <c r="G22" s="530" t="s">
        <v>656</v>
      </c>
      <c r="H22" s="531" t="s">
        <v>52</v>
      </c>
      <c r="I22" s="443" t="s">
        <v>58</v>
      </c>
      <c r="J22" s="443" t="s">
        <v>58</v>
      </c>
      <c r="K22" s="443" t="s">
        <v>58</v>
      </c>
      <c r="L22" s="443" t="s">
        <v>76</v>
      </c>
      <c r="M22" s="443" t="s">
        <v>58</v>
      </c>
      <c r="N22" s="510">
        <v>0</v>
      </c>
      <c r="O22" s="532">
        <v>21900</v>
      </c>
      <c r="P22" s="532">
        <v>0</v>
      </c>
      <c r="Q22" s="390">
        <f t="shared" si="0"/>
        <v>21900</v>
      </c>
      <c r="R22" s="518">
        <v>12000</v>
      </c>
      <c r="S22" s="17">
        <v>0</v>
      </c>
      <c r="T22" s="17">
        <v>0</v>
      </c>
      <c r="U22" s="17">
        <v>0</v>
      </c>
      <c r="V22" s="440">
        <v>1987</v>
      </c>
      <c r="W22" s="443">
        <v>0</v>
      </c>
      <c r="X22" s="502">
        <f t="shared" si="3"/>
        <v>0</v>
      </c>
      <c r="Y22" s="443">
        <v>0</v>
      </c>
      <c r="Z22" s="443">
        <v>0</v>
      </c>
      <c r="AA22" s="443">
        <v>0</v>
      </c>
      <c r="AB22" s="443">
        <v>0</v>
      </c>
      <c r="AC22" s="443">
        <v>0</v>
      </c>
      <c r="AD22" s="443">
        <v>0</v>
      </c>
      <c r="AE22" s="443">
        <v>0</v>
      </c>
      <c r="AF22" s="443">
        <v>0</v>
      </c>
      <c r="AG22" s="533">
        <v>0</v>
      </c>
      <c r="AH22" s="533">
        <v>0</v>
      </c>
      <c r="AI22" s="533">
        <v>0</v>
      </c>
      <c r="AJ22" s="533">
        <v>0</v>
      </c>
      <c r="AK22" s="20">
        <f t="shared" si="8"/>
        <v>0</v>
      </c>
      <c r="AL22" s="394">
        <f t="shared" si="1"/>
        <v>0</v>
      </c>
      <c r="AM22" s="394">
        <f t="shared" si="1"/>
        <v>0</v>
      </c>
      <c r="AN22" s="394">
        <v>0</v>
      </c>
      <c r="AO22" s="395">
        <f t="shared" si="6"/>
        <v>0</v>
      </c>
      <c r="AP22" s="503">
        <f t="shared" si="2"/>
        <v>-21900</v>
      </c>
    </row>
    <row r="23" spans="1:42" ht="65.25" x14ac:dyDescent="0.3">
      <c r="A23" s="729"/>
      <c r="B23" s="713"/>
      <c r="C23" s="710"/>
      <c r="D23" s="519" t="s">
        <v>314</v>
      </c>
      <c r="E23" s="443">
        <v>1</v>
      </c>
      <c r="F23" s="529" t="s">
        <v>315</v>
      </c>
      <c r="G23" s="530" t="s">
        <v>657</v>
      </c>
      <c r="H23" s="531" t="s">
        <v>52</v>
      </c>
      <c r="I23" s="443" t="s">
        <v>58</v>
      </c>
      <c r="J23" s="443" t="s">
        <v>58</v>
      </c>
      <c r="K23" s="443" t="s">
        <v>58</v>
      </c>
      <c r="L23" s="443" t="s">
        <v>76</v>
      </c>
      <c r="M23" s="443" t="s">
        <v>58</v>
      </c>
      <c r="N23" s="510">
        <v>0</v>
      </c>
      <c r="O23" s="532">
        <v>0</v>
      </c>
      <c r="P23" s="532">
        <v>0</v>
      </c>
      <c r="Q23" s="390">
        <f t="shared" si="0"/>
        <v>0</v>
      </c>
      <c r="R23" s="17">
        <v>0</v>
      </c>
      <c r="S23" s="17">
        <v>0</v>
      </c>
      <c r="T23" s="17">
        <v>17500</v>
      </c>
      <c r="U23" s="17">
        <v>0</v>
      </c>
      <c r="V23" s="440">
        <v>1987</v>
      </c>
      <c r="W23" s="443">
        <v>0</v>
      </c>
      <c r="X23" s="502">
        <f t="shared" si="3"/>
        <v>0</v>
      </c>
      <c r="Y23" s="443">
        <v>0</v>
      </c>
      <c r="Z23" s="443">
        <v>0</v>
      </c>
      <c r="AA23" s="443">
        <v>0</v>
      </c>
      <c r="AB23" s="443">
        <v>0</v>
      </c>
      <c r="AC23" s="443">
        <v>0</v>
      </c>
      <c r="AD23" s="443">
        <v>0</v>
      </c>
      <c r="AE23" s="443">
        <v>0</v>
      </c>
      <c r="AF23" s="443">
        <v>0</v>
      </c>
      <c r="AG23" s="533">
        <v>0</v>
      </c>
      <c r="AH23" s="533">
        <v>0</v>
      </c>
      <c r="AI23" s="533">
        <v>0</v>
      </c>
      <c r="AJ23" s="533">
        <v>0</v>
      </c>
      <c r="AK23" s="20">
        <f t="shared" si="8"/>
        <v>0</v>
      </c>
      <c r="AL23" s="394">
        <f t="shared" ref="AL23:AM40" si="9">S23*Z23</f>
        <v>0</v>
      </c>
      <c r="AM23" s="394">
        <f t="shared" si="9"/>
        <v>0</v>
      </c>
      <c r="AN23" s="394">
        <f t="shared" si="5"/>
        <v>0</v>
      </c>
      <c r="AO23" s="395">
        <f t="shared" si="6"/>
        <v>0</v>
      </c>
      <c r="AP23" s="503">
        <f t="shared" si="2"/>
        <v>0</v>
      </c>
    </row>
    <row r="24" spans="1:42" ht="65.25" x14ac:dyDescent="0.3">
      <c r="A24" s="729"/>
      <c r="B24" s="713"/>
      <c r="C24" s="710"/>
      <c r="D24" s="519" t="s">
        <v>316</v>
      </c>
      <c r="E24" s="443">
        <v>2</v>
      </c>
      <c r="F24" s="529" t="s">
        <v>315</v>
      </c>
      <c r="G24" s="530" t="s">
        <v>315</v>
      </c>
      <c r="H24" s="531" t="s">
        <v>52</v>
      </c>
      <c r="I24" s="443" t="s">
        <v>58</v>
      </c>
      <c r="J24" s="443" t="s">
        <v>58</v>
      </c>
      <c r="K24" s="443" t="s">
        <v>58</v>
      </c>
      <c r="L24" s="443" t="s">
        <v>76</v>
      </c>
      <c r="M24" s="443" t="s">
        <v>58</v>
      </c>
      <c r="N24" s="510">
        <v>0</v>
      </c>
      <c r="O24" s="532">
        <v>0</v>
      </c>
      <c r="P24" s="532">
        <v>0</v>
      </c>
      <c r="Q24" s="390">
        <f t="shared" si="0"/>
        <v>0</v>
      </c>
      <c r="R24" s="17">
        <v>0</v>
      </c>
      <c r="S24" s="17">
        <v>0</v>
      </c>
      <c r="T24" s="17">
        <v>0</v>
      </c>
      <c r="U24" s="17">
        <v>0</v>
      </c>
      <c r="V24" s="440">
        <v>1987</v>
      </c>
      <c r="W24" s="443">
        <v>0</v>
      </c>
      <c r="X24" s="502">
        <f t="shared" si="3"/>
        <v>0</v>
      </c>
      <c r="Y24" s="443">
        <v>0</v>
      </c>
      <c r="Z24" s="443">
        <v>0</v>
      </c>
      <c r="AA24" s="443">
        <v>0</v>
      </c>
      <c r="AB24" s="443">
        <v>0</v>
      </c>
      <c r="AC24" s="443">
        <v>0</v>
      </c>
      <c r="AD24" s="443">
        <v>0</v>
      </c>
      <c r="AE24" s="443">
        <v>0</v>
      </c>
      <c r="AF24" s="443">
        <v>0</v>
      </c>
      <c r="AG24" s="533">
        <v>0</v>
      </c>
      <c r="AH24" s="533">
        <v>0</v>
      </c>
      <c r="AI24" s="533">
        <v>0</v>
      </c>
      <c r="AJ24" s="533">
        <v>0</v>
      </c>
      <c r="AK24" s="20">
        <f t="shared" si="8"/>
        <v>0</v>
      </c>
      <c r="AL24" s="394">
        <f t="shared" si="9"/>
        <v>0</v>
      </c>
      <c r="AM24" s="394">
        <f t="shared" si="9"/>
        <v>0</v>
      </c>
      <c r="AN24" s="394">
        <f t="shared" si="5"/>
        <v>0</v>
      </c>
      <c r="AO24" s="395">
        <f t="shared" si="6"/>
        <v>0</v>
      </c>
      <c r="AP24" s="503">
        <f t="shared" si="2"/>
        <v>0</v>
      </c>
    </row>
    <row r="25" spans="1:42" ht="65.25" x14ac:dyDescent="0.3">
      <c r="A25" s="729"/>
      <c r="B25" s="713"/>
      <c r="C25" s="710"/>
      <c r="D25" s="519" t="s">
        <v>317</v>
      </c>
      <c r="E25" s="443">
        <v>1</v>
      </c>
      <c r="F25" s="529" t="s">
        <v>311</v>
      </c>
      <c r="G25" s="530" t="s">
        <v>318</v>
      </c>
      <c r="H25" s="531" t="s">
        <v>52</v>
      </c>
      <c r="I25" s="443" t="s">
        <v>58</v>
      </c>
      <c r="J25" s="443" t="s">
        <v>58</v>
      </c>
      <c r="K25" s="443" t="s">
        <v>58</v>
      </c>
      <c r="L25" s="443" t="s">
        <v>76</v>
      </c>
      <c r="M25" s="443" t="s">
        <v>58</v>
      </c>
      <c r="N25" s="510">
        <v>0</v>
      </c>
      <c r="O25" s="532">
        <v>0</v>
      </c>
      <c r="P25" s="532">
        <v>0</v>
      </c>
      <c r="Q25" s="390">
        <f t="shared" si="0"/>
        <v>0</v>
      </c>
      <c r="R25" s="17">
        <v>0</v>
      </c>
      <c r="S25" s="17">
        <v>0</v>
      </c>
      <c r="T25" s="17">
        <v>0</v>
      </c>
      <c r="U25" s="518">
        <v>5000</v>
      </c>
      <c r="V25" s="440">
        <v>1987</v>
      </c>
      <c r="W25" s="443">
        <v>14</v>
      </c>
      <c r="X25" s="502">
        <f t="shared" si="3"/>
        <v>0.70457976849521886</v>
      </c>
      <c r="Y25" s="443">
        <v>0</v>
      </c>
      <c r="Z25" s="443">
        <v>0</v>
      </c>
      <c r="AA25" s="443">
        <v>0</v>
      </c>
      <c r="AB25" s="443">
        <v>0</v>
      </c>
      <c r="AC25" s="443">
        <v>0</v>
      </c>
      <c r="AD25" s="443">
        <v>0</v>
      </c>
      <c r="AE25" s="443">
        <v>0</v>
      </c>
      <c r="AF25" s="443">
        <v>32</v>
      </c>
      <c r="AG25" s="533">
        <v>0</v>
      </c>
      <c r="AH25" s="533">
        <v>0</v>
      </c>
      <c r="AI25" s="533">
        <v>0</v>
      </c>
      <c r="AJ25" s="533">
        <v>160000</v>
      </c>
      <c r="AK25" s="20">
        <f t="shared" si="8"/>
        <v>0</v>
      </c>
      <c r="AL25" s="394">
        <f t="shared" si="9"/>
        <v>0</v>
      </c>
      <c r="AM25" s="394">
        <f t="shared" si="9"/>
        <v>0</v>
      </c>
      <c r="AN25" s="394">
        <v>160000</v>
      </c>
      <c r="AO25" s="395">
        <f t="shared" si="6"/>
        <v>160000</v>
      </c>
      <c r="AP25" s="503">
        <f t="shared" si="2"/>
        <v>160000</v>
      </c>
    </row>
    <row r="26" spans="1:42" ht="66.75" x14ac:dyDescent="0.3">
      <c r="A26" s="847"/>
      <c r="B26" s="743"/>
      <c r="C26" s="848"/>
      <c r="D26" s="519" t="s">
        <v>319</v>
      </c>
      <c r="E26" s="443">
        <v>1</v>
      </c>
      <c r="F26" s="529" t="s">
        <v>320</v>
      </c>
      <c r="G26" s="530" t="s">
        <v>321</v>
      </c>
      <c r="H26" s="531" t="s">
        <v>52</v>
      </c>
      <c r="I26" s="443" t="s">
        <v>58</v>
      </c>
      <c r="J26" s="443" t="s">
        <v>58</v>
      </c>
      <c r="K26" s="443" t="s">
        <v>58</v>
      </c>
      <c r="L26" s="443" t="s">
        <v>76</v>
      </c>
      <c r="M26" s="443" t="s">
        <v>58</v>
      </c>
      <c r="N26" s="510">
        <v>0</v>
      </c>
      <c r="O26" s="532">
        <v>0</v>
      </c>
      <c r="P26" s="532">
        <v>0</v>
      </c>
      <c r="Q26" s="390">
        <f t="shared" si="0"/>
        <v>0</v>
      </c>
      <c r="R26" s="17">
        <v>0</v>
      </c>
      <c r="S26" s="17">
        <v>0</v>
      </c>
      <c r="T26" s="17">
        <v>0</v>
      </c>
      <c r="U26" s="518">
        <v>5000</v>
      </c>
      <c r="V26" s="440">
        <v>1987</v>
      </c>
      <c r="W26" s="443">
        <v>0</v>
      </c>
      <c r="X26" s="502">
        <f t="shared" si="3"/>
        <v>0</v>
      </c>
      <c r="Y26" s="443">
        <v>0</v>
      </c>
      <c r="Z26" s="443">
        <v>0</v>
      </c>
      <c r="AA26" s="443">
        <v>0</v>
      </c>
      <c r="AB26" s="443">
        <v>0</v>
      </c>
      <c r="AC26" s="443">
        <v>0</v>
      </c>
      <c r="AD26" s="443">
        <v>0</v>
      </c>
      <c r="AE26" s="443">
        <v>0</v>
      </c>
      <c r="AF26" s="443">
        <v>0</v>
      </c>
      <c r="AG26" s="533">
        <v>0</v>
      </c>
      <c r="AH26" s="533">
        <v>0</v>
      </c>
      <c r="AI26" s="533">
        <v>0</v>
      </c>
      <c r="AJ26" s="533">
        <v>0</v>
      </c>
      <c r="AK26" s="20">
        <f t="shared" si="8"/>
        <v>0</v>
      </c>
      <c r="AL26" s="394">
        <f t="shared" si="9"/>
        <v>0</v>
      </c>
      <c r="AM26" s="394">
        <f t="shared" si="9"/>
        <v>0</v>
      </c>
      <c r="AN26" s="394">
        <f t="shared" si="5"/>
        <v>0</v>
      </c>
      <c r="AO26" s="395">
        <f t="shared" si="6"/>
        <v>0</v>
      </c>
      <c r="AP26" s="503">
        <f t="shared" si="2"/>
        <v>0</v>
      </c>
    </row>
    <row r="27" spans="1:42" ht="65.25" x14ac:dyDescent="0.3">
      <c r="A27" s="846">
        <v>5</v>
      </c>
      <c r="B27" s="748" t="s">
        <v>322</v>
      </c>
      <c r="C27" s="845">
        <v>11</v>
      </c>
      <c r="D27" s="508" t="s">
        <v>48</v>
      </c>
      <c r="E27" s="440">
        <v>1</v>
      </c>
      <c r="F27" s="508" t="s">
        <v>323</v>
      </c>
      <c r="G27" s="520" t="s">
        <v>324</v>
      </c>
      <c r="H27" s="509" t="s">
        <v>52</v>
      </c>
      <c r="I27" s="440" t="s">
        <v>58</v>
      </c>
      <c r="J27" s="440" t="s">
        <v>58</v>
      </c>
      <c r="K27" s="440" t="s">
        <v>58</v>
      </c>
      <c r="L27" s="440" t="s">
        <v>58</v>
      </c>
      <c r="M27" s="440" t="s">
        <v>76</v>
      </c>
      <c r="N27" s="389"/>
      <c r="O27" s="389">
        <v>82160</v>
      </c>
      <c r="P27" s="389">
        <v>0</v>
      </c>
      <c r="Q27" s="501">
        <f t="shared" si="0"/>
        <v>82160</v>
      </c>
      <c r="R27" s="392">
        <v>0</v>
      </c>
      <c r="S27" s="392">
        <v>0</v>
      </c>
      <c r="T27" s="392">
        <v>0</v>
      </c>
      <c r="U27" s="515">
        <v>5000</v>
      </c>
      <c r="V27" s="440">
        <v>7563</v>
      </c>
      <c r="W27" s="386">
        <v>3860</v>
      </c>
      <c r="X27" s="502">
        <f t="shared" si="3"/>
        <v>51.037947904270794</v>
      </c>
      <c r="Y27" s="386">
        <v>0</v>
      </c>
      <c r="Z27" s="386">
        <v>0</v>
      </c>
      <c r="AA27" s="386">
        <v>29</v>
      </c>
      <c r="AB27" s="386">
        <v>0</v>
      </c>
      <c r="AC27" s="386">
        <v>0</v>
      </c>
      <c r="AD27" s="386">
        <v>0</v>
      </c>
      <c r="AE27" s="386">
        <v>0</v>
      </c>
      <c r="AF27" s="386">
        <v>0</v>
      </c>
      <c r="AG27" s="393">
        <v>0</v>
      </c>
      <c r="AH27" s="393">
        <v>0</v>
      </c>
      <c r="AI27" s="393">
        <v>0</v>
      </c>
      <c r="AJ27" s="393">
        <v>0</v>
      </c>
      <c r="AK27" s="20">
        <f t="shared" si="8"/>
        <v>0</v>
      </c>
      <c r="AL27" s="394">
        <f t="shared" si="9"/>
        <v>0</v>
      </c>
      <c r="AM27" s="394">
        <v>0</v>
      </c>
      <c r="AN27" s="394">
        <f t="shared" si="5"/>
        <v>0</v>
      </c>
      <c r="AO27" s="395">
        <f t="shared" si="6"/>
        <v>0</v>
      </c>
      <c r="AP27" s="503">
        <f t="shared" si="2"/>
        <v>-82160</v>
      </c>
    </row>
    <row r="28" spans="1:42" ht="101.25" x14ac:dyDescent="0.3">
      <c r="A28" s="729"/>
      <c r="B28" s="713"/>
      <c r="C28" s="710"/>
      <c r="D28" s="508" t="s">
        <v>77</v>
      </c>
      <c r="E28" s="440">
        <v>2</v>
      </c>
      <c r="F28" s="508" t="s">
        <v>325</v>
      </c>
      <c r="G28" s="520" t="s">
        <v>326</v>
      </c>
      <c r="H28" s="509" t="s">
        <v>52</v>
      </c>
      <c r="I28" s="440" t="s">
        <v>58</v>
      </c>
      <c r="J28" s="440" t="s">
        <v>58</v>
      </c>
      <c r="K28" s="440" t="s">
        <v>58</v>
      </c>
      <c r="L28" s="440" t="s">
        <v>76</v>
      </c>
      <c r="M28" s="440" t="s">
        <v>58</v>
      </c>
      <c r="N28" s="389"/>
      <c r="O28" s="389">
        <v>56800</v>
      </c>
      <c r="P28" s="389">
        <v>130000</v>
      </c>
      <c r="Q28" s="501">
        <f t="shared" si="0"/>
        <v>186800</v>
      </c>
      <c r="R28" s="392">
        <v>0</v>
      </c>
      <c r="S28" s="392">
        <v>0</v>
      </c>
      <c r="T28" s="392">
        <v>0</v>
      </c>
      <c r="U28" s="392">
        <v>0</v>
      </c>
      <c r="V28" s="440">
        <v>7563</v>
      </c>
      <c r="W28" s="386">
        <v>6020</v>
      </c>
      <c r="X28" s="502">
        <f t="shared" si="3"/>
        <v>79.598043104588129</v>
      </c>
      <c r="Y28" s="386">
        <v>0</v>
      </c>
      <c r="Z28" s="386">
        <v>0</v>
      </c>
      <c r="AA28" s="386">
        <v>114</v>
      </c>
      <c r="AB28" s="386">
        <v>0</v>
      </c>
      <c r="AC28" s="386">
        <v>0</v>
      </c>
      <c r="AD28" s="386">
        <v>0</v>
      </c>
      <c r="AE28" s="386">
        <v>0</v>
      </c>
      <c r="AF28" s="386">
        <v>0</v>
      </c>
      <c r="AG28" s="393">
        <v>0</v>
      </c>
      <c r="AH28" s="393">
        <v>0</v>
      </c>
      <c r="AI28" s="393">
        <v>0</v>
      </c>
      <c r="AJ28" s="393">
        <v>4600</v>
      </c>
      <c r="AK28" s="394">
        <v>0</v>
      </c>
      <c r="AL28" s="394">
        <f t="shared" si="9"/>
        <v>0</v>
      </c>
      <c r="AM28" s="394">
        <v>0</v>
      </c>
      <c r="AN28" s="394">
        <v>665200</v>
      </c>
      <c r="AO28" s="395">
        <v>665200</v>
      </c>
      <c r="AP28" s="503">
        <f t="shared" si="2"/>
        <v>478400</v>
      </c>
    </row>
    <row r="29" spans="1:42" ht="65.25" x14ac:dyDescent="0.3">
      <c r="A29" s="729"/>
      <c r="B29" s="713"/>
      <c r="C29" s="710"/>
      <c r="D29" s="508" t="s">
        <v>327</v>
      </c>
      <c r="E29" s="440">
        <v>2</v>
      </c>
      <c r="F29" s="508" t="s">
        <v>286</v>
      </c>
      <c r="G29" s="520" t="s">
        <v>328</v>
      </c>
      <c r="H29" s="509" t="s">
        <v>52</v>
      </c>
      <c r="I29" s="440" t="s">
        <v>58</v>
      </c>
      <c r="J29" s="440" t="s">
        <v>58</v>
      </c>
      <c r="K29" s="440" t="s">
        <v>58</v>
      </c>
      <c r="L29" s="440" t="s">
        <v>76</v>
      </c>
      <c r="M29" s="440" t="s">
        <v>58</v>
      </c>
      <c r="N29" s="389">
        <v>0</v>
      </c>
      <c r="O29" s="389">
        <v>0</v>
      </c>
      <c r="P29" s="389">
        <v>0</v>
      </c>
      <c r="Q29" s="390">
        <f t="shared" si="0"/>
        <v>0</v>
      </c>
      <c r="R29" s="392">
        <v>0</v>
      </c>
      <c r="S29" s="392">
        <v>0</v>
      </c>
      <c r="T29" s="392">
        <v>0</v>
      </c>
      <c r="U29" s="515">
        <v>40</v>
      </c>
      <c r="V29" s="440">
        <v>7563</v>
      </c>
      <c r="W29" s="386">
        <v>0</v>
      </c>
      <c r="X29" s="502">
        <f t="shared" si="3"/>
        <v>0</v>
      </c>
      <c r="Y29" s="386">
        <v>0</v>
      </c>
      <c r="Z29" s="386">
        <v>0</v>
      </c>
      <c r="AA29" s="386">
        <v>0</v>
      </c>
      <c r="AB29" s="425">
        <v>0</v>
      </c>
      <c r="AC29" s="386">
        <v>0</v>
      </c>
      <c r="AD29" s="386">
        <v>0</v>
      </c>
      <c r="AE29" s="425">
        <v>0</v>
      </c>
      <c r="AF29" s="386">
        <v>0</v>
      </c>
      <c r="AG29" s="393">
        <v>0</v>
      </c>
      <c r="AH29" s="393">
        <v>0</v>
      </c>
      <c r="AI29" s="393">
        <v>0</v>
      </c>
      <c r="AJ29" s="534">
        <v>0</v>
      </c>
      <c r="AK29" s="394">
        <f t="shared" ref="AK29:AK34" si="10">R29*Y29</f>
        <v>0</v>
      </c>
      <c r="AL29" s="394">
        <f t="shared" si="9"/>
        <v>0</v>
      </c>
      <c r="AM29" s="394">
        <f t="shared" si="9"/>
        <v>0</v>
      </c>
      <c r="AN29" s="394">
        <f t="shared" si="5"/>
        <v>0</v>
      </c>
      <c r="AO29" s="395">
        <f t="shared" si="6"/>
        <v>0</v>
      </c>
      <c r="AP29" s="503">
        <f t="shared" si="2"/>
        <v>0</v>
      </c>
    </row>
    <row r="30" spans="1:42" ht="106.5" x14ac:dyDescent="0.3">
      <c r="A30" s="729"/>
      <c r="B30" s="713"/>
      <c r="C30" s="710"/>
      <c r="D30" s="508" t="s">
        <v>55</v>
      </c>
      <c r="E30" s="440">
        <v>1</v>
      </c>
      <c r="F30" s="508" t="s">
        <v>329</v>
      </c>
      <c r="G30" s="520" t="s">
        <v>330</v>
      </c>
      <c r="H30" s="509" t="s">
        <v>52</v>
      </c>
      <c r="I30" s="440" t="s">
        <v>58</v>
      </c>
      <c r="J30" s="440" t="s">
        <v>58</v>
      </c>
      <c r="K30" s="440" t="s">
        <v>58</v>
      </c>
      <c r="L30" s="440" t="s">
        <v>76</v>
      </c>
      <c r="M30" s="440" t="s">
        <v>58</v>
      </c>
      <c r="N30" s="389"/>
      <c r="O30" s="389">
        <v>237000</v>
      </c>
      <c r="P30" s="389">
        <v>24600</v>
      </c>
      <c r="Q30" s="501">
        <f t="shared" si="0"/>
        <v>261600</v>
      </c>
      <c r="R30" s="392">
        <v>0</v>
      </c>
      <c r="S30" s="392">
        <v>0</v>
      </c>
      <c r="T30" s="392">
        <v>0</v>
      </c>
      <c r="U30" s="515">
        <v>100</v>
      </c>
      <c r="V30" s="440">
        <v>7563</v>
      </c>
      <c r="W30" s="425">
        <v>3560</v>
      </c>
      <c r="X30" s="502">
        <f t="shared" si="3"/>
        <v>47.071268015337829</v>
      </c>
      <c r="Y30" s="386">
        <v>0</v>
      </c>
      <c r="Z30" s="386">
        <v>0</v>
      </c>
      <c r="AA30" s="386">
        <v>0</v>
      </c>
      <c r="AB30" s="425">
        <v>866974</v>
      </c>
      <c r="AC30" s="386">
        <v>0</v>
      </c>
      <c r="AD30" s="386">
        <v>0</v>
      </c>
      <c r="AE30" s="386">
        <v>0</v>
      </c>
      <c r="AF30" s="425">
        <v>866974</v>
      </c>
      <c r="AG30" s="393">
        <v>0</v>
      </c>
      <c r="AH30" s="393">
        <v>0</v>
      </c>
      <c r="AI30" s="393">
        <v>0</v>
      </c>
      <c r="AJ30" s="534">
        <v>866974</v>
      </c>
      <c r="AK30" s="394">
        <f t="shared" si="10"/>
        <v>0</v>
      </c>
      <c r="AL30" s="394">
        <f t="shared" si="9"/>
        <v>0</v>
      </c>
      <c r="AM30" s="394">
        <f t="shared" si="9"/>
        <v>0</v>
      </c>
      <c r="AN30" s="394">
        <v>866974</v>
      </c>
      <c r="AO30" s="395">
        <f t="shared" si="6"/>
        <v>866974</v>
      </c>
      <c r="AP30" s="503">
        <f t="shared" si="2"/>
        <v>605374</v>
      </c>
    </row>
    <row r="31" spans="1:42" ht="65.25" x14ac:dyDescent="0.3">
      <c r="A31" s="729"/>
      <c r="B31" s="713"/>
      <c r="C31" s="710"/>
      <c r="D31" s="508" t="s">
        <v>331</v>
      </c>
      <c r="E31" s="440">
        <v>2</v>
      </c>
      <c r="F31" s="508" t="s">
        <v>308</v>
      </c>
      <c r="G31" s="520" t="s">
        <v>78</v>
      </c>
      <c r="H31" s="509" t="s">
        <v>52</v>
      </c>
      <c r="I31" s="440" t="s">
        <v>58</v>
      </c>
      <c r="J31" s="440" t="s">
        <v>58</v>
      </c>
      <c r="K31" s="440" t="s">
        <v>58</v>
      </c>
      <c r="L31" s="440" t="s">
        <v>76</v>
      </c>
      <c r="M31" s="440" t="s">
        <v>58</v>
      </c>
      <c r="N31" s="389">
        <v>0</v>
      </c>
      <c r="O31" s="389">
        <v>0</v>
      </c>
      <c r="P31" s="389">
        <v>0</v>
      </c>
      <c r="Q31" s="390">
        <f t="shared" si="0"/>
        <v>0</v>
      </c>
      <c r="R31" s="515">
        <v>10000</v>
      </c>
      <c r="S31" s="392">
        <v>0</v>
      </c>
      <c r="T31" s="392">
        <v>0</v>
      </c>
      <c r="U31" s="392">
        <v>0</v>
      </c>
      <c r="V31" s="440">
        <v>7563</v>
      </c>
      <c r="W31" s="386">
        <v>0</v>
      </c>
      <c r="X31" s="535">
        <f t="shared" si="3"/>
        <v>0</v>
      </c>
      <c r="Y31" s="386">
        <v>0</v>
      </c>
      <c r="Z31" s="386">
        <v>0</v>
      </c>
      <c r="AA31" s="386">
        <v>0</v>
      </c>
      <c r="AB31" s="386">
        <v>0</v>
      </c>
      <c r="AC31" s="386">
        <v>0</v>
      </c>
      <c r="AD31" s="386">
        <v>0</v>
      </c>
      <c r="AE31" s="386">
        <v>0</v>
      </c>
      <c r="AF31" s="386">
        <v>0</v>
      </c>
      <c r="AG31" s="534">
        <v>0</v>
      </c>
      <c r="AH31" s="393">
        <v>0</v>
      </c>
      <c r="AI31" s="393">
        <v>0</v>
      </c>
      <c r="AJ31" s="393">
        <v>0</v>
      </c>
      <c r="AK31" s="394">
        <v>0</v>
      </c>
      <c r="AL31" s="394">
        <f t="shared" si="9"/>
        <v>0</v>
      </c>
      <c r="AM31" s="394">
        <f t="shared" si="9"/>
        <v>0</v>
      </c>
      <c r="AN31" s="394">
        <f t="shared" si="5"/>
        <v>0</v>
      </c>
      <c r="AO31" s="395">
        <f t="shared" si="6"/>
        <v>0</v>
      </c>
      <c r="AP31" s="503">
        <f t="shared" si="2"/>
        <v>0</v>
      </c>
    </row>
    <row r="32" spans="1:42" ht="67.5" x14ac:dyDescent="0.3">
      <c r="A32" s="729"/>
      <c r="B32" s="713"/>
      <c r="C32" s="710"/>
      <c r="D32" s="508" t="s">
        <v>53</v>
      </c>
      <c r="E32" s="440">
        <v>1</v>
      </c>
      <c r="F32" s="508" t="s">
        <v>332</v>
      </c>
      <c r="G32" s="520" t="s">
        <v>333</v>
      </c>
      <c r="H32" s="509" t="s">
        <v>52</v>
      </c>
      <c r="I32" s="440" t="s">
        <v>58</v>
      </c>
      <c r="J32" s="440" t="s">
        <v>58</v>
      </c>
      <c r="K32" s="440" t="s">
        <v>58</v>
      </c>
      <c r="L32" s="440" t="s">
        <v>76</v>
      </c>
      <c r="M32" s="440" t="s">
        <v>58</v>
      </c>
      <c r="N32" s="389"/>
      <c r="O32" s="389">
        <v>183000</v>
      </c>
      <c r="P32" s="389">
        <v>165500</v>
      </c>
      <c r="Q32" s="501">
        <f t="shared" si="0"/>
        <v>348500</v>
      </c>
      <c r="R32" s="392">
        <v>0</v>
      </c>
      <c r="S32" s="392">
        <v>0</v>
      </c>
      <c r="T32" s="392">
        <v>0</v>
      </c>
      <c r="U32" s="515">
        <v>5000</v>
      </c>
      <c r="V32" s="440">
        <v>7563</v>
      </c>
      <c r="W32" s="425">
        <v>4050</v>
      </c>
      <c r="X32" s="502">
        <f t="shared" si="3"/>
        <v>53.550178500595003</v>
      </c>
      <c r="Y32" s="386">
        <v>0</v>
      </c>
      <c r="Z32" s="386">
        <v>1365</v>
      </c>
      <c r="AA32" s="386">
        <v>0</v>
      </c>
      <c r="AB32" s="386">
        <v>0</v>
      </c>
      <c r="AC32" s="386">
        <v>0</v>
      </c>
      <c r="AD32" s="386">
        <v>310</v>
      </c>
      <c r="AE32" s="386">
        <v>0</v>
      </c>
      <c r="AF32" s="386">
        <v>0</v>
      </c>
      <c r="AG32" s="393">
        <v>0</v>
      </c>
      <c r="AH32" s="534">
        <v>341000</v>
      </c>
      <c r="AI32" s="393">
        <v>0</v>
      </c>
      <c r="AJ32" s="393">
        <v>0</v>
      </c>
      <c r="AK32" s="394">
        <f t="shared" si="10"/>
        <v>0</v>
      </c>
      <c r="AL32" s="528">
        <v>341000</v>
      </c>
      <c r="AM32" s="394">
        <f t="shared" si="9"/>
        <v>0</v>
      </c>
      <c r="AN32" s="394">
        <f t="shared" si="5"/>
        <v>0</v>
      </c>
      <c r="AO32" s="395">
        <f t="shared" si="6"/>
        <v>341000</v>
      </c>
      <c r="AP32" s="503">
        <f t="shared" si="2"/>
        <v>-7500</v>
      </c>
    </row>
    <row r="33" spans="1:42" ht="105" x14ac:dyDescent="0.3">
      <c r="A33" s="847"/>
      <c r="B33" s="743"/>
      <c r="C33" s="848"/>
      <c r="D33" s="508" t="s">
        <v>51</v>
      </c>
      <c r="E33" s="440">
        <v>1</v>
      </c>
      <c r="F33" s="508" t="s">
        <v>334</v>
      </c>
      <c r="G33" s="520" t="s">
        <v>335</v>
      </c>
      <c r="H33" s="509" t="s">
        <v>52</v>
      </c>
      <c r="I33" s="440" t="s">
        <v>58</v>
      </c>
      <c r="J33" s="440" t="s">
        <v>58</v>
      </c>
      <c r="K33" s="440" t="s">
        <v>58</v>
      </c>
      <c r="L33" s="440" t="s">
        <v>76</v>
      </c>
      <c r="M33" s="440" t="s">
        <v>58</v>
      </c>
      <c r="N33" s="389">
        <v>67200</v>
      </c>
      <c r="O33" s="389">
        <v>135880</v>
      </c>
      <c r="P33" s="389">
        <v>91900</v>
      </c>
      <c r="Q33" s="501">
        <f t="shared" si="0"/>
        <v>294980</v>
      </c>
      <c r="R33" s="392">
        <v>0</v>
      </c>
      <c r="S33" s="392">
        <v>0</v>
      </c>
      <c r="T33" s="515">
        <v>500</v>
      </c>
      <c r="U33" s="392">
        <v>0</v>
      </c>
      <c r="V33" s="440">
        <v>7563</v>
      </c>
      <c r="W33" s="386">
        <v>1720</v>
      </c>
      <c r="X33" s="502">
        <f t="shared" si="3"/>
        <v>22.742298029882321</v>
      </c>
      <c r="Y33" s="386">
        <v>0</v>
      </c>
      <c r="Z33" s="386">
        <v>0</v>
      </c>
      <c r="AA33" s="386">
        <v>820</v>
      </c>
      <c r="AB33" s="425">
        <v>0</v>
      </c>
      <c r="AC33" s="386">
        <v>0</v>
      </c>
      <c r="AD33" s="386">
        <v>0</v>
      </c>
      <c r="AE33" s="386">
        <v>0</v>
      </c>
      <c r="AF33" s="425" t="s">
        <v>336</v>
      </c>
      <c r="AG33" s="393">
        <v>0</v>
      </c>
      <c r="AH33" s="393">
        <v>0</v>
      </c>
      <c r="AI33" s="393">
        <v>0</v>
      </c>
      <c r="AJ33" s="534">
        <v>388400</v>
      </c>
      <c r="AK33" s="394">
        <f t="shared" si="10"/>
        <v>0</v>
      </c>
      <c r="AL33" s="394">
        <v>0</v>
      </c>
      <c r="AM33" s="528">
        <v>0</v>
      </c>
      <c r="AN33" s="394">
        <v>388400</v>
      </c>
      <c r="AO33" s="395">
        <f t="shared" si="6"/>
        <v>388400</v>
      </c>
      <c r="AP33" s="503">
        <f t="shared" si="2"/>
        <v>93420</v>
      </c>
    </row>
    <row r="34" spans="1:42" ht="67.5" x14ac:dyDescent="0.3">
      <c r="A34" s="846">
        <v>6</v>
      </c>
      <c r="B34" s="748" t="s">
        <v>337</v>
      </c>
      <c r="C34" s="845">
        <v>15</v>
      </c>
      <c r="D34" s="281" t="s">
        <v>338</v>
      </c>
      <c r="E34" s="126">
        <v>1</v>
      </c>
      <c r="F34" s="125" t="s">
        <v>339</v>
      </c>
      <c r="G34" s="281" t="s">
        <v>340</v>
      </c>
      <c r="H34" s="509" t="s">
        <v>52</v>
      </c>
      <c r="I34" s="440" t="s">
        <v>58</v>
      </c>
      <c r="J34" s="440" t="s">
        <v>58</v>
      </c>
      <c r="K34" s="440" t="s">
        <v>58</v>
      </c>
      <c r="L34" s="440" t="s">
        <v>58</v>
      </c>
      <c r="M34" s="440" t="s">
        <v>76</v>
      </c>
      <c r="N34" s="536">
        <v>0</v>
      </c>
      <c r="O34" s="537">
        <v>188300</v>
      </c>
      <c r="P34" s="536">
        <v>39900</v>
      </c>
      <c r="Q34" s="501">
        <f t="shared" si="0"/>
        <v>228200</v>
      </c>
      <c r="R34" s="17">
        <v>0</v>
      </c>
      <c r="S34" s="17">
        <v>1000</v>
      </c>
      <c r="T34" s="518">
        <v>1000000</v>
      </c>
      <c r="U34" s="17">
        <v>10000</v>
      </c>
      <c r="V34" s="440">
        <v>3615</v>
      </c>
      <c r="W34" s="282">
        <v>68</v>
      </c>
      <c r="X34" s="502">
        <f t="shared" si="3"/>
        <v>1.8810511756569848</v>
      </c>
      <c r="Y34" s="282">
        <v>0</v>
      </c>
      <c r="Z34" s="283">
        <v>361.7</v>
      </c>
      <c r="AA34" s="282">
        <v>0</v>
      </c>
      <c r="AB34" s="283">
        <v>0</v>
      </c>
      <c r="AC34" s="282">
        <v>0</v>
      </c>
      <c r="AD34" s="283">
        <v>0</v>
      </c>
      <c r="AE34" s="282">
        <v>0</v>
      </c>
      <c r="AF34" s="283">
        <v>0</v>
      </c>
      <c r="AG34" s="538">
        <v>0</v>
      </c>
      <c r="AH34" s="539">
        <v>361731</v>
      </c>
      <c r="AI34" s="538">
        <v>0</v>
      </c>
      <c r="AJ34" s="539">
        <v>0</v>
      </c>
      <c r="AK34" s="394">
        <f t="shared" si="10"/>
        <v>0</v>
      </c>
      <c r="AL34" s="394">
        <v>361731</v>
      </c>
      <c r="AM34" s="394">
        <v>0</v>
      </c>
      <c r="AN34" s="394">
        <f t="shared" si="5"/>
        <v>0</v>
      </c>
      <c r="AO34" s="395">
        <f t="shared" si="6"/>
        <v>361731</v>
      </c>
      <c r="AP34" s="503">
        <f t="shared" si="2"/>
        <v>133531</v>
      </c>
    </row>
    <row r="35" spans="1:42" ht="73.5" x14ac:dyDescent="0.3">
      <c r="A35" s="729"/>
      <c r="B35" s="713"/>
      <c r="C35" s="710"/>
      <c r="D35" s="508" t="s">
        <v>341</v>
      </c>
      <c r="E35" s="440">
        <v>2</v>
      </c>
      <c r="F35" s="508" t="s">
        <v>342</v>
      </c>
      <c r="G35" s="524" t="s">
        <v>343</v>
      </c>
      <c r="H35" s="509" t="s">
        <v>52</v>
      </c>
      <c r="I35" s="440" t="s">
        <v>58</v>
      </c>
      <c r="J35" s="440" t="s">
        <v>58</v>
      </c>
      <c r="K35" s="440" t="s">
        <v>58</v>
      </c>
      <c r="L35" s="440" t="s">
        <v>58</v>
      </c>
      <c r="M35" s="440" t="s">
        <v>76</v>
      </c>
      <c r="N35" s="441">
        <v>0</v>
      </c>
      <c r="O35" s="441">
        <v>16140</v>
      </c>
      <c r="P35" s="441">
        <v>18000</v>
      </c>
      <c r="Q35" s="501">
        <f t="shared" si="0"/>
        <v>34140</v>
      </c>
      <c r="R35" s="518">
        <v>12000</v>
      </c>
      <c r="S35" s="17">
        <v>0</v>
      </c>
      <c r="T35" s="17">
        <v>0</v>
      </c>
      <c r="U35" s="17">
        <v>0</v>
      </c>
      <c r="V35" s="440">
        <v>3615</v>
      </c>
      <c r="W35" s="540">
        <v>12</v>
      </c>
      <c r="X35" s="502">
        <f t="shared" si="3"/>
        <v>0.33195020746887965</v>
      </c>
      <c r="Y35" s="540">
        <v>11.7</v>
      </c>
      <c r="Z35" s="540">
        <v>0</v>
      </c>
      <c r="AA35" s="540">
        <v>0</v>
      </c>
      <c r="AB35" s="540">
        <v>0</v>
      </c>
      <c r="AC35" s="540">
        <v>0</v>
      </c>
      <c r="AD35" s="540">
        <v>0</v>
      </c>
      <c r="AE35" s="540">
        <v>0</v>
      </c>
      <c r="AF35" s="540">
        <v>0</v>
      </c>
      <c r="AG35" s="541">
        <v>140000</v>
      </c>
      <c r="AH35" s="541">
        <v>0</v>
      </c>
      <c r="AI35" s="541">
        <v>0</v>
      </c>
      <c r="AJ35" s="541">
        <v>0</v>
      </c>
      <c r="AK35" s="394">
        <v>140000</v>
      </c>
      <c r="AL35" s="394">
        <v>0</v>
      </c>
      <c r="AM35" s="394">
        <v>0</v>
      </c>
      <c r="AN35" s="394">
        <f t="shared" si="5"/>
        <v>0</v>
      </c>
      <c r="AO35" s="395">
        <f t="shared" si="6"/>
        <v>140000</v>
      </c>
      <c r="AP35" s="503">
        <f t="shared" si="2"/>
        <v>105860</v>
      </c>
    </row>
    <row r="36" spans="1:42" ht="90" x14ac:dyDescent="0.3">
      <c r="A36" s="729"/>
      <c r="B36" s="713"/>
      <c r="C36" s="710"/>
      <c r="D36" s="508" t="s">
        <v>344</v>
      </c>
      <c r="E36" s="440">
        <v>1</v>
      </c>
      <c r="F36" s="508" t="s">
        <v>308</v>
      </c>
      <c r="G36" s="524" t="s">
        <v>344</v>
      </c>
      <c r="H36" s="509" t="s">
        <v>52</v>
      </c>
      <c r="I36" s="440" t="s">
        <v>58</v>
      </c>
      <c r="J36" s="440" t="s">
        <v>58</v>
      </c>
      <c r="K36" s="440" t="s">
        <v>58</v>
      </c>
      <c r="L36" s="440" t="s">
        <v>58</v>
      </c>
      <c r="M36" s="440" t="s">
        <v>76</v>
      </c>
      <c r="N36" s="441">
        <v>0</v>
      </c>
      <c r="O36" s="441">
        <v>0</v>
      </c>
      <c r="P36" s="441">
        <v>9000</v>
      </c>
      <c r="Q36" s="390">
        <f t="shared" si="0"/>
        <v>9000</v>
      </c>
      <c r="R36" s="392">
        <v>0</v>
      </c>
      <c r="S36" s="392">
        <v>0</v>
      </c>
      <c r="T36" s="392">
        <v>0</v>
      </c>
      <c r="U36" s="515">
        <v>21000</v>
      </c>
      <c r="V36" s="440">
        <v>3615</v>
      </c>
      <c r="W36" s="540">
        <v>5</v>
      </c>
      <c r="X36" s="502">
        <f t="shared" si="3"/>
        <v>0.13831258644536654</v>
      </c>
      <c r="Y36" s="540">
        <v>0</v>
      </c>
      <c r="Z36" s="540">
        <v>0</v>
      </c>
      <c r="AA36" s="540">
        <v>0</v>
      </c>
      <c r="AB36" s="540">
        <v>0</v>
      </c>
      <c r="AC36" s="540">
        <v>0</v>
      </c>
      <c r="AD36" s="540">
        <v>0</v>
      </c>
      <c r="AE36" s="540">
        <v>0</v>
      </c>
      <c r="AF36" s="540">
        <v>5.46</v>
      </c>
      <c r="AG36" s="541">
        <v>0</v>
      </c>
      <c r="AH36" s="541">
        <v>0</v>
      </c>
      <c r="AI36" s="541">
        <v>0</v>
      </c>
      <c r="AJ36" s="541">
        <v>81900</v>
      </c>
      <c r="AK36" s="394">
        <f t="shared" ref="AK36:AK40" si="11">R36*Y36</f>
        <v>0</v>
      </c>
      <c r="AL36" s="394">
        <f t="shared" si="9"/>
        <v>0</v>
      </c>
      <c r="AM36" s="394">
        <f t="shared" si="9"/>
        <v>0</v>
      </c>
      <c r="AN36" s="394">
        <v>81900</v>
      </c>
      <c r="AO36" s="395">
        <f t="shared" si="6"/>
        <v>81900</v>
      </c>
      <c r="AP36" s="503">
        <f t="shared" si="2"/>
        <v>72900</v>
      </c>
    </row>
    <row r="37" spans="1:42" ht="73.5" x14ac:dyDescent="0.3">
      <c r="A37" s="847"/>
      <c r="B37" s="743"/>
      <c r="C37" s="848"/>
      <c r="D37" s="519" t="s">
        <v>345</v>
      </c>
      <c r="E37" s="443">
        <v>2</v>
      </c>
      <c r="F37" s="519" t="s">
        <v>346</v>
      </c>
      <c r="G37" s="542" t="s">
        <v>345</v>
      </c>
      <c r="H37" s="509" t="s">
        <v>52</v>
      </c>
      <c r="I37" s="443" t="s">
        <v>58</v>
      </c>
      <c r="J37" s="443" t="s">
        <v>58</v>
      </c>
      <c r="K37" s="443" t="s">
        <v>58</v>
      </c>
      <c r="L37" s="443" t="s">
        <v>58</v>
      </c>
      <c r="M37" s="443" t="s">
        <v>76</v>
      </c>
      <c r="N37" s="543">
        <v>497000</v>
      </c>
      <c r="O37" s="543">
        <v>21520</v>
      </c>
      <c r="P37" s="543">
        <v>18000</v>
      </c>
      <c r="Q37" s="544">
        <f>N37+O37+P37</f>
        <v>536520</v>
      </c>
      <c r="R37" s="518">
        <v>12000</v>
      </c>
      <c r="S37" s="17">
        <v>0</v>
      </c>
      <c r="T37" s="17">
        <v>0</v>
      </c>
      <c r="U37" s="518">
        <v>14000</v>
      </c>
      <c r="V37" s="440">
        <v>3615</v>
      </c>
      <c r="W37" s="540">
        <v>8</v>
      </c>
      <c r="X37" s="502">
        <f t="shared" si="3"/>
        <v>0.22130013831258644</v>
      </c>
      <c r="Y37" s="545">
        <v>0</v>
      </c>
      <c r="Z37" s="545">
        <v>0</v>
      </c>
      <c r="AA37" s="545">
        <v>0</v>
      </c>
      <c r="AB37" s="545">
        <v>0</v>
      </c>
      <c r="AC37" s="545">
        <v>8.6999999999999993</v>
      </c>
      <c r="AD37" s="545">
        <v>0</v>
      </c>
      <c r="AE37" s="545">
        <v>0</v>
      </c>
      <c r="AF37" s="545">
        <v>0</v>
      </c>
      <c r="AG37" s="541">
        <v>104400</v>
      </c>
      <c r="AH37" s="541">
        <v>0</v>
      </c>
      <c r="AI37" s="541">
        <v>0</v>
      </c>
      <c r="AJ37" s="541">
        <v>0</v>
      </c>
      <c r="AK37" s="394">
        <v>104400</v>
      </c>
      <c r="AL37" s="394">
        <f t="shared" si="9"/>
        <v>0</v>
      </c>
      <c r="AM37" s="394">
        <f t="shared" si="9"/>
        <v>0</v>
      </c>
      <c r="AN37" s="394">
        <f t="shared" si="5"/>
        <v>0</v>
      </c>
      <c r="AO37" s="395">
        <f t="shared" si="6"/>
        <v>104400</v>
      </c>
      <c r="AP37" s="503">
        <f t="shared" si="2"/>
        <v>-432120</v>
      </c>
    </row>
    <row r="38" spans="1:42" ht="46.5" x14ac:dyDescent="0.3">
      <c r="A38" s="844">
        <v>7</v>
      </c>
      <c r="B38" s="748" t="s">
        <v>337</v>
      </c>
      <c r="C38" s="845">
        <v>16</v>
      </c>
      <c r="D38" s="508" t="s">
        <v>56</v>
      </c>
      <c r="E38" s="440">
        <v>1</v>
      </c>
      <c r="F38" s="508" t="s">
        <v>347</v>
      </c>
      <c r="G38" s="524" t="s">
        <v>348</v>
      </c>
      <c r="H38" s="521" t="s">
        <v>349</v>
      </c>
      <c r="I38" s="440" t="s">
        <v>58</v>
      </c>
      <c r="J38" s="440" t="s">
        <v>58</v>
      </c>
      <c r="K38" s="546" t="s">
        <v>58</v>
      </c>
      <c r="L38" s="440" t="s">
        <v>58</v>
      </c>
      <c r="M38" s="443" t="s">
        <v>76</v>
      </c>
      <c r="N38" s="389">
        <v>720000</v>
      </c>
      <c r="O38" s="389">
        <v>76000</v>
      </c>
      <c r="P38" s="389">
        <v>180000</v>
      </c>
      <c r="Q38" s="547">
        <f t="shared" si="0"/>
        <v>976000</v>
      </c>
      <c r="R38" s="392">
        <v>0</v>
      </c>
      <c r="S38" s="392">
        <v>0</v>
      </c>
      <c r="T38" s="392">
        <v>0</v>
      </c>
      <c r="U38" s="392">
        <v>0</v>
      </c>
      <c r="V38" s="440">
        <v>11351</v>
      </c>
      <c r="W38" s="440">
        <v>11351</v>
      </c>
      <c r="X38" s="502">
        <f>W38/V38*100</f>
        <v>100</v>
      </c>
      <c r="Y38" s="386">
        <v>0</v>
      </c>
      <c r="Z38" s="386">
        <v>0</v>
      </c>
      <c r="AA38" s="386">
        <v>0</v>
      </c>
      <c r="AB38" s="386">
        <v>25</v>
      </c>
      <c r="AC38" s="386">
        <v>0</v>
      </c>
      <c r="AD38" s="386">
        <v>0</v>
      </c>
      <c r="AE38" s="386">
        <v>0</v>
      </c>
      <c r="AF38" s="386">
        <v>0</v>
      </c>
      <c r="AG38" s="393">
        <v>0</v>
      </c>
      <c r="AH38" s="393">
        <v>0</v>
      </c>
      <c r="AI38" s="393">
        <v>0</v>
      </c>
      <c r="AJ38" s="393">
        <v>0</v>
      </c>
      <c r="AK38" s="394">
        <f t="shared" si="11"/>
        <v>0</v>
      </c>
      <c r="AL38" s="394">
        <f t="shared" si="9"/>
        <v>0</v>
      </c>
      <c r="AM38" s="394">
        <f t="shared" si="9"/>
        <v>0</v>
      </c>
      <c r="AN38" s="394">
        <f t="shared" si="5"/>
        <v>0</v>
      </c>
      <c r="AO38" s="395">
        <f t="shared" si="6"/>
        <v>0</v>
      </c>
      <c r="AP38" s="503">
        <f t="shared" si="2"/>
        <v>-976000</v>
      </c>
    </row>
    <row r="39" spans="1:42" ht="46.5" x14ac:dyDescent="0.3">
      <c r="A39" s="844"/>
      <c r="B39" s="713"/>
      <c r="C39" s="710"/>
      <c r="D39" s="508" t="s">
        <v>50</v>
      </c>
      <c r="E39" s="440">
        <v>1</v>
      </c>
      <c r="F39" s="508" t="s">
        <v>350</v>
      </c>
      <c r="G39" s="524" t="s">
        <v>351</v>
      </c>
      <c r="H39" s="521" t="s">
        <v>352</v>
      </c>
      <c r="I39" s="440" t="s">
        <v>58</v>
      </c>
      <c r="J39" s="440" t="s">
        <v>58</v>
      </c>
      <c r="K39" s="546" t="s">
        <v>58</v>
      </c>
      <c r="L39" s="440" t="s">
        <v>58</v>
      </c>
      <c r="M39" s="443" t="s">
        <v>76</v>
      </c>
      <c r="N39" s="389">
        <v>630000</v>
      </c>
      <c r="O39" s="389">
        <v>399400</v>
      </c>
      <c r="P39" s="389">
        <v>0</v>
      </c>
      <c r="Q39" s="547">
        <f t="shared" si="0"/>
        <v>1029400</v>
      </c>
      <c r="R39" s="392">
        <v>0</v>
      </c>
      <c r="S39" s="392">
        <v>0</v>
      </c>
      <c r="T39" s="392">
        <v>0</v>
      </c>
      <c r="U39" s="392">
        <v>0</v>
      </c>
      <c r="V39" s="440">
        <v>11351</v>
      </c>
      <c r="W39" s="440">
        <v>11351</v>
      </c>
      <c r="X39" s="502">
        <f t="shared" si="3"/>
        <v>100</v>
      </c>
      <c r="Y39" s="386">
        <v>0</v>
      </c>
      <c r="Z39" s="386">
        <v>0</v>
      </c>
      <c r="AA39" s="386">
        <v>0</v>
      </c>
      <c r="AB39" s="386">
        <v>128</v>
      </c>
      <c r="AC39" s="386">
        <v>0</v>
      </c>
      <c r="AD39" s="386">
        <v>0</v>
      </c>
      <c r="AE39" s="386">
        <v>0</v>
      </c>
      <c r="AF39" s="386">
        <v>0</v>
      </c>
      <c r="AG39" s="393">
        <v>0</v>
      </c>
      <c r="AH39" s="393">
        <v>0</v>
      </c>
      <c r="AI39" s="393">
        <v>0</v>
      </c>
      <c r="AJ39" s="393">
        <v>0</v>
      </c>
      <c r="AK39" s="394">
        <f t="shared" si="11"/>
        <v>0</v>
      </c>
      <c r="AL39" s="394">
        <f t="shared" si="9"/>
        <v>0</v>
      </c>
      <c r="AM39" s="394">
        <f t="shared" si="9"/>
        <v>0</v>
      </c>
      <c r="AN39" s="394">
        <f t="shared" si="5"/>
        <v>0</v>
      </c>
      <c r="AO39" s="395">
        <f t="shared" si="6"/>
        <v>0</v>
      </c>
      <c r="AP39" s="503">
        <f t="shared" si="2"/>
        <v>-1029400</v>
      </c>
    </row>
    <row r="40" spans="1:42" ht="67.5" thickBot="1" x14ac:dyDescent="0.35">
      <c r="A40" s="844"/>
      <c r="B40" s="714"/>
      <c r="C40" s="711"/>
      <c r="D40" s="530" t="s">
        <v>353</v>
      </c>
      <c r="E40" s="443">
        <v>1</v>
      </c>
      <c r="F40" s="519" t="s">
        <v>354</v>
      </c>
      <c r="G40" s="542" t="s">
        <v>355</v>
      </c>
      <c r="H40" s="548" t="s">
        <v>349</v>
      </c>
      <c r="I40" s="443" t="s">
        <v>58</v>
      </c>
      <c r="J40" s="443" t="s">
        <v>58</v>
      </c>
      <c r="K40" s="443" t="s">
        <v>58</v>
      </c>
      <c r="L40" s="443" t="s">
        <v>58</v>
      </c>
      <c r="M40" s="443" t="s">
        <v>76</v>
      </c>
      <c r="N40" s="14">
        <v>540000</v>
      </c>
      <c r="O40" s="14">
        <v>238400</v>
      </c>
      <c r="P40" s="14">
        <v>0</v>
      </c>
      <c r="Q40" s="547">
        <f t="shared" si="0"/>
        <v>778400</v>
      </c>
      <c r="R40" s="17">
        <v>0</v>
      </c>
      <c r="S40" s="17">
        <v>0</v>
      </c>
      <c r="T40" s="17">
        <v>0</v>
      </c>
      <c r="U40" s="17">
        <v>0</v>
      </c>
      <c r="V40" s="443">
        <v>11351</v>
      </c>
      <c r="W40" s="440">
        <v>11351</v>
      </c>
      <c r="X40" s="502">
        <f t="shared" si="3"/>
        <v>100</v>
      </c>
      <c r="Y40" s="10">
        <v>0</v>
      </c>
      <c r="Z40" s="10">
        <v>0</v>
      </c>
      <c r="AA40" s="10">
        <v>1562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8">
        <v>0</v>
      </c>
      <c r="AH40" s="18">
        <v>0</v>
      </c>
      <c r="AI40" s="18">
        <v>0</v>
      </c>
      <c r="AJ40" s="18">
        <v>0</v>
      </c>
      <c r="AK40" s="394">
        <f t="shared" si="11"/>
        <v>0</v>
      </c>
      <c r="AL40" s="394">
        <f t="shared" si="9"/>
        <v>0</v>
      </c>
      <c r="AM40" s="394">
        <f t="shared" si="9"/>
        <v>0</v>
      </c>
      <c r="AN40" s="394">
        <f t="shared" si="5"/>
        <v>0</v>
      </c>
      <c r="AO40" s="395">
        <f t="shared" si="6"/>
        <v>0</v>
      </c>
      <c r="AP40" s="503">
        <f>AO40-Q40</f>
        <v>-778400</v>
      </c>
    </row>
    <row r="41" spans="1:42" ht="20.25" customHeight="1" thickBot="1" x14ac:dyDescent="0.35">
      <c r="A41" s="284"/>
      <c r="B41" s="289" t="s">
        <v>42</v>
      </c>
      <c r="C41" s="289">
        <f>C38+C34+C27+C19+C17+C12+C7</f>
        <v>94</v>
      </c>
      <c r="D41" s="285"/>
      <c r="E41" s="285">
        <f>SUM(E7:E40)</f>
        <v>40</v>
      </c>
      <c r="F41" s="286"/>
      <c r="G41" s="285"/>
      <c r="H41" s="285"/>
      <c r="I41" s="285"/>
      <c r="J41" s="285"/>
      <c r="K41" s="285"/>
      <c r="L41" s="285"/>
      <c r="M41" s="285"/>
      <c r="N41" s="285">
        <f>SUM(N7:N40)</f>
        <v>5192321</v>
      </c>
      <c r="O41" s="285">
        <f>SUM(O7:O40)</f>
        <v>4003923</v>
      </c>
      <c r="P41" s="287">
        <f>SUM(P7:P40)</f>
        <v>840300</v>
      </c>
      <c r="Q41" s="285">
        <f>SUM(Q7:Q40)</f>
        <v>10036544</v>
      </c>
      <c r="R41" s="285"/>
      <c r="S41" s="285"/>
      <c r="T41" s="285"/>
      <c r="U41" s="285"/>
      <c r="V41" s="285">
        <f>V7+V12+V17+V19+V27+V35+V38</f>
        <v>70610</v>
      </c>
      <c r="W41" s="285">
        <f>SUM(W7:W40)</f>
        <v>90924</v>
      </c>
      <c r="X41" s="288">
        <v>0</v>
      </c>
      <c r="Y41" s="285">
        <f t="shared" ref="Y41:AO41" si="12">SUM(Y7:Y40)</f>
        <v>118.7</v>
      </c>
      <c r="Z41" s="285">
        <f t="shared" si="12"/>
        <v>8411.7000000000007</v>
      </c>
      <c r="AA41" s="285">
        <f t="shared" si="12"/>
        <v>2548.1</v>
      </c>
      <c r="AB41" s="285">
        <f t="shared" si="12"/>
        <v>867373</v>
      </c>
      <c r="AC41" s="285">
        <f t="shared" si="12"/>
        <v>49.7</v>
      </c>
      <c r="AD41" s="285">
        <f t="shared" si="12"/>
        <v>310</v>
      </c>
      <c r="AE41" s="285">
        <f t="shared" si="12"/>
        <v>0</v>
      </c>
      <c r="AF41" s="285">
        <f t="shared" si="12"/>
        <v>1611415.46</v>
      </c>
      <c r="AG41" s="285">
        <f t="shared" si="12"/>
        <v>450100</v>
      </c>
      <c r="AH41" s="285">
        <f t="shared" si="12"/>
        <v>702731</v>
      </c>
      <c r="AI41" s="285">
        <f t="shared" si="12"/>
        <v>0</v>
      </c>
      <c r="AJ41" s="285">
        <f t="shared" si="12"/>
        <v>2655914</v>
      </c>
      <c r="AK41" s="285">
        <f t="shared" si="12"/>
        <v>806500</v>
      </c>
      <c r="AL41" s="285">
        <f t="shared" si="12"/>
        <v>982731</v>
      </c>
      <c r="AM41" s="285">
        <f t="shared" si="12"/>
        <v>0</v>
      </c>
      <c r="AN41" s="285">
        <f t="shared" si="12"/>
        <v>4301514</v>
      </c>
      <c r="AO41" s="285">
        <f t="shared" si="12"/>
        <v>6090745</v>
      </c>
      <c r="AP41" s="285">
        <f>AO41-Q41</f>
        <v>-3945799</v>
      </c>
    </row>
    <row r="43" spans="1:42" x14ac:dyDescent="0.3">
      <c r="A43" s="751" t="s">
        <v>765</v>
      </c>
      <c r="B43" s="751"/>
      <c r="C43" s="751"/>
      <c r="D43" s="751"/>
      <c r="E43" s="751"/>
      <c r="F43" s="751"/>
      <c r="G43" s="751"/>
      <c r="H43" s="751"/>
      <c r="I43" s="751"/>
      <c r="J43" s="751"/>
      <c r="K43" s="751"/>
    </row>
    <row r="44" spans="1:42" x14ac:dyDescent="0.3">
      <c r="A44" s="751"/>
      <c r="B44" s="751"/>
      <c r="C44" s="751"/>
      <c r="D44" s="751"/>
      <c r="E44" s="751"/>
      <c r="F44" s="751"/>
      <c r="G44" s="751"/>
      <c r="H44" s="751"/>
      <c r="I44" s="751"/>
      <c r="J44" s="751"/>
      <c r="K44" s="751"/>
    </row>
    <row r="45" spans="1:42" x14ac:dyDescent="0.3">
      <c r="A45" s="751"/>
      <c r="B45" s="751"/>
      <c r="C45" s="751"/>
      <c r="D45" s="751"/>
      <c r="E45" s="751"/>
      <c r="F45" s="751"/>
      <c r="G45" s="751"/>
      <c r="H45" s="751"/>
      <c r="I45" s="751"/>
      <c r="J45" s="751"/>
      <c r="K45" s="751"/>
    </row>
  </sheetData>
  <mergeCells count="54">
    <mergeCell ref="A1:AO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  <mergeCell ref="H3:H4"/>
    <mergeCell ref="I3:I4"/>
    <mergeCell ref="J3:J4"/>
    <mergeCell ref="K3:K4"/>
    <mergeCell ref="L3:L4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A7:A11"/>
    <mergeCell ref="B7:B11"/>
    <mergeCell ref="C7:C11"/>
    <mergeCell ref="A12:A16"/>
    <mergeCell ref="B12:B16"/>
    <mergeCell ref="C12:C16"/>
    <mergeCell ref="A17:A18"/>
    <mergeCell ref="B17:B18"/>
    <mergeCell ref="C17:C18"/>
    <mergeCell ref="A19:A26"/>
    <mergeCell ref="B19:B26"/>
    <mergeCell ref="C19:C26"/>
    <mergeCell ref="A43:K45"/>
    <mergeCell ref="A38:A40"/>
    <mergeCell ref="B38:B40"/>
    <mergeCell ref="C38:C40"/>
    <mergeCell ref="A27:A33"/>
    <mergeCell ref="B27:B33"/>
    <mergeCell ref="C27:C33"/>
    <mergeCell ref="A34:A37"/>
    <mergeCell ref="B34:B37"/>
    <mergeCell ref="C34:C3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5"/>
  <sheetViews>
    <sheetView zoomScale="70" zoomScaleNormal="70" workbookViewId="0">
      <selection sqref="A1:AP1"/>
    </sheetView>
  </sheetViews>
  <sheetFormatPr defaultRowHeight="15" x14ac:dyDescent="0.25"/>
  <cols>
    <col min="1" max="1" width="6.42578125" customWidth="1"/>
    <col min="2" max="2" width="14.42578125" customWidth="1"/>
    <col min="3" max="3" width="7.28515625" customWidth="1"/>
    <col min="4" max="4" width="20" customWidth="1"/>
    <col min="6" max="6" width="15.28515625" customWidth="1"/>
    <col min="7" max="7" width="26.5703125" customWidth="1"/>
    <col min="8" max="8" width="13.85546875" customWidth="1"/>
    <col min="9" max="9" width="8.5703125" customWidth="1"/>
    <col min="10" max="11" width="8.140625" customWidth="1"/>
    <col min="12" max="12" width="26.5703125" customWidth="1"/>
    <col min="13" max="13" width="12.5703125" customWidth="1"/>
    <col min="14" max="14" width="13.7109375" customWidth="1"/>
    <col min="15" max="15" width="13.42578125" customWidth="1"/>
    <col min="16" max="16" width="10.7109375" customWidth="1"/>
    <col min="17" max="17" width="13.42578125" customWidth="1"/>
    <col min="18" max="18" width="10" customWidth="1"/>
    <col min="19" max="19" width="7.85546875" customWidth="1"/>
    <col min="20" max="21" width="11" customWidth="1"/>
    <col min="23" max="23" width="15.140625" customWidth="1"/>
    <col min="28" max="28" width="8.28515625" customWidth="1"/>
    <col min="30" max="30" width="7.5703125" customWidth="1"/>
    <col min="32" max="32" width="9.7109375" customWidth="1"/>
    <col min="33" max="33" width="9.85546875" customWidth="1"/>
    <col min="34" max="34" width="8.28515625" customWidth="1"/>
    <col min="36" max="36" width="12.42578125" customWidth="1"/>
    <col min="37" max="37" width="10" customWidth="1"/>
    <col min="38" max="38" width="6.7109375" customWidth="1"/>
    <col min="39" max="39" width="10" customWidth="1"/>
    <col min="40" max="40" width="12.5703125" customWidth="1"/>
    <col min="41" max="41" width="13.7109375" customWidth="1"/>
    <col min="42" max="42" width="14.42578125" customWidth="1"/>
  </cols>
  <sheetData>
    <row r="1" spans="1:42" ht="59.25" customHeight="1" thickBot="1" x14ac:dyDescent="0.3">
      <c r="A1" s="789" t="s">
        <v>645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  <c r="Q1" s="789"/>
      <c r="R1" s="789"/>
      <c r="S1" s="789"/>
      <c r="T1" s="789"/>
      <c r="U1" s="789"/>
      <c r="V1" s="789"/>
      <c r="W1" s="789"/>
      <c r="X1" s="789"/>
      <c r="Y1" s="789"/>
      <c r="Z1" s="789"/>
      <c r="AA1" s="789"/>
      <c r="AB1" s="789"/>
      <c r="AC1" s="789"/>
      <c r="AD1" s="789"/>
      <c r="AE1" s="789"/>
      <c r="AF1" s="789"/>
      <c r="AG1" s="789"/>
      <c r="AH1" s="789"/>
      <c r="AI1" s="789"/>
      <c r="AJ1" s="789"/>
      <c r="AK1" s="789"/>
      <c r="AL1" s="789"/>
      <c r="AM1" s="789"/>
      <c r="AN1" s="789"/>
      <c r="AO1" s="789"/>
      <c r="AP1" s="790"/>
    </row>
    <row r="2" spans="1:42" ht="103.5" customHeight="1" x14ac:dyDescent="0.25">
      <c r="A2" s="791" t="s">
        <v>13</v>
      </c>
      <c r="B2" s="794" t="s">
        <v>33</v>
      </c>
      <c r="C2" s="797" t="s">
        <v>43</v>
      </c>
      <c r="D2" s="799" t="s">
        <v>630</v>
      </c>
      <c r="E2" s="799"/>
      <c r="F2" s="799"/>
      <c r="G2" s="799"/>
      <c r="H2" s="799"/>
      <c r="I2" s="794" t="s">
        <v>14</v>
      </c>
      <c r="J2" s="794"/>
      <c r="K2" s="794"/>
      <c r="L2" s="794"/>
      <c r="M2" s="794"/>
      <c r="N2" s="800" t="s">
        <v>4</v>
      </c>
      <c r="O2" s="800"/>
      <c r="P2" s="800"/>
      <c r="Q2" s="800"/>
      <c r="R2" s="801" t="s">
        <v>23</v>
      </c>
      <c r="S2" s="801"/>
      <c r="T2" s="801"/>
      <c r="U2" s="801"/>
      <c r="V2" s="794" t="s">
        <v>34</v>
      </c>
      <c r="W2" s="794"/>
      <c r="X2" s="794"/>
      <c r="Y2" s="799" t="s">
        <v>22</v>
      </c>
      <c r="Z2" s="799"/>
      <c r="AA2" s="799"/>
      <c r="AB2" s="799"/>
      <c r="AC2" s="799"/>
      <c r="AD2" s="799"/>
      <c r="AE2" s="799"/>
      <c r="AF2" s="799"/>
      <c r="AG2" s="794" t="s">
        <v>0</v>
      </c>
      <c r="AH2" s="794"/>
      <c r="AI2" s="794"/>
      <c r="AJ2" s="794"/>
      <c r="AK2" s="794"/>
      <c r="AL2" s="794"/>
      <c r="AM2" s="794"/>
      <c r="AN2" s="794"/>
      <c r="AO2" s="794"/>
      <c r="AP2" s="803"/>
    </row>
    <row r="3" spans="1:42" ht="16.5" x14ac:dyDescent="0.25">
      <c r="A3" s="792"/>
      <c r="B3" s="795"/>
      <c r="C3" s="798"/>
      <c r="D3" s="798" t="s">
        <v>47</v>
      </c>
      <c r="E3" s="795" t="s">
        <v>46</v>
      </c>
      <c r="F3" s="805" t="s">
        <v>10</v>
      </c>
      <c r="G3" s="798" t="s">
        <v>21</v>
      </c>
      <c r="H3" s="806" t="s">
        <v>257</v>
      </c>
      <c r="I3" s="798" t="s">
        <v>7</v>
      </c>
      <c r="J3" s="807" t="s">
        <v>6</v>
      </c>
      <c r="K3" s="798" t="s">
        <v>5</v>
      </c>
      <c r="L3" s="807" t="s">
        <v>32</v>
      </c>
      <c r="M3" s="795" t="s">
        <v>8</v>
      </c>
      <c r="N3" s="809" t="s">
        <v>31</v>
      </c>
      <c r="O3" s="807" t="s">
        <v>2</v>
      </c>
      <c r="P3" s="809" t="s">
        <v>3</v>
      </c>
      <c r="Q3" s="810" t="s">
        <v>41</v>
      </c>
      <c r="R3" s="802"/>
      <c r="S3" s="802"/>
      <c r="T3" s="802"/>
      <c r="U3" s="802"/>
      <c r="V3" s="795" t="s">
        <v>1</v>
      </c>
      <c r="W3" s="795"/>
      <c r="X3" s="795"/>
      <c r="Y3" s="795" t="s">
        <v>38</v>
      </c>
      <c r="Z3" s="795"/>
      <c r="AA3" s="795"/>
      <c r="AB3" s="795"/>
      <c r="AC3" s="795" t="s">
        <v>39</v>
      </c>
      <c r="AD3" s="795"/>
      <c r="AE3" s="795"/>
      <c r="AF3" s="795"/>
      <c r="AG3" s="811" t="s">
        <v>37</v>
      </c>
      <c r="AH3" s="811"/>
      <c r="AI3" s="811"/>
      <c r="AJ3" s="811"/>
      <c r="AK3" s="812" t="s">
        <v>40</v>
      </c>
      <c r="AL3" s="812"/>
      <c r="AM3" s="812"/>
      <c r="AN3" s="812"/>
      <c r="AO3" s="813" t="s">
        <v>41</v>
      </c>
      <c r="AP3" s="808" t="s">
        <v>44</v>
      </c>
    </row>
    <row r="4" spans="1:42" ht="176.25" customHeight="1" x14ac:dyDescent="0.25">
      <c r="A4" s="792"/>
      <c r="B4" s="795"/>
      <c r="C4" s="798"/>
      <c r="D4" s="798"/>
      <c r="E4" s="795"/>
      <c r="F4" s="805"/>
      <c r="G4" s="798"/>
      <c r="H4" s="806"/>
      <c r="I4" s="798"/>
      <c r="J4" s="807"/>
      <c r="K4" s="798"/>
      <c r="L4" s="807"/>
      <c r="M4" s="795"/>
      <c r="N4" s="809"/>
      <c r="O4" s="807"/>
      <c r="P4" s="809"/>
      <c r="Q4" s="810"/>
      <c r="R4" s="221" t="s">
        <v>24</v>
      </c>
      <c r="S4" s="221" t="s">
        <v>25</v>
      </c>
      <c r="T4" s="221" t="s">
        <v>26</v>
      </c>
      <c r="U4" s="221" t="s">
        <v>27</v>
      </c>
      <c r="V4" s="222" t="s">
        <v>35</v>
      </c>
      <c r="W4" s="222" t="s">
        <v>36</v>
      </c>
      <c r="X4" s="222" t="s">
        <v>9</v>
      </c>
      <c r="Y4" s="223" t="s">
        <v>15</v>
      </c>
      <c r="Z4" s="223" t="s">
        <v>17</v>
      </c>
      <c r="AA4" s="223" t="s">
        <v>19</v>
      </c>
      <c r="AB4" s="223" t="s">
        <v>8</v>
      </c>
      <c r="AC4" s="223" t="s">
        <v>15</v>
      </c>
      <c r="AD4" s="223" t="s">
        <v>17</v>
      </c>
      <c r="AE4" s="223" t="s">
        <v>19</v>
      </c>
      <c r="AF4" s="223" t="s">
        <v>8</v>
      </c>
      <c r="AG4" s="224" t="s">
        <v>15</v>
      </c>
      <c r="AH4" s="224" t="s">
        <v>17</v>
      </c>
      <c r="AI4" s="224" t="s">
        <v>19</v>
      </c>
      <c r="AJ4" s="225" t="s">
        <v>27</v>
      </c>
      <c r="AK4" s="226" t="s">
        <v>15</v>
      </c>
      <c r="AL4" s="226" t="s">
        <v>17</v>
      </c>
      <c r="AM4" s="226" t="s">
        <v>19</v>
      </c>
      <c r="AN4" s="227" t="s">
        <v>27</v>
      </c>
      <c r="AO4" s="813"/>
      <c r="AP4" s="808"/>
    </row>
    <row r="5" spans="1:42" ht="79.5" customHeight="1" thickBot="1" x14ac:dyDescent="0.3">
      <c r="A5" s="793"/>
      <c r="B5" s="796"/>
      <c r="C5" s="228" t="s">
        <v>12</v>
      </c>
      <c r="D5" s="804"/>
      <c r="E5" s="228" t="s">
        <v>12</v>
      </c>
      <c r="F5" s="229"/>
      <c r="G5" s="229"/>
      <c r="H5" s="230"/>
      <c r="I5" s="228"/>
      <c r="J5" s="228"/>
      <c r="K5" s="231"/>
      <c r="L5" s="228"/>
      <c r="M5" s="228"/>
      <c r="N5" s="232" t="s">
        <v>30</v>
      </c>
      <c r="O5" s="233" t="s">
        <v>30</v>
      </c>
      <c r="P5" s="232" t="s">
        <v>30</v>
      </c>
      <c r="Q5" s="234" t="s">
        <v>30</v>
      </c>
      <c r="R5" s="235" t="s">
        <v>28</v>
      </c>
      <c r="S5" s="235" t="s">
        <v>28</v>
      </c>
      <c r="T5" s="235" t="s">
        <v>28</v>
      </c>
      <c r="U5" s="235" t="s">
        <v>28</v>
      </c>
      <c r="V5" s="228" t="s">
        <v>29</v>
      </c>
      <c r="W5" s="228" t="s">
        <v>12</v>
      </c>
      <c r="X5" s="228" t="s">
        <v>9</v>
      </c>
      <c r="Y5" s="228" t="s">
        <v>16</v>
      </c>
      <c r="Z5" s="228" t="s">
        <v>18</v>
      </c>
      <c r="AA5" s="228" t="s">
        <v>20</v>
      </c>
      <c r="AB5" s="228"/>
      <c r="AC5" s="228" t="s">
        <v>16</v>
      </c>
      <c r="AD5" s="228" t="s">
        <v>18</v>
      </c>
      <c r="AE5" s="228" t="s">
        <v>20</v>
      </c>
      <c r="AF5" s="228"/>
      <c r="AG5" s="236" t="s">
        <v>28</v>
      </c>
      <c r="AH5" s="236" t="s">
        <v>28</v>
      </c>
      <c r="AI5" s="236" t="s">
        <v>28</v>
      </c>
      <c r="AJ5" s="236" t="s">
        <v>28</v>
      </c>
      <c r="AK5" s="237" t="s">
        <v>28</v>
      </c>
      <c r="AL5" s="237" t="s">
        <v>28</v>
      </c>
      <c r="AM5" s="237" t="s">
        <v>28</v>
      </c>
      <c r="AN5" s="237" t="s">
        <v>30</v>
      </c>
      <c r="AO5" s="238" t="s">
        <v>30</v>
      </c>
      <c r="AP5" s="239" t="s">
        <v>30</v>
      </c>
    </row>
    <row r="6" spans="1:42" ht="16.5" x14ac:dyDescent="0.25">
      <c r="A6" s="240">
        <v>1</v>
      </c>
      <c r="B6" s="241">
        <v>2</v>
      </c>
      <c r="C6" s="242">
        <v>3</v>
      </c>
      <c r="D6" s="241">
        <v>4</v>
      </c>
      <c r="E6" s="242">
        <v>5</v>
      </c>
      <c r="F6" s="241">
        <v>6</v>
      </c>
      <c r="G6" s="242">
        <v>7</v>
      </c>
      <c r="H6" s="243">
        <v>8</v>
      </c>
      <c r="I6" s="242">
        <v>9</v>
      </c>
      <c r="J6" s="241">
        <v>10</v>
      </c>
      <c r="K6" s="242">
        <v>11</v>
      </c>
      <c r="L6" s="241">
        <v>12</v>
      </c>
      <c r="M6" s="242">
        <v>13</v>
      </c>
      <c r="N6" s="244">
        <v>14</v>
      </c>
      <c r="O6" s="245">
        <v>15</v>
      </c>
      <c r="P6" s="244">
        <v>16</v>
      </c>
      <c r="Q6" s="246">
        <v>17</v>
      </c>
      <c r="R6" s="247">
        <v>18</v>
      </c>
      <c r="S6" s="248">
        <v>19</v>
      </c>
      <c r="T6" s="247">
        <v>20</v>
      </c>
      <c r="U6" s="248">
        <v>21</v>
      </c>
      <c r="V6" s="241">
        <v>22</v>
      </c>
      <c r="W6" s="242">
        <v>23</v>
      </c>
      <c r="X6" s="241">
        <v>24</v>
      </c>
      <c r="Y6" s="242">
        <v>25</v>
      </c>
      <c r="Z6" s="241">
        <v>26</v>
      </c>
      <c r="AA6" s="242">
        <v>27</v>
      </c>
      <c r="AB6" s="241">
        <v>28</v>
      </c>
      <c r="AC6" s="242">
        <v>29</v>
      </c>
      <c r="AD6" s="241">
        <v>30</v>
      </c>
      <c r="AE6" s="242">
        <v>31</v>
      </c>
      <c r="AF6" s="241">
        <v>32</v>
      </c>
      <c r="AG6" s="249">
        <v>33</v>
      </c>
      <c r="AH6" s="250">
        <v>34</v>
      </c>
      <c r="AI6" s="249">
        <v>35</v>
      </c>
      <c r="AJ6" s="250">
        <v>36</v>
      </c>
      <c r="AK6" s="251">
        <v>37</v>
      </c>
      <c r="AL6" s="252">
        <v>38</v>
      </c>
      <c r="AM6" s="251">
        <v>39</v>
      </c>
      <c r="AN6" s="252">
        <v>40</v>
      </c>
      <c r="AO6" s="253">
        <v>41</v>
      </c>
      <c r="AP6" s="254">
        <v>42</v>
      </c>
    </row>
    <row r="7" spans="1:42" ht="49.5" x14ac:dyDescent="0.25">
      <c r="A7" s="832">
        <v>1</v>
      </c>
      <c r="B7" s="835" t="s">
        <v>517</v>
      </c>
      <c r="C7" s="821">
        <v>9</v>
      </c>
      <c r="D7" s="552" t="s">
        <v>53</v>
      </c>
      <c r="E7" s="553">
        <v>1</v>
      </c>
      <c r="F7" s="554" t="s">
        <v>518</v>
      </c>
      <c r="G7" s="552" t="s">
        <v>519</v>
      </c>
      <c r="H7" s="555" t="s">
        <v>52</v>
      </c>
      <c r="I7" s="553"/>
      <c r="J7" s="553"/>
      <c r="K7" s="553"/>
      <c r="L7" s="552" t="s">
        <v>256</v>
      </c>
      <c r="M7" s="552"/>
      <c r="N7" s="552">
        <v>100000</v>
      </c>
      <c r="O7" s="556">
        <v>700000</v>
      </c>
      <c r="P7" s="557">
        <v>40000</v>
      </c>
      <c r="Q7" s="558">
        <f>P7+N7</f>
        <v>140000</v>
      </c>
      <c r="R7" s="559"/>
      <c r="S7" s="559"/>
      <c r="T7" s="559"/>
      <c r="U7" s="391">
        <v>15000</v>
      </c>
      <c r="V7" s="553">
        <v>16000</v>
      </c>
      <c r="W7" s="553">
        <v>8000</v>
      </c>
      <c r="X7" s="553">
        <v>50</v>
      </c>
      <c r="Y7" s="553"/>
      <c r="Z7" s="553">
        <v>20</v>
      </c>
      <c r="AA7" s="553">
        <v>80</v>
      </c>
      <c r="AB7" s="553"/>
      <c r="AC7" s="553"/>
      <c r="AD7" s="553">
        <v>40</v>
      </c>
      <c r="AE7" s="553">
        <v>5</v>
      </c>
      <c r="AF7" s="553"/>
      <c r="AG7" s="560"/>
      <c r="AH7" s="560"/>
      <c r="AI7" s="560"/>
      <c r="AJ7" s="560">
        <v>277000</v>
      </c>
      <c r="AK7" s="561"/>
      <c r="AL7" s="561"/>
      <c r="AM7" s="561"/>
      <c r="AN7" s="561">
        <f>AJ7</f>
        <v>277000</v>
      </c>
      <c r="AO7" s="562">
        <f>AN7</f>
        <v>277000</v>
      </c>
      <c r="AP7" s="563">
        <f>AO7-Q7</f>
        <v>137000</v>
      </c>
    </row>
    <row r="8" spans="1:42" ht="33" x14ac:dyDescent="0.25">
      <c r="A8" s="833"/>
      <c r="B8" s="824"/>
      <c r="C8" s="822"/>
      <c r="D8" s="552" t="s">
        <v>520</v>
      </c>
      <c r="E8" s="553">
        <v>2</v>
      </c>
      <c r="F8" s="556" t="s">
        <v>521</v>
      </c>
      <c r="G8" s="552" t="s">
        <v>522</v>
      </c>
      <c r="H8" s="555" t="s">
        <v>52</v>
      </c>
      <c r="I8" s="553"/>
      <c r="J8" s="553"/>
      <c r="K8" s="553"/>
      <c r="L8" s="552" t="s">
        <v>256</v>
      </c>
      <c r="M8" s="552"/>
      <c r="N8" s="552">
        <v>60000</v>
      </c>
      <c r="O8" s="556">
        <v>1200000</v>
      </c>
      <c r="P8" s="557">
        <v>40000</v>
      </c>
      <c r="Q8" s="558">
        <f t="shared" ref="Q8:Q19" si="0">P8+O8+N8+N8</f>
        <v>1360000</v>
      </c>
      <c r="R8" s="559"/>
      <c r="S8" s="559"/>
      <c r="T8" s="559"/>
      <c r="U8" s="391"/>
      <c r="V8" s="553"/>
      <c r="W8" s="553"/>
      <c r="X8" s="553"/>
      <c r="Y8" s="553"/>
      <c r="Z8" s="553"/>
      <c r="AA8" s="553"/>
      <c r="AB8" s="553"/>
      <c r="AC8" s="553"/>
      <c r="AD8" s="553"/>
      <c r="AE8" s="553"/>
      <c r="AF8" s="553"/>
      <c r="AG8" s="560"/>
      <c r="AH8" s="560"/>
      <c r="AI8" s="560"/>
      <c r="AJ8" s="560">
        <v>1214000</v>
      </c>
      <c r="AK8" s="561"/>
      <c r="AL8" s="561"/>
      <c r="AM8" s="561"/>
      <c r="AN8" s="561">
        <f t="shared" ref="AN8:AN19" si="1">AJ8</f>
        <v>1214000</v>
      </c>
      <c r="AO8" s="562">
        <f t="shared" ref="AO8:AO19" si="2">AN8</f>
        <v>1214000</v>
      </c>
      <c r="AP8" s="563">
        <f t="shared" ref="AP8:AP19" si="3">AO8-Q8-M8</f>
        <v>-146000</v>
      </c>
    </row>
    <row r="9" spans="1:42" ht="33" x14ac:dyDescent="0.25">
      <c r="A9" s="833"/>
      <c r="B9" s="824"/>
      <c r="C9" s="822"/>
      <c r="D9" s="552" t="s">
        <v>54</v>
      </c>
      <c r="E9" s="553">
        <v>1</v>
      </c>
      <c r="F9" s="556" t="s">
        <v>523</v>
      </c>
      <c r="G9" s="552" t="s">
        <v>524</v>
      </c>
      <c r="H9" s="555" t="s">
        <v>52</v>
      </c>
      <c r="I9" s="553"/>
      <c r="J9" s="553"/>
      <c r="K9" s="553"/>
      <c r="L9" s="552" t="s">
        <v>256</v>
      </c>
      <c r="M9" s="552"/>
      <c r="N9" s="552">
        <v>30000</v>
      </c>
      <c r="O9" s="556">
        <v>300000</v>
      </c>
      <c r="P9" s="557">
        <v>50000</v>
      </c>
      <c r="Q9" s="558">
        <f t="shared" si="0"/>
        <v>410000</v>
      </c>
      <c r="R9" s="559"/>
      <c r="S9" s="559"/>
      <c r="T9" s="559">
        <v>150</v>
      </c>
      <c r="U9" s="391"/>
      <c r="V9" s="553"/>
      <c r="W9" s="553"/>
      <c r="X9" s="553"/>
      <c r="Y9" s="553"/>
      <c r="Z9" s="553"/>
      <c r="AA9" s="553">
        <v>3000</v>
      </c>
      <c r="AB9" s="553"/>
      <c r="AC9" s="553"/>
      <c r="AD9" s="553"/>
      <c r="AE9" s="553">
        <v>3000</v>
      </c>
      <c r="AF9" s="553"/>
      <c r="AG9" s="560"/>
      <c r="AH9" s="560"/>
      <c r="AI9" s="560"/>
      <c r="AJ9" s="560">
        <v>167000</v>
      </c>
      <c r="AK9" s="561"/>
      <c r="AL9" s="561"/>
      <c r="AM9" s="561"/>
      <c r="AN9" s="561">
        <f t="shared" si="1"/>
        <v>167000</v>
      </c>
      <c r="AO9" s="562">
        <f t="shared" si="2"/>
        <v>167000</v>
      </c>
      <c r="AP9" s="563">
        <f t="shared" si="3"/>
        <v>-243000</v>
      </c>
    </row>
    <row r="10" spans="1:42" ht="33" x14ac:dyDescent="0.25">
      <c r="A10" s="833"/>
      <c r="B10" s="824"/>
      <c r="C10" s="822"/>
      <c r="D10" s="552" t="s">
        <v>525</v>
      </c>
      <c r="E10" s="553">
        <v>1</v>
      </c>
      <c r="F10" s="556" t="s">
        <v>526</v>
      </c>
      <c r="G10" s="552" t="s">
        <v>525</v>
      </c>
      <c r="H10" s="555" t="s">
        <v>52</v>
      </c>
      <c r="I10" s="553"/>
      <c r="J10" s="553"/>
      <c r="K10" s="553"/>
      <c r="L10" s="552" t="s">
        <v>256</v>
      </c>
      <c r="M10" s="552"/>
      <c r="N10" s="552">
        <v>20000</v>
      </c>
      <c r="O10" s="556">
        <v>600000</v>
      </c>
      <c r="P10" s="557">
        <v>30000</v>
      </c>
      <c r="Q10" s="558">
        <f t="shared" si="0"/>
        <v>670000</v>
      </c>
      <c r="R10" s="559"/>
      <c r="S10" s="559"/>
      <c r="T10" s="559">
        <v>400</v>
      </c>
      <c r="U10" s="391"/>
      <c r="V10" s="553"/>
      <c r="W10" s="553"/>
      <c r="X10" s="553"/>
      <c r="Y10" s="553"/>
      <c r="Z10" s="553"/>
      <c r="AA10" s="553">
        <v>150</v>
      </c>
      <c r="AB10" s="553"/>
      <c r="AC10" s="553"/>
      <c r="AD10" s="553"/>
      <c r="AE10" s="553">
        <v>150</v>
      </c>
      <c r="AF10" s="553"/>
      <c r="AG10" s="560"/>
      <c r="AH10" s="560"/>
      <c r="AI10" s="560"/>
      <c r="AJ10" s="560">
        <v>50000</v>
      </c>
      <c r="AK10" s="561"/>
      <c r="AL10" s="561"/>
      <c r="AM10" s="561"/>
      <c r="AN10" s="561">
        <f t="shared" si="1"/>
        <v>50000</v>
      </c>
      <c r="AO10" s="562">
        <f t="shared" si="2"/>
        <v>50000</v>
      </c>
      <c r="AP10" s="563">
        <f t="shared" si="3"/>
        <v>-620000</v>
      </c>
    </row>
    <row r="11" spans="1:42" ht="53.25" customHeight="1" x14ac:dyDescent="0.25">
      <c r="A11" s="833"/>
      <c r="B11" s="824"/>
      <c r="C11" s="822"/>
      <c r="D11" s="552" t="s">
        <v>527</v>
      </c>
      <c r="E11" s="553">
        <v>1</v>
      </c>
      <c r="F11" s="556" t="s">
        <v>528</v>
      </c>
      <c r="G11" s="552" t="s">
        <v>527</v>
      </c>
      <c r="H11" s="555" t="s">
        <v>52</v>
      </c>
      <c r="I11" s="552"/>
      <c r="J11" s="553"/>
      <c r="K11" s="553"/>
      <c r="L11" s="552" t="s">
        <v>256</v>
      </c>
      <c r="M11" s="553"/>
      <c r="N11" s="553">
        <v>20000</v>
      </c>
      <c r="O11" s="556">
        <v>150000</v>
      </c>
      <c r="P11" s="557">
        <v>20000</v>
      </c>
      <c r="Q11" s="558">
        <f t="shared" si="0"/>
        <v>210000</v>
      </c>
      <c r="R11" s="559"/>
      <c r="S11" s="559"/>
      <c r="T11" s="559"/>
      <c r="U11" s="391">
        <v>8000</v>
      </c>
      <c r="V11" s="553"/>
      <c r="W11" s="553"/>
      <c r="X11" s="553"/>
      <c r="Y11" s="553"/>
      <c r="Z11" s="553"/>
      <c r="AA11" s="553">
        <v>100</v>
      </c>
      <c r="AB11" s="553"/>
      <c r="AC11" s="553"/>
      <c r="AD11" s="553"/>
      <c r="AE11" s="553">
        <v>100</v>
      </c>
      <c r="AF11" s="553"/>
      <c r="AG11" s="560"/>
      <c r="AH11" s="560"/>
      <c r="AI11" s="560"/>
      <c r="AJ11" s="560">
        <v>30000</v>
      </c>
      <c r="AK11" s="561"/>
      <c r="AL11" s="561"/>
      <c r="AM11" s="561"/>
      <c r="AN11" s="561">
        <f t="shared" si="1"/>
        <v>30000</v>
      </c>
      <c r="AO11" s="562">
        <f t="shared" si="2"/>
        <v>30000</v>
      </c>
      <c r="AP11" s="563">
        <f t="shared" si="3"/>
        <v>-180000</v>
      </c>
    </row>
    <row r="12" spans="1:42" ht="33" x14ac:dyDescent="0.25">
      <c r="A12" s="833"/>
      <c r="B12" s="824"/>
      <c r="C12" s="822"/>
      <c r="D12" s="552" t="s">
        <v>56</v>
      </c>
      <c r="E12" s="553">
        <v>1</v>
      </c>
      <c r="F12" s="556" t="s">
        <v>529</v>
      </c>
      <c r="G12" s="552" t="s">
        <v>56</v>
      </c>
      <c r="H12" s="555" t="s">
        <v>52</v>
      </c>
      <c r="I12" s="553"/>
      <c r="J12" s="553"/>
      <c r="K12" s="553"/>
      <c r="L12" s="552" t="s">
        <v>256</v>
      </c>
      <c r="M12" s="553"/>
      <c r="N12" s="553">
        <v>250000</v>
      </c>
      <c r="O12" s="556">
        <v>600000</v>
      </c>
      <c r="P12" s="557">
        <v>40000</v>
      </c>
      <c r="Q12" s="558">
        <f t="shared" si="0"/>
        <v>1140000</v>
      </c>
      <c r="R12" s="559"/>
      <c r="S12" s="559"/>
      <c r="T12" s="559"/>
      <c r="U12" s="391">
        <v>15000</v>
      </c>
      <c r="V12" s="553"/>
      <c r="W12" s="553"/>
      <c r="X12" s="553"/>
      <c r="Y12" s="553"/>
      <c r="Z12" s="553"/>
      <c r="AA12" s="553">
        <v>200</v>
      </c>
      <c r="AB12" s="553"/>
      <c r="AC12" s="553"/>
      <c r="AD12" s="553"/>
      <c r="AE12" s="553">
        <v>200</v>
      </c>
      <c r="AF12" s="553"/>
      <c r="AG12" s="560"/>
      <c r="AH12" s="560"/>
      <c r="AI12" s="560"/>
      <c r="AJ12" s="560">
        <v>35000</v>
      </c>
      <c r="AK12" s="561"/>
      <c r="AL12" s="561"/>
      <c r="AM12" s="561"/>
      <c r="AN12" s="561">
        <f t="shared" si="1"/>
        <v>35000</v>
      </c>
      <c r="AO12" s="562">
        <f t="shared" si="2"/>
        <v>35000</v>
      </c>
      <c r="AP12" s="563">
        <f t="shared" si="3"/>
        <v>-1105000</v>
      </c>
    </row>
    <row r="13" spans="1:42" ht="48.75" customHeight="1" x14ac:dyDescent="0.25">
      <c r="A13" s="833"/>
      <c r="B13" s="824"/>
      <c r="C13" s="822"/>
      <c r="D13" s="552" t="s">
        <v>292</v>
      </c>
      <c r="E13" s="553">
        <v>1</v>
      </c>
      <c r="F13" s="556" t="s">
        <v>530</v>
      </c>
      <c r="G13" s="552" t="s">
        <v>292</v>
      </c>
      <c r="H13" s="555" t="s">
        <v>52</v>
      </c>
      <c r="I13" s="553"/>
      <c r="J13" s="553"/>
      <c r="K13" s="553"/>
      <c r="L13" s="552" t="s">
        <v>256</v>
      </c>
      <c r="M13" s="553"/>
      <c r="N13" s="553">
        <v>80000</v>
      </c>
      <c r="O13" s="556">
        <v>900000</v>
      </c>
      <c r="P13" s="557">
        <v>30000</v>
      </c>
      <c r="Q13" s="558">
        <f t="shared" si="0"/>
        <v>1090000</v>
      </c>
      <c r="R13" s="559"/>
      <c r="S13" s="559"/>
      <c r="T13" s="559"/>
      <c r="U13" s="559">
        <v>25000</v>
      </c>
      <c r="V13" s="553"/>
      <c r="W13" s="553"/>
      <c r="X13" s="553"/>
      <c r="Y13" s="553"/>
      <c r="Z13" s="553"/>
      <c r="AA13" s="553">
        <v>150</v>
      </c>
      <c r="AB13" s="553"/>
      <c r="AC13" s="553"/>
      <c r="AD13" s="553"/>
      <c r="AE13" s="553">
        <v>150</v>
      </c>
      <c r="AF13" s="553"/>
      <c r="AG13" s="560"/>
      <c r="AH13" s="560"/>
      <c r="AI13" s="560"/>
      <c r="AJ13" s="560">
        <v>0</v>
      </c>
      <c r="AK13" s="561"/>
      <c r="AL13" s="561"/>
      <c r="AM13" s="561"/>
      <c r="AN13" s="561">
        <f t="shared" si="1"/>
        <v>0</v>
      </c>
      <c r="AO13" s="562">
        <f t="shared" si="2"/>
        <v>0</v>
      </c>
      <c r="AP13" s="563">
        <f t="shared" si="3"/>
        <v>-1090000</v>
      </c>
    </row>
    <row r="14" spans="1:42" ht="58.5" customHeight="1" x14ac:dyDescent="0.25">
      <c r="A14" s="833"/>
      <c r="B14" s="824"/>
      <c r="C14" s="822"/>
      <c r="D14" s="552" t="s">
        <v>481</v>
      </c>
      <c r="E14" s="553">
        <v>1</v>
      </c>
      <c r="F14" s="556" t="s">
        <v>531</v>
      </c>
      <c r="G14" s="552" t="s">
        <v>481</v>
      </c>
      <c r="H14" s="555" t="s">
        <v>52</v>
      </c>
      <c r="I14" s="553"/>
      <c r="J14" s="553"/>
      <c r="K14" s="553"/>
      <c r="L14" s="552" t="s">
        <v>256</v>
      </c>
      <c r="M14" s="553"/>
      <c r="N14" s="553"/>
      <c r="O14" s="556">
        <v>0</v>
      </c>
      <c r="P14" s="557"/>
      <c r="Q14" s="558">
        <f t="shared" si="0"/>
        <v>0</v>
      </c>
      <c r="R14" s="559"/>
      <c r="S14" s="559"/>
      <c r="T14" s="559"/>
      <c r="U14" s="559">
        <v>30</v>
      </c>
      <c r="V14" s="553"/>
      <c r="W14" s="553"/>
      <c r="X14" s="553"/>
      <c r="Y14" s="553"/>
      <c r="Z14" s="553"/>
      <c r="AA14" s="553">
        <v>10000</v>
      </c>
      <c r="AB14" s="553"/>
      <c r="AC14" s="553"/>
      <c r="AD14" s="553"/>
      <c r="AE14" s="553">
        <v>10000</v>
      </c>
      <c r="AF14" s="553"/>
      <c r="AG14" s="560"/>
      <c r="AH14" s="560"/>
      <c r="AI14" s="560"/>
      <c r="AJ14" s="560">
        <v>0</v>
      </c>
      <c r="AK14" s="561"/>
      <c r="AL14" s="561"/>
      <c r="AM14" s="561"/>
      <c r="AN14" s="561">
        <f t="shared" si="1"/>
        <v>0</v>
      </c>
      <c r="AO14" s="562">
        <f t="shared" si="2"/>
        <v>0</v>
      </c>
      <c r="AP14" s="563">
        <f t="shared" si="3"/>
        <v>0</v>
      </c>
    </row>
    <row r="15" spans="1:42" ht="89.25" customHeight="1" x14ac:dyDescent="0.25">
      <c r="A15" s="833"/>
      <c r="B15" s="824"/>
      <c r="C15" s="822"/>
      <c r="D15" s="552" t="s">
        <v>532</v>
      </c>
      <c r="E15" s="553">
        <v>1</v>
      </c>
      <c r="F15" s="556" t="s">
        <v>533</v>
      </c>
      <c r="G15" s="552" t="s">
        <v>532</v>
      </c>
      <c r="H15" s="555" t="s">
        <v>52</v>
      </c>
      <c r="I15" s="553"/>
      <c r="J15" s="553"/>
      <c r="K15" s="553"/>
      <c r="L15" s="552" t="s">
        <v>256</v>
      </c>
      <c r="M15" s="553"/>
      <c r="N15" s="553"/>
      <c r="O15" s="556">
        <v>0</v>
      </c>
      <c r="P15" s="557"/>
      <c r="Q15" s="558">
        <f t="shared" si="0"/>
        <v>0</v>
      </c>
      <c r="R15" s="559">
        <v>30000</v>
      </c>
      <c r="S15" s="559"/>
      <c r="T15" s="559"/>
      <c r="U15" s="559"/>
      <c r="V15" s="553"/>
      <c r="W15" s="553"/>
      <c r="X15" s="553"/>
      <c r="Y15" s="553">
        <v>8</v>
      </c>
      <c r="Z15" s="553">
        <v>20</v>
      </c>
      <c r="AA15" s="553">
        <v>10</v>
      </c>
      <c r="AB15" s="553"/>
      <c r="AC15" s="553"/>
      <c r="AD15" s="553"/>
      <c r="AE15" s="553">
        <v>0</v>
      </c>
      <c r="AF15" s="553"/>
      <c r="AG15" s="560"/>
      <c r="AH15" s="560"/>
      <c r="AI15" s="560"/>
      <c r="AJ15" s="560">
        <v>0</v>
      </c>
      <c r="AK15" s="561"/>
      <c r="AL15" s="561"/>
      <c r="AM15" s="561"/>
      <c r="AN15" s="561">
        <f t="shared" si="1"/>
        <v>0</v>
      </c>
      <c r="AO15" s="562">
        <f t="shared" si="2"/>
        <v>0</v>
      </c>
      <c r="AP15" s="563">
        <f t="shared" si="3"/>
        <v>0</v>
      </c>
    </row>
    <row r="16" spans="1:42" ht="66" x14ac:dyDescent="0.25">
      <c r="A16" s="833"/>
      <c r="B16" s="824"/>
      <c r="C16" s="822"/>
      <c r="D16" s="552" t="s">
        <v>532</v>
      </c>
      <c r="E16" s="553">
        <v>1</v>
      </c>
      <c r="F16" s="556" t="s">
        <v>530</v>
      </c>
      <c r="G16" s="552" t="s">
        <v>532</v>
      </c>
      <c r="H16" s="555" t="s">
        <v>52</v>
      </c>
      <c r="I16" s="553"/>
      <c r="J16" s="553"/>
      <c r="K16" s="553"/>
      <c r="L16" s="552" t="s">
        <v>256</v>
      </c>
      <c r="M16" s="553"/>
      <c r="N16" s="553"/>
      <c r="O16" s="556">
        <v>0</v>
      </c>
      <c r="P16" s="557"/>
      <c r="Q16" s="558">
        <f t="shared" si="0"/>
        <v>0</v>
      </c>
      <c r="R16" s="559">
        <v>30000</v>
      </c>
      <c r="S16" s="559"/>
      <c r="T16" s="559"/>
      <c r="U16" s="391"/>
      <c r="V16" s="553"/>
      <c r="W16" s="553"/>
      <c r="X16" s="553"/>
      <c r="Y16" s="553"/>
      <c r="Z16" s="553">
        <v>20</v>
      </c>
      <c r="AA16" s="553">
        <v>20</v>
      </c>
      <c r="AB16" s="553"/>
      <c r="AC16" s="553">
        <v>2500</v>
      </c>
      <c r="AD16" s="553"/>
      <c r="AE16" s="553">
        <v>0</v>
      </c>
      <c r="AF16" s="553"/>
      <c r="AG16" s="560">
        <v>2500</v>
      </c>
      <c r="AH16" s="560"/>
      <c r="AI16" s="560"/>
      <c r="AJ16" s="560">
        <v>0</v>
      </c>
      <c r="AK16" s="561"/>
      <c r="AL16" s="561"/>
      <c r="AM16" s="561"/>
      <c r="AN16" s="561">
        <f t="shared" si="1"/>
        <v>0</v>
      </c>
      <c r="AO16" s="562">
        <f t="shared" si="2"/>
        <v>0</v>
      </c>
      <c r="AP16" s="563">
        <f t="shared" si="3"/>
        <v>0</v>
      </c>
    </row>
    <row r="17" spans="1:42" ht="58.5" customHeight="1" x14ac:dyDescent="0.25">
      <c r="A17" s="833"/>
      <c r="B17" s="824"/>
      <c r="C17" s="822"/>
      <c r="D17" s="552" t="s">
        <v>534</v>
      </c>
      <c r="E17" s="553">
        <v>1</v>
      </c>
      <c r="F17" s="556" t="s">
        <v>535</v>
      </c>
      <c r="G17" s="552" t="s">
        <v>534</v>
      </c>
      <c r="H17" s="555" t="s">
        <v>52</v>
      </c>
      <c r="I17" s="553"/>
      <c r="J17" s="553"/>
      <c r="K17" s="553"/>
      <c r="L17" s="552" t="s">
        <v>256</v>
      </c>
      <c r="M17" s="553"/>
      <c r="N17" s="553">
        <v>25000</v>
      </c>
      <c r="O17" s="556">
        <v>500000</v>
      </c>
      <c r="P17" s="557">
        <v>40000</v>
      </c>
      <c r="Q17" s="558">
        <f t="shared" si="0"/>
        <v>590000</v>
      </c>
      <c r="R17" s="559"/>
      <c r="S17" s="559"/>
      <c r="T17" s="559"/>
      <c r="U17" s="391" t="s">
        <v>58</v>
      </c>
      <c r="V17" s="553"/>
      <c r="W17" s="553"/>
      <c r="X17" s="553"/>
      <c r="Y17" s="553"/>
      <c r="Z17" s="553"/>
      <c r="AA17" s="553"/>
      <c r="AB17" s="553"/>
      <c r="AC17" s="553"/>
      <c r="AD17" s="553"/>
      <c r="AE17" s="553"/>
      <c r="AF17" s="553"/>
      <c r="AG17" s="560"/>
      <c r="AH17" s="560"/>
      <c r="AI17" s="560"/>
      <c r="AJ17" s="560">
        <v>0</v>
      </c>
      <c r="AK17" s="561"/>
      <c r="AL17" s="561"/>
      <c r="AM17" s="561"/>
      <c r="AN17" s="561">
        <f t="shared" si="1"/>
        <v>0</v>
      </c>
      <c r="AO17" s="562">
        <f t="shared" si="2"/>
        <v>0</v>
      </c>
      <c r="AP17" s="563">
        <f t="shared" si="3"/>
        <v>-590000</v>
      </c>
    </row>
    <row r="18" spans="1:42" ht="33" x14ac:dyDescent="0.25">
      <c r="A18" s="833"/>
      <c r="B18" s="824"/>
      <c r="C18" s="822"/>
      <c r="D18" s="552" t="s">
        <v>536</v>
      </c>
      <c r="E18" s="553">
        <v>2</v>
      </c>
      <c r="F18" s="556" t="s">
        <v>535</v>
      </c>
      <c r="G18" s="552" t="s">
        <v>536</v>
      </c>
      <c r="H18" s="555" t="s">
        <v>52</v>
      </c>
      <c r="I18" s="553"/>
      <c r="J18" s="553"/>
      <c r="K18" s="553"/>
      <c r="L18" s="552" t="s">
        <v>256</v>
      </c>
      <c r="M18" s="553"/>
      <c r="N18" s="553"/>
      <c r="O18" s="556">
        <v>0</v>
      </c>
      <c r="P18" s="557"/>
      <c r="Q18" s="558">
        <f t="shared" si="0"/>
        <v>0</v>
      </c>
      <c r="R18" s="559"/>
      <c r="S18" s="559"/>
      <c r="T18" s="559"/>
      <c r="U18" s="559" t="s">
        <v>58</v>
      </c>
      <c r="V18" s="553"/>
      <c r="W18" s="553"/>
      <c r="X18" s="553"/>
      <c r="Y18" s="553"/>
      <c r="Z18" s="553"/>
      <c r="AA18" s="553">
        <v>0</v>
      </c>
      <c r="AB18" s="553"/>
      <c r="AC18" s="553"/>
      <c r="AD18" s="553"/>
      <c r="AE18" s="553">
        <v>0</v>
      </c>
      <c r="AF18" s="553"/>
      <c r="AG18" s="560"/>
      <c r="AH18" s="560"/>
      <c r="AI18" s="560"/>
      <c r="AJ18" s="560">
        <v>0</v>
      </c>
      <c r="AK18" s="561"/>
      <c r="AL18" s="561"/>
      <c r="AM18" s="561"/>
      <c r="AN18" s="561">
        <f t="shared" si="1"/>
        <v>0</v>
      </c>
      <c r="AO18" s="562">
        <f t="shared" si="2"/>
        <v>0</v>
      </c>
      <c r="AP18" s="563">
        <f t="shared" si="3"/>
        <v>0</v>
      </c>
    </row>
    <row r="19" spans="1:42" ht="33.75" thickBot="1" x14ac:dyDescent="0.3">
      <c r="A19" s="838"/>
      <c r="B19" s="825"/>
      <c r="C19" s="823"/>
      <c r="D19" s="552" t="s">
        <v>537</v>
      </c>
      <c r="E19" s="553">
        <v>1</v>
      </c>
      <c r="F19" s="556" t="s">
        <v>535</v>
      </c>
      <c r="G19" s="552" t="s">
        <v>537</v>
      </c>
      <c r="H19" s="555" t="s">
        <v>52</v>
      </c>
      <c r="I19" s="553"/>
      <c r="J19" s="553"/>
      <c r="K19" s="553"/>
      <c r="L19" s="552" t="s">
        <v>256</v>
      </c>
      <c r="M19" s="553"/>
      <c r="N19" s="553"/>
      <c r="O19" s="556">
        <v>0</v>
      </c>
      <c r="P19" s="557"/>
      <c r="Q19" s="558">
        <f t="shared" si="0"/>
        <v>0</v>
      </c>
      <c r="R19" s="559"/>
      <c r="S19" s="559"/>
      <c r="T19" s="559"/>
      <c r="U19" s="559" t="s">
        <v>58</v>
      </c>
      <c r="V19" s="553"/>
      <c r="W19" s="553"/>
      <c r="X19" s="553"/>
      <c r="Y19" s="553"/>
      <c r="Z19" s="553"/>
      <c r="AA19" s="553">
        <v>0</v>
      </c>
      <c r="AB19" s="553"/>
      <c r="AC19" s="553"/>
      <c r="AD19" s="553"/>
      <c r="AE19" s="553">
        <v>0</v>
      </c>
      <c r="AF19" s="553"/>
      <c r="AG19" s="560"/>
      <c r="AH19" s="560"/>
      <c r="AI19" s="560"/>
      <c r="AJ19" s="560">
        <v>0</v>
      </c>
      <c r="AK19" s="561"/>
      <c r="AL19" s="561"/>
      <c r="AM19" s="561"/>
      <c r="AN19" s="561">
        <f t="shared" si="1"/>
        <v>0</v>
      </c>
      <c r="AO19" s="562">
        <f t="shared" si="2"/>
        <v>0</v>
      </c>
      <c r="AP19" s="563">
        <f t="shared" si="3"/>
        <v>0</v>
      </c>
    </row>
    <row r="20" spans="1:42" ht="49.5" x14ac:dyDescent="0.25">
      <c r="A20" s="832">
        <v>2</v>
      </c>
      <c r="B20" s="817" t="s">
        <v>463</v>
      </c>
      <c r="C20" s="820">
        <v>8</v>
      </c>
      <c r="D20" s="552" t="s">
        <v>53</v>
      </c>
      <c r="E20" s="553">
        <v>1</v>
      </c>
      <c r="F20" s="553" t="s">
        <v>464</v>
      </c>
      <c r="G20" s="552" t="s">
        <v>465</v>
      </c>
      <c r="H20" s="555" t="s">
        <v>52</v>
      </c>
      <c r="I20" s="553"/>
      <c r="J20" s="553"/>
      <c r="K20" s="553"/>
      <c r="L20" s="552"/>
      <c r="M20" s="552" t="s">
        <v>466</v>
      </c>
      <c r="N20" s="557">
        <v>0</v>
      </c>
      <c r="O20" s="557">
        <v>600000</v>
      </c>
      <c r="P20" s="557">
        <v>0</v>
      </c>
      <c r="Q20" s="558">
        <f>N20+O20+P20</f>
        <v>600000</v>
      </c>
      <c r="R20" s="559"/>
      <c r="S20" s="559">
        <v>500</v>
      </c>
      <c r="T20" s="559"/>
      <c r="U20" s="391">
        <v>13000</v>
      </c>
      <c r="V20" s="553">
        <v>11093</v>
      </c>
      <c r="W20" s="553">
        <v>3114</v>
      </c>
      <c r="X20" s="553">
        <v>28</v>
      </c>
      <c r="Y20" s="553"/>
      <c r="Z20" s="553"/>
      <c r="AA20" s="553"/>
      <c r="AB20" s="564">
        <v>141.91999999999999</v>
      </c>
      <c r="AC20" s="553"/>
      <c r="AD20" s="553"/>
      <c r="AE20" s="553"/>
      <c r="AF20" s="564">
        <v>141.91999999999999</v>
      </c>
      <c r="AG20" s="560"/>
      <c r="AH20" s="560"/>
      <c r="AI20" s="560"/>
      <c r="AJ20" s="560">
        <v>1844960</v>
      </c>
      <c r="AK20" s="561">
        <f>R20*Y20</f>
        <v>0</v>
      </c>
      <c r="AL20" s="561">
        <f t="shared" ref="AL20:AN32" si="4">S20*Z20</f>
        <v>0</v>
      </c>
      <c r="AM20" s="561">
        <f t="shared" si="4"/>
        <v>0</v>
      </c>
      <c r="AN20" s="561">
        <f t="shared" si="4"/>
        <v>1844959.9999999998</v>
      </c>
      <c r="AO20" s="562">
        <f>AK20+AL20+AM20+AN20</f>
        <v>1844959.9999999998</v>
      </c>
      <c r="AP20" s="563">
        <f>AO20-Q20</f>
        <v>1244959.9999999998</v>
      </c>
    </row>
    <row r="21" spans="1:42" ht="49.5" x14ac:dyDescent="0.25">
      <c r="A21" s="833"/>
      <c r="B21" s="824"/>
      <c r="C21" s="822"/>
      <c r="D21" s="552" t="s">
        <v>55</v>
      </c>
      <c r="E21" s="553">
        <v>1</v>
      </c>
      <c r="F21" s="553" t="s">
        <v>464</v>
      </c>
      <c r="G21" s="552" t="s">
        <v>467</v>
      </c>
      <c r="H21" s="555" t="s">
        <v>52</v>
      </c>
      <c r="I21" s="553"/>
      <c r="J21" s="553"/>
      <c r="K21" s="553"/>
      <c r="L21" s="552"/>
      <c r="M21" s="552" t="s">
        <v>468</v>
      </c>
      <c r="N21" s="557">
        <v>450000</v>
      </c>
      <c r="O21" s="557">
        <v>600000</v>
      </c>
      <c r="P21" s="557"/>
      <c r="Q21" s="558">
        <f t="shared" ref="Q21:Q32" si="5">N21+O21+P21</f>
        <v>1050000</v>
      </c>
      <c r="R21" s="559"/>
      <c r="S21" s="559"/>
      <c r="T21" s="559"/>
      <c r="U21" s="391">
        <v>15000</v>
      </c>
      <c r="V21" s="553"/>
      <c r="W21" s="553"/>
      <c r="X21" s="553"/>
      <c r="Y21" s="553"/>
      <c r="Z21" s="553"/>
      <c r="AA21" s="553"/>
      <c r="AB21" s="553">
        <v>77.180000000000007</v>
      </c>
      <c r="AC21" s="553"/>
      <c r="AD21" s="553"/>
      <c r="AE21" s="553"/>
      <c r="AF21" s="553">
        <v>77.180000000000007</v>
      </c>
      <c r="AG21" s="560"/>
      <c r="AH21" s="560"/>
      <c r="AI21" s="560"/>
      <c r="AJ21" s="560">
        <v>1157700</v>
      </c>
      <c r="AK21" s="561">
        <f t="shared" ref="AK21:AK32" si="6">R21*Y21</f>
        <v>0</v>
      </c>
      <c r="AL21" s="561">
        <f t="shared" si="4"/>
        <v>0</v>
      </c>
      <c r="AM21" s="561">
        <f t="shared" si="4"/>
        <v>0</v>
      </c>
      <c r="AN21" s="561">
        <f t="shared" si="4"/>
        <v>1157700</v>
      </c>
      <c r="AO21" s="562">
        <f t="shared" ref="AO21:AO32" si="7">AK21+AL21+AM21+AN21</f>
        <v>1157700</v>
      </c>
      <c r="AP21" s="563">
        <f t="shared" ref="AP21:AP32" si="8">AO21-Q21</f>
        <v>107700</v>
      </c>
    </row>
    <row r="22" spans="1:42" ht="33" x14ac:dyDescent="0.25">
      <c r="A22" s="833"/>
      <c r="B22" s="824"/>
      <c r="C22" s="822"/>
      <c r="D22" s="552" t="s">
        <v>54</v>
      </c>
      <c r="E22" s="553">
        <v>1</v>
      </c>
      <c r="F22" s="553" t="s">
        <v>464</v>
      </c>
      <c r="G22" s="552" t="s">
        <v>469</v>
      </c>
      <c r="H22" s="555" t="s">
        <v>52</v>
      </c>
      <c r="I22" s="553"/>
      <c r="J22" s="553"/>
      <c r="K22" s="553"/>
      <c r="L22" s="552" t="s">
        <v>470</v>
      </c>
      <c r="M22" s="552"/>
      <c r="N22" s="557">
        <v>0</v>
      </c>
      <c r="O22" s="557">
        <v>0</v>
      </c>
      <c r="P22" s="557">
        <v>0</v>
      </c>
      <c r="Q22" s="558">
        <f t="shared" si="5"/>
        <v>0</v>
      </c>
      <c r="R22" s="559"/>
      <c r="S22" s="559"/>
      <c r="T22" s="559">
        <v>120</v>
      </c>
      <c r="U22" s="391"/>
      <c r="V22" s="553"/>
      <c r="W22" s="553"/>
      <c r="X22" s="553"/>
      <c r="Y22" s="553"/>
      <c r="Z22" s="553"/>
      <c r="AA22" s="564">
        <v>416.66699999999997</v>
      </c>
      <c r="AB22" s="553"/>
      <c r="AC22" s="553"/>
      <c r="AD22" s="553"/>
      <c r="AE22" s="564">
        <v>416.66699999999997</v>
      </c>
      <c r="AF22" s="553"/>
      <c r="AG22" s="560"/>
      <c r="AH22" s="560"/>
      <c r="AI22" s="560"/>
      <c r="AJ22" s="560"/>
      <c r="AK22" s="561">
        <f t="shared" si="6"/>
        <v>0</v>
      </c>
      <c r="AL22" s="561">
        <f t="shared" si="4"/>
        <v>0</v>
      </c>
      <c r="AM22" s="565">
        <f t="shared" si="4"/>
        <v>50000.039999999994</v>
      </c>
      <c r="AN22" s="561">
        <f t="shared" si="4"/>
        <v>0</v>
      </c>
      <c r="AO22" s="566">
        <f t="shared" si="7"/>
        <v>50000.039999999994</v>
      </c>
      <c r="AP22" s="567">
        <f t="shared" si="8"/>
        <v>50000.039999999994</v>
      </c>
    </row>
    <row r="23" spans="1:42" ht="49.5" x14ac:dyDescent="0.25">
      <c r="A23" s="833"/>
      <c r="B23" s="824"/>
      <c r="C23" s="822"/>
      <c r="D23" s="552" t="s">
        <v>471</v>
      </c>
      <c r="E23" s="553">
        <v>1</v>
      </c>
      <c r="F23" s="553" t="s">
        <v>464</v>
      </c>
      <c r="G23" s="552" t="s">
        <v>472</v>
      </c>
      <c r="H23" s="555" t="s">
        <v>52</v>
      </c>
      <c r="I23" s="553"/>
      <c r="J23" s="553"/>
      <c r="K23" s="553"/>
      <c r="L23" s="552"/>
      <c r="M23" s="552" t="s">
        <v>473</v>
      </c>
      <c r="N23" s="557">
        <v>0</v>
      </c>
      <c r="O23" s="557">
        <v>600000</v>
      </c>
      <c r="P23" s="557"/>
      <c r="Q23" s="558">
        <f t="shared" si="5"/>
        <v>600000</v>
      </c>
      <c r="R23" s="559"/>
      <c r="S23" s="559"/>
      <c r="T23" s="559">
        <v>10000</v>
      </c>
      <c r="U23" s="391"/>
      <c r="V23" s="553"/>
      <c r="W23" s="553"/>
      <c r="X23" s="553"/>
      <c r="Y23" s="553"/>
      <c r="Z23" s="553"/>
      <c r="AA23" s="553">
        <v>37</v>
      </c>
      <c r="AB23" s="553"/>
      <c r="AC23" s="553"/>
      <c r="AD23" s="553"/>
      <c r="AE23" s="553">
        <v>37</v>
      </c>
      <c r="AF23" s="553"/>
      <c r="AG23" s="560"/>
      <c r="AH23" s="560"/>
      <c r="AI23" s="560">
        <v>30000</v>
      </c>
      <c r="AJ23" s="560"/>
      <c r="AK23" s="561">
        <f t="shared" si="6"/>
        <v>0</v>
      </c>
      <c r="AL23" s="561">
        <f t="shared" si="4"/>
        <v>0</v>
      </c>
      <c r="AM23" s="561">
        <f t="shared" si="4"/>
        <v>370000</v>
      </c>
      <c r="AN23" s="561">
        <f t="shared" si="4"/>
        <v>0</v>
      </c>
      <c r="AO23" s="562">
        <f t="shared" si="7"/>
        <v>370000</v>
      </c>
      <c r="AP23" s="563">
        <f t="shared" si="8"/>
        <v>-230000</v>
      </c>
    </row>
    <row r="24" spans="1:42" ht="82.5" x14ac:dyDescent="0.25">
      <c r="A24" s="833"/>
      <c r="B24" s="824"/>
      <c r="C24" s="822"/>
      <c r="D24" s="552" t="s">
        <v>474</v>
      </c>
      <c r="E24" s="553">
        <v>1</v>
      </c>
      <c r="F24" s="553" t="s">
        <v>464</v>
      </c>
      <c r="G24" s="552" t="s">
        <v>475</v>
      </c>
      <c r="H24" s="555" t="s">
        <v>52</v>
      </c>
      <c r="I24" s="552" t="s">
        <v>641</v>
      </c>
      <c r="J24" s="553"/>
      <c r="K24" s="553"/>
      <c r="L24" s="552"/>
      <c r="M24" s="552"/>
      <c r="N24" s="557"/>
      <c r="O24" s="557">
        <v>0</v>
      </c>
      <c r="P24" s="557"/>
      <c r="Q24" s="558">
        <f t="shared" si="5"/>
        <v>0</v>
      </c>
      <c r="R24" s="559">
        <v>15000</v>
      </c>
      <c r="S24" s="559"/>
      <c r="T24" s="559"/>
      <c r="U24" s="391"/>
      <c r="V24" s="553"/>
      <c r="W24" s="553"/>
      <c r="X24" s="553"/>
      <c r="Y24" s="553"/>
      <c r="Z24" s="553"/>
      <c r="AA24" s="553"/>
      <c r="AB24" s="553"/>
      <c r="AC24" s="553"/>
      <c r="AD24" s="553"/>
      <c r="AE24" s="553"/>
      <c r="AF24" s="553"/>
      <c r="AG24" s="560">
        <v>376500</v>
      </c>
      <c r="AH24" s="560"/>
      <c r="AI24" s="560"/>
      <c r="AJ24" s="560"/>
      <c r="AK24" s="561">
        <f t="shared" si="6"/>
        <v>0</v>
      </c>
      <c r="AL24" s="561">
        <f t="shared" si="4"/>
        <v>0</v>
      </c>
      <c r="AM24" s="561">
        <f t="shared" si="4"/>
        <v>0</v>
      </c>
      <c r="AN24" s="561">
        <f t="shared" si="4"/>
        <v>0</v>
      </c>
      <c r="AO24" s="566">
        <f t="shared" si="7"/>
        <v>0</v>
      </c>
      <c r="AP24" s="567">
        <f t="shared" si="8"/>
        <v>0</v>
      </c>
    </row>
    <row r="25" spans="1:42" ht="33" x14ac:dyDescent="0.25">
      <c r="A25" s="833"/>
      <c r="B25" s="824"/>
      <c r="C25" s="822"/>
      <c r="D25" s="552" t="s">
        <v>476</v>
      </c>
      <c r="E25" s="553">
        <v>1</v>
      </c>
      <c r="F25" s="553" t="s">
        <v>464</v>
      </c>
      <c r="G25" s="552" t="s">
        <v>477</v>
      </c>
      <c r="H25" s="555" t="s">
        <v>52</v>
      </c>
      <c r="I25" s="553"/>
      <c r="J25" s="553"/>
      <c r="K25" s="553"/>
      <c r="L25" s="552" t="s">
        <v>478</v>
      </c>
      <c r="M25" s="552"/>
      <c r="N25" s="557"/>
      <c r="O25" s="557">
        <v>50000</v>
      </c>
      <c r="P25" s="557"/>
      <c r="Q25" s="558">
        <f t="shared" si="5"/>
        <v>50000</v>
      </c>
      <c r="R25" s="559">
        <v>15000</v>
      </c>
      <c r="S25" s="559"/>
      <c r="T25" s="559"/>
      <c r="U25" s="391"/>
      <c r="V25" s="553"/>
      <c r="W25" s="553"/>
      <c r="X25" s="553"/>
      <c r="Y25" s="553"/>
      <c r="Z25" s="553"/>
      <c r="AA25" s="553">
        <v>5</v>
      </c>
      <c r="AB25" s="553"/>
      <c r="AC25" s="553"/>
      <c r="AD25" s="553"/>
      <c r="AE25" s="553">
        <v>5</v>
      </c>
      <c r="AF25" s="553"/>
      <c r="AG25" s="560">
        <v>75000</v>
      </c>
      <c r="AH25" s="560"/>
      <c r="AI25" s="560"/>
      <c r="AJ25" s="560"/>
      <c r="AK25" s="561">
        <f t="shared" si="6"/>
        <v>0</v>
      </c>
      <c r="AL25" s="561">
        <f t="shared" si="4"/>
        <v>0</v>
      </c>
      <c r="AM25" s="561">
        <f>R25*AA25</f>
        <v>75000</v>
      </c>
      <c r="AN25" s="561">
        <f t="shared" si="4"/>
        <v>0</v>
      </c>
      <c r="AO25" s="562">
        <f t="shared" si="7"/>
        <v>75000</v>
      </c>
      <c r="AP25" s="563">
        <f t="shared" si="8"/>
        <v>25000</v>
      </c>
    </row>
    <row r="26" spans="1:42" ht="49.5" x14ac:dyDescent="0.25">
      <c r="A26" s="833"/>
      <c r="B26" s="824"/>
      <c r="C26" s="822"/>
      <c r="D26" s="552" t="s">
        <v>479</v>
      </c>
      <c r="E26" s="553">
        <v>1</v>
      </c>
      <c r="F26" s="553" t="s">
        <v>464</v>
      </c>
      <c r="G26" s="552" t="s">
        <v>480</v>
      </c>
      <c r="H26" s="555" t="s">
        <v>52</v>
      </c>
      <c r="I26" s="553"/>
      <c r="J26" s="553"/>
      <c r="K26" s="553"/>
      <c r="L26" s="552" t="s">
        <v>478</v>
      </c>
      <c r="M26" s="552"/>
      <c r="N26" s="557"/>
      <c r="O26" s="557">
        <v>0</v>
      </c>
      <c r="P26" s="557"/>
      <c r="Q26" s="558">
        <f t="shared" si="5"/>
        <v>0</v>
      </c>
      <c r="R26" s="559"/>
      <c r="S26" s="559"/>
      <c r="T26" s="559"/>
      <c r="U26" s="559">
        <v>15000</v>
      </c>
      <c r="V26" s="553"/>
      <c r="W26" s="553"/>
      <c r="X26" s="553"/>
      <c r="Y26" s="553"/>
      <c r="Z26" s="553"/>
      <c r="AA26" s="553"/>
      <c r="AB26" s="553"/>
      <c r="AC26" s="553"/>
      <c r="AD26" s="553"/>
      <c r="AE26" s="553"/>
      <c r="AF26" s="553"/>
      <c r="AG26" s="560"/>
      <c r="AH26" s="560"/>
      <c r="AI26" s="560"/>
      <c r="AJ26" s="560"/>
      <c r="AK26" s="561">
        <f t="shared" si="6"/>
        <v>0</v>
      </c>
      <c r="AL26" s="561">
        <f t="shared" si="4"/>
        <v>0</v>
      </c>
      <c r="AM26" s="561">
        <f t="shared" si="4"/>
        <v>0</v>
      </c>
      <c r="AN26" s="561">
        <f t="shared" si="4"/>
        <v>0</v>
      </c>
      <c r="AO26" s="562">
        <f t="shared" si="7"/>
        <v>0</v>
      </c>
      <c r="AP26" s="563">
        <f t="shared" si="8"/>
        <v>0</v>
      </c>
    </row>
    <row r="27" spans="1:42" ht="67.5" customHeight="1" x14ac:dyDescent="0.25">
      <c r="A27" s="833"/>
      <c r="B27" s="824"/>
      <c r="C27" s="822"/>
      <c r="D27" s="552" t="s">
        <v>481</v>
      </c>
      <c r="E27" s="553">
        <v>1</v>
      </c>
      <c r="F27" s="553" t="s">
        <v>464</v>
      </c>
      <c r="G27" s="552" t="s">
        <v>482</v>
      </c>
      <c r="H27" s="555" t="s">
        <v>52</v>
      </c>
      <c r="I27" s="553"/>
      <c r="J27" s="553"/>
      <c r="K27" s="553"/>
      <c r="L27" s="552" t="s">
        <v>478</v>
      </c>
      <c r="M27" s="552"/>
      <c r="N27" s="557"/>
      <c r="O27" s="557">
        <v>0</v>
      </c>
      <c r="P27" s="557"/>
      <c r="Q27" s="558">
        <f t="shared" si="5"/>
        <v>0</v>
      </c>
      <c r="R27" s="559"/>
      <c r="S27" s="559"/>
      <c r="T27" s="559"/>
      <c r="U27" s="559">
        <v>100</v>
      </c>
      <c r="V27" s="553"/>
      <c r="W27" s="553"/>
      <c r="X27" s="553"/>
      <c r="Y27" s="553"/>
      <c r="Z27" s="553"/>
      <c r="AA27" s="553"/>
      <c r="AB27" s="553"/>
      <c r="AC27" s="553"/>
      <c r="AD27" s="553"/>
      <c r="AE27" s="553"/>
      <c r="AF27" s="553"/>
      <c r="AG27" s="560"/>
      <c r="AH27" s="560"/>
      <c r="AI27" s="560"/>
      <c r="AJ27" s="560"/>
      <c r="AK27" s="561">
        <f t="shared" si="6"/>
        <v>0</v>
      </c>
      <c r="AL27" s="561">
        <f t="shared" si="4"/>
        <v>0</v>
      </c>
      <c r="AM27" s="561">
        <f t="shared" si="4"/>
        <v>0</v>
      </c>
      <c r="AN27" s="561">
        <f t="shared" si="4"/>
        <v>0</v>
      </c>
      <c r="AO27" s="562">
        <f t="shared" si="7"/>
        <v>0</v>
      </c>
      <c r="AP27" s="563">
        <f t="shared" si="8"/>
        <v>0</v>
      </c>
    </row>
    <row r="28" spans="1:42" ht="148.5" x14ac:dyDescent="0.25">
      <c r="A28" s="833"/>
      <c r="B28" s="824"/>
      <c r="C28" s="822"/>
      <c r="D28" s="552" t="s">
        <v>483</v>
      </c>
      <c r="E28" s="553">
        <v>1</v>
      </c>
      <c r="F28" s="553" t="s">
        <v>484</v>
      </c>
      <c r="G28" s="552" t="s">
        <v>483</v>
      </c>
      <c r="H28" s="555" t="s">
        <v>52</v>
      </c>
      <c r="I28" s="553"/>
      <c r="J28" s="553"/>
      <c r="K28" s="553"/>
      <c r="L28" s="552" t="s">
        <v>478</v>
      </c>
      <c r="M28" s="552"/>
      <c r="N28" s="557"/>
      <c r="O28" s="557">
        <v>0</v>
      </c>
      <c r="P28" s="557"/>
      <c r="Q28" s="558">
        <f t="shared" si="5"/>
        <v>0</v>
      </c>
      <c r="R28" s="559"/>
      <c r="S28" s="559"/>
      <c r="T28" s="559"/>
      <c r="U28" s="391">
        <v>0</v>
      </c>
      <c r="V28" s="553"/>
      <c r="W28" s="553"/>
      <c r="X28" s="553"/>
      <c r="Y28" s="553"/>
      <c r="Z28" s="553"/>
      <c r="AA28" s="553"/>
      <c r="AB28" s="553"/>
      <c r="AC28" s="553"/>
      <c r="AD28" s="553"/>
      <c r="AE28" s="553"/>
      <c r="AF28" s="553"/>
      <c r="AG28" s="560"/>
      <c r="AH28" s="560"/>
      <c r="AI28" s="560"/>
      <c r="AJ28" s="560"/>
      <c r="AK28" s="561">
        <f t="shared" si="6"/>
        <v>0</v>
      </c>
      <c r="AL28" s="561">
        <f t="shared" si="4"/>
        <v>0</v>
      </c>
      <c r="AM28" s="561">
        <f t="shared" si="4"/>
        <v>0</v>
      </c>
      <c r="AN28" s="561">
        <f t="shared" si="4"/>
        <v>0</v>
      </c>
      <c r="AO28" s="562">
        <f t="shared" si="7"/>
        <v>0</v>
      </c>
      <c r="AP28" s="563">
        <f t="shared" si="8"/>
        <v>0</v>
      </c>
    </row>
    <row r="29" spans="1:42" ht="148.5" x14ac:dyDescent="0.25">
      <c r="A29" s="833"/>
      <c r="B29" s="824"/>
      <c r="C29" s="822"/>
      <c r="D29" s="552" t="s">
        <v>485</v>
      </c>
      <c r="E29" s="553">
        <v>1</v>
      </c>
      <c r="F29" s="553" t="s">
        <v>486</v>
      </c>
      <c r="G29" s="552" t="s">
        <v>485</v>
      </c>
      <c r="H29" s="555" t="s">
        <v>52</v>
      </c>
      <c r="I29" s="553"/>
      <c r="J29" s="553"/>
      <c r="K29" s="553"/>
      <c r="L29" s="552" t="s">
        <v>478</v>
      </c>
      <c r="M29" s="552"/>
      <c r="N29" s="557"/>
      <c r="O29" s="557">
        <v>0</v>
      </c>
      <c r="P29" s="557"/>
      <c r="Q29" s="558">
        <f t="shared" si="5"/>
        <v>0</v>
      </c>
      <c r="R29" s="559"/>
      <c r="S29" s="559"/>
      <c r="T29" s="559"/>
      <c r="U29" s="391">
        <v>0</v>
      </c>
      <c r="V29" s="553"/>
      <c r="W29" s="553"/>
      <c r="X29" s="553"/>
      <c r="Y29" s="553"/>
      <c r="Z29" s="553"/>
      <c r="AA29" s="553"/>
      <c r="AB29" s="553"/>
      <c r="AC29" s="553"/>
      <c r="AD29" s="553"/>
      <c r="AE29" s="553"/>
      <c r="AF29" s="553"/>
      <c r="AG29" s="560"/>
      <c r="AH29" s="560"/>
      <c r="AI29" s="560"/>
      <c r="AJ29" s="560"/>
      <c r="AK29" s="561">
        <f t="shared" si="6"/>
        <v>0</v>
      </c>
      <c r="AL29" s="561">
        <f t="shared" si="4"/>
        <v>0</v>
      </c>
      <c r="AM29" s="561">
        <f t="shared" si="4"/>
        <v>0</v>
      </c>
      <c r="AN29" s="561">
        <f t="shared" si="4"/>
        <v>0</v>
      </c>
      <c r="AO29" s="562">
        <f t="shared" si="7"/>
        <v>0</v>
      </c>
      <c r="AP29" s="563">
        <f t="shared" si="8"/>
        <v>0</v>
      </c>
    </row>
    <row r="30" spans="1:42" ht="33" x14ac:dyDescent="0.25">
      <c r="A30" s="833"/>
      <c r="B30" s="824"/>
      <c r="C30" s="822"/>
      <c r="D30" s="552" t="s">
        <v>269</v>
      </c>
      <c r="E30" s="553">
        <v>1</v>
      </c>
      <c r="F30" s="553" t="s">
        <v>486</v>
      </c>
      <c r="G30" s="552" t="s">
        <v>269</v>
      </c>
      <c r="H30" s="555" t="s">
        <v>52</v>
      </c>
      <c r="I30" s="553"/>
      <c r="J30" s="553"/>
      <c r="K30" s="553"/>
      <c r="L30" s="552" t="s">
        <v>478</v>
      </c>
      <c r="M30" s="552"/>
      <c r="N30" s="557"/>
      <c r="O30" s="557">
        <v>0</v>
      </c>
      <c r="P30" s="557"/>
      <c r="Q30" s="558">
        <f t="shared" si="5"/>
        <v>0</v>
      </c>
      <c r="R30" s="559"/>
      <c r="S30" s="559"/>
      <c r="T30" s="559"/>
      <c r="U30" s="559">
        <v>15000</v>
      </c>
      <c r="V30" s="553"/>
      <c r="W30" s="553"/>
      <c r="X30" s="553"/>
      <c r="Y30" s="553"/>
      <c r="Z30" s="553"/>
      <c r="AA30" s="553"/>
      <c r="AB30" s="553"/>
      <c r="AC30" s="553"/>
      <c r="AD30" s="553"/>
      <c r="AE30" s="553"/>
      <c r="AF30" s="553"/>
      <c r="AG30" s="560"/>
      <c r="AH30" s="560"/>
      <c r="AI30" s="560"/>
      <c r="AJ30" s="560"/>
      <c r="AK30" s="561">
        <f t="shared" si="6"/>
        <v>0</v>
      </c>
      <c r="AL30" s="561">
        <f t="shared" si="4"/>
        <v>0</v>
      </c>
      <c r="AM30" s="561">
        <f t="shared" si="4"/>
        <v>0</v>
      </c>
      <c r="AN30" s="561">
        <f t="shared" si="4"/>
        <v>0</v>
      </c>
      <c r="AO30" s="562">
        <f t="shared" si="7"/>
        <v>0</v>
      </c>
      <c r="AP30" s="563">
        <f t="shared" si="8"/>
        <v>0</v>
      </c>
    </row>
    <row r="31" spans="1:42" ht="33" x14ac:dyDescent="0.25">
      <c r="A31" s="833"/>
      <c r="B31" s="824"/>
      <c r="C31" s="822"/>
      <c r="D31" s="552" t="s">
        <v>487</v>
      </c>
      <c r="E31" s="553">
        <v>1</v>
      </c>
      <c r="F31" s="553" t="s">
        <v>486</v>
      </c>
      <c r="G31" s="552" t="s">
        <v>487</v>
      </c>
      <c r="H31" s="555" t="s">
        <v>52</v>
      </c>
      <c r="I31" s="553"/>
      <c r="J31" s="553"/>
      <c r="K31" s="553"/>
      <c r="L31" s="552" t="s">
        <v>478</v>
      </c>
      <c r="M31" s="552"/>
      <c r="N31" s="557"/>
      <c r="O31" s="557">
        <v>0</v>
      </c>
      <c r="P31" s="557"/>
      <c r="Q31" s="558">
        <f t="shared" si="5"/>
        <v>0</v>
      </c>
      <c r="R31" s="559"/>
      <c r="S31" s="559"/>
      <c r="T31" s="559"/>
      <c r="U31" s="559">
        <v>70</v>
      </c>
      <c r="V31" s="553"/>
      <c r="W31" s="553"/>
      <c r="X31" s="553"/>
      <c r="Y31" s="553"/>
      <c r="Z31" s="553"/>
      <c r="AA31" s="553"/>
      <c r="AB31" s="553"/>
      <c r="AC31" s="553"/>
      <c r="AD31" s="553"/>
      <c r="AE31" s="553"/>
      <c r="AF31" s="553"/>
      <c r="AG31" s="560"/>
      <c r="AH31" s="560"/>
      <c r="AI31" s="560"/>
      <c r="AJ31" s="560"/>
      <c r="AK31" s="561">
        <f t="shared" si="6"/>
        <v>0</v>
      </c>
      <c r="AL31" s="561">
        <f t="shared" si="4"/>
        <v>0</v>
      </c>
      <c r="AM31" s="561">
        <f t="shared" si="4"/>
        <v>0</v>
      </c>
      <c r="AN31" s="561">
        <f t="shared" si="4"/>
        <v>0</v>
      </c>
      <c r="AO31" s="562">
        <f t="shared" si="7"/>
        <v>0</v>
      </c>
      <c r="AP31" s="563">
        <f t="shared" si="8"/>
        <v>0</v>
      </c>
    </row>
    <row r="32" spans="1:42" ht="92.25" customHeight="1" thickBot="1" x14ac:dyDescent="0.3">
      <c r="A32" s="834"/>
      <c r="B32" s="825"/>
      <c r="C32" s="823"/>
      <c r="D32" s="552" t="s">
        <v>488</v>
      </c>
      <c r="E32" s="553">
        <v>1</v>
      </c>
      <c r="F32" s="553" t="s">
        <v>486</v>
      </c>
      <c r="G32" s="552" t="s">
        <v>488</v>
      </c>
      <c r="H32" s="555" t="s">
        <v>52</v>
      </c>
      <c r="I32" s="553"/>
      <c r="J32" s="553"/>
      <c r="K32" s="553"/>
      <c r="L32" s="552" t="s">
        <v>478</v>
      </c>
      <c r="M32" s="552"/>
      <c r="N32" s="557">
        <v>0</v>
      </c>
      <c r="O32" s="557">
        <v>0</v>
      </c>
      <c r="P32" s="557"/>
      <c r="Q32" s="558">
        <f t="shared" si="5"/>
        <v>0</v>
      </c>
      <c r="R32" s="559">
        <v>25000</v>
      </c>
      <c r="S32" s="559"/>
      <c r="T32" s="559"/>
      <c r="U32" s="391">
        <v>0</v>
      </c>
      <c r="V32" s="553"/>
      <c r="W32" s="553"/>
      <c r="X32" s="553"/>
      <c r="Y32" s="553"/>
      <c r="Z32" s="553"/>
      <c r="AA32" s="553"/>
      <c r="AB32" s="553"/>
      <c r="AC32" s="553"/>
      <c r="AD32" s="553"/>
      <c r="AE32" s="553"/>
      <c r="AF32" s="553"/>
      <c r="AG32" s="560"/>
      <c r="AH32" s="560"/>
      <c r="AI32" s="560"/>
      <c r="AJ32" s="560"/>
      <c r="AK32" s="561">
        <f t="shared" si="6"/>
        <v>0</v>
      </c>
      <c r="AL32" s="561">
        <f t="shared" si="4"/>
        <v>0</v>
      </c>
      <c r="AM32" s="561">
        <f t="shared" si="4"/>
        <v>0</v>
      </c>
      <c r="AN32" s="561">
        <f t="shared" si="4"/>
        <v>0</v>
      </c>
      <c r="AO32" s="562">
        <f t="shared" si="7"/>
        <v>0</v>
      </c>
      <c r="AP32" s="563">
        <f t="shared" si="8"/>
        <v>0</v>
      </c>
    </row>
    <row r="33" spans="1:42" ht="16.5" x14ac:dyDescent="0.25">
      <c r="A33" s="820">
        <v>3</v>
      </c>
      <c r="B33" s="817" t="s">
        <v>489</v>
      </c>
      <c r="C33" s="820">
        <v>4</v>
      </c>
      <c r="D33" s="552" t="s">
        <v>490</v>
      </c>
      <c r="E33" s="552">
        <v>1</v>
      </c>
      <c r="F33" s="568" t="s">
        <v>491</v>
      </c>
      <c r="G33" s="552" t="s">
        <v>492</v>
      </c>
      <c r="H33" s="555" t="s">
        <v>493</v>
      </c>
      <c r="I33" s="552"/>
      <c r="J33" s="552"/>
      <c r="K33" s="552"/>
      <c r="L33" s="552"/>
      <c r="M33" s="552"/>
      <c r="N33" s="569">
        <v>0</v>
      </c>
      <c r="O33" s="569">
        <v>0</v>
      </c>
      <c r="P33" s="569">
        <v>0</v>
      </c>
      <c r="Q33" s="570">
        <v>0</v>
      </c>
      <c r="R33" s="391">
        <v>0</v>
      </c>
      <c r="S33" s="391">
        <v>0</v>
      </c>
      <c r="T33" s="391">
        <v>0</v>
      </c>
      <c r="U33" s="391">
        <v>0</v>
      </c>
      <c r="V33" s="552">
        <v>0</v>
      </c>
      <c r="W33" s="552">
        <v>0</v>
      </c>
      <c r="X33" s="552">
        <v>0</v>
      </c>
      <c r="Y33" s="552">
        <v>0</v>
      </c>
      <c r="Z33" s="552">
        <v>0</v>
      </c>
      <c r="AA33" s="552">
        <v>0</v>
      </c>
      <c r="AB33" s="552"/>
      <c r="AC33" s="552">
        <v>10</v>
      </c>
      <c r="AD33" s="552">
        <v>0</v>
      </c>
      <c r="AE33" s="552">
        <v>0</v>
      </c>
      <c r="AF33" s="552">
        <v>0</v>
      </c>
      <c r="AG33" s="571">
        <v>0</v>
      </c>
      <c r="AH33" s="571">
        <v>0</v>
      </c>
      <c r="AI33" s="571">
        <v>0</v>
      </c>
      <c r="AJ33" s="571">
        <v>0</v>
      </c>
      <c r="AK33" s="572">
        <v>0</v>
      </c>
      <c r="AL33" s="572">
        <f t="shared" ref="AL33:AN33" si="9">S33*Z33</f>
        <v>0</v>
      </c>
      <c r="AM33" s="572">
        <f t="shared" si="9"/>
        <v>0</v>
      </c>
      <c r="AN33" s="572">
        <f t="shared" si="9"/>
        <v>0</v>
      </c>
      <c r="AO33" s="562">
        <v>0</v>
      </c>
      <c r="AP33" s="563">
        <f>AO33-Q33</f>
        <v>0</v>
      </c>
    </row>
    <row r="34" spans="1:42" ht="33" x14ac:dyDescent="0.25">
      <c r="A34" s="836"/>
      <c r="B34" s="824"/>
      <c r="C34" s="815"/>
      <c r="D34" s="552" t="s">
        <v>48</v>
      </c>
      <c r="E34" s="552">
        <v>1</v>
      </c>
      <c r="F34" s="568" t="s">
        <v>494</v>
      </c>
      <c r="G34" s="552" t="s">
        <v>495</v>
      </c>
      <c r="H34" s="555" t="s">
        <v>49</v>
      </c>
      <c r="I34" s="552"/>
      <c r="J34" s="552"/>
      <c r="K34" s="552"/>
      <c r="L34" s="552" t="s">
        <v>496</v>
      </c>
      <c r="M34" s="552"/>
      <c r="N34" s="569">
        <v>0</v>
      </c>
      <c r="O34" s="569">
        <v>479000</v>
      </c>
      <c r="P34" s="569">
        <v>0</v>
      </c>
      <c r="Q34" s="570">
        <v>479000</v>
      </c>
      <c r="R34" s="391">
        <v>0</v>
      </c>
      <c r="S34" s="391">
        <v>0</v>
      </c>
      <c r="T34" s="391"/>
      <c r="U34" s="391">
        <v>15000</v>
      </c>
      <c r="V34" s="552">
        <v>32129</v>
      </c>
      <c r="W34" s="552">
        <v>9638</v>
      </c>
      <c r="X34" s="552">
        <v>30</v>
      </c>
      <c r="Y34" s="552">
        <v>0</v>
      </c>
      <c r="Z34" s="552">
        <v>490</v>
      </c>
      <c r="AA34" s="552">
        <v>1.2</v>
      </c>
      <c r="AB34" s="552">
        <v>0</v>
      </c>
      <c r="AC34" s="552">
        <v>0</v>
      </c>
      <c r="AD34" s="552">
        <v>0</v>
      </c>
      <c r="AE34" s="552">
        <v>0</v>
      </c>
      <c r="AF34" s="552">
        <v>0</v>
      </c>
      <c r="AG34" s="571">
        <v>70000</v>
      </c>
      <c r="AH34" s="571">
        <v>0</v>
      </c>
      <c r="AI34" s="571">
        <v>0</v>
      </c>
      <c r="AJ34" s="571">
        <v>0</v>
      </c>
      <c r="AK34" s="572">
        <v>0</v>
      </c>
      <c r="AL34" s="572">
        <v>0</v>
      </c>
      <c r="AM34" s="572">
        <v>0</v>
      </c>
      <c r="AN34" s="572">
        <v>0</v>
      </c>
      <c r="AO34" s="562">
        <v>0</v>
      </c>
      <c r="AP34" s="563">
        <v>0</v>
      </c>
    </row>
    <row r="35" spans="1:42" ht="33" x14ac:dyDescent="0.25">
      <c r="A35" s="836"/>
      <c r="B35" s="824"/>
      <c r="C35" s="815"/>
      <c r="D35" s="552" t="s">
        <v>353</v>
      </c>
      <c r="E35" s="552">
        <v>2</v>
      </c>
      <c r="F35" s="568" t="s">
        <v>497</v>
      </c>
      <c r="G35" s="568" t="s">
        <v>498</v>
      </c>
      <c r="H35" s="555" t="s">
        <v>49</v>
      </c>
      <c r="I35" s="552"/>
      <c r="J35" s="552"/>
      <c r="K35" s="552"/>
      <c r="L35" s="552" t="s">
        <v>496</v>
      </c>
      <c r="M35" s="552"/>
      <c r="N35" s="569">
        <v>0</v>
      </c>
      <c r="O35" s="569">
        <v>818000</v>
      </c>
      <c r="P35" s="569">
        <v>0</v>
      </c>
      <c r="Q35" s="570">
        <v>818000</v>
      </c>
      <c r="R35" s="391">
        <v>0</v>
      </c>
      <c r="S35" s="391">
        <v>0</v>
      </c>
      <c r="T35" s="391">
        <v>0</v>
      </c>
      <c r="U35" s="391">
        <v>600</v>
      </c>
      <c r="V35" s="552">
        <v>32129</v>
      </c>
      <c r="W35" s="552">
        <v>9638</v>
      </c>
      <c r="X35" s="552">
        <v>30</v>
      </c>
      <c r="Y35" s="552">
        <v>0</v>
      </c>
      <c r="Z35" s="552">
        <v>490</v>
      </c>
      <c r="AA35" s="552">
        <v>1.2</v>
      </c>
      <c r="AB35" s="552">
        <v>0</v>
      </c>
      <c r="AC35" s="552">
        <v>0</v>
      </c>
      <c r="AD35" s="552">
        <v>0</v>
      </c>
      <c r="AE35" s="552">
        <v>0</v>
      </c>
      <c r="AF35" s="552">
        <v>0</v>
      </c>
      <c r="AG35" s="571">
        <v>70000</v>
      </c>
      <c r="AH35" s="571">
        <v>0</v>
      </c>
      <c r="AI35" s="571">
        <v>0</v>
      </c>
      <c r="AJ35" s="571">
        <v>0</v>
      </c>
      <c r="AK35" s="572">
        <v>0</v>
      </c>
      <c r="AL35" s="572">
        <v>0</v>
      </c>
      <c r="AM35" s="572">
        <v>0</v>
      </c>
      <c r="AN35" s="572">
        <v>0</v>
      </c>
      <c r="AO35" s="562">
        <v>0</v>
      </c>
      <c r="AP35" s="563">
        <v>0</v>
      </c>
    </row>
    <row r="36" spans="1:42" ht="33.75" thickBot="1" x14ac:dyDescent="0.3">
      <c r="A36" s="837"/>
      <c r="B36" s="826"/>
      <c r="C36" s="816"/>
      <c r="D36" s="552" t="s">
        <v>50</v>
      </c>
      <c r="E36" s="552">
        <v>1</v>
      </c>
      <c r="F36" s="568" t="s">
        <v>497</v>
      </c>
      <c r="G36" s="552" t="s">
        <v>499</v>
      </c>
      <c r="H36" s="555" t="s">
        <v>49</v>
      </c>
      <c r="I36" s="552"/>
      <c r="J36" s="552"/>
      <c r="K36" s="552"/>
      <c r="L36" s="552" t="s">
        <v>496</v>
      </c>
      <c r="M36" s="552"/>
      <c r="N36" s="569">
        <v>1134000</v>
      </c>
      <c r="O36" s="569">
        <v>659000</v>
      </c>
      <c r="P36" s="569">
        <v>0</v>
      </c>
      <c r="Q36" s="570">
        <v>1793000</v>
      </c>
      <c r="R36" s="391">
        <v>0</v>
      </c>
      <c r="S36" s="391">
        <v>0</v>
      </c>
      <c r="T36" s="391">
        <v>0</v>
      </c>
      <c r="U36" s="391">
        <v>15000</v>
      </c>
      <c r="V36" s="552">
        <v>32129</v>
      </c>
      <c r="W36" s="552">
        <v>6425</v>
      </c>
      <c r="X36" s="552">
        <v>20</v>
      </c>
      <c r="Y36" s="552">
        <v>0</v>
      </c>
      <c r="Z36" s="568" t="s">
        <v>642</v>
      </c>
      <c r="AA36" s="552">
        <v>0</v>
      </c>
      <c r="AB36" s="552">
        <v>0</v>
      </c>
      <c r="AC36" s="552">
        <v>0</v>
      </c>
      <c r="AD36" s="552">
        <v>0</v>
      </c>
      <c r="AE36" s="552">
        <v>0</v>
      </c>
      <c r="AF36" s="552">
        <v>0</v>
      </c>
      <c r="AG36" s="571">
        <v>70000</v>
      </c>
      <c r="AH36" s="571">
        <v>0</v>
      </c>
      <c r="AI36" s="571">
        <v>0</v>
      </c>
      <c r="AJ36" s="571">
        <v>0</v>
      </c>
      <c r="AK36" s="572">
        <v>0</v>
      </c>
      <c r="AL36" s="572">
        <v>0</v>
      </c>
      <c r="AM36" s="572">
        <v>0</v>
      </c>
      <c r="AN36" s="572">
        <v>0</v>
      </c>
      <c r="AO36" s="562">
        <v>0</v>
      </c>
      <c r="AP36" s="563">
        <v>0</v>
      </c>
    </row>
    <row r="37" spans="1:42" ht="33" x14ac:dyDescent="0.25">
      <c r="A37" s="829">
        <v>4</v>
      </c>
      <c r="B37" s="835" t="s">
        <v>538</v>
      </c>
      <c r="C37" s="814">
        <v>7</v>
      </c>
      <c r="D37" s="573" t="s">
        <v>51</v>
      </c>
      <c r="E37" s="556">
        <v>2</v>
      </c>
      <c r="F37" s="574">
        <v>42767</v>
      </c>
      <c r="G37" s="573" t="s">
        <v>539</v>
      </c>
      <c r="H37" s="575" t="s">
        <v>52</v>
      </c>
      <c r="I37" s="576" t="s">
        <v>540</v>
      </c>
      <c r="J37" s="575"/>
      <c r="K37" s="576"/>
      <c r="L37" s="575"/>
      <c r="M37" s="575"/>
      <c r="N37" s="577">
        <f>405000+118000+438300+180000</f>
        <v>1141300</v>
      </c>
      <c r="O37" s="578">
        <f>123200+90345+111740+215560</f>
        <v>540845</v>
      </c>
      <c r="P37" s="577">
        <f>83000+43200</f>
        <v>126200</v>
      </c>
      <c r="Q37" s="579">
        <f>N37+O37+P37</f>
        <v>1808345</v>
      </c>
      <c r="R37" s="580"/>
      <c r="S37" s="581"/>
      <c r="T37" s="580"/>
      <c r="U37" s="580"/>
      <c r="V37" s="581">
        <v>500</v>
      </c>
      <c r="W37" s="575"/>
      <c r="X37" s="576"/>
      <c r="Y37" s="575"/>
      <c r="Z37" s="582"/>
      <c r="AA37" s="583"/>
      <c r="AB37" s="582"/>
      <c r="AC37" s="582"/>
      <c r="AD37" s="583"/>
      <c r="AE37" s="581"/>
      <c r="AF37" s="580"/>
      <c r="AG37" s="581"/>
      <c r="AH37" s="581"/>
      <c r="AI37" s="580"/>
      <c r="AJ37" s="584">
        <f t="shared" ref="AJ37:AN48" si="10">R37*Z37</f>
        <v>0</v>
      </c>
      <c r="AK37" s="584">
        <f t="shared" si="10"/>
        <v>0</v>
      </c>
      <c r="AL37" s="584">
        <f t="shared" si="10"/>
        <v>0</v>
      </c>
      <c r="AM37" s="584">
        <f t="shared" si="10"/>
        <v>0</v>
      </c>
      <c r="AN37" s="584">
        <f t="shared" si="10"/>
        <v>0</v>
      </c>
      <c r="AO37" s="585">
        <f>AJ37+AK37+AL37+AN37+AM37</f>
        <v>0</v>
      </c>
      <c r="AP37" s="586">
        <f t="shared" ref="AP37:AP52" si="11">AO37-Q37</f>
        <v>-1808345</v>
      </c>
    </row>
    <row r="38" spans="1:42" ht="93.75" customHeight="1" x14ac:dyDescent="0.25">
      <c r="A38" s="830"/>
      <c r="B38" s="824"/>
      <c r="C38" s="815"/>
      <c r="D38" s="573" t="s">
        <v>541</v>
      </c>
      <c r="E38" s="556">
        <v>1</v>
      </c>
      <c r="F38" s="574">
        <v>42767</v>
      </c>
      <c r="G38" s="573" t="s">
        <v>542</v>
      </c>
      <c r="H38" s="575" t="s">
        <v>52</v>
      </c>
      <c r="I38" s="576"/>
      <c r="J38" s="575"/>
      <c r="K38" s="576"/>
      <c r="L38" s="575"/>
      <c r="M38" s="575"/>
      <c r="N38" s="577">
        <f>88000+210000</f>
        <v>298000</v>
      </c>
      <c r="O38" s="578">
        <f>61815+155330</f>
        <v>217145</v>
      </c>
      <c r="P38" s="577">
        <v>42000</v>
      </c>
      <c r="Q38" s="579">
        <f t="shared" ref="Q38:Q52" si="12">N38+O38+P38</f>
        <v>557145</v>
      </c>
      <c r="R38" s="580"/>
      <c r="S38" s="581"/>
      <c r="T38" s="580"/>
      <c r="U38" s="580"/>
      <c r="V38" s="581"/>
      <c r="W38" s="575"/>
      <c r="X38" s="576"/>
      <c r="Y38" s="575"/>
      <c r="Z38" s="582"/>
      <c r="AA38" s="583"/>
      <c r="AB38" s="582"/>
      <c r="AC38" s="582"/>
      <c r="AD38" s="583"/>
      <c r="AE38" s="581"/>
      <c r="AF38" s="580"/>
      <c r="AG38" s="581"/>
      <c r="AH38" s="581"/>
      <c r="AI38" s="580"/>
      <c r="AJ38" s="584">
        <f t="shared" si="10"/>
        <v>0</v>
      </c>
      <c r="AK38" s="584">
        <f t="shared" si="10"/>
        <v>0</v>
      </c>
      <c r="AL38" s="584">
        <f t="shared" si="10"/>
        <v>0</v>
      </c>
      <c r="AM38" s="584">
        <f t="shared" si="10"/>
        <v>0</v>
      </c>
      <c r="AN38" s="584">
        <f t="shared" si="10"/>
        <v>0</v>
      </c>
      <c r="AO38" s="585">
        <f t="shared" ref="AO38:AO52" si="13">AJ38+AK38+AL38+AN38</f>
        <v>0</v>
      </c>
      <c r="AP38" s="586">
        <f t="shared" si="11"/>
        <v>-557145</v>
      </c>
    </row>
    <row r="39" spans="1:42" ht="49.5" x14ac:dyDescent="0.25">
      <c r="A39" s="830"/>
      <c r="B39" s="824"/>
      <c r="C39" s="815"/>
      <c r="D39" s="573" t="s">
        <v>53</v>
      </c>
      <c r="E39" s="556">
        <v>2</v>
      </c>
      <c r="F39" s="574">
        <v>42767</v>
      </c>
      <c r="G39" s="573" t="s">
        <v>543</v>
      </c>
      <c r="H39" s="575" t="s">
        <v>52</v>
      </c>
      <c r="I39" s="576"/>
      <c r="J39" s="575"/>
      <c r="K39" s="576"/>
      <c r="L39" s="575"/>
      <c r="M39" s="575"/>
      <c r="N39" s="577">
        <f>405000+454000+480780+243000</f>
        <v>1582780</v>
      </c>
      <c r="O39" s="578">
        <f>176400+454895+265760+676795</f>
        <v>1573850</v>
      </c>
      <c r="P39" s="577">
        <f>14400*3+43200</f>
        <v>86400</v>
      </c>
      <c r="Q39" s="579">
        <f t="shared" si="12"/>
        <v>3243030</v>
      </c>
      <c r="R39" s="580"/>
      <c r="S39" s="581">
        <v>15000</v>
      </c>
      <c r="T39" s="580"/>
      <c r="U39" s="580"/>
      <c r="V39" s="581"/>
      <c r="W39" s="575"/>
      <c r="X39" s="576"/>
      <c r="Y39" s="575"/>
      <c r="Z39" s="582"/>
      <c r="AA39" s="583">
        <v>9.1</v>
      </c>
      <c r="AB39" s="582">
        <v>14.7</v>
      </c>
      <c r="AC39" s="582"/>
      <c r="AD39" s="583"/>
      <c r="AE39" s="581"/>
      <c r="AF39" s="580">
        <v>6.7</v>
      </c>
      <c r="AG39" s="581"/>
      <c r="AH39" s="581"/>
      <c r="AI39" s="580"/>
      <c r="AJ39" s="584">
        <f t="shared" si="10"/>
        <v>0</v>
      </c>
      <c r="AK39" s="584">
        <f>S39*AF39</f>
        <v>100500</v>
      </c>
      <c r="AL39" s="584">
        <f>T39*AB39</f>
        <v>0</v>
      </c>
      <c r="AM39" s="584">
        <f>U39*AC39</f>
        <v>0</v>
      </c>
      <c r="AN39" s="584">
        <f t="shared" si="10"/>
        <v>0</v>
      </c>
      <c r="AO39" s="585">
        <f t="shared" si="13"/>
        <v>100500</v>
      </c>
      <c r="AP39" s="586">
        <f t="shared" si="11"/>
        <v>-3142530</v>
      </c>
    </row>
    <row r="40" spans="1:42" ht="49.5" x14ac:dyDescent="0.25">
      <c r="A40" s="830"/>
      <c r="B40" s="824"/>
      <c r="C40" s="815"/>
      <c r="D40" s="573" t="s">
        <v>544</v>
      </c>
      <c r="E40" s="556">
        <v>1</v>
      </c>
      <c r="F40" s="574">
        <v>42826</v>
      </c>
      <c r="G40" s="573" t="s">
        <v>545</v>
      </c>
      <c r="H40" s="575" t="s">
        <v>52</v>
      </c>
      <c r="I40" s="576"/>
      <c r="J40" s="575"/>
      <c r="K40" s="576"/>
      <c r="L40" s="575"/>
      <c r="M40" s="575"/>
      <c r="N40" s="577">
        <f>32000+168000</f>
        <v>200000</v>
      </c>
      <c r="O40" s="578">
        <f>9510+196540</f>
        <v>206050</v>
      </c>
      <c r="P40" s="577"/>
      <c r="Q40" s="579">
        <f t="shared" si="12"/>
        <v>406050</v>
      </c>
      <c r="R40" s="580"/>
      <c r="S40" s="581"/>
      <c r="T40" s="580">
        <v>25000</v>
      </c>
      <c r="U40" s="580"/>
      <c r="V40" s="581"/>
      <c r="W40" s="575"/>
      <c r="X40" s="576"/>
      <c r="Y40" s="575"/>
      <c r="Z40" s="582"/>
      <c r="AA40" s="583"/>
      <c r="AB40" s="582"/>
      <c r="AC40" s="582"/>
      <c r="AD40" s="583"/>
      <c r="AE40" s="581"/>
      <c r="AF40" s="580"/>
      <c r="AG40" s="581"/>
      <c r="AH40" s="581"/>
      <c r="AI40" s="580"/>
      <c r="AJ40" s="584">
        <f t="shared" si="10"/>
        <v>0</v>
      </c>
      <c r="AK40" s="584">
        <f t="shared" si="10"/>
        <v>0</v>
      </c>
      <c r="AL40" s="584">
        <f t="shared" si="10"/>
        <v>0</v>
      </c>
      <c r="AM40" s="584">
        <f t="shared" si="10"/>
        <v>0</v>
      </c>
      <c r="AN40" s="584">
        <f t="shared" si="10"/>
        <v>0</v>
      </c>
      <c r="AO40" s="585">
        <f t="shared" si="13"/>
        <v>0</v>
      </c>
      <c r="AP40" s="586">
        <f t="shared" si="11"/>
        <v>-406050</v>
      </c>
    </row>
    <row r="41" spans="1:42" ht="49.5" x14ac:dyDescent="0.25">
      <c r="A41" s="830"/>
      <c r="B41" s="824"/>
      <c r="C41" s="815"/>
      <c r="D41" s="573" t="s">
        <v>546</v>
      </c>
      <c r="E41" s="556">
        <v>2</v>
      </c>
      <c r="F41" s="574">
        <v>42826</v>
      </c>
      <c r="G41" s="573" t="s">
        <v>547</v>
      </c>
      <c r="H41" s="575" t="s">
        <v>52</v>
      </c>
      <c r="I41" s="576" t="s">
        <v>540</v>
      </c>
      <c r="J41" s="575"/>
      <c r="K41" s="576"/>
      <c r="L41" s="575"/>
      <c r="M41" s="575"/>
      <c r="N41" s="577">
        <f>(405000*2)+129250+109650+1154940</f>
        <v>2203840</v>
      </c>
      <c r="O41" s="578">
        <f>672000+621600+1513020</f>
        <v>2806620</v>
      </c>
      <c r="P41" s="577">
        <f>14400*6+86400</f>
        <v>172800</v>
      </c>
      <c r="Q41" s="579">
        <f t="shared" si="12"/>
        <v>5183260</v>
      </c>
      <c r="R41" s="580"/>
      <c r="S41" s="581"/>
      <c r="T41" s="580"/>
      <c r="U41" s="580"/>
      <c r="V41" s="581">
        <v>100</v>
      </c>
      <c r="W41" s="575"/>
      <c r="X41" s="576"/>
      <c r="Y41" s="575"/>
      <c r="Z41" s="582"/>
      <c r="AA41" s="583"/>
      <c r="AB41" s="582"/>
      <c r="AC41" s="582"/>
      <c r="AD41" s="583"/>
      <c r="AE41" s="581"/>
      <c r="AF41" s="580"/>
      <c r="AG41" s="581"/>
      <c r="AH41" s="581"/>
      <c r="AI41" s="580"/>
      <c r="AJ41" s="584">
        <f t="shared" si="10"/>
        <v>0</v>
      </c>
      <c r="AK41" s="584">
        <f t="shared" si="10"/>
        <v>0</v>
      </c>
      <c r="AL41" s="584">
        <f t="shared" si="10"/>
        <v>0</v>
      </c>
      <c r="AM41" s="584">
        <f t="shared" si="10"/>
        <v>0</v>
      </c>
      <c r="AN41" s="584">
        <f t="shared" si="10"/>
        <v>0</v>
      </c>
      <c r="AO41" s="585">
        <f t="shared" si="13"/>
        <v>0</v>
      </c>
      <c r="AP41" s="586">
        <f t="shared" si="11"/>
        <v>-5183260</v>
      </c>
    </row>
    <row r="42" spans="1:42" ht="82.5" x14ac:dyDescent="0.25">
      <c r="A42" s="830"/>
      <c r="B42" s="824"/>
      <c r="C42" s="815"/>
      <c r="D42" s="573" t="s">
        <v>548</v>
      </c>
      <c r="E42" s="556">
        <v>1</v>
      </c>
      <c r="F42" s="574">
        <v>42917</v>
      </c>
      <c r="G42" s="573" t="s">
        <v>549</v>
      </c>
      <c r="H42" s="575" t="s">
        <v>52</v>
      </c>
      <c r="I42" s="576" t="s">
        <v>540</v>
      </c>
      <c r="J42" s="575"/>
      <c r="K42" s="576"/>
      <c r="L42" s="575"/>
      <c r="M42" s="575"/>
      <c r="N42" s="577">
        <v>405000</v>
      </c>
      <c r="O42" s="578"/>
      <c r="P42" s="577">
        <v>86400</v>
      </c>
      <c r="Q42" s="579">
        <f t="shared" si="12"/>
        <v>491400</v>
      </c>
      <c r="R42" s="580"/>
      <c r="S42" s="581"/>
      <c r="T42" s="580">
        <v>30000</v>
      </c>
      <c r="U42" s="580"/>
      <c r="V42" s="581"/>
      <c r="W42" s="575"/>
      <c r="X42" s="576"/>
      <c r="Y42" s="575"/>
      <c r="Z42" s="582"/>
      <c r="AA42" s="583"/>
      <c r="AB42" s="582"/>
      <c r="AC42" s="582"/>
      <c r="AD42" s="583"/>
      <c r="AE42" s="581"/>
      <c r="AF42" s="580"/>
      <c r="AG42" s="581"/>
      <c r="AH42" s="581"/>
      <c r="AI42" s="580"/>
      <c r="AJ42" s="584">
        <f t="shared" si="10"/>
        <v>0</v>
      </c>
      <c r="AK42" s="584">
        <f>S42*AA42</f>
        <v>0</v>
      </c>
      <c r="AL42" s="584">
        <f>T42*AB42</f>
        <v>0</v>
      </c>
      <c r="AM42" s="584">
        <f t="shared" si="10"/>
        <v>0</v>
      </c>
      <c r="AN42" s="584">
        <f t="shared" si="10"/>
        <v>0</v>
      </c>
      <c r="AO42" s="585">
        <f t="shared" si="13"/>
        <v>0</v>
      </c>
      <c r="AP42" s="586">
        <f t="shared" si="11"/>
        <v>-491400</v>
      </c>
    </row>
    <row r="43" spans="1:42" ht="66" x14ac:dyDescent="0.25">
      <c r="A43" s="830"/>
      <c r="B43" s="824"/>
      <c r="C43" s="815"/>
      <c r="D43" s="573" t="s">
        <v>550</v>
      </c>
      <c r="E43" s="556">
        <v>1</v>
      </c>
      <c r="F43" s="574">
        <v>42917</v>
      </c>
      <c r="G43" s="573" t="s">
        <v>550</v>
      </c>
      <c r="H43" s="575" t="s">
        <v>52</v>
      </c>
      <c r="I43" s="576"/>
      <c r="J43" s="575"/>
      <c r="K43" s="576"/>
      <c r="L43" s="575"/>
      <c r="M43" s="575"/>
      <c r="N43" s="577"/>
      <c r="O43" s="578"/>
      <c r="P43" s="577"/>
      <c r="Q43" s="579">
        <f t="shared" si="12"/>
        <v>0</v>
      </c>
      <c r="R43" s="580"/>
      <c r="S43" s="581"/>
      <c r="T43" s="580">
        <v>25000</v>
      </c>
      <c r="U43" s="580"/>
      <c r="V43" s="581"/>
      <c r="W43" s="575"/>
      <c r="X43" s="576"/>
      <c r="Y43" s="575"/>
      <c r="Z43" s="582"/>
      <c r="AA43" s="583"/>
      <c r="AB43" s="582"/>
      <c r="AC43" s="582"/>
      <c r="AD43" s="583"/>
      <c r="AE43" s="581"/>
      <c r="AF43" s="580"/>
      <c r="AG43" s="581"/>
      <c r="AH43" s="581"/>
      <c r="AI43" s="580"/>
      <c r="AJ43" s="584">
        <f t="shared" si="10"/>
        <v>0</v>
      </c>
      <c r="AK43" s="584">
        <f t="shared" si="10"/>
        <v>0</v>
      </c>
      <c r="AL43" s="584">
        <f t="shared" si="10"/>
        <v>0</v>
      </c>
      <c r="AM43" s="584">
        <f t="shared" si="10"/>
        <v>0</v>
      </c>
      <c r="AN43" s="584">
        <f t="shared" si="10"/>
        <v>0</v>
      </c>
      <c r="AO43" s="585">
        <f t="shared" si="13"/>
        <v>0</v>
      </c>
      <c r="AP43" s="586">
        <f t="shared" si="11"/>
        <v>0</v>
      </c>
    </row>
    <row r="44" spans="1:42" ht="33" x14ac:dyDescent="0.25">
      <c r="A44" s="830"/>
      <c r="B44" s="824"/>
      <c r="C44" s="815"/>
      <c r="D44" s="573" t="s">
        <v>551</v>
      </c>
      <c r="E44" s="556">
        <v>1</v>
      </c>
      <c r="F44" s="574">
        <v>42917</v>
      </c>
      <c r="G44" s="573" t="s">
        <v>551</v>
      </c>
      <c r="H44" s="575" t="s">
        <v>52</v>
      </c>
      <c r="I44" s="576" t="s">
        <v>552</v>
      </c>
      <c r="J44" s="575"/>
      <c r="K44" s="576"/>
      <c r="L44" s="575"/>
      <c r="M44" s="575"/>
      <c r="N44" s="577">
        <f>253300+390000</f>
        <v>643300</v>
      </c>
      <c r="O44" s="578">
        <v>141000</v>
      </c>
      <c r="P44" s="577"/>
      <c r="Q44" s="579">
        <f t="shared" si="12"/>
        <v>784300</v>
      </c>
      <c r="R44" s="580"/>
      <c r="S44" s="581"/>
      <c r="T44" s="580">
        <v>12000</v>
      </c>
      <c r="U44" s="580"/>
      <c r="V44" s="581"/>
      <c r="W44" s="575"/>
      <c r="X44" s="576"/>
      <c r="Y44" s="575"/>
      <c r="Z44" s="582"/>
      <c r="AA44" s="583"/>
      <c r="AB44" s="582"/>
      <c r="AC44" s="582"/>
      <c r="AD44" s="583"/>
      <c r="AE44" s="581"/>
      <c r="AF44" s="580"/>
      <c r="AG44" s="581"/>
      <c r="AH44" s="581"/>
      <c r="AI44" s="580"/>
      <c r="AJ44" s="584">
        <f t="shared" si="10"/>
        <v>0</v>
      </c>
      <c r="AK44" s="584">
        <f t="shared" si="10"/>
        <v>0</v>
      </c>
      <c r="AL44" s="584">
        <f t="shared" si="10"/>
        <v>0</v>
      </c>
      <c r="AM44" s="584">
        <f t="shared" si="10"/>
        <v>0</v>
      </c>
      <c r="AN44" s="584">
        <f t="shared" si="10"/>
        <v>0</v>
      </c>
      <c r="AO44" s="585">
        <f t="shared" si="13"/>
        <v>0</v>
      </c>
      <c r="AP44" s="586">
        <f t="shared" si="11"/>
        <v>-784300</v>
      </c>
    </row>
    <row r="45" spans="1:42" ht="49.5" x14ac:dyDescent="0.25">
      <c r="A45" s="830"/>
      <c r="B45" s="824"/>
      <c r="C45" s="815"/>
      <c r="D45" s="573" t="s">
        <v>553</v>
      </c>
      <c r="E45" s="556">
        <v>2</v>
      </c>
      <c r="F45" s="574">
        <v>43450</v>
      </c>
      <c r="G45" s="573" t="s">
        <v>553</v>
      </c>
      <c r="H45" s="575" t="s">
        <v>52</v>
      </c>
      <c r="I45" s="576"/>
      <c r="J45" s="575"/>
      <c r="K45" s="576"/>
      <c r="L45" s="575"/>
      <c r="M45" s="575"/>
      <c r="N45" s="577">
        <f>362000+243000</f>
        <v>605000</v>
      </c>
      <c r="O45" s="578">
        <v>118875</v>
      </c>
      <c r="P45" s="577"/>
      <c r="Q45" s="579">
        <f t="shared" si="12"/>
        <v>723875</v>
      </c>
      <c r="R45" s="580">
        <v>100000</v>
      </c>
      <c r="S45" s="581"/>
      <c r="T45" s="580"/>
      <c r="U45" s="580">
        <v>150</v>
      </c>
      <c r="V45" s="581">
        <v>20000</v>
      </c>
      <c r="W45" s="575"/>
      <c r="X45" s="576"/>
      <c r="Y45" s="575"/>
      <c r="Z45" s="582"/>
      <c r="AA45" s="583"/>
      <c r="AB45" s="582">
        <v>3</v>
      </c>
      <c r="AC45" s="582"/>
      <c r="AD45" s="583">
        <v>25</v>
      </c>
      <c r="AE45" s="581">
        <v>1.58</v>
      </c>
      <c r="AF45" s="580"/>
      <c r="AG45" s="581">
        <v>400</v>
      </c>
      <c r="AH45" s="581"/>
      <c r="AI45" s="580"/>
      <c r="AJ45" s="584">
        <f>R45*AE45</f>
        <v>158000</v>
      </c>
      <c r="AK45" s="584">
        <f>S45*AA45</f>
        <v>0</v>
      </c>
      <c r="AL45" s="584">
        <f>T45*AB45</f>
        <v>0</v>
      </c>
      <c r="AM45" s="584">
        <f>U45*AG45</f>
        <v>60000</v>
      </c>
      <c r="AN45" s="584">
        <f>V45*AI45</f>
        <v>0</v>
      </c>
      <c r="AO45" s="585">
        <f>AJ45+AK45+AL45+AN45+AM45</f>
        <v>218000</v>
      </c>
      <c r="AP45" s="586">
        <f t="shared" si="11"/>
        <v>-505875</v>
      </c>
    </row>
    <row r="46" spans="1:42" ht="66" x14ac:dyDescent="0.25">
      <c r="A46" s="830"/>
      <c r="B46" s="824"/>
      <c r="C46" s="815"/>
      <c r="D46" s="573" t="s">
        <v>554</v>
      </c>
      <c r="E46" s="556">
        <v>1</v>
      </c>
      <c r="F46" s="574">
        <v>43567</v>
      </c>
      <c r="G46" s="573" t="s">
        <v>555</v>
      </c>
      <c r="H46" s="575" t="s">
        <v>52</v>
      </c>
      <c r="I46" s="556" t="s">
        <v>552</v>
      </c>
      <c r="J46" s="556"/>
      <c r="K46" s="556"/>
      <c r="L46" s="573"/>
      <c r="M46" s="573"/>
      <c r="N46" s="579">
        <f>N42</f>
        <v>405000</v>
      </c>
      <c r="O46" s="579">
        <v>416400</v>
      </c>
      <c r="P46" s="579"/>
      <c r="Q46" s="579">
        <f t="shared" si="12"/>
        <v>821400</v>
      </c>
      <c r="R46" s="560"/>
      <c r="S46" s="560"/>
      <c r="T46" s="560"/>
      <c r="U46" s="560"/>
      <c r="V46" s="560">
        <v>3000</v>
      </c>
      <c r="W46" s="556"/>
      <c r="X46" s="556"/>
      <c r="Y46" s="556"/>
      <c r="Z46" s="561"/>
      <c r="AA46" s="561"/>
      <c r="AB46" s="561"/>
      <c r="AC46" s="561"/>
      <c r="AD46" s="587">
        <v>2919.4</v>
      </c>
      <c r="AE46" s="560"/>
      <c r="AF46" s="560"/>
      <c r="AG46" s="560"/>
      <c r="AH46" s="560"/>
      <c r="AI46" s="560"/>
      <c r="AJ46" s="584">
        <f t="shared" si="10"/>
        <v>0</v>
      </c>
      <c r="AK46" s="584">
        <f t="shared" si="10"/>
        <v>0</v>
      </c>
      <c r="AL46" s="584">
        <f>T46*AB46</f>
        <v>0</v>
      </c>
      <c r="AM46" s="584">
        <f>U46*AC46</f>
        <v>0</v>
      </c>
      <c r="AN46" s="584">
        <f>V46*AD46</f>
        <v>8758200</v>
      </c>
      <c r="AO46" s="585">
        <f t="shared" si="13"/>
        <v>8758200</v>
      </c>
      <c r="AP46" s="586">
        <f t="shared" si="11"/>
        <v>7936800</v>
      </c>
    </row>
    <row r="47" spans="1:42" ht="66" x14ac:dyDescent="0.25">
      <c r="A47" s="830"/>
      <c r="B47" s="824"/>
      <c r="C47" s="815"/>
      <c r="D47" s="573" t="s">
        <v>268</v>
      </c>
      <c r="E47" s="556">
        <v>1</v>
      </c>
      <c r="F47" s="574">
        <v>43819</v>
      </c>
      <c r="G47" s="573" t="s">
        <v>556</v>
      </c>
      <c r="H47" s="575" t="s">
        <v>52</v>
      </c>
      <c r="I47" s="556"/>
      <c r="J47" s="556"/>
      <c r="K47" s="556"/>
      <c r="L47" s="573"/>
      <c r="M47" s="573"/>
      <c r="N47" s="579"/>
      <c r="O47" s="579"/>
      <c r="P47" s="579"/>
      <c r="Q47" s="579">
        <f t="shared" si="12"/>
        <v>0</v>
      </c>
      <c r="R47" s="560"/>
      <c r="S47" s="560"/>
      <c r="T47" s="560"/>
      <c r="U47" s="560"/>
      <c r="V47" s="560"/>
      <c r="W47" s="556"/>
      <c r="X47" s="556"/>
      <c r="Y47" s="556"/>
      <c r="Z47" s="561"/>
      <c r="AA47" s="561"/>
      <c r="AB47" s="561"/>
      <c r="AC47" s="561"/>
      <c r="AD47" s="561"/>
      <c r="AE47" s="560"/>
      <c r="AF47" s="560"/>
      <c r="AG47" s="560"/>
      <c r="AH47" s="560"/>
      <c r="AI47" s="560"/>
      <c r="AJ47" s="584">
        <f t="shared" si="10"/>
        <v>0</v>
      </c>
      <c r="AK47" s="584">
        <f t="shared" si="10"/>
        <v>0</v>
      </c>
      <c r="AL47" s="584">
        <f t="shared" si="10"/>
        <v>0</v>
      </c>
      <c r="AM47" s="584">
        <f t="shared" si="10"/>
        <v>0</v>
      </c>
      <c r="AN47" s="584">
        <f t="shared" si="10"/>
        <v>0</v>
      </c>
      <c r="AO47" s="585">
        <f t="shared" si="13"/>
        <v>0</v>
      </c>
      <c r="AP47" s="586">
        <f t="shared" si="11"/>
        <v>0</v>
      </c>
    </row>
    <row r="48" spans="1:42" ht="33" x14ac:dyDescent="0.25">
      <c r="A48" s="830"/>
      <c r="B48" s="824"/>
      <c r="C48" s="815"/>
      <c r="D48" s="573" t="s">
        <v>54</v>
      </c>
      <c r="E48" s="556">
        <v>1</v>
      </c>
      <c r="F48" s="574" t="s">
        <v>557</v>
      </c>
      <c r="G48" s="573" t="s">
        <v>558</v>
      </c>
      <c r="H48" s="556" t="s">
        <v>559</v>
      </c>
      <c r="I48" s="556"/>
      <c r="J48" s="556"/>
      <c r="K48" s="556"/>
      <c r="L48" s="573"/>
      <c r="M48" s="573"/>
      <c r="N48" s="579">
        <f>2273000+3225000</f>
        <v>5498000</v>
      </c>
      <c r="O48" s="579">
        <f>2638000+3285900</f>
        <v>5923900</v>
      </c>
      <c r="P48" s="579"/>
      <c r="Q48" s="579">
        <f t="shared" si="12"/>
        <v>11421900</v>
      </c>
      <c r="R48" s="560"/>
      <c r="S48" s="560"/>
      <c r="T48" s="560"/>
      <c r="U48" s="560"/>
      <c r="V48" s="560">
        <v>100</v>
      </c>
      <c r="W48" s="556"/>
      <c r="X48" s="556"/>
      <c r="Y48" s="556"/>
      <c r="Z48" s="561"/>
      <c r="AA48" s="561"/>
      <c r="AB48" s="561"/>
      <c r="AC48" s="561"/>
      <c r="AD48" s="561"/>
      <c r="AE48" s="560"/>
      <c r="AF48" s="560"/>
      <c r="AG48" s="560">
        <v>20806</v>
      </c>
      <c r="AH48" s="560"/>
      <c r="AI48" s="560"/>
      <c r="AJ48" s="584">
        <f>R48*Z48</f>
        <v>0</v>
      </c>
      <c r="AK48" s="584">
        <f t="shared" si="10"/>
        <v>0</v>
      </c>
      <c r="AL48" s="584">
        <f t="shared" si="10"/>
        <v>0</v>
      </c>
      <c r="AM48" s="584">
        <f t="shared" si="10"/>
        <v>0</v>
      </c>
      <c r="AN48" s="584">
        <f>V48*AG48</f>
        <v>2080600</v>
      </c>
      <c r="AO48" s="585">
        <f t="shared" si="13"/>
        <v>2080600</v>
      </c>
      <c r="AP48" s="586">
        <f t="shared" si="11"/>
        <v>-9341300</v>
      </c>
    </row>
    <row r="49" spans="1:42" ht="33" x14ac:dyDescent="0.25">
      <c r="A49" s="830"/>
      <c r="B49" s="824"/>
      <c r="C49" s="815"/>
      <c r="D49" s="573" t="s">
        <v>54</v>
      </c>
      <c r="E49" s="556">
        <v>1</v>
      </c>
      <c r="F49" s="574" t="s">
        <v>557</v>
      </c>
      <c r="G49" s="573" t="s">
        <v>558</v>
      </c>
      <c r="H49" s="556" t="s">
        <v>559</v>
      </c>
      <c r="I49" s="556"/>
      <c r="J49" s="556"/>
      <c r="K49" s="556"/>
      <c r="L49" s="573"/>
      <c r="M49" s="573"/>
      <c r="N49" s="579"/>
      <c r="O49" s="579"/>
      <c r="P49" s="579"/>
      <c r="Q49" s="579">
        <f t="shared" si="12"/>
        <v>0</v>
      </c>
      <c r="R49" s="560"/>
      <c r="S49" s="560"/>
      <c r="T49" s="560"/>
      <c r="U49" s="560"/>
      <c r="V49" s="560">
        <v>150</v>
      </c>
      <c r="W49" s="556"/>
      <c r="X49" s="556"/>
      <c r="Y49" s="556"/>
      <c r="Z49" s="561"/>
      <c r="AA49" s="561"/>
      <c r="AB49" s="561"/>
      <c r="AC49" s="561"/>
      <c r="AD49" s="561"/>
      <c r="AE49" s="560"/>
      <c r="AF49" s="560"/>
      <c r="AG49" s="560">
        <v>6686</v>
      </c>
      <c r="AH49" s="560"/>
      <c r="AI49" s="560"/>
      <c r="AJ49" s="584">
        <f t="shared" ref="AJ49:AM50" si="14">R49*Z49</f>
        <v>0</v>
      </c>
      <c r="AK49" s="584">
        <f t="shared" si="14"/>
        <v>0</v>
      </c>
      <c r="AL49" s="584">
        <f t="shared" si="14"/>
        <v>0</v>
      </c>
      <c r="AM49" s="584">
        <f t="shared" si="14"/>
        <v>0</v>
      </c>
      <c r="AN49" s="584">
        <f t="shared" ref="AN49:AN52" si="15">V49*AG49</f>
        <v>1002900</v>
      </c>
      <c r="AO49" s="585">
        <f t="shared" si="13"/>
        <v>1002900</v>
      </c>
      <c r="AP49" s="586">
        <f t="shared" si="11"/>
        <v>1002900</v>
      </c>
    </row>
    <row r="50" spans="1:42" ht="33" x14ac:dyDescent="0.25">
      <c r="A50" s="830"/>
      <c r="B50" s="824"/>
      <c r="C50" s="815"/>
      <c r="D50" s="573" t="s">
        <v>54</v>
      </c>
      <c r="E50" s="556">
        <v>1</v>
      </c>
      <c r="F50" s="574" t="s">
        <v>557</v>
      </c>
      <c r="G50" s="573" t="s">
        <v>558</v>
      </c>
      <c r="H50" s="556" t="s">
        <v>559</v>
      </c>
      <c r="I50" s="556"/>
      <c r="J50" s="556"/>
      <c r="K50" s="556"/>
      <c r="L50" s="573"/>
      <c r="M50" s="573"/>
      <c r="N50" s="579"/>
      <c r="O50" s="579"/>
      <c r="P50" s="579"/>
      <c r="Q50" s="579">
        <f t="shared" si="12"/>
        <v>0</v>
      </c>
      <c r="R50" s="560"/>
      <c r="S50" s="560"/>
      <c r="T50" s="560"/>
      <c r="U50" s="560"/>
      <c r="V50" s="560">
        <v>200</v>
      </c>
      <c r="W50" s="556"/>
      <c r="X50" s="556"/>
      <c r="Y50" s="556"/>
      <c r="Z50" s="561"/>
      <c r="AA50" s="561"/>
      <c r="AB50" s="561"/>
      <c r="AC50" s="561"/>
      <c r="AD50" s="561"/>
      <c r="AE50" s="560"/>
      <c r="AF50" s="560"/>
      <c r="AG50" s="560">
        <v>6190</v>
      </c>
      <c r="AH50" s="560"/>
      <c r="AI50" s="560"/>
      <c r="AJ50" s="584">
        <f t="shared" si="14"/>
        <v>0</v>
      </c>
      <c r="AK50" s="584">
        <f t="shared" si="14"/>
        <v>0</v>
      </c>
      <c r="AL50" s="584">
        <f t="shared" si="14"/>
        <v>0</v>
      </c>
      <c r="AM50" s="584">
        <f t="shared" si="14"/>
        <v>0</v>
      </c>
      <c r="AN50" s="584">
        <f t="shared" si="15"/>
        <v>1238000</v>
      </c>
      <c r="AO50" s="585">
        <f t="shared" si="13"/>
        <v>1238000</v>
      </c>
      <c r="AP50" s="586">
        <f t="shared" si="11"/>
        <v>1238000</v>
      </c>
    </row>
    <row r="51" spans="1:42" ht="33" x14ac:dyDescent="0.25">
      <c r="A51" s="830"/>
      <c r="B51" s="824"/>
      <c r="C51" s="815"/>
      <c r="D51" s="573" t="s">
        <v>54</v>
      </c>
      <c r="E51" s="556">
        <v>1</v>
      </c>
      <c r="F51" s="574" t="s">
        <v>557</v>
      </c>
      <c r="G51" s="573" t="s">
        <v>558</v>
      </c>
      <c r="H51" s="556" t="s">
        <v>559</v>
      </c>
      <c r="I51" s="556"/>
      <c r="J51" s="556"/>
      <c r="K51" s="556"/>
      <c r="L51" s="573"/>
      <c r="M51" s="573"/>
      <c r="N51" s="579"/>
      <c r="O51" s="579"/>
      <c r="P51" s="579"/>
      <c r="Q51" s="579"/>
      <c r="R51" s="560"/>
      <c r="S51" s="560"/>
      <c r="T51" s="560"/>
      <c r="U51" s="560"/>
      <c r="V51" s="560">
        <v>50</v>
      </c>
      <c r="W51" s="556"/>
      <c r="X51" s="556"/>
      <c r="Y51" s="556"/>
      <c r="Z51" s="561"/>
      <c r="AA51" s="561"/>
      <c r="AB51" s="561"/>
      <c r="AC51" s="561"/>
      <c r="AD51" s="561"/>
      <c r="AE51" s="560"/>
      <c r="AF51" s="560"/>
      <c r="AG51" s="560">
        <v>3864</v>
      </c>
      <c r="AH51" s="560"/>
      <c r="AI51" s="560"/>
      <c r="AJ51" s="584"/>
      <c r="AK51" s="584"/>
      <c r="AL51" s="584">
        <f>T51*AB51</f>
        <v>0</v>
      </c>
      <c r="AM51" s="584">
        <f>U51*AC51</f>
        <v>0</v>
      </c>
      <c r="AN51" s="584">
        <f t="shared" si="15"/>
        <v>193200</v>
      </c>
      <c r="AO51" s="585">
        <f t="shared" si="13"/>
        <v>193200</v>
      </c>
      <c r="AP51" s="586">
        <f t="shared" si="11"/>
        <v>193200</v>
      </c>
    </row>
    <row r="52" spans="1:42" ht="33.75" thickBot="1" x14ac:dyDescent="0.3">
      <c r="A52" s="831"/>
      <c r="B52" s="825"/>
      <c r="C52" s="816"/>
      <c r="D52" s="573" t="s">
        <v>54</v>
      </c>
      <c r="E52" s="556">
        <v>1</v>
      </c>
      <c r="F52" s="574" t="s">
        <v>557</v>
      </c>
      <c r="G52" s="573" t="s">
        <v>558</v>
      </c>
      <c r="H52" s="556" t="s">
        <v>559</v>
      </c>
      <c r="I52" s="556"/>
      <c r="J52" s="556"/>
      <c r="K52" s="556"/>
      <c r="L52" s="573"/>
      <c r="M52" s="573"/>
      <c r="N52" s="579"/>
      <c r="O52" s="579"/>
      <c r="P52" s="579"/>
      <c r="Q52" s="579">
        <f t="shared" si="12"/>
        <v>0</v>
      </c>
      <c r="R52" s="560"/>
      <c r="S52" s="560"/>
      <c r="T52" s="560"/>
      <c r="U52" s="560"/>
      <c r="V52" s="560">
        <v>30</v>
      </c>
      <c r="W52" s="556"/>
      <c r="X52" s="556"/>
      <c r="Y52" s="556"/>
      <c r="Z52" s="561"/>
      <c r="AA52" s="561"/>
      <c r="AB52" s="561"/>
      <c r="AC52" s="561"/>
      <c r="AD52" s="561"/>
      <c r="AE52" s="560"/>
      <c r="AF52" s="560"/>
      <c r="AG52" s="560">
        <v>3910</v>
      </c>
      <c r="AH52" s="560"/>
      <c r="AI52" s="560"/>
      <c r="AJ52" s="584">
        <f>R52*Z52</f>
        <v>0</v>
      </c>
      <c r="AK52" s="584">
        <f>S52*AA52</f>
        <v>0</v>
      </c>
      <c r="AL52" s="584">
        <f>T52*AB52</f>
        <v>0</v>
      </c>
      <c r="AM52" s="584">
        <f>U52*AC52</f>
        <v>0</v>
      </c>
      <c r="AN52" s="584">
        <f t="shared" si="15"/>
        <v>117300</v>
      </c>
      <c r="AO52" s="585">
        <f t="shared" si="13"/>
        <v>117300</v>
      </c>
      <c r="AP52" s="586">
        <f t="shared" si="11"/>
        <v>117300</v>
      </c>
    </row>
    <row r="53" spans="1:42" ht="16.5" x14ac:dyDescent="0.25">
      <c r="A53" s="832">
        <v>5</v>
      </c>
      <c r="B53" s="817" t="s">
        <v>643</v>
      </c>
      <c r="C53" s="820">
        <v>2</v>
      </c>
      <c r="D53" s="552"/>
      <c r="E53" s="553"/>
      <c r="F53" s="553"/>
      <c r="G53" s="553"/>
      <c r="H53" s="584"/>
      <c r="I53" s="553"/>
      <c r="J53" s="553"/>
      <c r="K53" s="553"/>
      <c r="L53" s="552"/>
      <c r="M53" s="552"/>
      <c r="N53" s="557"/>
      <c r="O53" s="557"/>
      <c r="P53" s="557"/>
      <c r="Q53" s="558">
        <f>N53+O53+P53</f>
        <v>0</v>
      </c>
      <c r="R53" s="559"/>
      <c r="S53" s="559"/>
      <c r="T53" s="559"/>
      <c r="U53" s="559"/>
      <c r="V53" s="553">
        <v>5698</v>
      </c>
      <c r="W53" s="553">
        <v>5698</v>
      </c>
      <c r="X53" s="553">
        <v>100</v>
      </c>
      <c r="Y53" s="553"/>
      <c r="Z53" s="553">
        <v>2992</v>
      </c>
      <c r="AA53" s="553">
        <v>4.3</v>
      </c>
      <c r="AB53" s="553">
        <v>42</v>
      </c>
      <c r="AC53" s="553">
        <v>0</v>
      </c>
      <c r="AD53" s="553">
        <v>0</v>
      </c>
      <c r="AE53" s="553">
        <v>0</v>
      </c>
      <c r="AF53" s="553"/>
      <c r="AG53" s="560"/>
      <c r="AH53" s="560"/>
      <c r="AI53" s="560"/>
      <c r="AJ53" s="560"/>
      <c r="AK53" s="561">
        <f>R53*Y53</f>
        <v>0</v>
      </c>
      <c r="AL53" s="561">
        <f>S53*Z53</f>
        <v>0</v>
      </c>
      <c r="AM53" s="561">
        <f>T53*AA53</f>
        <v>0</v>
      </c>
      <c r="AN53" s="561">
        <f>U53*AB53</f>
        <v>0</v>
      </c>
      <c r="AO53" s="562">
        <f>AK53+AL53+AM53+AN53</f>
        <v>0</v>
      </c>
      <c r="AP53" s="563">
        <f>AO53-Q53</f>
        <v>0</v>
      </c>
    </row>
    <row r="54" spans="1:42" ht="78.75" customHeight="1" x14ac:dyDescent="0.25">
      <c r="A54" s="833"/>
      <c r="B54" s="818"/>
      <c r="C54" s="815"/>
      <c r="D54" s="552" t="s">
        <v>53</v>
      </c>
      <c r="E54" s="553">
        <v>1</v>
      </c>
      <c r="F54" s="552" t="s">
        <v>500</v>
      </c>
      <c r="G54" s="552" t="s">
        <v>501</v>
      </c>
      <c r="H54" s="555" t="s">
        <v>502</v>
      </c>
      <c r="I54" s="552"/>
      <c r="J54" s="553"/>
      <c r="K54" s="553"/>
      <c r="L54" s="552"/>
      <c r="M54" s="552"/>
      <c r="N54" s="557">
        <v>40000</v>
      </c>
      <c r="O54" s="557">
        <v>247000</v>
      </c>
      <c r="P54" s="557">
        <v>131500</v>
      </c>
      <c r="Q54" s="558">
        <v>418500</v>
      </c>
      <c r="R54" s="559"/>
      <c r="S54" s="559"/>
      <c r="T54" s="559"/>
      <c r="U54" s="559">
        <v>1500</v>
      </c>
      <c r="V54" s="553"/>
      <c r="W54" s="553"/>
      <c r="X54" s="553"/>
      <c r="Y54" s="553"/>
      <c r="Z54" s="553"/>
      <c r="AA54" s="553"/>
      <c r="AB54" s="553"/>
      <c r="AC54" s="553"/>
      <c r="AD54" s="553"/>
      <c r="AE54" s="553"/>
      <c r="AF54" s="553"/>
      <c r="AG54" s="560"/>
      <c r="AH54" s="560"/>
      <c r="AI54" s="560"/>
      <c r="AJ54" s="560"/>
      <c r="AK54" s="561"/>
      <c r="AL54" s="561"/>
      <c r="AM54" s="561"/>
      <c r="AN54" s="561"/>
      <c r="AO54" s="562"/>
      <c r="AP54" s="563"/>
    </row>
    <row r="55" spans="1:42" ht="49.5" x14ac:dyDescent="0.25">
      <c r="A55" s="833"/>
      <c r="B55" s="818"/>
      <c r="C55" s="815"/>
      <c r="D55" s="552" t="s">
        <v>503</v>
      </c>
      <c r="E55" s="553">
        <v>1</v>
      </c>
      <c r="F55" s="552" t="s">
        <v>500</v>
      </c>
      <c r="G55" s="552" t="s">
        <v>504</v>
      </c>
      <c r="H55" s="555" t="s">
        <v>502</v>
      </c>
      <c r="I55" s="552"/>
      <c r="J55" s="553"/>
      <c r="K55" s="553"/>
      <c r="L55" s="552"/>
      <c r="M55" s="552"/>
      <c r="N55" s="557">
        <v>950000</v>
      </c>
      <c r="O55" s="557">
        <v>341250</v>
      </c>
      <c r="P55" s="557">
        <v>0</v>
      </c>
      <c r="Q55" s="558">
        <v>1291250</v>
      </c>
      <c r="R55" s="559"/>
      <c r="S55" s="559"/>
      <c r="T55" s="559"/>
      <c r="U55" s="559"/>
      <c r="V55" s="553"/>
      <c r="W55" s="553"/>
      <c r="X55" s="553"/>
      <c r="Y55" s="553"/>
      <c r="Z55" s="553"/>
      <c r="AA55" s="553"/>
      <c r="AB55" s="553"/>
      <c r="AC55" s="553"/>
      <c r="AD55" s="553"/>
      <c r="AE55" s="553"/>
      <c r="AF55" s="553"/>
      <c r="AG55" s="560"/>
      <c r="AH55" s="560"/>
      <c r="AI55" s="560"/>
      <c r="AJ55" s="560"/>
      <c r="AK55" s="561"/>
      <c r="AL55" s="561"/>
      <c r="AM55" s="561"/>
      <c r="AN55" s="561"/>
      <c r="AO55" s="562"/>
      <c r="AP55" s="563"/>
    </row>
    <row r="56" spans="1:42" ht="76.5" customHeight="1" x14ac:dyDescent="0.25">
      <c r="A56" s="833"/>
      <c r="B56" s="818"/>
      <c r="C56" s="815"/>
      <c r="D56" s="552" t="s">
        <v>505</v>
      </c>
      <c r="E56" s="553">
        <v>1</v>
      </c>
      <c r="F56" s="552" t="s">
        <v>506</v>
      </c>
      <c r="G56" s="552" t="s">
        <v>507</v>
      </c>
      <c r="H56" s="555" t="s">
        <v>502</v>
      </c>
      <c r="I56" s="552"/>
      <c r="J56" s="553"/>
      <c r="K56" s="553"/>
      <c r="L56" s="552"/>
      <c r="M56" s="552"/>
      <c r="N56" s="557">
        <v>0</v>
      </c>
      <c r="O56" s="557">
        <v>335676</v>
      </c>
      <c r="P56" s="557">
        <v>0</v>
      </c>
      <c r="Q56" s="558">
        <v>335676</v>
      </c>
      <c r="R56" s="559"/>
      <c r="S56" s="559"/>
      <c r="T56" s="559"/>
      <c r="U56" s="559"/>
      <c r="V56" s="553"/>
      <c r="W56" s="553"/>
      <c r="X56" s="553"/>
      <c r="Y56" s="553"/>
      <c r="Z56" s="553"/>
      <c r="AA56" s="553"/>
      <c r="AB56" s="553"/>
      <c r="AC56" s="553"/>
      <c r="AD56" s="553"/>
      <c r="AE56" s="553"/>
      <c r="AF56" s="553"/>
      <c r="AG56" s="560"/>
      <c r="AH56" s="560"/>
      <c r="AI56" s="560"/>
      <c r="AJ56" s="560"/>
      <c r="AK56" s="561"/>
      <c r="AL56" s="561"/>
      <c r="AM56" s="561"/>
      <c r="AN56" s="561"/>
      <c r="AO56" s="562"/>
      <c r="AP56" s="563"/>
    </row>
    <row r="57" spans="1:42" ht="67.5" customHeight="1" x14ac:dyDescent="0.25">
      <c r="A57" s="833"/>
      <c r="B57" s="818"/>
      <c r="C57" s="815"/>
      <c r="D57" s="552" t="s">
        <v>419</v>
      </c>
      <c r="E57" s="553">
        <v>1</v>
      </c>
      <c r="F57" s="552" t="s">
        <v>508</v>
      </c>
      <c r="G57" s="552" t="s">
        <v>509</v>
      </c>
      <c r="H57" s="555" t="s">
        <v>502</v>
      </c>
      <c r="I57" s="552"/>
      <c r="J57" s="553"/>
      <c r="K57" s="553"/>
      <c r="L57" s="552"/>
      <c r="M57" s="552"/>
      <c r="N57" s="557">
        <v>5040</v>
      </c>
      <c r="O57" s="557">
        <v>224750</v>
      </c>
      <c r="P57" s="557">
        <v>0</v>
      </c>
      <c r="Q57" s="558">
        <v>229790</v>
      </c>
      <c r="R57" s="559"/>
      <c r="S57" s="559"/>
      <c r="T57" s="559"/>
      <c r="U57" s="559">
        <v>6000</v>
      </c>
      <c r="V57" s="553"/>
      <c r="W57" s="553"/>
      <c r="X57" s="553"/>
      <c r="Y57" s="553"/>
      <c r="Z57" s="553"/>
      <c r="AA57" s="553"/>
      <c r="AB57" s="553"/>
      <c r="AC57" s="553"/>
      <c r="AD57" s="553"/>
      <c r="AE57" s="553"/>
      <c r="AF57" s="553"/>
      <c r="AG57" s="560"/>
      <c r="AH57" s="560"/>
      <c r="AI57" s="560"/>
      <c r="AJ57" s="560"/>
      <c r="AK57" s="561"/>
      <c r="AL57" s="561"/>
      <c r="AM57" s="561"/>
      <c r="AN57" s="561"/>
      <c r="AO57" s="562"/>
      <c r="AP57" s="563"/>
    </row>
    <row r="58" spans="1:42" ht="65.25" customHeight="1" x14ac:dyDescent="0.25">
      <c r="A58" s="833"/>
      <c r="B58" s="818"/>
      <c r="C58" s="815"/>
      <c r="D58" s="552" t="s">
        <v>510</v>
      </c>
      <c r="E58" s="553">
        <v>1</v>
      </c>
      <c r="F58" s="552" t="s">
        <v>511</v>
      </c>
      <c r="G58" s="552" t="s">
        <v>512</v>
      </c>
      <c r="H58" s="555" t="s">
        <v>502</v>
      </c>
      <c r="I58" s="552"/>
      <c r="J58" s="553"/>
      <c r="K58" s="553"/>
      <c r="L58" s="552"/>
      <c r="M58" s="552"/>
      <c r="N58" s="557"/>
      <c r="O58" s="557"/>
      <c r="P58" s="557"/>
      <c r="Q58" s="558"/>
      <c r="R58" s="559"/>
      <c r="S58" s="559"/>
      <c r="T58" s="559"/>
      <c r="U58" s="559"/>
      <c r="V58" s="553"/>
      <c r="W58" s="553"/>
      <c r="X58" s="553"/>
      <c r="Y58" s="553"/>
      <c r="Z58" s="553"/>
      <c r="AA58" s="553"/>
      <c r="AB58" s="553"/>
      <c r="AC58" s="553"/>
      <c r="AD58" s="553"/>
      <c r="AE58" s="553"/>
      <c r="AF58" s="553"/>
      <c r="AG58" s="560"/>
      <c r="AH58" s="560"/>
      <c r="AI58" s="560"/>
      <c r="AJ58" s="560"/>
      <c r="AK58" s="561"/>
      <c r="AL58" s="561"/>
      <c r="AM58" s="561"/>
      <c r="AN58" s="561"/>
      <c r="AO58" s="562"/>
      <c r="AP58" s="563"/>
    </row>
    <row r="59" spans="1:42" ht="66.75" customHeight="1" x14ac:dyDescent="0.25">
      <c r="A59" s="833"/>
      <c r="B59" s="818"/>
      <c r="C59" s="815"/>
      <c r="D59" s="552" t="s">
        <v>513</v>
      </c>
      <c r="E59" s="553">
        <v>1</v>
      </c>
      <c r="F59" s="552" t="s">
        <v>511</v>
      </c>
      <c r="G59" s="552" t="s">
        <v>514</v>
      </c>
      <c r="H59" s="555" t="s">
        <v>502</v>
      </c>
      <c r="I59" s="552"/>
      <c r="J59" s="553"/>
      <c r="K59" s="553"/>
      <c r="L59" s="552"/>
      <c r="M59" s="552"/>
      <c r="N59" s="557"/>
      <c r="O59" s="557"/>
      <c r="P59" s="557"/>
      <c r="Q59" s="558">
        <f>N59+O59+P59</f>
        <v>0</v>
      </c>
      <c r="R59" s="559"/>
      <c r="S59" s="559"/>
      <c r="T59" s="559"/>
      <c r="U59" s="559"/>
      <c r="V59" s="553"/>
      <c r="W59" s="553"/>
      <c r="X59" s="553"/>
      <c r="Y59" s="553"/>
      <c r="Z59" s="553"/>
      <c r="AA59" s="553"/>
      <c r="AB59" s="553"/>
      <c r="AC59" s="553"/>
      <c r="AD59" s="553"/>
      <c r="AE59" s="553"/>
      <c r="AF59" s="553"/>
      <c r="AG59" s="560"/>
      <c r="AH59" s="560"/>
      <c r="AI59" s="560"/>
      <c r="AJ59" s="560"/>
      <c r="AK59" s="561">
        <f t="shared" ref="AK59:AN60" si="16">R59*Y59</f>
        <v>0</v>
      </c>
      <c r="AL59" s="561">
        <f t="shared" si="16"/>
        <v>0</v>
      </c>
      <c r="AM59" s="561">
        <f t="shared" si="16"/>
        <v>0</v>
      </c>
      <c r="AN59" s="561">
        <f t="shared" si="16"/>
        <v>0</v>
      </c>
      <c r="AO59" s="562">
        <f>AK59+AL59+AM59+AN59</f>
        <v>0</v>
      </c>
      <c r="AP59" s="563">
        <f>AO59-Q59</f>
        <v>0</v>
      </c>
    </row>
    <row r="60" spans="1:42" ht="50.25" thickBot="1" x14ac:dyDescent="0.3">
      <c r="A60" s="834"/>
      <c r="B60" s="819"/>
      <c r="C60" s="816"/>
      <c r="D60" s="588" t="s">
        <v>515</v>
      </c>
      <c r="E60" s="589">
        <v>1</v>
      </c>
      <c r="F60" s="552" t="s">
        <v>511</v>
      </c>
      <c r="G60" s="588" t="s">
        <v>516</v>
      </c>
      <c r="H60" s="590" t="s">
        <v>502</v>
      </c>
      <c r="I60" s="588"/>
      <c r="J60" s="589"/>
      <c r="K60" s="589"/>
      <c r="L60" s="588"/>
      <c r="M60" s="588"/>
      <c r="N60" s="591"/>
      <c r="O60" s="591"/>
      <c r="P60" s="591"/>
      <c r="Q60" s="592">
        <f>N60+O60+P60</f>
        <v>0</v>
      </c>
      <c r="R60" s="593"/>
      <c r="S60" s="593"/>
      <c r="T60" s="593"/>
      <c r="U60" s="593"/>
      <c r="V60" s="589"/>
      <c r="W60" s="589"/>
      <c r="X60" s="589"/>
      <c r="Y60" s="589"/>
      <c r="Z60" s="589"/>
      <c r="AA60" s="589"/>
      <c r="AB60" s="589"/>
      <c r="AC60" s="589"/>
      <c r="AD60" s="589"/>
      <c r="AE60" s="589"/>
      <c r="AF60" s="589"/>
      <c r="AG60" s="594"/>
      <c r="AH60" s="594"/>
      <c r="AI60" s="594"/>
      <c r="AJ60" s="594"/>
      <c r="AK60" s="595">
        <f t="shared" si="16"/>
        <v>0</v>
      </c>
      <c r="AL60" s="595">
        <f t="shared" si="16"/>
        <v>0</v>
      </c>
      <c r="AM60" s="595">
        <f t="shared" si="16"/>
        <v>0</v>
      </c>
      <c r="AN60" s="595">
        <f t="shared" si="16"/>
        <v>0</v>
      </c>
      <c r="AO60" s="596">
        <f>AK60+AL60+AM60+AN60</f>
        <v>0</v>
      </c>
      <c r="AP60" s="597">
        <f>AO60-Q60</f>
        <v>0</v>
      </c>
    </row>
    <row r="61" spans="1:42" s="602" customFormat="1" ht="36.75" customHeight="1" thickBot="1" x14ac:dyDescent="0.25">
      <c r="A61" s="827" t="s">
        <v>42</v>
      </c>
      <c r="B61" s="828"/>
      <c r="C61" s="105">
        <v>30</v>
      </c>
      <c r="D61" s="105"/>
      <c r="E61" s="105">
        <v>60</v>
      </c>
      <c r="F61" s="105"/>
      <c r="G61" s="105"/>
      <c r="H61" s="105"/>
      <c r="I61" s="105"/>
      <c r="J61" s="105"/>
      <c r="K61" s="105"/>
      <c r="L61" s="105"/>
      <c r="M61" s="598"/>
      <c r="N61" s="599">
        <v>16146260</v>
      </c>
      <c r="O61" s="600">
        <v>21849361</v>
      </c>
      <c r="P61" s="105">
        <v>935300</v>
      </c>
      <c r="Q61" s="105">
        <v>38715921</v>
      </c>
      <c r="R61" s="105">
        <v>215000</v>
      </c>
      <c r="S61" s="105">
        <v>15500</v>
      </c>
      <c r="T61" s="105">
        <v>102670</v>
      </c>
      <c r="U61" s="105">
        <v>159300</v>
      </c>
      <c r="V61" s="105">
        <v>89050</v>
      </c>
      <c r="W61" s="105">
        <v>32938</v>
      </c>
      <c r="X61" s="105">
        <v>228.2</v>
      </c>
      <c r="Y61" s="105">
        <v>18</v>
      </c>
      <c r="Z61" s="105">
        <v>3532</v>
      </c>
      <c r="AA61" s="105">
        <v>14184.386999999999</v>
      </c>
      <c r="AB61" s="105">
        <v>278.79999999999995</v>
      </c>
      <c r="AC61" s="105">
        <v>2510</v>
      </c>
      <c r="AD61" s="105">
        <v>2984.4</v>
      </c>
      <c r="AE61" s="105">
        <v>14065.246999999999</v>
      </c>
      <c r="AF61" s="105">
        <v>225.79999999999998</v>
      </c>
      <c r="AG61" s="105">
        <v>705856</v>
      </c>
      <c r="AH61" s="105">
        <v>0</v>
      </c>
      <c r="AI61" s="105">
        <v>30000</v>
      </c>
      <c r="AJ61" s="105">
        <v>4933660</v>
      </c>
      <c r="AK61" s="105">
        <v>100500</v>
      </c>
      <c r="AL61" s="105">
        <v>0</v>
      </c>
      <c r="AM61" s="105">
        <v>555000.04</v>
      </c>
      <c r="AN61" s="105">
        <v>18165860</v>
      </c>
      <c r="AO61" s="105">
        <v>18979360.039999999</v>
      </c>
      <c r="AP61" s="601">
        <v>-14371344.960000001</v>
      </c>
    </row>
    <row r="63" spans="1:42" x14ac:dyDescent="0.25">
      <c r="A63" s="788" t="s">
        <v>765</v>
      </c>
      <c r="B63" s="788"/>
      <c r="C63" s="788"/>
      <c r="D63" s="788"/>
      <c r="E63" s="788"/>
      <c r="F63" s="788"/>
      <c r="G63" s="788"/>
    </row>
    <row r="64" spans="1:42" x14ac:dyDescent="0.25">
      <c r="A64" s="788"/>
      <c r="B64" s="788"/>
      <c r="C64" s="788"/>
      <c r="D64" s="788"/>
      <c r="E64" s="788"/>
      <c r="F64" s="788"/>
      <c r="G64" s="788"/>
    </row>
    <row r="65" spans="1:7" x14ac:dyDescent="0.25">
      <c r="A65" s="788"/>
      <c r="B65" s="788"/>
      <c r="C65" s="788"/>
      <c r="D65" s="788"/>
      <c r="E65" s="788"/>
      <c r="F65" s="788"/>
      <c r="G65" s="788"/>
    </row>
  </sheetData>
  <mergeCells count="49">
    <mergeCell ref="A61:B61"/>
    <mergeCell ref="A37:A52"/>
    <mergeCell ref="A53:A60"/>
    <mergeCell ref="B7:B19"/>
    <mergeCell ref="B37:B52"/>
    <mergeCell ref="A33:A36"/>
    <mergeCell ref="A7:A19"/>
    <mergeCell ref="A20:A32"/>
    <mergeCell ref="C37:C52"/>
    <mergeCell ref="B53:B60"/>
    <mergeCell ref="C53:C60"/>
    <mergeCell ref="C7:C19"/>
    <mergeCell ref="B20:B32"/>
    <mergeCell ref="C20:C32"/>
    <mergeCell ref="B33:B36"/>
    <mergeCell ref="C33:C36"/>
    <mergeCell ref="AP3:AP4"/>
    <mergeCell ref="M3:M4"/>
    <mergeCell ref="N3:N4"/>
    <mergeCell ref="O3:O4"/>
    <mergeCell ref="P3:P4"/>
    <mergeCell ref="Q3:Q4"/>
    <mergeCell ref="V3:X3"/>
    <mergeCell ref="Y3:AB3"/>
    <mergeCell ref="AC3:AF3"/>
    <mergeCell ref="AG3:AJ3"/>
    <mergeCell ref="AK3:AN3"/>
    <mergeCell ref="AO3:AO4"/>
    <mergeCell ref="H3:H4"/>
    <mergeCell ref="I3:I4"/>
    <mergeCell ref="J3:J4"/>
    <mergeCell ref="K3:K4"/>
    <mergeCell ref="L3:L4"/>
    <mergeCell ref="A63:G65"/>
    <mergeCell ref="A1:AP1"/>
    <mergeCell ref="A2:A5"/>
    <mergeCell ref="B2:B5"/>
    <mergeCell ref="C2:C4"/>
    <mergeCell ref="D2:H2"/>
    <mergeCell ref="I2:M2"/>
    <mergeCell ref="N2:Q2"/>
    <mergeCell ref="R2:U3"/>
    <mergeCell ref="V2:X2"/>
    <mergeCell ref="Y2:AF2"/>
    <mergeCell ref="AG2:AP2"/>
    <mergeCell ref="D3:D5"/>
    <mergeCell ref="E3:E4"/>
    <mergeCell ref="F3:F4"/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ամփոփ</vt:lpstr>
      <vt:lpstr>Արագածոտն</vt:lpstr>
      <vt:lpstr>Արարատ</vt:lpstr>
      <vt:lpstr>Կոտայք</vt:lpstr>
      <vt:lpstr>Գեղարքունիք</vt:lpstr>
      <vt:lpstr>Վայոց ձոր</vt:lpstr>
      <vt:lpstr>Լոռի</vt:lpstr>
      <vt:lpstr>Շիրակ</vt:lpstr>
      <vt:lpstr>Տավուշ</vt:lpstr>
      <vt:lpstr>Սյունիք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https:/mul2-tavush.gov.am/tasks/48786/oneclick/Texnika-1.xlsx?token=9657bafa18126891de36d83dfd11ee2e</cp:keywords>
  <cp:lastModifiedBy/>
  <dcterms:created xsi:type="dcterms:W3CDTF">2006-09-16T00:00:00Z</dcterms:created>
  <dcterms:modified xsi:type="dcterms:W3CDTF">2021-07-20T05:44:57Z</dcterms:modified>
</cp:coreProperties>
</file>