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780" windowWidth="20460" windowHeight="6840" tabRatio="601" firstSheet="1" activeTab="5"/>
  </bookViews>
  <sheets>
    <sheet name="ամփոփ" sheetId="4" r:id="rId1"/>
    <sheet name="Արագածոտն" sheetId="22" r:id="rId2"/>
    <sheet name="Արարատ" sheetId="19" r:id="rId3"/>
    <sheet name="Գեղարքունիք" sheetId="17" r:id="rId4"/>
    <sheet name="Լոռի" sheetId="6" r:id="rId5"/>
    <sheet name="Կոտայք" sheetId="15" r:id="rId6"/>
    <sheet name="Շիրակ" sheetId="20" r:id="rId7"/>
    <sheet name="Սյունիք" sheetId="12" r:id="rId8"/>
    <sheet name="Վայոց Ձոր" sheetId="5" r:id="rId9"/>
    <sheet name="Տավուշ" sheetId="14" r:id="rId10"/>
  </sheets>
  <calcPr calcId="144525"/>
</workbook>
</file>

<file path=xl/calcChain.xml><?xml version="1.0" encoding="utf-8"?>
<calcChain xmlns="http://schemas.openxmlformats.org/spreadsheetml/2006/main">
  <c r="AJ25" i="22" l="1"/>
  <c r="AI25" i="22"/>
  <c r="AH25" i="22"/>
  <c r="AG25" i="22"/>
  <c r="AF25" i="22"/>
  <c r="AE25" i="22"/>
  <c r="AD25" i="22"/>
  <c r="AC25" i="22"/>
  <c r="AB25" i="22"/>
  <c r="AA25" i="22"/>
  <c r="Z25" i="22"/>
  <c r="Y25" i="22"/>
  <c r="X25" i="22"/>
  <c r="W25" i="22"/>
  <c r="V25" i="22"/>
  <c r="U25" i="22"/>
  <c r="T25" i="22"/>
  <c r="S25" i="22"/>
  <c r="R25" i="22"/>
  <c r="P25" i="22"/>
  <c r="O25" i="22"/>
  <c r="N25" i="22"/>
  <c r="M25" i="22"/>
  <c r="L25" i="22"/>
  <c r="K25" i="22"/>
  <c r="J25" i="22"/>
  <c r="I25" i="22"/>
  <c r="H25" i="22"/>
  <c r="G25" i="22"/>
  <c r="E25" i="22"/>
  <c r="D25" i="22"/>
  <c r="C25" i="22"/>
  <c r="AN24" i="22"/>
  <c r="AM24" i="22"/>
  <c r="AL24" i="22"/>
  <c r="AK24" i="22"/>
  <c r="AO24" i="22" s="1"/>
  <c r="AP24" i="22" s="1"/>
  <c r="AN23" i="22"/>
  <c r="AM23" i="22"/>
  <c r="AL23" i="22"/>
  <c r="AK23" i="22"/>
  <c r="AO23" i="22" s="1"/>
  <c r="AP23" i="22" s="1"/>
  <c r="AN22" i="22"/>
  <c r="AM22" i="22"/>
  <c r="AL22" i="22"/>
  <c r="AK22" i="22"/>
  <c r="AO22" i="22" s="1"/>
  <c r="AP22" i="22" s="1"/>
  <c r="AN21" i="22"/>
  <c r="AM21" i="22"/>
  <c r="AL21" i="22"/>
  <c r="AK21" i="22"/>
  <c r="AO21" i="22" s="1"/>
  <c r="AP21" i="22" s="1"/>
  <c r="AN20" i="22"/>
  <c r="AM20" i="22"/>
  <c r="AL20" i="22"/>
  <c r="AK20" i="22"/>
  <c r="AO20" i="22" s="1"/>
  <c r="AP20" i="22" s="1"/>
  <c r="AN19" i="22"/>
  <c r="AM19" i="22"/>
  <c r="AL19" i="22"/>
  <c r="AK19" i="22"/>
  <c r="AO19" i="22" s="1"/>
  <c r="AP19" i="22" s="1"/>
  <c r="AN17" i="22"/>
  <c r="AM17" i="22"/>
  <c r="AL17" i="22"/>
  <c r="AK17" i="22"/>
  <c r="AO17" i="22" s="1"/>
  <c r="AP17" i="22" s="1"/>
  <c r="Q17" i="22"/>
  <c r="AN16" i="22"/>
  <c r="AM16" i="22"/>
  <c r="AL16" i="22"/>
  <c r="AK16" i="22"/>
  <c r="Q16" i="22"/>
  <c r="AN15" i="22"/>
  <c r="AM15" i="22"/>
  <c r="AL15" i="22"/>
  <c r="AK15" i="22"/>
  <c r="AO15" i="22" s="1"/>
  <c r="AP15" i="22" s="1"/>
  <c r="Q15" i="22"/>
  <c r="AN14" i="22"/>
  <c r="AM14" i="22"/>
  <c r="AL14" i="22"/>
  <c r="AK14" i="22"/>
  <c r="Q14" i="22"/>
  <c r="Q25" i="22" s="1"/>
  <c r="AN12" i="22"/>
  <c r="AM12" i="22"/>
  <c r="AL12" i="22"/>
  <c r="AK12" i="22"/>
  <c r="AO12" i="22" s="1"/>
  <c r="AN11" i="22"/>
  <c r="AM11" i="22"/>
  <c r="AL11" i="22"/>
  <c r="AK11" i="22"/>
  <c r="AO11" i="22" s="1"/>
  <c r="AN7" i="22"/>
  <c r="AN25" i="22" s="1"/>
  <c r="AM7" i="22"/>
  <c r="AM25" i="22" s="1"/>
  <c r="AL7" i="22"/>
  <c r="AL25" i="22" s="1"/>
  <c r="AK7" i="22"/>
  <c r="AK25" i="22" s="1"/>
  <c r="AO14" i="22" l="1"/>
  <c r="AP14" i="22" s="1"/>
  <c r="AO16" i="22"/>
  <c r="AP16" i="22" s="1"/>
  <c r="AP25" i="22"/>
  <c r="AO7" i="22"/>
  <c r="AO25" i="22" s="1"/>
  <c r="AJ50" i="6" l="1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P50" i="6"/>
  <c r="O50" i="6"/>
  <c r="N50" i="6"/>
  <c r="M50" i="6"/>
  <c r="L50" i="6"/>
  <c r="K50" i="6"/>
  <c r="J50" i="6"/>
  <c r="I50" i="6"/>
  <c r="H50" i="6"/>
  <c r="G50" i="6"/>
  <c r="E50" i="6"/>
  <c r="D50" i="6"/>
  <c r="C50" i="6"/>
  <c r="AN49" i="6"/>
  <c r="AM49" i="6"/>
  <c r="AL49" i="6"/>
  <c r="AK49" i="6"/>
  <c r="AO49" i="6" s="1"/>
  <c r="AP49" i="6" s="1"/>
  <c r="Q49" i="6"/>
  <c r="AN48" i="6"/>
  <c r="AM48" i="6"/>
  <c r="AL48" i="6"/>
  <c r="AK48" i="6"/>
  <c r="AO48" i="6" s="1"/>
  <c r="AP48" i="6" s="1"/>
  <c r="Q48" i="6"/>
  <c r="AN47" i="6"/>
  <c r="AM47" i="6"/>
  <c r="AL47" i="6"/>
  <c r="AK47" i="6"/>
  <c r="AO47" i="6" s="1"/>
  <c r="AP47" i="6" s="1"/>
  <c r="Q47" i="6"/>
  <c r="AN46" i="6"/>
  <c r="AM46" i="6"/>
  <c r="AL46" i="6"/>
  <c r="AK46" i="6"/>
  <c r="AO46" i="6" s="1"/>
  <c r="AP46" i="6" s="1"/>
  <c r="Q46" i="6"/>
  <c r="AN45" i="6"/>
  <c r="AM45" i="6"/>
  <c r="AL45" i="6"/>
  <c r="AK45" i="6"/>
  <c r="AO45" i="6" s="1"/>
  <c r="AP45" i="6" s="1"/>
  <c r="Q45" i="6"/>
  <c r="AN44" i="6"/>
  <c r="AM44" i="6"/>
  <c r="AL44" i="6"/>
  <c r="AK44" i="6"/>
  <c r="AO44" i="6" s="1"/>
  <c r="AP44" i="6" s="1"/>
  <c r="Q44" i="6"/>
  <c r="AN43" i="6"/>
  <c r="AM43" i="6"/>
  <c r="AL43" i="6"/>
  <c r="AK43" i="6"/>
  <c r="AO43" i="6" s="1"/>
  <c r="AP43" i="6" s="1"/>
  <c r="Q43" i="6"/>
  <c r="AN42" i="6"/>
  <c r="AM42" i="6"/>
  <c r="AL42" i="6"/>
  <c r="AK42" i="6"/>
  <c r="AO42" i="6" s="1"/>
  <c r="AP42" i="6" s="1"/>
  <c r="Q42" i="6"/>
  <c r="AN41" i="6"/>
  <c r="AM41" i="6"/>
  <c r="AL41" i="6"/>
  <c r="AK41" i="6"/>
  <c r="AO41" i="6" s="1"/>
  <c r="AP41" i="6" s="1"/>
  <c r="Q41" i="6"/>
  <c r="AN40" i="6"/>
  <c r="AM40" i="6"/>
  <c r="AL40" i="6"/>
  <c r="AK40" i="6"/>
  <c r="AO40" i="6" s="1"/>
  <c r="AP40" i="6" s="1"/>
  <c r="Q40" i="6"/>
  <c r="AN39" i="6"/>
  <c r="AM39" i="6"/>
  <c r="AL39" i="6"/>
  <c r="AK39" i="6"/>
  <c r="AO39" i="6" s="1"/>
  <c r="AP39" i="6" s="1"/>
  <c r="Q39" i="6"/>
  <c r="AN38" i="6"/>
  <c r="AM38" i="6"/>
  <c r="AL38" i="6"/>
  <c r="AK38" i="6"/>
  <c r="AO38" i="6" s="1"/>
  <c r="AP38" i="6" s="1"/>
  <c r="Q38" i="6"/>
  <c r="AN37" i="6"/>
  <c r="AM37" i="6"/>
  <c r="AL37" i="6"/>
  <c r="AK37" i="6"/>
  <c r="AO37" i="6" s="1"/>
  <c r="AP37" i="6" s="1"/>
  <c r="Q37" i="6"/>
  <c r="AN36" i="6"/>
  <c r="AM36" i="6"/>
  <c r="AL36" i="6"/>
  <c r="AK36" i="6"/>
  <c r="AO36" i="6" s="1"/>
  <c r="AP36" i="6" s="1"/>
  <c r="Q36" i="6"/>
  <c r="AN35" i="6"/>
  <c r="AM35" i="6"/>
  <c r="AL35" i="6"/>
  <c r="AK35" i="6"/>
  <c r="AO35" i="6" s="1"/>
  <c r="AP35" i="6" s="1"/>
  <c r="Q35" i="6"/>
  <c r="AN34" i="6"/>
  <c r="AM34" i="6"/>
  <c r="AL34" i="6"/>
  <c r="AK34" i="6"/>
  <c r="AO34" i="6" s="1"/>
  <c r="AP34" i="6" s="1"/>
  <c r="Q34" i="6"/>
  <c r="AN33" i="6"/>
  <c r="AM33" i="6"/>
  <c r="AL33" i="6"/>
  <c r="AK33" i="6"/>
  <c r="AO33" i="6" s="1"/>
  <c r="AP33" i="6" s="1"/>
  <c r="Q33" i="6"/>
  <c r="AN32" i="6"/>
  <c r="AM32" i="6"/>
  <c r="AL32" i="6"/>
  <c r="AK32" i="6"/>
  <c r="AO32" i="6" s="1"/>
  <c r="AP32" i="6" s="1"/>
  <c r="Q32" i="6"/>
  <c r="AN31" i="6"/>
  <c r="AM31" i="6"/>
  <c r="AL31" i="6"/>
  <c r="AK31" i="6"/>
  <c r="AO31" i="6" s="1"/>
  <c r="AP31" i="6" s="1"/>
  <c r="Q31" i="6"/>
  <c r="AN30" i="6"/>
  <c r="AM30" i="6"/>
  <c r="AL30" i="6"/>
  <c r="AK30" i="6"/>
  <c r="AO30" i="6" s="1"/>
  <c r="AP30" i="6" s="1"/>
  <c r="Q30" i="6"/>
  <c r="AN29" i="6"/>
  <c r="AM29" i="6"/>
  <c r="AL29" i="6"/>
  <c r="AK29" i="6"/>
  <c r="AO29" i="6" s="1"/>
  <c r="AP29" i="6" s="1"/>
  <c r="Q29" i="6"/>
  <c r="AN28" i="6"/>
  <c r="AM28" i="6"/>
  <c r="AL28" i="6"/>
  <c r="AK28" i="6"/>
  <c r="AO28" i="6" s="1"/>
  <c r="AP28" i="6" s="1"/>
  <c r="Q28" i="6"/>
  <c r="AN27" i="6"/>
  <c r="AM27" i="6"/>
  <c r="AL27" i="6"/>
  <c r="AK27" i="6"/>
  <c r="AO27" i="6" s="1"/>
  <c r="AP27" i="6" s="1"/>
  <c r="Q27" i="6"/>
  <c r="AN26" i="6"/>
  <c r="AM26" i="6"/>
  <c r="AL26" i="6"/>
  <c r="AK26" i="6"/>
  <c r="AO26" i="6" s="1"/>
  <c r="AP26" i="6" s="1"/>
  <c r="Q26" i="6"/>
  <c r="AN25" i="6"/>
  <c r="AM25" i="6"/>
  <c r="AL25" i="6"/>
  <c r="AK25" i="6"/>
  <c r="AO25" i="6" s="1"/>
  <c r="AP25" i="6" s="1"/>
  <c r="Q25" i="6"/>
  <c r="AN24" i="6"/>
  <c r="AM24" i="6"/>
  <c r="AL24" i="6"/>
  <c r="AK24" i="6"/>
  <c r="AO24" i="6" s="1"/>
  <c r="AP24" i="6" s="1"/>
  <c r="Q24" i="6"/>
  <c r="AN23" i="6"/>
  <c r="AM23" i="6"/>
  <c r="AL23" i="6"/>
  <c r="AK23" i="6"/>
  <c r="AO23" i="6" s="1"/>
  <c r="AP23" i="6" s="1"/>
  <c r="Q23" i="6"/>
  <c r="AN22" i="6"/>
  <c r="AM22" i="6"/>
  <c r="AL22" i="6"/>
  <c r="AK22" i="6"/>
  <c r="AO22" i="6" s="1"/>
  <c r="AP22" i="6" s="1"/>
  <c r="Q22" i="6"/>
  <c r="AN21" i="6"/>
  <c r="AM21" i="6"/>
  <c r="AL21" i="6"/>
  <c r="AK21" i="6"/>
  <c r="AO21" i="6" s="1"/>
  <c r="AP21" i="6" s="1"/>
  <c r="Q21" i="6"/>
  <c r="AN20" i="6"/>
  <c r="AM20" i="6"/>
  <c r="AL20" i="6"/>
  <c r="AK20" i="6"/>
  <c r="AO20" i="6" s="1"/>
  <c r="AP20" i="6" s="1"/>
  <c r="Q20" i="6"/>
  <c r="AN19" i="6"/>
  <c r="AM19" i="6"/>
  <c r="AL19" i="6"/>
  <c r="AK19" i="6"/>
  <c r="AO19" i="6" s="1"/>
  <c r="AP19" i="6" s="1"/>
  <c r="Q19" i="6"/>
  <c r="AN18" i="6"/>
  <c r="AM18" i="6"/>
  <c r="AL18" i="6"/>
  <c r="AK18" i="6"/>
  <c r="AO18" i="6" s="1"/>
  <c r="AP18" i="6" s="1"/>
  <c r="Q18" i="6"/>
  <c r="AN17" i="6"/>
  <c r="AM17" i="6"/>
  <c r="AL17" i="6"/>
  <c r="AK17" i="6"/>
  <c r="AO17" i="6" s="1"/>
  <c r="AP17" i="6" s="1"/>
  <c r="Q17" i="6"/>
  <c r="AN16" i="6"/>
  <c r="AM16" i="6"/>
  <c r="AL16" i="6"/>
  <c r="AK16" i="6"/>
  <c r="AO16" i="6" s="1"/>
  <c r="AP16" i="6" s="1"/>
  <c r="Q16" i="6"/>
  <c r="AN15" i="6"/>
  <c r="AM15" i="6"/>
  <c r="AL15" i="6"/>
  <c r="AK15" i="6"/>
  <c r="AO15" i="6" s="1"/>
  <c r="AP15" i="6" s="1"/>
  <c r="Q15" i="6"/>
  <c r="AN14" i="6"/>
  <c r="AM14" i="6"/>
  <c r="AL14" i="6"/>
  <c r="AK14" i="6"/>
  <c r="Q14" i="6"/>
  <c r="AN13" i="6"/>
  <c r="AM13" i="6"/>
  <c r="AL13" i="6"/>
  <c r="AK13" i="6"/>
  <c r="AO13" i="6" s="1"/>
  <c r="AP13" i="6" s="1"/>
  <c r="Q13" i="6"/>
  <c r="AN12" i="6"/>
  <c r="AM12" i="6"/>
  <c r="AL12" i="6"/>
  <c r="AK12" i="6"/>
  <c r="Q12" i="6"/>
  <c r="AN11" i="6"/>
  <c r="AM11" i="6"/>
  <c r="AL11" i="6"/>
  <c r="AK11" i="6"/>
  <c r="AO11" i="6" s="1"/>
  <c r="AP11" i="6" s="1"/>
  <c r="Q11" i="6"/>
  <c r="AN10" i="6"/>
  <c r="AM10" i="6"/>
  <c r="AL10" i="6"/>
  <c r="AK10" i="6"/>
  <c r="Q10" i="6"/>
  <c r="AN9" i="6"/>
  <c r="AM9" i="6"/>
  <c r="AL9" i="6"/>
  <c r="AK9" i="6"/>
  <c r="AO9" i="6" s="1"/>
  <c r="AP9" i="6" s="1"/>
  <c r="Q9" i="6"/>
  <c r="AN8" i="6"/>
  <c r="AN50" i="6" s="1"/>
  <c r="AM8" i="6"/>
  <c r="AL8" i="6"/>
  <c r="AL50" i="6" s="1"/>
  <c r="AK8" i="6"/>
  <c r="Q8" i="6"/>
  <c r="AN7" i="6"/>
  <c r="AM7" i="6"/>
  <c r="AM50" i="6" s="1"/>
  <c r="AL7" i="6"/>
  <c r="AK7" i="6"/>
  <c r="AK50" i="6" s="1"/>
  <c r="Q7" i="6"/>
  <c r="Q50" i="6" s="1"/>
  <c r="AO7" i="6" l="1"/>
  <c r="AO8" i="6"/>
  <c r="AP8" i="6" s="1"/>
  <c r="AO10" i="6"/>
  <c r="AP10" i="6" s="1"/>
  <c r="AO12" i="6"/>
  <c r="AP12" i="6" s="1"/>
  <c r="AO14" i="6"/>
  <c r="AP14" i="6" s="1"/>
  <c r="AO50" i="6" l="1"/>
  <c r="AP7" i="6"/>
  <c r="AP50" i="6" s="1"/>
  <c r="AJ61" i="14" l="1"/>
  <c r="AI61" i="14"/>
  <c r="AH61" i="14"/>
  <c r="AG61" i="14"/>
  <c r="AF61" i="14"/>
  <c r="AE61" i="14"/>
  <c r="AD61" i="14"/>
  <c r="AC61" i="14"/>
  <c r="AB61" i="14"/>
  <c r="AA61" i="14"/>
  <c r="Z61" i="14"/>
  <c r="Y61" i="14"/>
  <c r="X61" i="14"/>
  <c r="W61" i="14"/>
  <c r="V61" i="14"/>
  <c r="U61" i="14"/>
  <c r="T61" i="14"/>
  <c r="S61" i="14"/>
  <c r="R61" i="14"/>
  <c r="E61" i="14"/>
  <c r="AN60" i="14"/>
  <c r="AM60" i="14"/>
  <c r="AL60" i="14"/>
  <c r="AK60" i="14"/>
  <c r="AO60" i="14" s="1"/>
  <c r="AP60" i="14" s="1"/>
  <c r="Q60" i="14"/>
  <c r="AN59" i="14"/>
  <c r="AM59" i="14"/>
  <c r="AN58" i="14"/>
  <c r="AM58" i="14"/>
  <c r="AL58" i="14"/>
  <c r="AK58" i="14"/>
  <c r="Q58" i="14"/>
  <c r="AN57" i="14"/>
  <c r="AM57" i="14"/>
  <c r="AL57" i="14"/>
  <c r="AK57" i="14"/>
  <c r="Q57" i="14"/>
  <c r="AN56" i="14"/>
  <c r="AM56" i="14"/>
  <c r="AL56" i="14"/>
  <c r="AK56" i="14"/>
  <c r="O56" i="14"/>
  <c r="N56" i="14"/>
  <c r="AN55" i="14"/>
  <c r="AM55" i="14"/>
  <c r="AL55" i="14"/>
  <c r="AK55" i="14"/>
  <c r="Q55" i="14"/>
  <c r="AN54" i="14"/>
  <c r="AM54" i="14"/>
  <c r="AL54" i="14"/>
  <c r="AK54" i="14"/>
  <c r="Q54" i="14"/>
  <c r="AM53" i="14"/>
  <c r="AL53" i="14"/>
  <c r="AK53" i="14"/>
  <c r="O53" i="14"/>
  <c r="N53" i="14"/>
  <c r="AN52" i="14"/>
  <c r="AM52" i="14"/>
  <c r="AL52" i="14"/>
  <c r="AK52" i="14"/>
  <c r="O52" i="14"/>
  <c r="N52" i="14"/>
  <c r="AN51" i="14"/>
  <c r="AM51" i="14"/>
  <c r="AL51" i="14"/>
  <c r="AK51" i="14"/>
  <c r="Q51" i="14"/>
  <c r="AN50" i="14"/>
  <c r="AM50" i="14"/>
  <c r="AL50" i="14"/>
  <c r="AK50" i="14"/>
  <c r="P50" i="14"/>
  <c r="N50" i="14"/>
  <c r="AM49" i="14"/>
  <c r="AL49" i="14"/>
  <c r="AK49" i="14"/>
  <c r="P49" i="14"/>
  <c r="O49" i="14"/>
  <c r="N49" i="14"/>
  <c r="AN48" i="14"/>
  <c r="AM48" i="14"/>
  <c r="AL48" i="14"/>
  <c r="AK48" i="14"/>
  <c r="O48" i="14"/>
  <c r="N48" i="14"/>
  <c r="AN47" i="14"/>
  <c r="AM47" i="14"/>
  <c r="AL47" i="14"/>
  <c r="AK47" i="14"/>
  <c r="P47" i="14"/>
  <c r="O47" i="14"/>
  <c r="N47" i="14"/>
  <c r="AN46" i="14"/>
  <c r="AM46" i="14"/>
  <c r="AL46" i="14"/>
  <c r="AK46" i="14"/>
  <c r="O46" i="14"/>
  <c r="N46" i="14"/>
  <c r="AN45" i="14"/>
  <c r="AM45" i="14"/>
  <c r="AL45" i="14"/>
  <c r="AK45" i="14"/>
  <c r="P45" i="14"/>
  <c r="O45" i="14"/>
  <c r="N45" i="14"/>
  <c r="AN44" i="14"/>
  <c r="AO44" i="14" s="1"/>
  <c r="Q44" i="14"/>
  <c r="AN43" i="14"/>
  <c r="AO43" i="14" s="1"/>
  <c r="Q43" i="14"/>
  <c r="AN42" i="14"/>
  <c r="AO42" i="14" s="1"/>
  <c r="Q42" i="14"/>
  <c r="AN41" i="14"/>
  <c r="AO41" i="14" s="1"/>
  <c r="Q41" i="14"/>
  <c r="AP41" i="14" s="1"/>
  <c r="AN40" i="14"/>
  <c r="AO40" i="14" s="1"/>
  <c r="Q40" i="14"/>
  <c r="AN39" i="14"/>
  <c r="AO39" i="14" s="1"/>
  <c r="Q39" i="14"/>
  <c r="AN38" i="14"/>
  <c r="AO38" i="14" s="1"/>
  <c r="Q38" i="14"/>
  <c r="AN37" i="14"/>
  <c r="AO37" i="14" s="1"/>
  <c r="Q37" i="14"/>
  <c r="AP37" i="14" s="1"/>
  <c r="AN36" i="14"/>
  <c r="AO36" i="14" s="1"/>
  <c r="Q36" i="14"/>
  <c r="AN35" i="14"/>
  <c r="AO35" i="14" s="1"/>
  <c r="Q35" i="14"/>
  <c r="AN34" i="14"/>
  <c r="AO34" i="14" s="1"/>
  <c r="Q34" i="14"/>
  <c r="AN33" i="14"/>
  <c r="AO33" i="14" s="1"/>
  <c r="Q33" i="14"/>
  <c r="AP33" i="14" s="1"/>
  <c r="AN32" i="14"/>
  <c r="Q32" i="14"/>
  <c r="AN31" i="14"/>
  <c r="AM31" i="14"/>
  <c r="AL31" i="14"/>
  <c r="AK31" i="14"/>
  <c r="AO31" i="14" s="1"/>
  <c r="AP31" i="14" s="1"/>
  <c r="Q31" i="14"/>
  <c r="AN30" i="14"/>
  <c r="AM30" i="14"/>
  <c r="AL30" i="14"/>
  <c r="AK30" i="14"/>
  <c r="Q30" i="14"/>
  <c r="AN24" i="14"/>
  <c r="AM24" i="14"/>
  <c r="AL24" i="14"/>
  <c r="AK24" i="14"/>
  <c r="Q24" i="14"/>
  <c r="AN20" i="14"/>
  <c r="AM20" i="14"/>
  <c r="AL20" i="14"/>
  <c r="AN19" i="14"/>
  <c r="AM19" i="14"/>
  <c r="AL19" i="14"/>
  <c r="AK19" i="14"/>
  <c r="Q19" i="14"/>
  <c r="AN18" i="14"/>
  <c r="AM18" i="14"/>
  <c r="AL18" i="14"/>
  <c r="AK18" i="14"/>
  <c r="Q18" i="14"/>
  <c r="AN17" i="14"/>
  <c r="AM17" i="14"/>
  <c r="AL17" i="14"/>
  <c r="AK17" i="14"/>
  <c r="Q17" i="14"/>
  <c r="AN16" i="14"/>
  <c r="AM16" i="14"/>
  <c r="AL16" i="14"/>
  <c r="AK16" i="14"/>
  <c r="Q16" i="14"/>
  <c r="AN15" i="14"/>
  <c r="AM15" i="14"/>
  <c r="AL15" i="14"/>
  <c r="AK15" i="14"/>
  <c r="Q15" i="14"/>
  <c r="AN14" i="14"/>
  <c r="AM14" i="14"/>
  <c r="AL14" i="14"/>
  <c r="AK14" i="14"/>
  <c r="AO14" i="14" s="1"/>
  <c r="AP14" i="14" s="1"/>
  <c r="Q14" i="14"/>
  <c r="AN13" i="14"/>
  <c r="AM13" i="14"/>
  <c r="AL13" i="14"/>
  <c r="AK13" i="14"/>
  <c r="Q13" i="14"/>
  <c r="AN12" i="14"/>
  <c r="AM12" i="14"/>
  <c r="AL12" i="14"/>
  <c r="AK12" i="14"/>
  <c r="AO12" i="14" s="1"/>
  <c r="AP12" i="14" s="1"/>
  <c r="Q12" i="14"/>
  <c r="AN11" i="14"/>
  <c r="AM11" i="14"/>
  <c r="AL11" i="14"/>
  <c r="AK11" i="14"/>
  <c r="Q11" i="14"/>
  <c r="AN10" i="14"/>
  <c r="AM10" i="14"/>
  <c r="AL10" i="14"/>
  <c r="AK10" i="14"/>
  <c r="AO10" i="14" s="1"/>
  <c r="AP10" i="14" s="1"/>
  <c r="Q10" i="14"/>
  <c r="AN9" i="14"/>
  <c r="AM9" i="14"/>
  <c r="AL9" i="14"/>
  <c r="AK9" i="14"/>
  <c r="Q9" i="14"/>
  <c r="AN8" i="14"/>
  <c r="AM8" i="14"/>
  <c r="AL8" i="14"/>
  <c r="AK8" i="14"/>
  <c r="Q8" i="14"/>
  <c r="AN7" i="14"/>
  <c r="AM7" i="14"/>
  <c r="AL7" i="14"/>
  <c r="AK7" i="14"/>
  <c r="Q7" i="14"/>
  <c r="AO16" i="14" l="1"/>
  <c r="AP16" i="14" s="1"/>
  <c r="AO18" i="14"/>
  <c r="AP18" i="14" s="1"/>
  <c r="AP34" i="14"/>
  <c r="AP35" i="14"/>
  <c r="AP38" i="14"/>
  <c r="AP39" i="14"/>
  <c r="AP42" i="14"/>
  <c r="AP43" i="14"/>
  <c r="P61" i="14"/>
  <c r="Q47" i="14"/>
  <c r="Q48" i="14"/>
  <c r="AP48" i="14" s="1"/>
  <c r="AO48" i="14"/>
  <c r="Q49" i="14"/>
  <c r="AP49" i="14" s="1"/>
  <c r="Q50" i="14"/>
  <c r="AO50" i="14"/>
  <c r="AO55" i="14"/>
  <c r="AP55" i="14" s="1"/>
  <c r="Q56" i="14"/>
  <c r="AO56" i="14"/>
  <c r="AO58" i="14"/>
  <c r="AP58" i="14" s="1"/>
  <c r="AO20" i="14"/>
  <c r="AP36" i="14"/>
  <c r="AP40" i="14"/>
  <c r="AP44" i="14"/>
  <c r="O61" i="14"/>
  <c r="AK61" i="14"/>
  <c r="AM61" i="14"/>
  <c r="Q46" i="14"/>
  <c r="AO46" i="14"/>
  <c r="AO51" i="14"/>
  <c r="AP51" i="14" s="1"/>
  <c r="Q52" i="14"/>
  <c r="AO52" i="14"/>
  <c r="Q53" i="14"/>
  <c r="AO53" i="14"/>
  <c r="AO54" i="14"/>
  <c r="AP54" i="14" s="1"/>
  <c r="AO57" i="14"/>
  <c r="AP57" i="14" s="1"/>
  <c r="AO59" i="14"/>
  <c r="AP59" i="14" s="1"/>
  <c r="AO32" i="14"/>
  <c r="AO45" i="14"/>
  <c r="AO7" i="14"/>
  <c r="AO8" i="14"/>
  <c r="AP8" i="14" s="1"/>
  <c r="AO9" i="14"/>
  <c r="AP9" i="14" s="1"/>
  <c r="AO11" i="14"/>
  <c r="AP11" i="14" s="1"/>
  <c r="AO13" i="14"/>
  <c r="AP13" i="14" s="1"/>
  <c r="AO15" i="14"/>
  <c r="AP15" i="14" s="1"/>
  <c r="AO17" i="14"/>
  <c r="AP17" i="14" s="1"/>
  <c r="AO19" i="14"/>
  <c r="AP19" i="14" s="1"/>
  <c r="AO24" i="14"/>
  <c r="AO30" i="14"/>
  <c r="AP30" i="14" s="1"/>
  <c r="Q45" i="14"/>
  <c r="N61" i="14"/>
  <c r="AL61" i="14"/>
  <c r="AN61" i="14"/>
  <c r="AO47" i="14"/>
  <c r="AP46" i="14" l="1"/>
  <c r="AP52" i="14"/>
  <c r="AP53" i="14"/>
  <c r="AP56" i="14"/>
  <c r="AP50" i="14"/>
  <c r="AP47" i="14"/>
  <c r="Q61" i="14"/>
  <c r="AP24" i="14"/>
  <c r="AO61" i="14"/>
  <c r="AP45" i="14"/>
  <c r="AP7" i="14"/>
  <c r="AP32" i="14"/>
  <c r="AP61" i="14" l="1"/>
  <c r="AJ49" i="12"/>
  <c r="AI49" i="12"/>
  <c r="AF49" i="12"/>
  <c r="AE49" i="12"/>
  <c r="AD49" i="12"/>
  <c r="AC49" i="12"/>
  <c r="AB49" i="12"/>
  <c r="AA49" i="12"/>
  <c r="Z49" i="12"/>
  <c r="W49" i="12"/>
  <c r="V49" i="12"/>
  <c r="U49" i="12"/>
  <c r="T49" i="12"/>
  <c r="S49" i="12"/>
  <c r="R49" i="12"/>
  <c r="P49" i="12"/>
  <c r="N49" i="12"/>
  <c r="E49" i="12"/>
  <c r="AN47" i="12"/>
  <c r="AM47" i="12"/>
  <c r="AL47" i="12"/>
  <c r="AK47" i="12"/>
  <c r="Q47" i="12"/>
  <c r="Q46" i="12"/>
  <c r="AP46" i="12" s="1"/>
  <c r="Q45" i="12"/>
  <c r="AP45" i="12" s="1"/>
  <c r="Q44" i="12"/>
  <c r="AP44" i="12" s="1"/>
  <c r="Q43" i="12"/>
  <c r="AP43" i="12" s="1"/>
  <c r="Q42" i="12"/>
  <c r="Q41" i="12"/>
  <c r="Q40" i="12"/>
  <c r="Q39" i="12"/>
  <c r="AP38" i="12"/>
  <c r="AP37" i="12"/>
  <c r="Q36" i="12"/>
  <c r="AP36" i="12" s="1"/>
  <c r="AN35" i="12"/>
  <c r="AM35" i="12"/>
  <c r="AL35" i="12"/>
  <c r="AK35" i="12"/>
  <c r="Q35" i="12"/>
  <c r="AN34" i="12"/>
  <c r="AM34" i="12"/>
  <c r="AL34" i="12"/>
  <c r="AK34" i="12"/>
  <c r="AO34" i="12" s="1"/>
  <c r="AP34" i="12" s="1"/>
  <c r="Q34" i="12"/>
  <c r="AN33" i="12"/>
  <c r="AM33" i="12"/>
  <c r="AL33" i="12"/>
  <c r="AK33" i="12"/>
  <c r="Q33" i="12"/>
  <c r="Q32" i="12"/>
  <c r="AP32" i="12" s="1"/>
  <c r="Q31" i="12"/>
  <c r="AP31" i="12" s="1"/>
  <c r="Q30" i="12"/>
  <c r="AP30" i="12" s="1"/>
  <c r="AN29" i="12"/>
  <c r="AM29" i="12"/>
  <c r="AL29" i="12"/>
  <c r="AK29" i="12"/>
  <c r="AO29" i="12" s="1"/>
  <c r="AP29" i="12" s="1"/>
  <c r="Q29" i="12"/>
  <c r="AN28" i="12"/>
  <c r="AM28" i="12"/>
  <c r="AL28" i="12"/>
  <c r="AK28" i="12"/>
  <c r="Q28" i="12"/>
  <c r="AN27" i="12"/>
  <c r="AM27" i="12"/>
  <c r="AL27" i="12"/>
  <c r="AK27" i="12"/>
  <c r="AO27" i="12" s="1"/>
  <c r="AP27" i="12" s="1"/>
  <c r="Q27" i="12"/>
  <c r="AN26" i="12"/>
  <c r="AM26" i="12"/>
  <c r="AL26" i="12"/>
  <c r="AK26" i="12"/>
  <c r="Q26" i="12"/>
  <c r="AN25" i="12"/>
  <c r="AM25" i="12"/>
  <c r="AL25" i="12"/>
  <c r="AK25" i="12"/>
  <c r="AO25" i="12" s="1"/>
  <c r="AP25" i="12" s="1"/>
  <c r="Q25" i="12"/>
  <c r="AN24" i="12"/>
  <c r="AM24" i="12"/>
  <c r="AL24" i="12"/>
  <c r="AK24" i="12"/>
  <c r="Q24" i="12"/>
  <c r="AN23" i="12"/>
  <c r="AM23" i="12"/>
  <c r="AL23" i="12"/>
  <c r="AK23" i="12"/>
  <c r="AO23" i="12" s="1"/>
  <c r="AP23" i="12" s="1"/>
  <c r="Q23" i="12"/>
  <c r="AN22" i="12"/>
  <c r="AM22" i="12"/>
  <c r="AL22" i="12"/>
  <c r="AK22" i="12"/>
  <c r="Q22" i="12"/>
  <c r="AN21" i="12"/>
  <c r="AM21" i="12"/>
  <c r="AL21" i="12"/>
  <c r="AK21" i="12"/>
  <c r="AO21" i="12" s="1"/>
  <c r="AP21" i="12" s="1"/>
  <c r="Q21" i="12"/>
  <c r="AO11" i="12"/>
  <c r="AK11" i="12"/>
  <c r="AG11" i="12"/>
  <c r="AG49" i="12" s="1"/>
  <c r="X11" i="12"/>
  <c r="Q11" i="12"/>
  <c r="Q10" i="12"/>
  <c r="AP10" i="12" s="1"/>
  <c r="AN9" i="12"/>
  <c r="AM9" i="12"/>
  <c r="AL9" i="12"/>
  <c r="AK9" i="12"/>
  <c r="X9" i="12"/>
  <c r="O9" i="12"/>
  <c r="Q9" i="12" s="1"/>
  <c r="AN8" i="12"/>
  <c r="AM8" i="12"/>
  <c r="AL8" i="12"/>
  <c r="AK8" i="12"/>
  <c r="AO8" i="12" s="1"/>
  <c r="AH8" i="12"/>
  <c r="AH49" i="12" s="1"/>
  <c r="X8" i="12"/>
  <c r="X49" i="12" s="1"/>
  <c r="O8" i="12"/>
  <c r="O49" i="12" s="1"/>
  <c r="AN7" i="12"/>
  <c r="AM7" i="12"/>
  <c r="AL7" i="12"/>
  <c r="Q7" i="12"/>
  <c r="AP11" i="12" l="1"/>
  <c r="AL49" i="12"/>
  <c r="AN49" i="12"/>
  <c r="Q8" i="12"/>
  <c r="Q49" i="12" s="1"/>
  <c r="AK49" i="12"/>
  <c r="AM49" i="12"/>
  <c r="AO22" i="12"/>
  <c r="AP22" i="12" s="1"/>
  <c r="AO24" i="12"/>
  <c r="AP24" i="12" s="1"/>
  <c r="AO26" i="12"/>
  <c r="AP26" i="12" s="1"/>
  <c r="AO28" i="12"/>
  <c r="AP28" i="12" s="1"/>
  <c r="AO33" i="12"/>
  <c r="AP33" i="12" s="1"/>
  <c r="AO35" i="12"/>
  <c r="AP35" i="12" s="1"/>
  <c r="AO47" i="12"/>
  <c r="AP47" i="12" s="1"/>
  <c r="AO9" i="12"/>
  <c r="AP9" i="12" s="1"/>
  <c r="AO7" i="12"/>
  <c r="AP8" i="12" l="1"/>
  <c r="AO49" i="12"/>
  <c r="AP7" i="12"/>
  <c r="AP49" i="12" s="1"/>
  <c r="AJ43" i="20" l="1"/>
  <c r="AH43" i="20"/>
  <c r="AG43" i="20"/>
  <c r="AF43" i="20"/>
  <c r="AE43" i="20"/>
  <c r="AD43" i="20"/>
  <c r="AC43" i="20"/>
  <c r="AB43" i="20"/>
  <c r="AA43" i="20"/>
  <c r="Z43" i="20"/>
  <c r="Y43" i="20"/>
  <c r="W43" i="20"/>
  <c r="V43" i="20"/>
  <c r="U43" i="20"/>
  <c r="T43" i="20"/>
  <c r="S43" i="20"/>
  <c r="R43" i="20"/>
  <c r="P43" i="20"/>
  <c r="O43" i="20"/>
  <c r="N43" i="20"/>
  <c r="E43" i="20"/>
  <c r="C43" i="20"/>
  <c r="AO42" i="20"/>
  <c r="AP42" i="20" s="1"/>
  <c r="Q42" i="20"/>
  <c r="AO41" i="20"/>
  <c r="AP41" i="20" s="1"/>
  <c r="Q41" i="20"/>
  <c r="AO40" i="20"/>
  <c r="AP40" i="20" s="1"/>
  <c r="Q40" i="20"/>
  <c r="AO39" i="20"/>
  <c r="AP39" i="20" s="1"/>
  <c r="Q39" i="20"/>
  <c r="AO38" i="20"/>
  <c r="AP38" i="20" s="1"/>
  <c r="X38" i="20"/>
  <c r="Q38" i="20"/>
  <c r="AN37" i="20"/>
  <c r="AO37" i="20" s="1"/>
  <c r="AP37" i="20" s="1"/>
  <c r="AM37" i="20"/>
  <c r="AL37" i="20"/>
  <c r="X37" i="20"/>
  <c r="Q37" i="20"/>
  <c r="AM36" i="20"/>
  <c r="AL36" i="20"/>
  <c r="AO36" i="20" s="1"/>
  <c r="AP36" i="20" s="1"/>
  <c r="AK36" i="20"/>
  <c r="X36" i="20"/>
  <c r="Q36" i="20"/>
  <c r="AN35" i="20"/>
  <c r="AO35" i="20" s="1"/>
  <c r="AP35" i="20" s="1"/>
  <c r="AL35" i="20"/>
  <c r="X35" i="20"/>
  <c r="Q35" i="20"/>
  <c r="AN34" i="20"/>
  <c r="AO34" i="20" s="1"/>
  <c r="AP34" i="20" s="1"/>
  <c r="X34" i="20"/>
  <c r="Q34" i="20"/>
  <c r="AO33" i="20"/>
  <c r="AP33" i="20" s="1"/>
  <c r="AK33" i="20"/>
  <c r="X33" i="20"/>
  <c r="Q33" i="20"/>
  <c r="AN32" i="20"/>
  <c r="AO32" i="20" s="1"/>
  <c r="AP32" i="20" s="1"/>
  <c r="AM32" i="20"/>
  <c r="AK32" i="20"/>
  <c r="X32" i="20"/>
  <c r="Q32" i="20"/>
  <c r="AN31" i="20"/>
  <c r="AM31" i="20"/>
  <c r="AO31" i="20" s="1"/>
  <c r="AP31" i="20" s="1"/>
  <c r="AL31" i="20"/>
  <c r="X31" i="20"/>
  <c r="Q31" i="20"/>
  <c r="AM30" i="20"/>
  <c r="AO30" i="20" s="1"/>
  <c r="AP30" i="20" s="1"/>
  <c r="AL30" i="20"/>
  <c r="AK30" i="20"/>
  <c r="X30" i="20"/>
  <c r="Q30" i="20"/>
  <c r="AM29" i="20"/>
  <c r="AL29" i="20"/>
  <c r="AO29" i="20" s="1"/>
  <c r="AP29" i="20" s="1"/>
  <c r="AK29" i="20"/>
  <c r="X29" i="20"/>
  <c r="Q29" i="20"/>
  <c r="AL28" i="20"/>
  <c r="AO28" i="20" s="1"/>
  <c r="AP28" i="20" s="1"/>
  <c r="X28" i="20"/>
  <c r="Q28" i="20"/>
  <c r="AN27" i="20"/>
  <c r="AL27" i="20"/>
  <c r="AO27" i="20" s="1"/>
  <c r="AP27" i="20" s="1"/>
  <c r="AK27" i="20"/>
  <c r="AI27" i="20"/>
  <c r="AI43" i="20" s="1"/>
  <c r="X27" i="20"/>
  <c r="Q27" i="20"/>
  <c r="AN26" i="20"/>
  <c r="AM26" i="20"/>
  <c r="AO26" i="20" s="1"/>
  <c r="AP26" i="20" s="1"/>
  <c r="AL26" i="20"/>
  <c r="AK26" i="20"/>
  <c r="X26" i="20"/>
  <c r="Q26" i="20"/>
  <c r="AN25" i="20"/>
  <c r="AM25" i="20"/>
  <c r="AO25" i="20" s="1"/>
  <c r="AP25" i="20" s="1"/>
  <c r="AL25" i="20"/>
  <c r="AK25" i="20"/>
  <c r="X25" i="20"/>
  <c r="Q25" i="20"/>
  <c r="AN24" i="20"/>
  <c r="AM24" i="20"/>
  <c r="AO24" i="20" s="1"/>
  <c r="AP24" i="20" s="1"/>
  <c r="AL24" i="20"/>
  <c r="AK24" i="20"/>
  <c r="X24" i="20"/>
  <c r="Q24" i="20"/>
  <c r="AN23" i="20"/>
  <c r="AM23" i="20"/>
  <c r="AO23" i="20" s="1"/>
  <c r="AP23" i="20" s="1"/>
  <c r="AL23" i="20"/>
  <c r="AK23" i="20"/>
  <c r="X23" i="20"/>
  <c r="Q23" i="20"/>
  <c r="AM22" i="20"/>
  <c r="AL22" i="20"/>
  <c r="AO22" i="20" s="1"/>
  <c r="AP22" i="20" s="1"/>
  <c r="AK22" i="20"/>
  <c r="X22" i="20"/>
  <c r="Q22" i="20"/>
  <c r="AN21" i="20"/>
  <c r="AO21" i="20" s="1"/>
  <c r="AP21" i="20" s="1"/>
  <c r="AM21" i="20"/>
  <c r="AL21" i="20"/>
  <c r="AK21" i="20"/>
  <c r="X21" i="20"/>
  <c r="Q21" i="20"/>
  <c r="AN20" i="20"/>
  <c r="AO20" i="20" s="1"/>
  <c r="AP20" i="20" s="1"/>
  <c r="AM20" i="20"/>
  <c r="AL20" i="20"/>
  <c r="AK20" i="20"/>
  <c r="X20" i="20"/>
  <c r="Q20" i="20"/>
  <c r="AM19" i="20"/>
  <c r="AO19" i="20" s="1"/>
  <c r="AP19" i="20" s="1"/>
  <c r="AK19" i="20"/>
  <c r="X19" i="20"/>
  <c r="Q19" i="20"/>
  <c r="AN18" i="20"/>
  <c r="AO18" i="20" s="1"/>
  <c r="AP18" i="20" s="1"/>
  <c r="AM18" i="20"/>
  <c r="AL18" i="20"/>
  <c r="AK18" i="20"/>
  <c r="X18" i="20"/>
  <c r="Q18" i="20"/>
  <c r="AK17" i="20"/>
  <c r="AO17" i="20" s="1"/>
  <c r="AP17" i="20" s="1"/>
  <c r="X17" i="20"/>
  <c r="Q17" i="20"/>
  <c r="AM16" i="20"/>
  <c r="AL16" i="20"/>
  <c r="AO16" i="20" s="1"/>
  <c r="AP16" i="20" s="1"/>
  <c r="AK16" i="20"/>
  <c r="X16" i="20"/>
  <c r="Q16" i="20"/>
  <c r="AO15" i="20"/>
  <c r="Q15" i="20"/>
  <c r="AP15" i="20" s="1"/>
  <c r="AO14" i="20"/>
  <c r="AP14" i="20" s="1"/>
  <c r="AL14" i="20"/>
  <c r="X14" i="20"/>
  <c r="Q14" i="20"/>
  <c r="AM13" i="20"/>
  <c r="AO13" i="20" s="1"/>
  <c r="AP13" i="20" s="1"/>
  <c r="AL13" i="20"/>
  <c r="AK13" i="20"/>
  <c r="X13" i="20"/>
  <c r="Q13" i="20"/>
  <c r="AN12" i="20"/>
  <c r="AM12" i="20"/>
  <c r="AO12" i="20" s="1"/>
  <c r="AP12" i="20" s="1"/>
  <c r="AL12" i="20"/>
  <c r="X12" i="20"/>
  <c r="Q12" i="20"/>
  <c r="AM11" i="20"/>
  <c r="AO11" i="20" s="1"/>
  <c r="AP11" i="20" s="1"/>
  <c r="AL11" i="20"/>
  <c r="AK11" i="20"/>
  <c r="X11" i="20"/>
  <c r="Q11" i="20"/>
  <c r="AO10" i="20"/>
  <c r="AP10" i="20" s="1"/>
  <c r="AN10" i="20"/>
  <c r="X10" i="20"/>
  <c r="Q10" i="20"/>
  <c r="AN9" i="20"/>
  <c r="AN43" i="20" s="1"/>
  <c r="AL9" i="20"/>
  <c r="AK9" i="20"/>
  <c r="X9" i="20"/>
  <c r="Q9" i="20"/>
  <c r="X8" i="20"/>
  <c r="Q8" i="20"/>
  <c r="AP8" i="20" s="1"/>
  <c r="AM7" i="20"/>
  <c r="AM43" i="20" s="1"/>
  <c r="AL7" i="20"/>
  <c r="AL43" i="20" s="1"/>
  <c r="AK7" i="20"/>
  <c r="AK43" i="20" s="1"/>
  <c r="X7" i="20"/>
  <c r="Q7" i="20"/>
  <c r="Q43" i="20" s="1"/>
  <c r="AO9" i="20" l="1"/>
  <c r="AP7" i="20"/>
  <c r="AP9" i="20" l="1"/>
  <c r="AO43" i="20"/>
  <c r="AP43" i="20" s="1"/>
  <c r="AN12" i="19" l="1"/>
  <c r="AJ12" i="19"/>
  <c r="AI12" i="19"/>
  <c r="AH12" i="19"/>
  <c r="AG12" i="19"/>
  <c r="AF12" i="19"/>
  <c r="AE12" i="19"/>
  <c r="AD12" i="19"/>
  <c r="AC12" i="19"/>
  <c r="AB12" i="19"/>
  <c r="AA12" i="19"/>
  <c r="Z12" i="19"/>
  <c r="Y12" i="19"/>
  <c r="X12" i="19"/>
  <c r="W12" i="19"/>
  <c r="V12" i="19"/>
  <c r="U12" i="19"/>
  <c r="T12" i="19"/>
  <c r="S12" i="19"/>
  <c r="R12" i="19"/>
  <c r="P12" i="19"/>
  <c r="O12" i="19"/>
  <c r="N12" i="19"/>
  <c r="E12" i="19"/>
  <c r="C12" i="19"/>
  <c r="AM11" i="19"/>
  <c r="AL11" i="19"/>
  <c r="AK11" i="19"/>
  <c r="AO11" i="19" s="1"/>
  <c r="AP11" i="19" s="1"/>
  <c r="Q11" i="19"/>
  <c r="AM10" i="19"/>
  <c r="AM12" i="19" s="1"/>
  <c r="AL10" i="19"/>
  <c r="AL12" i="19" s="1"/>
  <c r="AK10" i="19"/>
  <c r="AO10" i="19" s="1"/>
  <c r="AP10" i="19" s="1"/>
  <c r="Q10" i="19"/>
  <c r="AO9" i="19"/>
  <c r="AP9" i="19" s="1"/>
  <c r="Q9" i="19"/>
  <c r="AK8" i="19"/>
  <c r="AO8" i="19" s="1"/>
  <c r="AP8" i="19" s="1"/>
  <c r="Q8" i="19"/>
  <c r="AK7" i="19"/>
  <c r="AK12" i="19" s="1"/>
  <c r="Q7" i="19"/>
  <c r="Q12" i="19" s="1"/>
  <c r="AO7" i="19" l="1"/>
  <c r="AP7" i="19" l="1"/>
  <c r="AP12" i="19" s="1"/>
  <c r="AO12" i="19"/>
  <c r="AJ25" i="17" l="1"/>
  <c r="AI25" i="17"/>
  <c r="AH25" i="17"/>
  <c r="AG25" i="17"/>
  <c r="AF25" i="17"/>
  <c r="AE25" i="17"/>
  <c r="AD25" i="17"/>
  <c r="AC25" i="17"/>
  <c r="AB25" i="17"/>
  <c r="AA25" i="17"/>
  <c r="Z25" i="17"/>
  <c r="Y25" i="17"/>
  <c r="W25" i="17"/>
  <c r="V25" i="17"/>
  <c r="U25" i="17"/>
  <c r="T25" i="17"/>
  <c r="S25" i="17"/>
  <c r="R25" i="17"/>
  <c r="P25" i="17"/>
  <c r="O25" i="17"/>
  <c r="N25" i="17"/>
  <c r="E25" i="17"/>
  <c r="C25" i="17"/>
  <c r="AN24" i="17"/>
  <c r="AM24" i="17"/>
  <c r="AL24" i="17"/>
  <c r="AK24" i="17"/>
  <c r="AO24" i="17" s="1"/>
  <c r="AP24" i="17" s="1"/>
  <c r="Q24" i="17"/>
  <c r="AN23" i="17"/>
  <c r="AM23" i="17"/>
  <c r="AL23" i="17"/>
  <c r="AO23" i="17" s="1"/>
  <c r="AP23" i="17" s="1"/>
  <c r="Q23" i="17"/>
  <c r="AN22" i="17"/>
  <c r="AM22" i="17"/>
  <c r="AL22" i="17"/>
  <c r="AO22" i="17" s="1"/>
  <c r="AP22" i="17" s="1"/>
  <c r="Q22" i="17"/>
  <c r="AN21" i="17"/>
  <c r="AM21" i="17"/>
  <c r="AL21" i="17"/>
  <c r="AO21" i="17" s="1"/>
  <c r="AP21" i="17" s="1"/>
  <c r="Q21" i="17"/>
  <c r="AN20" i="17"/>
  <c r="AM20" i="17"/>
  <c r="AL20" i="17"/>
  <c r="AO20" i="17" s="1"/>
  <c r="AP20" i="17" s="1"/>
  <c r="Q20" i="17"/>
  <c r="AN19" i="17"/>
  <c r="AL19" i="17"/>
  <c r="AO19" i="17" s="1"/>
  <c r="AP19" i="17" s="1"/>
  <c r="Q19" i="17"/>
  <c r="X18" i="17"/>
  <c r="Q18" i="17"/>
  <c r="AP18" i="17" s="1"/>
  <c r="AN17" i="17"/>
  <c r="AM17" i="17"/>
  <c r="AL17" i="17"/>
  <c r="AO17" i="17" s="1"/>
  <c r="AP17" i="17" s="1"/>
  <c r="Q17" i="17"/>
  <c r="AP16" i="17"/>
  <c r="AN16" i="17"/>
  <c r="AM16" i="17"/>
  <c r="AL16" i="17"/>
  <c r="X16" i="17"/>
  <c r="X25" i="17" s="1"/>
  <c r="Q16" i="17"/>
  <c r="AN15" i="17"/>
  <c r="AM15" i="17"/>
  <c r="AL15" i="17"/>
  <c r="AO15" i="17" s="1"/>
  <c r="AP15" i="17" s="1"/>
  <c r="X15" i="17"/>
  <c r="Q15" i="17"/>
  <c r="AN11" i="17"/>
  <c r="AM11" i="17"/>
  <c r="AL11" i="17"/>
  <c r="AK11" i="17"/>
  <c r="AO11" i="17" s="1"/>
  <c r="AP11" i="17" s="1"/>
  <c r="Q11" i="17"/>
  <c r="AN10" i="17"/>
  <c r="AM10" i="17"/>
  <c r="AL10" i="17"/>
  <c r="AK10" i="17"/>
  <c r="AO10" i="17" s="1"/>
  <c r="AP10" i="17" s="1"/>
  <c r="Q10" i="17"/>
  <c r="AN9" i="17"/>
  <c r="AM9" i="17"/>
  <c r="AL9" i="17"/>
  <c r="AK9" i="17"/>
  <c r="AO9" i="17" s="1"/>
  <c r="AP9" i="17" s="1"/>
  <c r="Q9" i="17"/>
  <c r="AN8" i="17"/>
  <c r="AN25" i="17" s="1"/>
  <c r="AM8" i="17"/>
  <c r="AL8" i="17"/>
  <c r="AL25" i="17" s="1"/>
  <c r="AK8" i="17"/>
  <c r="AO8" i="17" s="1"/>
  <c r="AP8" i="17" s="1"/>
  <c r="Q8" i="17"/>
  <c r="AN7" i="17"/>
  <c r="AM7" i="17"/>
  <c r="AM25" i="17" s="1"/>
  <c r="AL7" i="17"/>
  <c r="AK7" i="17"/>
  <c r="AK25" i="17" s="1"/>
  <c r="Q7" i="17"/>
  <c r="Q25" i="17" s="1"/>
  <c r="AO7" i="17" l="1"/>
  <c r="AO25" i="17" l="1"/>
  <c r="AP7" i="17"/>
  <c r="AP25" i="17" s="1"/>
  <c r="AJ27" i="15" l="1"/>
  <c r="AI27" i="15"/>
  <c r="AH27" i="15"/>
  <c r="AG27" i="15"/>
  <c r="AF27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P27" i="15"/>
  <c r="O27" i="15"/>
  <c r="N27" i="15"/>
  <c r="E27" i="15"/>
  <c r="C27" i="15"/>
  <c r="AN25" i="15"/>
  <c r="AM25" i="15"/>
  <c r="AL25" i="15"/>
  <c r="AO25" i="15" s="1"/>
  <c r="Q25" i="15"/>
  <c r="AN24" i="15"/>
  <c r="AM24" i="15"/>
  <c r="AL24" i="15"/>
  <c r="AO24" i="15" s="1"/>
  <c r="Q24" i="15"/>
  <c r="AN23" i="15"/>
  <c r="AM23" i="15"/>
  <c r="AL23" i="15"/>
  <c r="AK23" i="15"/>
  <c r="AO23" i="15" s="1"/>
  <c r="Q23" i="15"/>
  <c r="AM22" i="15"/>
  <c r="AL22" i="15"/>
  <c r="AK22" i="15"/>
  <c r="AO22" i="15" s="1"/>
  <c r="AP22" i="15" s="1"/>
  <c r="Q22" i="15"/>
  <c r="AM21" i="15"/>
  <c r="AL21" i="15"/>
  <c r="AK21" i="15"/>
  <c r="AO21" i="15" s="1"/>
  <c r="AP21" i="15" s="1"/>
  <c r="Q21" i="15"/>
  <c r="AN20" i="15"/>
  <c r="AM20" i="15"/>
  <c r="AL20" i="15"/>
  <c r="AK20" i="15"/>
  <c r="AO20" i="15" s="1"/>
  <c r="AP20" i="15" s="1"/>
  <c r="Q20" i="15"/>
  <c r="AN19" i="15"/>
  <c r="AM19" i="15"/>
  <c r="AL19" i="15"/>
  <c r="AK19" i="15"/>
  <c r="AO19" i="15" s="1"/>
  <c r="AP19" i="15" s="1"/>
  <c r="Q19" i="15"/>
  <c r="AN18" i="15"/>
  <c r="AM18" i="15"/>
  <c r="AL18" i="15"/>
  <c r="AK18" i="15"/>
  <c r="AO18" i="15" s="1"/>
  <c r="AP18" i="15" s="1"/>
  <c r="Q18" i="15"/>
  <c r="AN17" i="15"/>
  <c r="AM17" i="15"/>
  <c r="AL17" i="15"/>
  <c r="AK17" i="15"/>
  <c r="AO17" i="15" s="1"/>
  <c r="AP17" i="15" s="1"/>
  <c r="Q17" i="15"/>
  <c r="AN16" i="15"/>
  <c r="AM16" i="15"/>
  <c r="AL16" i="15"/>
  <c r="AK16" i="15"/>
  <c r="AO16" i="15" s="1"/>
  <c r="AP16" i="15" s="1"/>
  <c r="Q16" i="15"/>
  <c r="AN15" i="15"/>
  <c r="AM15" i="15"/>
  <c r="AL15" i="15"/>
  <c r="AK15" i="15"/>
  <c r="AO15" i="15" s="1"/>
  <c r="AP15" i="15" s="1"/>
  <c r="Q15" i="15"/>
  <c r="AN14" i="15"/>
  <c r="AM14" i="15"/>
  <c r="AL14" i="15"/>
  <c r="AK14" i="15"/>
  <c r="AO14" i="15" s="1"/>
  <c r="AP14" i="15" s="1"/>
  <c r="Q14" i="15"/>
  <c r="AN13" i="15"/>
  <c r="AM13" i="15"/>
  <c r="AL13" i="15"/>
  <c r="AK13" i="15"/>
  <c r="AO13" i="15" s="1"/>
  <c r="AP13" i="15" s="1"/>
  <c r="Q13" i="15"/>
  <c r="AN12" i="15"/>
  <c r="AM12" i="15"/>
  <c r="AL12" i="15"/>
  <c r="AK12" i="15"/>
  <c r="AO12" i="15" s="1"/>
  <c r="AP12" i="15" s="1"/>
  <c r="Q12" i="15"/>
  <c r="AN11" i="15"/>
  <c r="AM11" i="15"/>
  <c r="AL11" i="15"/>
  <c r="AK11" i="15"/>
  <c r="AO11" i="15" s="1"/>
  <c r="AP11" i="15" s="1"/>
  <c r="Q11" i="15"/>
  <c r="AN10" i="15"/>
  <c r="AM10" i="15"/>
  <c r="AL10" i="15"/>
  <c r="AK10" i="15"/>
  <c r="AO10" i="15" s="1"/>
  <c r="AP10" i="15" s="1"/>
  <c r="Q10" i="15"/>
  <c r="AN9" i="15"/>
  <c r="AM9" i="15"/>
  <c r="AL9" i="15"/>
  <c r="AK9" i="15"/>
  <c r="AO9" i="15" s="1"/>
  <c r="AP9" i="15" s="1"/>
  <c r="Q9" i="15"/>
  <c r="AN8" i="15"/>
  <c r="AM8" i="15"/>
  <c r="AL8" i="15"/>
  <c r="AK8" i="15"/>
  <c r="AO8" i="15" s="1"/>
  <c r="AP8" i="15" s="1"/>
  <c r="Q8" i="15"/>
  <c r="AN7" i="15"/>
  <c r="AN27" i="15" s="1"/>
  <c r="AM7" i="15"/>
  <c r="AM27" i="15" s="1"/>
  <c r="AL7" i="15"/>
  <c r="AL27" i="15" s="1"/>
  <c r="AK7" i="15"/>
  <c r="AK27" i="15" s="1"/>
  <c r="Q7" i="15"/>
  <c r="Q27" i="15" s="1"/>
  <c r="AO7" i="15" l="1"/>
  <c r="AP7" i="15" l="1"/>
  <c r="AP27" i="15" s="1"/>
  <c r="AO27" i="15"/>
  <c r="E16" i="4" l="1"/>
</calcChain>
</file>

<file path=xl/sharedStrings.xml><?xml version="1.0" encoding="utf-8"?>
<sst xmlns="http://schemas.openxmlformats.org/spreadsheetml/2006/main" count="2736" uniqueCount="870">
  <si>
    <t>Տեխնիկայի օգտագործումից ստացված եկամուտը</t>
  </si>
  <si>
    <t>Համայնքի բնակչության քանի %-ին է ծառայել տեխնիկան</t>
  </si>
  <si>
    <t>Վառելիք</t>
  </si>
  <si>
    <t>Տեխնիկայի սպասարկում</t>
  </si>
  <si>
    <t>Ստացման պահից որքան գումար է ծախսվել տեխնիկան շահագործելու համար</t>
  </si>
  <si>
    <t>Համայնքի ղեկավարի որոշմամբ</t>
  </si>
  <si>
    <t>Անհատույց օգտագործման պայմանագիր</t>
  </si>
  <si>
    <t>Վարձակալության պայմանագիր</t>
  </si>
  <si>
    <t>այլ</t>
  </si>
  <si>
    <t>%</t>
  </si>
  <si>
    <t>Ստացման ամսաթիվ</t>
  </si>
  <si>
    <t xml:space="preserve">Տեղեկատվություն ստացված տեխնիկայի վերաբերյալ 
</t>
  </si>
  <si>
    <t>թիվ</t>
  </si>
  <si>
    <t>N/N</t>
  </si>
  <si>
    <t>Տեղեկատվություն օգտագործման ձևի վերաբերյալ</t>
  </si>
  <si>
    <t>վարել</t>
  </si>
  <si>
    <t>հա</t>
  </si>
  <si>
    <t xml:space="preserve">փորել </t>
  </si>
  <si>
    <t>խ/մ</t>
  </si>
  <si>
    <t xml:space="preserve">Ճանապարհ </t>
  </si>
  <si>
    <t>կմ</t>
  </si>
  <si>
    <t>Մակնիշ (ամբողջական անվանումը)</t>
  </si>
  <si>
    <t xml:space="preserve">Տեխնիկայով համայնքներում կատարած աշատանքների տեսակը և ծավալը </t>
  </si>
  <si>
    <t xml:space="preserve">Համայնքի ավագանու որոշմամբ  հաստատված դրույքաչափեր՝  տեղեկատվություն մատուցվող
ծառայությունների դրույքաչափերը </t>
  </si>
  <si>
    <t xml:space="preserve"> 1 հա վարել</t>
  </si>
  <si>
    <t xml:space="preserve"> խ/մ փորել </t>
  </si>
  <si>
    <t xml:space="preserve">1 կմ ճանապարհ </t>
  </si>
  <si>
    <t xml:space="preserve">այլ </t>
  </si>
  <si>
    <t xml:space="preserve">ՀՀ դրամ </t>
  </si>
  <si>
    <t xml:space="preserve">թիվ </t>
  </si>
  <si>
    <t>ՀՀ դրամ</t>
  </si>
  <si>
    <t>Շահագործման ծախս</t>
  </si>
  <si>
    <t xml:space="preserve">Ավագանու որոշմամբ </t>
  </si>
  <si>
    <t>Համայնքի անվանումը</t>
  </si>
  <si>
    <t>Տեխնիկայի օգտագործումից ստացված օգուտները</t>
  </si>
  <si>
    <t xml:space="preserve">Համայնքի նակչության թիվը </t>
  </si>
  <si>
    <t>Տեխնիկայից օգտված բնակիչների թիվը</t>
  </si>
  <si>
    <t xml:space="preserve">Այդ թվում տեխնիկայով բնակիչներին մատուցվող ծառայություններից համայնքային
բյուջե մուտքերը՝ ըստ աշխատանքների </t>
  </si>
  <si>
    <t xml:space="preserve">Ընդամենը տեխնիկայով համայնքներում կատարած աշատանքների ծավալը  (ըստ տեսակի) </t>
  </si>
  <si>
    <t xml:space="preserve">Այդ թվում տեխնիկայով բնակիչներին մատուցվող
ծառայություններ (ըստ տեսակի)             </t>
  </si>
  <si>
    <t xml:space="preserve">Տեխնիկայի օգտագործումից ստացված եկամուտը՝ ըստ աշխատանքների </t>
  </si>
  <si>
    <t>Ընդամենը</t>
  </si>
  <si>
    <t xml:space="preserve">Ընդամենը </t>
  </si>
  <si>
    <t>Համայնքների   (Բնակավայրերի)  թիվը</t>
  </si>
  <si>
    <t xml:space="preserve">Զուտ եկամուտը՝ տեխնիկայի շահագործման համար ծախսերը հանած  </t>
  </si>
  <si>
    <t>Տավուշ</t>
  </si>
  <si>
    <t>Քանակը</t>
  </si>
  <si>
    <t>Ստացված ամբողջ տեխնիկան  (ամբողջական անվանումը`թրթուրավոր 
տրակտոր, Էքսկավատոր, գրեյդեր և այլն)</t>
  </si>
  <si>
    <t>Գրեյդեր</t>
  </si>
  <si>
    <t>ՀՏԶՀ</t>
  </si>
  <si>
    <t>Էքսկավատոր</t>
  </si>
  <si>
    <t>Ինքնաթափ մեքենա</t>
  </si>
  <si>
    <t>ՀՏԶՀ-USAID</t>
  </si>
  <si>
    <t>Բազմաֆունկցիոնալ էքսկավատոր</t>
  </si>
  <si>
    <t>Միկրոավտոբուս</t>
  </si>
  <si>
    <t>Աղբատար մեքենա</t>
  </si>
  <si>
    <t>1</t>
  </si>
  <si>
    <t>Ավտոգրեյդեր</t>
  </si>
  <si>
    <t>Ավտոբուս</t>
  </si>
  <si>
    <t>-</t>
  </si>
  <si>
    <t>JCB 3CX</t>
  </si>
  <si>
    <t>ՀՏԶՀ-USAID, ՀՏԶՀ-SDC, ՀԲ ֆինանսավորմամբ</t>
  </si>
  <si>
    <t>Թումանյան</t>
  </si>
  <si>
    <t>JSB 3CX</t>
  </si>
  <si>
    <t>KAMAZ 655115-026</t>
  </si>
  <si>
    <t>+</t>
  </si>
  <si>
    <t>Անվավոր տրակտոր</t>
  </si>
  <si>
    <t>ՊԳՊ-4-40-3</t>
  </si>
  <si>
    <t>Ապարան</t>
  </si>
  <si>
    <t>Բոբկադ</t>
  </si>
  <si>
    <t>АNТ-750</t>
  </si>
  <si>
    <t>JCB-3SX</t>
  </si>
  <si>
    <t>ГС-10.07</t>
  </si>
  <si>
    <t>MAЗ</t>
  </si>
  <si>
    <t>МАЗ 490103390</t>
  </si>
  <si>
    <t>ГАЗ</t>
  </si>
  <si>
    <t>ГАЗ 33086</t>
  </si>
  <si>
    <t>УАЗ 23632</t>
  </si>
  <si>
    <t>Ծաղկահովիտ</t>
  </si>
  <si>
    <t>Բեռնաուղևորատար</t>
  </si>
  <si>
    <t>UAZ-390946-550</t>
  </si>
  <si>
    <t>GAZ 32273-753</t>
  </si>
  <si>
    <t>21․10․2019թ N67-Ն</t>
  </si>
  <si>
    <t>Ասինիզացիոն</t>
  </si>
  <si>
    <t>06․11․2019</t>
  </si>
  <si>
    <t>GAZ KO-503 B GAZ-53</t>
  </si>
  <si>
    <t>25․12․2019թ N88-Ն</t>
  </si>
  <si>
    <t>25․12․2019</t>
  </si>
  <si>
    <t>KAMAZ KO-456-12 (KAMAZ-43253-15)</t>
  </si>
  <si>
    <t>12․12․2019</t>
  </si>
  <si>
    <t>KAMAZ 55111-15</t>
  </si>
  <si>
    <t>07․10․2019</t>
  </si>
  <si>
    <t>GS-10.07</t>
  </si>
  <si>
    <t>11․12․2019</t>
  </si>
  <si>
    <t>CAT 426F2</t>
  </si>
  <si>
    <t>Արագածավան</t>
  </si>
  <si>
    <t>JCB,բազմաֆունկցիոնալ էքսկավատոր</t>
  </si>
  <si>
    <t>29․10․2019թ․</t>
  </si>
  <si>
    <t>JCB,3 CXբազմաֆունկցիոնալ էքսկավատոր՝ հիդրավլիկ մուրճով</t>
  </si>
  <si>
    <t>ՀՏԶՀUSAID</t>
  </si>
  <si>
    <t>Գրեյդեր Ա</t>
  </si>
  <si>
    <t>19․11․2019թ․</t>
  </si>
  <si>
    <t>Գրեյդեր ԳՍ 10․07</t>
  </si>
  <si>
    <t>ՈՒԱԶ390945-552</t>
  </si>
  <si>
    <t>28․11․19թ․</t>
  </si>
  <si>
    <t>ՈՒԱԶ390945</t>
  </si>
  <si>
    <t>Խոտհնձիչ</t>
  </si>
  <si>
    <t>Վայք</t>
  </si>
  <si>
    <t>Անվավոր էքսկավատոր</t>
  </si>
  <si>
    <t>18.10.2017թ</t>
  </si>
  <si>
    <t>TEREX- TLB
 825-Մ8</t>
  </si>
  <si>
    <t>—</t>
  </si>
  <si>
    <t>Վայք համայնքի բարեկարգում ՀՈԱԿ-ին</t>
  </si>
  <si>
    <t>Կամազ
53605
համակցված</t>
  </si>
  <si>
    <t>18.05.2017թ.</t>
  </si>
  <si>
    <t>KO-829D1</t>
  </si>
  <si>
    <t>Կամազ
43253
աղբատար</t>
  </si>
  <si>
    <t>KO-440- K1</t>
  </si>
  <si>
    <t>Մազ  
ավտոկռունկ</t>
  </si>
  <si>
    <t>KC55727</t>
  </si>
  <si>
    <t>27.12.2019թ.</t>
  </si>
  <si>
    <t>Բելառուս                   82.1</t>
  </si>
  <si>
    <t>Բելառուս                  1221.2</t>
  </si>
  <si>
    <t>Մազ  
ինքնաթափ</t>
  </si>
  <si>
    <t>20.10.2019թ.</t>
  </si>
  <si>
    <t>MAZ 551605</t>
  </si>
  <si>
    <t>Լուծարվել է անհա-տույց օգտագործման պայմանագիրը 02.03.2020թ-ին: Տեխնիկան գտնվում է համայնքապետարա-նի տնօրինության տակ:</t>
  </si>
  <si>
    <t>Ջերմուկ</t>
  </si>
  <si>
    <t>01.12.2017թ.</t>
  </si>
  <si>
    <t>Բելառուս              1221-02</t>
  </si>
  <si>
    <t>ՀԶՏՀ-SDC</t>
  </si>
  <si>
    <t>ՋՀԿ սպասարկում և բարեկարգում ՀՈԱԿ-ին</t>
  </si>
  <si>
    <t>10.12.2017թ.</t>
  </si>
  <si>
    <t>Բելառուս             1221-01</t>
  </si>
  <si>
    <t xml:space="preserve">Բեռնատար </t>
  </si>
  <si>
    <t>Կամազ               496LL70</t>
  </si>
  <si>
    <t xml:space="preserve">Հատուկ աղբատար </t>
  </si>
  <si>
    <t>02.02.2018թ.</t>
  </si>
  <si>
    <t xml:space="preserve"> Կամազ                  525ԼԼ70</t>
  </si>
  <si>
    <t>Հատուկ բեռնատար</t>
  </si>
  <si>
    <t>01.06.2018թ.</t>
  </si>
  <si>
    <t>Գազ 532LL70</t>
  </si>
  <si>
    <t>Ագրոմաշ        90-1</t>
  </si>
  <si>
    <t>էքսկավատոր</t>
  </si>
  <si>
    <t>30.04.2018թ.</t>
  </si>
  <si>
    <t>JCB</t>
  </si>
  <si>
    <t>31.01.2018թ.</t>
  </si>
  <si>
    <t>01.12.2018թ.</t>
  </si>
  <si>
    <t xml:space="preserve">Մեշեռա 403 </t>
  </si>
  <si>
    <t>31.03.2019թ.</t>
  </si>
  <si>
    <t xml:space="preserve">
12 տեղանոց              JAC SUNRAY </t>
  </si>
  <si>
    <t>Արենի</t>
  </si>
  <si>
    <t>14.02.2019թ.</t>
  </si>
  <si>
    <t>Արենի համայնքի Արենի  գյուղի տարածքի վայրի  կենդանիների ապրելա-վայրի 2017-2027 թթ.         պահպանության պլանի  իրականացում  Վայոց ձորի մարզում</t>
  </si>
  <si>
    <t>Արենի ՀՈԱԿ-ին 30 հուլիսի 2019 թվականի N 85</t>
  </si>
  <si>
    <t>15.02.2019թ.</t>
  </si>
  <si>
    <t>Բելառուս                  МТЗ-921</t>
  </si>
  <si>
    <t>Արենի ՀՈԱԿ-ին 31 հուլիսի 2019 թվականի N 85</t>
  </si>
  <si>
    <t>17,12,2019թ.</t>
  </si>
  <si>
    <t>Գրեյդեր                           гс - 10.07</t>
  </si>
  <si>
    <t>Արենի ՀՈԱԿ-ին 24 դեկտեմբերի 2019 թվականի N 136</t>
  </si>
  <si>
    <t>միկրոավտոբուս</t>
  </si>
  <si>
    <t>15.12.2019թ.</t>
  </si>
  <si>
    <t>FORD Transit bus 460 LWB EF</t>
  </si>
  <si>
    <t xml:space="preserve">
Արենի ՀՈԱԿ-ին 24 դեկտեմբերի 2019 թվականի N 137</t>
  </si>
  <si>
    <t>УАЗ Ամենագնաց</t>
  </si>
  <si>
    <t>19.12.2019թ.</t>
  </si>
  <si>
    <t>УАЗ 390945</t>
  </si>
  <si>
    <t>02.06.2020թ.</t>
  </si>
  <si>
    <t>CASE 570 ST</t>
  </si>
  <si>
    <t>Արենի ՀՈԱԿ-ին 04 հունիսի 2020 թվականի N 66</t>
  </si>
  <si>
    <t>Կամազ /ինքնաթափ/</t>
  </si>
  <si>
    <t>KAMAZ 65111-50</t>
  </si>
  <si>
    <t xml:space="preserve">Աղբատար մեքենա </t>
  </si>
  <si>
    <t>MAZ KO-44--41</t>
  </si>
  <si>
    <t>Արենի ՀՈԱԿ-ին 20 օգոստոսի 2020 թվականի N 94</t>
  </si>
  <si>
    <t>MAZ 5920C2-210</t>
  </si>
  <si>
    <t>Գլաձոր</t>
  </si>
  <si>
    <t>Ավտոբուս /թափքի տեսակը՝ վագոն/</t>
  </si>
  <si>
    <t>GAZ A64R45-50</t>
  </si>
  <si>
    <t>ՀՏԶՀ-ի  «Գլաձոր համայնքի տեխնիկական վերազինում» ծրագիր</t>
  </si>
  <si>
    <t>Բեռնաուղևորատար /թափքի տեսակը՝ կողավոր/</t>
  </si>
  <si>
    <t>UAZ 390945-552</t>
  </si>
  <si>
    <t>Բեռնատար /թափքի տեսակը՝ աղբատար/</t>
  </si>
  <si>
    <t>GAZ KO-440N(GAZ-C41R13)</t>
  </si>
  <si>
    <t>Անվավոր էքսկավատոր և հիդրոմուրճ</t>
  </si>
  <si>
    <t>Եղեգիս</t>
  </si>
  <si>
    <t>Հատուկ մեքենա</t>
  </si>
  <si>
    <t>25/06/2020</t>
  </si>
  <si>
    <t>UAZ 390945 Fermer</t>
  </si>
  <si>
    <t>Հայաստանի տարածքային զարգացման հիմնադրամի հետ համագործակցության արդյունքում «Եղեգիս համայնքի տեխնիկական վերազինում» ծրագրի շրջանակներում</t>
  </si>
  <si>
    <t xml:space="preserve"> Տեխնիկան գտնվում է համայնքապետարանի տնօրինու թյան տակ</t>
  </si>
  <si>
    <t>Միկրոավտոբուս Գ</t>
  </si>
  <si>
    <t>ԳԱԶ 322173</t>
  </si>
  <si>
    <t>Բառնատար</t>
  </si>
  <si>
    <t>ինքնաթափ &lt;&lt;ԿԱՄԱԶ&gt;&gt;</t>
  </si>
  <si>
    <t xml:space="preserve">քառախոփ ПГП-4-40-3 </t>
  </si>
  <si>
    <t>մամլիչ-հավաքիչ</t>
  </si>
  <si>
    <t>ВОЛТРА 90ТГ1-А1Х</t>
  </si>
  <si>
    <t xml:space="preserve"> Տեխնիկան գտնվում է համայնքապետարանի տնօրինությանտակ</t>
  </si>
  <si>
    <t>Անիվավոր տրակտոր</t>
  </si>
  <si>
    <t>Տրակտոր XSB804</t>
  </si>
  <si>
    <t>JM 1304</t>
  </si>
  <si>
    <t>ELAZ-BL 880</t>
  </si>
  <si>
    <t>Զառիթափ</t>
  </si>
  <si>
    <t>Հացահատիկահավաք կոմբայի</t>
  </si>
  <si>
    <t>20.02.2018թ</t>
  </si>
  <si>
    <t>Նիվա էֆեկտ-              ՍԿ-5ՄԷ-1</t>
  </si>
  <si>
    <t>Տարածքային զարգացման հիմնադրամի և Շվեցարյայի  զարգացման հիմնադրամի համատեղ ծրագրով</t>
  </si>
  <si>
    <t>Զառիթափ բարեկարգում ՀՈԱԿ</t>
  </si>
  <si>
    <t>Բելառուս                 422,1</t>
  </si>
  <si>
    <t>Բելառուս                  422,1</t>
  </si>
  <si>
    <t>Բելառուս                 320,4 Մ</t>
  </si>
  <si>
    <t>Բելառուս                320,4 Մ</t>
  </si>
  <si>
    <t>Բելառուս                   82,1</t>
  </si>
  <si>
    <t>Բելառուս                  82,1</t>
  </si>
  <si>
    <t>Ազոտական գութան</t>
  </si>
  <si>
    <t xml:space="preserve">Կցորդ խոտի </t>
  </si>
  <si>
    <t>ՊՊՏ-041</t>
  </si>
  <si>
    <t>Միկրո-ավտոբուս</t>
  </si>
  <si>
    <t>ГАЗ 322173</t>
  </si>
  <si>
    <t>Տրակտրային կախովի փոցխ</t>
  </si>
  <si>
    <t>ԳՊԳ-4Մ</t>
  </si>
  <si>
    <t>Էքսկավատոր ամբարձիչ</t>
  </si>
  <si>
    <t>JSB3CX</t>
  </si>
  <si>
    <t>Հատուկ տեխնիկա-աղբահավաք</t>
  </si>
  <si>
    <t xml:space="preserve"> ԶԻԼ-130                    KO- 413A</t>
  </si>
  <si>
    <t xml:space="preserve"> Համայնքի բյուջեով</t>
  </si>
  <si>
    <t>16.12.2020թ</t>
  </si>
  <si>
    <t>LAND ROVER -606 AO 61</t>
  </si>
  <si>
    <t xml:space="preserve">Նվիրատվություն </t>
  </si>
  <si>
    <t xml:space="preserve">Կցորդ խոտի մամլիչ հակավորիչ  </t>
  </si>
  <si>
    <t>13.05,2019թ</t>
  </si>
  <si>
    <t>Զառիթափ բարեկարգում  ՀՈԱԿ-ին</t>
  </si>
  <si>
    <t>Ախթալա</t>
  </si>
  <si>
    <t xml:space="preserve">Հացահատիկահավաք կոմբայն </t>
  </si>
  <si>
    <t>Ս300ՆՈՎԱ</t>
  </si>
  <si>
    <t>Էքսկավատոր հիդրավլիկ մուրճով</t>
  </si>
  <si>
    <t>ELAZ-BL-880FD-5X</t>
  </si>
  <si>
    <t>MAZ-555025-580-000</t>
  </si>
  <si>
    <t>ՍրսկիչSP1000</t>
  </si>
  <si>
    <t>SP1000</t>
  </si>
  <si>
    <t>Կախովի խոտհավաք</t>
  </si>
  <si>
    <t>GVKH</t>
  </si>
  <si>
    <t>Շարքացան</t>
  </si>
  <si>
    <t>N292</t>
  </si>
  <si>
    <t>Դիզելային մոտոբլոկ խոտհնձիչ</t>
  </si>
  <si>
    <t>BSC740P</t>
  </si>
  <si>
    <t>MAZ438</t>
  </si>
  <si>
    <t>Լոռի Բերդ</t>
  </si>
  <si>
    <t>Հացահատիկահավաք կոմբայն</t>
  </si>
  <si>
    <t>R0Nov</t>
  </si>
  <si>
    <t>ՀՏԶՀ-USAID,</t>
  </si>
  <si>
    <t>MTZ 12.21</t>
  </si>
  <si>
    <t>ՀԲ ֆինանսավորմամբ</t>
  </si>
  <si>
    <t xml:space="preserve">  ՀՏԶՀ-USAID</t>
  </si>
  <si>
    <t>MTZ 82.1</t>
  </si>
  <si>
    <t>Մեծավան</t>
  </si>
  <si>
    <t>ինքնաթափ մեքենա</t>
  </si>
  <si>
    <t>16․10․2020թ․</t>
  </si>
  <si>
    <t>КАМАЗ 6520-041</t>
  </si>
  <si>
    <t>հացահատիկային կոմբայն</t>
  </si>
  <si>
    <t>28.09.2020թ</t>
  </si>
  <si>
    <t>հացահատիկային կոմբայն ծղոտամանրիչով NOVA 340</t>
  </si>
  <si>
    <t>Շնող</t>
  </si>
  <si>
    <t xml:space="preserve">Հացահատիկային կոմբայն </t>
  </si>
  <si>
    <t xml:space="preserve">2020թ. </t>
  </si>
  <si>
    <t>U-300/ Նովա  340</t>
  </si>
  <si>
    <t>ü</t>
  </si>
  <si>
    <t>Տրակտոր</t>
  </si>
  <si>
    <t>XS-2204</t>
  </si>
  <si>
    <t>XSE 604</t>
  </si>
  <si>
    <t>Մարզի անվանումը</t>
  </si>
  <si>
    <t>Արագածոտն</t>
  </si>
  <si>
    <t>Արարատ</t>
  </si>
  <si>
    <t xml:space="preserve">Գեղարքունիք </t>
  </si>
  <si>
    <t>Լոռի</t>
  </si>
  <si>
    <t>Կոտայք</t>
  </si>
  <si>
    <t>Շիրակ</t>
  </si>
  <si>
    <t xml:space="preserve"> Սյունիք</t>
  </si>
  <si>
    <t>Վայոց  ձոր</t>
  </si>
  <si>
    <t xml:space="preserve">* Ծրագրի անվանման սյունակում լրացնել  ՀՏԶՀ-USAID, ՀՏԶՀ-SDC, ՀԲ ֆինանսավորմամբ
</t>
  </si>
  <si>
    <t xml:space="preserve">Համայնքի բնակչության թիվը </t>
  </si>
  <si>
    <t>Քանակը/թիվ</t>
  </si>
  <si>
    <t>236324 ամենագնաց կիսաբեռնատար տեխօգնության մեքենա</t>
  </si>
  <si>
    <t>23.07.2020թ.</t>
  </si>
  <si>
    <t>ՈՒԱԶ պրոֆի</t>
  </si>
  <si>
    <t>JAC</t>
  </si>
  <si>
    <t>01.02.2021թ.</t>
  </si>
  <si>
    <t xml:space="preserve">Անվճար ծառայություն
Տեխնիկաները գտնվում են համայնքապետարանիտնօրինության տակ </t>
  </si>
  <si>
    <t>Բելառուս                  МТЗ-82.1</t>
  </si>
  <si>
    <t>Սոցիալական ներդրումների և տարածքային զարգացման ծրագիր</t>
  </si>
  <si>
    <t>Համայնքապետարանին</t>
  </si>
  <si>
    <t>Մազ Վակուումային մեքենա</t>
  </si>
  <si>
    <t>Արենի ՀՈԱԿ-ին 18 սեպտեմբերի 2020 թվականի N 101</t>
  </si>
  <si>
    <t>«Գլաձոր համայնքային տնտեսություն» ՀՈԱԿ-ին՝ համայնքի ավագանու 2021 թվականի հունվարի 21-ի թիվ 07 որոշում</t>
  </si>
  <si>
    <t>__</t>
  </si>
  <si>
    <t>ELAZ-BL880 /հիդրոմուրճ՝ FD-5X/</t>
  </si>
  <si>
    <t>14.01.2020թ</t>
  </si>
  <si>
    <t>ՊԱԶ 32053</t>
  </si>
  <si>
    <t>23.03.2021թ</t>
  </si>
  <si>
    <t>JAC SANREV</t>
  </si>
  <si>
    <t>Ծանոթություն</t>
  </si>
  <si>
    <t>020թ.</t>
  </si>
  <si>
    <t xml:space="preserve">Աղբատար մեքենան սպասարկում է Ախթալա քաղաքի կենտրոնի փողոցներն ու բազմաբնակարան շենքերը : </t>
  </si>
  <si>
    <t>Տաշիր</t>
  </si>
  <si>
    <t>MAZ 650108-8281-700</t>
  </si>
  <si>
    <t>Աղբատար մեքեմա</t>
  </si>
  <si>
    <t>ՄԱԶ-490143-390</t>
  </si>
  <si>
    <t>Մինիամբարձիչ</t>
  </si>
  <si>
    <t>CAT 246D ճանապարհային խոզանակով Rockson BR1850BWL</t>
  </si>
  <si>
    <t>B-01</t>
  </si>
  <si>
    <t>12.11.209</t>
  </si>
  <si>
    <t>N JCB-01</t>
  </si>
  <si>
    <t>Սարչապետ</t>
  </si>
  <si>
    <t>Հացահատիկային կոմբայն՝1 մվ., Անիվավոր տրակտոր՝ 2 մվ., Էքսկավատոր՝ 1մվ., կցորդներ՝ 6մվ.</t>
  </si>
  <si>
    <t>2020թ. Օգոստոս-նոյեմբեր</t>
  </si>
  <si>
    <t>v</t>
  </si>
  <si>
    <t>Ալավերդի</t>
  </si>
  <si>
    <t xml:space="preserve">Էքսկավատոր </t>
  </si>
  <si>
    <t>2020թ</t>
  </si>
  <si>
    <t>Սոցիալական ներդրումների և տեղական զարգացման</t>
  </si>
  <si>
    <t>Բեռնատար ինքնաթափ մեքենա, թափքի տարողությունը10տնն</t>
  </si>
  <si>
    <t xml:space="preserve"> KAMAZ </t>
  </si>
  <si>
    <t xml:space="preserve">Աղբատար մեքենա՝ 10 խմ </t>
  </si>
  <si>
    <t>KAMAZ</t>
  </si>
  <si>
    <t>Խոտհավաքիչ</t>
  </si>
  <si>
    <t>Գութան 3 խուփանի</t>
  </si>
  <si>
    <t>Խոտ հակավորիչ մեքենա</t>
  </si>
  <si>
    <t xml:space="preserve">Հնձիչ </t>
  </si>
  <si>
    <t xml:space="preserve">Տրակտոր </t>
  </si>
  <si>
    <t>բելառուս 82,1</t>
  </si>
  <si>
    <t>կամազ ինքնաթափ</t>
  </si>
  <si>
    <t>կամազ աղբատար</t>
  </si>
  <si>
    <t>KO-449-05 KAMAZ-536053)</t>
  </si>
  <si>
    <t xml:space="preserve">Աղբատար մեքենան սպասարկում է Թումանյան քաղաքի կենտրոնի փողոցներն ու բազմաբնակարան շենքերը : </t>
  </si>
  <si>
    <t>ՀԻՄՆԱՎՈՐՈՒՄ</t>
  </si>
  <si>
    <t xml:space="preserve">*Որ ծրագրի շրջանաում 
է տրամադրվել </t>
  </si>
  <si>
    <t xml:space="preserve">Ընդամենը տեխնիկայով համայնքներում կատարած աշխատանքների ծավալը  (ըստ տեսակի) </t>
  </si>
  <si>
    <t xml:space="preserve">ՀՀ դրամ  </t>
  </si>
  <si>
    <t>մ/ժ</t>
  </si>
  <si>
    <t xml:space="preserve">28,04,2020թ N19 </t>
  </si>
  <si>
    <t>Ինքնաթափ   ՄԱԶ--555102-220</t>
  </si>
  <si>
    <t>20,12,2019թ</t>
  </si>
  <si>
    <t>YA3</t>
  </si>
  <si>
    <t>22․08․2019 N63-Ն</t>
  </si>
  <si>
    <t>200000 դրամի վառելիքը   տրամադրվել  է  համայնքի ջրամատակարարման  համակարկի  սպասարկման աշխատանքներ կատարելու   նպատակով։</t>
  </si>
  <si>
    <t>Չի շահագործվել</t>
  </si>
  <si>
    <t>300000 դրամի վառելիքը  տրամադրվել  է համայնքի  բազմաբնակարան  շենքերի  կոյուղու և դիտահորերի մաքրման  համար։Տեխնիկա  վարձակալելու  դեպքում  համայնքի  բյուջեի  ծախսը  կկազմի 1500000 դրամ։</t>
  </si>
  <si>
    <t>Աղբատար</t>
  </si>
  <si>
    <t>320000 դրամի վառելիքը  ծախսվել  է բնակավայրերում  աղբահանություն  իրականացնելու համար։</t>
  </si>
  <si>
    <t>Բեռնատար Ինքնա          թափ</t>
  </si>
  <si>
    <t xml:space="preserve">50000 վառելիքի  արժեք </t>
  </si>
  <si>
    <t>Վառելիքը տրամադրվել  է ներհամայնքային /ներառյալ բոլոր 10 բնակավայրերը /  ճանապարհների հարթեցման և բարեկարգման համար։ Տեխնիկա վարձակալելու  դեպքում  համայնքի  բյուջեի ծախսը  կկազմի 2500000 դրամ։</t>
  </si>
  <si>
    <t>530 000 դրամը ծախսվել է բնակավայրերի ջրագծերի  և ջրատարների նորոգման    համար, 250 000 դրամի  ձեռք է  բերվել շարժիչի  յուղ և  քսայուղ։Տեխնիկա  վարձակալելու  դեպքում համայնքի  բյուջեի  ծախսը կկազմի մինչև  2000000 դրամ։</t>
  </si>
  <si>
    <t>Ակունք</t>
  </si>
  <si>
    <t>էքսկավատոր /Մոդել՝ ELAZ-BL 880/՝ հիդրավլիկ մուրճով և փոքր շերեփով /Մոդել՝ FD-5X/</t>
  </si>
  <si>
    <t>13/01/2021</t>
  </si>
  <si>
    <t>ELAZBL880A20P0519</t>
  </si>
  <si>
    <t>չկա</t>
  </si>
  <si>
    <t>Բեռնատար ինքնաթափ</t>
  </si>
  <si>
    <t>16/12/2020</t>
  </si>
  <si>
    <t>ԿԱՄԱԶ-53605-6010-48</t>
  </si>
  <si>
    <t>Ձյուն մաքրող ռոտոր</t>
  </si>
  <si>
    <t>16/11/2020</t>
  </si>
  <si>
    <t>СУ-2.1</t>
  </si>
  <si>
    <t xml:space="preserve">Արտաճանապարհային և տեխնիկական սպասարկման մեքենա համալրող սարքերով  /պլաստիկի զոդիչ, 
էլեկտրագեներատոր/
</t>
  </si>
  <si>
    <t>09/02/2021</t>
  </si>
  <si>
    <t>ՈՒԱԶ 236324-101</t>
  </si>
  <si>
    <t>Տրակտոր 1,4-րդ քարշակ դասի, կցասայլով</t>
  </si>
  <si>
    <t>13/10/2020</t>
  </si>
  <si>
    <t>Беларус 82.1, 2ПТС-4,5</t>
  </si>
  <si>
    <t>Սրսկիչ</t>
  </si>
  <si>
    <t>MA600</t>
  </si>
  <si>
    <t>Կարտոֆիլահանիչ</t>
  </si>
  <si>
    <t>14/12/2020</t>
  </si>
  <si>
    <t xml:space="preserve">ԿՏՆ-2Վ (ԱՏԳ ծածկագիր 8432420000) </t>
  </si>
  <si>
    <t>Կարտոֆիլատնկիչ</t>
  </si>
  <si>
    <t xml:space="preserve">ԿՍՄ ԿՏՆ-2Վ (ԱՏԳ ծածկագիր 8432319000) </t>
  </si>
  <si>
    <t>Կարտոֆիլի կուլտիվատոր</t>
  </si>
  <si>
    <t xml:space="preserve">ԿՕՆ-2.8Ա (ԱՏԳ ծածկագիր 8432291000) </t>
  </si>
  <si>
    <t>Ֆրեզ</t>
  </si>
  <si>
    <t>14/10/2020</t>
  </si>
  <si>
    <t xml:space="preserve">ՖՍ-2.0 </t>
  </si>
  <si>
    <t>Խոտհավաք</t>
  </si>
  <si>
    <t>ГБК-5</t>
  </si>
  <si>
    <t xml:space="preserve">Պարարտանյութի ցրիչ </t>
  </si>
  <si>
    <t>ՌՈՒՄ-800 (ԱՏԳ ծածկագիր8432420000)</t>
  </si>
  <si>
    <t>Կուլտիվատոր ունիվերսալ</t>
  </si>
  <si>
    <t xml:space="preserve">ԿՊՄ-4 ատամնավոր տափաններով ԿՏՆ-2Վ (ԱՏԳ ծածկագիր 8432291000) </t>
  </si>
  <si>
    <t>KS 2,1</t>
  </si>
  <si>
    <t>Եղվարդ</t>
  </si>
  <si>
    <t>Անվավոր</t>
  </si>
  <si>
    <t>MKCM 1000 A-1</t>
  </si>
  <si>
    <t>Ախուրյան</t>
  </si>
  <si>
    <t xml:space="preserve">Ինքնաթափ բեռնատար, </t>
  </si>
  <si>
    <t>09.05.2019թ.</t>
  </si>
  <si>
    <t>GAZ 330980-1833</t>
  </si>
  <si>
    <t>ՀԲ</t>
  </si>
  <si>
    <t>KAMAZ 65115-026</t>
  </si>
  <si>
    <t xml:space="preserve">Գրեյդեր      </t>
  </si>
  <si>
    <t>10.09.2019թ.</t>
  </si>
  <si>
    <t>ԳՍ-10.07</t>
  </si>
  <si>
    <t>Բազմաֆունկցիոնալ էքսկավատոր CAT 426F2</t>
  </si>
  <si>
    <t>12.11.2019թ.</t>
  </si>
  <si>
    <t>Աղբատար ավտոմեքենա</t>
  </si>
  <si>
    <t>18.12.2019թ.</t>
  </si>
  <si>
    <t>KAMAZ KO-440-4K1</t>
  </si>
  <si>
    <t>Ամասիա</t>
  </si>
  <si>
    <t>Belarus 82.1</t>
  </si>
  <si>
    <t>17.08.2017թ.</t>
  </si>
  <si>
    <t>Տրակտոր 3-րդ քարշային դասի ԽՏԶ 15Կ-09-25</t>
  </si>
  <si>
    <t>12.09.2018թ.</t>
  </si>
  <si>
    <t>Անիվավոր տրակտոր 2-րդ քարշային դասի՝ Բելառուս 1221․2</t>
  </si>
  <si>
    <t>05.11.2020թ.</t>
  </si>
  <si>
    <t>Բելառուս 1221․2</t>
  </si>
  <si>
    <t>Հացահատիկային կոմբայն</t>
  </si>
  <si>
    <t>19.09.2017թ.</t>
  </si>
  <si>
    <t>Նիվա ՍԿ-5ՓԷ-1</t>
  </si>
  <si>
    <t>Անի</t>
  </si>
  <si>
    <t>էքսկավատոր բեռնիչ GEHL GBL 818S N TEP818SSTJ9013527</t>
  </si>
  <si>
    <t>29.11.2019թ.</t>
  </si>
  <si>
    <t>GEHL GBL 818S N TEP818SSTJ9013527</t>
  </si>
  <si>
    <t>Սուբվենցիոն ծրագիր</t>
  </si>
  <si>
    <t>Ինքնաթափ բեռնատար ՄԱԶ-555102-223</t>
  </si>
  <si>
    <t>11.11.2019թ.</t>
  </si>
  <si>
    <t>ՄԱԶ-555102-223</t>
  </si>
  <si>
    <t>Արփի</t>
  </si>
  <si>
    <t>Բազմաֆունկցիոնալ էքսկավատոր ՏԼԲ-825,</t>
  </si>
  <si>
    <t>28.09.2017թ.</t>
  </si>
  <si>
    <t xml:space="preserve"> ՏԼԲ-825</t>
  </si>
  <si>
    <t>Գութան 4 խոփանի ՊԳՊ 4-40-3</t>
  </si>
  <si>
    <t>25.09.2017թ.</t>
  </si>
  <si>
    <t>ՊԳՊ 4-40-3</t>
  </si>
  <si>
    <t>Հողի փխրեցուցիչ/Դիսկատոր/ԲԴՄ-2.42Ն</t>
  </si>
  <si>
    <t>15.09.2017թ.</t>
  </si>
  <si>
    <t>ԲԴՄ-2.42Ն</t>
  </si>
  <si>
    <t>Տրակտոր Բելառուս 1221.1</t>
  </si>
  <si>
    <t>Տրակտոր Բելառուս 1221.2</t>
  </si>
  <si>
    <t>01.09.2019թ.</t>
  </si>
  <si>
    <t xml:space="preserve">Կոմունալ հրիչ </t>
  </si>
  <si>
    <t>Շարքացան ՍԶՈՒ-3.6-04</t>
  </si>
  <si>
    <t>ՍԶՈՒ-3.6-04</t>
  </si>
  <si>
    <t>Գութան քառախոփ ՊԳՊ 4-40-3</t>
  </si>
  <si>
    <t>03.10.2019թ.</t>
  </si>
  <si>
    <t xml:space="preserve"> ՊԳՊ 4-40-3</t>
  </si>
  <si>
    <t>Աշոցք</t>
  </si>
  <si>
    <t>10.10.2017թ.</t>
  </si>
  <si>
    <t>ԳՍ-10-07</t>
  </si>
  <si>
    <t>14.06.2017թ.</t>
  </si>
  <si>
    <t>ԽՏԶ-150Կ-09-172.01</t>
  </si>
  <si>
    <t>Խոտհավաքիչ-մամլիչ</t>
  </si>
  <si>
    <t>Տուկան-1600</t>
  </si>
  <si>
    <t>11.09.2017թ.</t>
  </si>
  <si>
    <t>ԿՕ-440-2 ԳԱԶ-33086</t>
  </si>
  <si>
    <t>Ազոտային գութան</t>
  </si>
  <si>
    <t>28.11.2019թ.</t>
  </si>
  <si>
    <t>Case 570 ST</t>
  </si>
  <si>
    <t>20.09.2019թ.</t>
  </si>
  <si>
    <t>ՄԱԶ 551605-280-000</t>
  </si>
  <si>
    <t>վարձակալություն</t>
  </si>
  <si>
    <t>Սարապատ</t>
  </si>
  <si>
    <t xml:space="preserve">Բազմաֆունկցիոնալ էքսկավատոր-ամբարձիչ </t>
  </si>
  <si>
    <t>Բազմաֆունկցիոնալ էքսկավատոր-ամբարձիչ CASE 570ST</t>
  </si>
  <si>
    <t>Անիվավոր տրակտոր բելառուս  ՄՏԶ-1221.2</t>
  </si>
  <si>
    <t>06.09.2017թ.</t>
  </si>
  <si>
    <t>Բելառուս  ՄՏԶ-1221.2</t>
  </si>
  <si>
    <t>Հացահատիկային կոմբայն Նիվա ՍԿ-5ՄԷ-1</t>
  </si>
  <si>
    <t>Անիվավոր տրակտոր բելառուս  ՄՏԶ-82.1</t>
  </si>
  <si>
    <t>04.09.2019թ.</t>
  </si>
  <si>
    <t>Մարմաշեն</t>
  </si>
  <si>
    <t>24.06.2019թ.</t>
  </si>
  <si>
    <t xml:space="preserve">ГС10.07 </t>
  </si>
  <si>
    <t>05.09.2019թ.</t>
  </si>
  <si>
    <t>GEHL BL 818S</t>
  </si>
  <si>
    <t>Ինքնաթափ</t>
  </si>
  <si>
    <t>08.07.2019թ.</t>
  </si>
  <si>
    <t>ՄԱԶ – 55 5102 -220</t>
  </si>
  <si>
    <t>Ստացման 
ամսաթիվ</t>
  </si>
  <si>
    <t xml:space="preserve">Այդ թվում տեխնիկայով բնակիչներին մատուցվող ծառայություններից համայնքայինբյուջե մուտքերը՝ ըստ աշխատանքների </t>
  </si>
  <si>
    <t>Տեղ</t>
  </si>
  <si>
    <t>Ինքնագնաց խոտհնձիչ</t>
  </si>
  <si>
    <t>Е-403 МАШЕРА</t>
  </si>
  <si>
    <t>ՀՏԶՀ-SDC</t>
  </si>
  <si>
    <t>JCB-3cx</t>
  </si>
  <si>
    <t>ГС-10-07</t>
  </si>
  <si>
    <t>Մեղրի</t>
  </si>
  <si>
    <t>Բազմաֆունկցիոնալ անիվաավոր էքսկավատոր</t>
  </si>
  <si>
    <t>2018</t>
  </si>
  <si>
    <t>Տաթև</t>
  </si>
  <si>
    <t>JCB էքսկավատոր-1, КАМАЗ ինքնաթափ բեռնատար-1, КАМАЗ աղբատար-1, Ավտոգրեյդեր-1, հացահատկային կոմբային-2</t>
  </si>
  <si>
    <t>2016թ.
2017թ.</t>
  </si>
  <si>
    <t>Գորայք</t>
  </si>
  <si>
    <t xml:space="preserve">Տրակտոր անվավոր Բելառուս </t>
  </si>
  <si>
    <t>2018թ.</t>
  </si>
  <si>
    <t>Բելառուս-1523</t>
  </si>
  <si>
    <t>Հայաստանի տարածքային զարգացման հիմնադրամ</t>
  </si>
  <si>
    <t>կոմբայն</t>
  </si>
  <si>
    <t>Նիվա</t>
  </si>
  <si>
    <t>Հիդրո մուրճ MTB36</t>
  </si>
  <si>
    <t>2020թ.</t>
  </si>
  <si>
    <t>Հիդրո մուրճ</t>
  </si>
  <si>
    <t>Համայնքի բյուջե
ՀՀ պետ. Բյուջե</t>
  </si>
  <si>
    <t>Էքսկավատոր բեռնիչ JCB3CX
HAR3CXTTJL28962081</t>
  </si>
  <si>
    <t>HAR3CXTTjL2896208</t>
  </si>
  <si>
    <t>Հավելյալ շերեփ 300մմ լայնությամբ</t>
  </si>
  <si>
    <t>05.10.2020թ.</t>
  </si>
  <si>
    <t>հավելյալ շերեփ</t>
  </si>
  <si>
    <t>խոտ մամլիչ</t>
  </si>
  <si>
    <t>Սիմպա /PK4010/HOSTIK</t>
  </si>
  <si>
    <t>հարթաշերեփ</t>
  </si>
  <si>
    <t>ՆՕ-79-1</t>
  </si>
  <si>
    <t>ցանքատարածքը հարթեցնող</t>
  </si>
  <si>
    <t>Բուրան/ԴՈՒԿԱՏ/4 ԴԼ-4</t>
  </si>
  <si>
    <t>Կապան</t>
  </si>
  <si>
    <t>Հատուկ աղբատար մեքենա</t>
  </si>
  <si>
    <t>ՄԱԶ ԿՈ- 427</t>
  </si>
  <si>
    <t>ԵՎՐԱՄԻՈՒԹՅՈՒՆ</t>
  </si>
  <si>
    <t>ԿԱՄԱԶ-ԿՈ-456</t>
  </si>
  <si>
    <t>ԶՊՄԿ</t>
  </si>
  <si>
    <t>Աղցան և ջրցան հատուկ մեքենա</t>
  </si>
  <si>
    <t>ՄԱԶ-ԿՈ-806</t>
  </si>
  <si>
    <t>ՄԱԶ-5904 C</t>
  </si>
  <si>
    <t>ՊՏԱԾ</t>
  </si>
  <si>
    <t>ՄԱԶ -ԿՈ-449 /1/</t>
  </si>
  <si>
    <t xml:space="preserve">ՉԱԱՐԱՏ ԿԱՊԱՆ </t>
  </si>
  <si>
    <t>ՄԱԶ -ԿՈ-449/2/</t>
  </si>
  <si>
    <t>Բեռնատար</t>
  </si>
  <si>
    <t>ՄԱԶ-551626-580</t>
  </si>
  <si>
    <t>ՏԶՀ</t>
  </si>
  <si>
    <t>CASE -570</t>
  </si>
  <si>
    <t>Մինի բարձիչ</t>
  </si>
  <si>
    <t>CAT-246</t>
  </si>
  <si>
    <t xml:space="preserve">Անվավոր բեռնիչ </t>
  </si>
  <si>
    <t>2019թ․</t>
  </si>
  <si>
    <t>JGB 155</t>
  </si>
  <si>
    <t>Ֆոր Դիրեքշնս Մոթորս</t>
  </si>
  <si>
    <t>Գրեյդեր/ SHANTUI/</t>
  </si>
  <si>
    <t>SG18-3</t>
  </si>
  <si>
    <t>Բեռնատար ինքնաթափ մեքենա</t>
  </si>
  <si>
    <t>2018թ․</t>
  </si>
  <si>
    <t>Սիսիան</t>
  </si>
  <si>
    <t xml:space="preserve">Կոշ </t>
  </si>
  <si>
    <t>03.09.2019թ.</t>
  </si>
  <si>
    <t>HO-79-1.01</t>
  </si>
  <si>
    <t>Սուբվենցիա, Համայնքի և պետական բյուջեի միջոցներով</t>
  </si>
  <si>
    <t>24.02.2020թ. թիվ252-Ա</t>
  </si>
  <si>
    <t>24.01.2020թ. թիվ 05-Ա</t>
  </si>
  <si>
    <t xml:space="preserve">Խոզանակ </t>
  </si>
  <si>
    <t>HO-86</t>
  </si>
  <si>
    <t>ՍԶՖ-3600</t>
  </si>
  <si>
    <t>Տրակտոր Բելառուս 82.1</t>
  </si>
  <si>
    <t>26.07.2019թ</t>
  </si>
  <si>
    <t>Խոտամամլիչ</t>
  </si>
  <si>
    <t>12.09.2019թ</t>
  </si>
  <si>
    <t>՝90</t>
  </si>
  <si>
    <t>Կցորդ</t>
  </si>
  <si>
    <t>09.10.2019թ</t>
  </si>
  <si>
    <t>Խոտհավաք 5 անիվային</t>
  </si>
  <si>
    <t>12.10.2019թ</t>
  </si>
  <si>
    <t>Հնձիչ</t>
  </si>
  <si>
    <t xml:space="preserve">Գրեյդեր </t>
  </si>
  <si>
    <t>ԳՍ 10.07</t>
  </si>
  <si>
    <t xml:space="preserve">Հայաստանի տարածքային զարգացման հիմնադրամ </t>
  </si>
  <si>
    <t xml:space="preserve">ՈՒԱԶ </t>
  </si>
  <si>
    <t>390945-552</t>
  </si>
  <si>
    <t>CASE-570ST</t>
  </si>
  <si>
    <t>25.06.2020թ. Թիվ 513-Ա</t>
  </si>
  <si>
    <t>25.06.2020թ. Թիվ 52-Ա</t>
  </si>
  <si>
    <t>ՄԱԶ-551626-580-050</t>
  </si>
  <si>
    <t>24.08.2020թ. Թիվ 713-Ա</t>
  </si>
  <si>
    <t>19.08.2020թ. Թիվ 72-Ա</t>
  </si>
  <si>
    <t>Հատուկ համակցված</t>
  </si>
  <si>
    <t>ՄԱԶ-5340C2-585-000</t>
  </si>
  <si>
    <t>ՄԱԶ-4381CO-540001</t>
  </si>
  <si>
    <t>Գորիս</t>
  </si>
  <si>
    <t>1)էքսկավատոր (2հատ) 2)Գրեյդեր 3)Բեռնատար 4)Ջրցան (համակցված)  5)Միկրոավտոբուս 6)Բեռնատար 7)Բեռնաուղևորատար 8)էքսկավատոր</t>
  </si>
  <si>
    <t>1)11.01.2018  2)01.03.2018  3)14.03.2018  4)17.07.2018  5)30.08.2019  6)30.09.2019  7)15.10.2019  8)02.12.2019</t>
  </si>
  <si>
    <t>1) JCB 3CX  2)GS 10-07 3)MAZ  4)KAMAZ  5)FORD  6)MAZ  7)UAZ  8)CASE</t>
  </si>
  <si>
    <t xml:space="preserve"> Բեռնատար, Բեռնատար, Ավտոաշտարակ</t>
  </si>
  <si>
    <t>11.05.2018, 17.07.2018, 29.09.2017</t>
  </si>
  <si>
    <t xml:space="preserve">  MAZ, MAZ, GAZ </t>
  </si>
  <si>
    <t>ԸՆԴԱՄԵՆԸ</t>
  </si>
  <si>
    <t>Այրում</t>
  </si>
  <si>
    <t>30.08.18</t>
  </si>
  <si>
    <t>Բազմաֆունկցիոնալ էքսկավատոր /JSB 3cx Site Master</t>
  </si>
  <si>
    <t>քաղ.իրավ.   պայմ.             N 11/19</t>
  </si>
  <si>
    <t>Աղբատար մեքենա ՄԱԶ ԿՕ-440</t>
  </si>
  <si>
    <t>քաղ.իրավ.   պայմ.             N 17/20</t>
  </si>
  <si>
    <t>Միկրոավտոբուս Ford Tranzit Bus 460 LWB EF</t>
  </si>
  <si>
    <t xml:space="preserve">Ավագանու որոշմամբ  N 12-Ն  04.03.2019 </t>
  </si>
  <si>
    <t>Բեռնատար ինքնաթափ մեքենա Ա</t>
  </si>
  <si>
    <t>Բեռնատար ինքնաթափ մեքենա Ա ԿԱՄԱԶ65115-026</t>
  </si>
  <si>
    <t>քաղ.իրավ.   պայմ.             N 07/22</t>
  </si>
  <si>
    <t>Անիվավոր տրակտոր Ա</t>
  </si>
  <si>
    <t>Անիվավոր տրակտոր Ա Բելառուս 82.1</t>
  </si>
  <si>
    <t>Վարձ. պայմ.      N 12/19 12.07.2019թ.</t>
  </si>
  <si>
    <t>Անիվավոր տրակտոր Բ</t>
  </si>
  <si>
    <t>Անիվավոր տրակտոր Բ Բելառուս -320.4</t>
  </si>
  <si>
    <t>Ավագանու որոշմամբ  N 12-Ն  04.03.2019</t>
  </si>
  <si>
    <t>Կախովի օդափոխիչային սրսկիչ</t>
  </si>
  <si>
    <t>Կախովի օդափոխիչային սրսկիչ ԱԳՊ 440</t>
  </si>
  <si>
    <t>Կցորդ խոտի մամլիչ-հակավորիչ</t>
  </si>
  <si>
    <t>Կցորդ խոտի մամլիչ-հակավորիչ ՊՊՏ-041 Տուկան</t>
  </si>
  <si>
    <t>Մինիամբարձիչ.     Առջևի թեքվող կոմունալ հրիչ. ճանապարհ մաքրող խոզանակ. Հորատիչ 2մ խորության.ասֆալտահատ ֆրեզ</t>
  </si>
  <si>
    <t>11.09.19</t>
  </si>
  <si>
    <t>Տեխօգնության մեքենա ՈՒԱԶ 236324 համալրող սարքերով /եռակցման գեներատոր,օդամղիչ սարք,հատիչ էլեկտրական մուրճի</t>
  </si>
  <si>
    <t>14.10.19</t>
  </si>
  <si>
    <t>Փոս փորող սարքավորում</t>
  </si>
  <si>
    <t>Կոմբայն ունիվերսալ</t>
  </si>
  <si>
    <t>Բերդ</t>
  </si>
  <si>
    <t>Անիվավոր տր.</t>
  </si>
  <si>
    <t>09.19</t>
  </si>
  <si>
    <t>ԲՏԶ246-Կ20</t>
  </si>
  <si>
    <t>ՄԱԿ</t>
  </si>
  <si>
    <t>0919</t>
  </si>
  <si>
    <t>ԴՄ-14</t>
  </si>
  <si>
    <t>Ավագանու որոշմամբ  N 130-Ն  26.12.2019</t>
  </si>
  <si>
    <t>10.19</t>
  </si>
  <si>
    <t>ՄԱԶ551605-280-050</t>
  </si>
  <si>
    <t>ՔԱԹ626Ֆ2</t>
  </si>
  <si>
    <t>02.10.18թ</t>
  </si>
  <si>
    <t>JCB3CXsiteMastrr</t>
  </si>
  <si>
    <t xml:space="preserve"> ՀՏԶՀ-USAID</t>
  </si>
  <si>
    <t>Աղբատար մեքենա կողային բարձմամբ</t>
  </si>
  <si>
    <t>MAZ KO440-4M</t>
  </si>
  <si>
    <t>Ամենագնաց կիսաբեռնատար</t>
  </si>
  <si>
    <t>18.07.18թ</t>
  </si>
  <si>
    <t>UAZ236324-100</t>
  </si>
  <si>
    <t>19.07.18թ</t>
  </si>
  <si>
    <t>MAZ-555102-220</t>
  </si>
  <si>
    <t>Անիվավորտրակտոր 1,4 քարշակ դասի</t>
  </si>
  <si>
    <t>12.11.19թ</t>
  </si>
  <si>
    <t>ԲԵԼԱՌՈՒՍ82,1</t>
  </si>
  <si>
    <t>Կցորդ խոտմամլիչ հակավորիչ</t>
  </si>
  <si>
    <t>ՊՊՏ-041ՏՈՒԿԱՆ</t>
  </si>
  <si>
    <t>Տրակտորի կախովի խոտհնձիչ</t>
  </si>
  <si>
    <t>9GB2,1</t>
  </si>
  <si>
    <t>Նոյեմբերյան</t>
  </si>
  <si>
    <t>15.10.2018թ.</t>
  </si>
  <si>
    <t>Բազմաֆունկցիոնալ էքսկավատոր JCB 3CX Site Master</t>
  </si>
  <si>
    <t>Մազ աղբատար</t>
  </si>
  <si>
    <t>27.09.2018թ.</t>
  </si>
  <si>
    <t>Մազ աղբատար MAZ-4380</t>
  </si>
  <si>
    <t>06.11.2019թ.</t>
  </si>
  <si>
    <t>Ավտոբուս FORD TRANSIT</t>
  </si>
  <si>
    <t>Մազ ինքնաթափ</t>
  </si>
  <si>
    <t>19.07.2018թ</t>
  </si>
  <si>
    <t xml:space="preserve">Մինիամբարձիչ ԱՆՏ-750     </t>
  </si>
  <si>
    <t>25.06.2018թ.</t>
  </si>
  <si>
    <t>14.06.2018թ</t>
  </si>
  <si>
    <t>14.06.2018թ.</t>
  </si>
  <si>
    <t>30.08.2018թ.</t>
  </si>
  <si>
    <t>Անիվավոր տրակտոր 2-րդ քաշային դասի Բելառուս 1221.2</t>
  </si>
  <si>
    <t>03.08.2018թ.</t>
  </si>
  <si>
    <t xml:space="preserve">Ուազ պատրիոտ </t>
  </si>
  <si>
    <t>14.10.2019թ.</t>
  </si>
  <si>
    <t>Գութան մեխանիկական</t>
  </si>
  <si>
    <t>Մոտոբլոկ խոտհնձիչ</t>
  </si>
  <si>
    <t>Դիլիջան</t>
  </si>
  <si>
    <t>Ինքնաթափ մեքենա /320LL70, 319LL70/</t>
  </si>
  <si>
    <t>N 2</t>
  </si>
  <si>
    <t>Ինքնաթափ մեքենա MAZ-551605-273-1</t>
  </si>
  <si>
    <t>Ինքնաթափ մեքենա MAZ-551605-273-1 /322LL70/</t>
  </si>
  <si>
    <t>Բազմաֆունկցիոնալ էքսկավատոր /24-28LS, 24-27LS/</t>
  </si>
  <si>
    <t>Ավտոգրեյդեր Terex Motor Grander GS-10,07</t>
  </si>
  <si>
    <t>Ավտոգրեյդեր Terex Motor Grander GS-10,07/1238LL/</t>
  </si>
  <si>
    <t>Աղբատար մեքենա 18,5 խմ KO-449-05</t>
  </si>
  <si>
    <t>Աղբատար մեքենա 18,5 խմ KO-449-05 /334LL70,335LL70/</t>
  </si>
  <si>
    <t>Քաղաքային կոմունալ վակուումային փոշեկուլ Կամազ KO-</t>
  </si>
  <si>
    <t>Քաղաքային կոմունալ վակուումային փոշեկուլ Կամազ KO- /339LL70/</t>
  </si>
  <si>
    <t>Թրթուրավոր տրակտոր Ագրոմաշ 90ՏԳ 2040Ա</t>
  </si>
  <si>
    <t>Մեքենա աշտարակ ВИПО</t>
  </si>
  <si>
    <t>N 3</t>
  </si>
  <si>
    <t>Անիվավոր տրակտոր Բելոռուս</t>
  </si>
  <si>
    <t>Բազմաֆունկցիոնալ կոմունալ քաղաքային մեքենա</t>
  </si>
  <si>
    <t>Բազմաֆունկցիոնալ կոմունալ քաղաքային մեքենա, KAMAZ-536 /712LL70/</t>
  </si>
  <si>
    <t>ՈՒԱԶ 236324-101 ամենագնաց կիսաբեռնատար տեխօգնության մեքենա</t>
  </si>
  <si>
    <t>MERCEDES-BENZ SPRINTER 516 CDI</t>
  </si>
  <si>
    <t>EU</t>
  </si>
  <si>
    <t>ՈՒրցաձոր</t>
  </si>
  <si>
    <t>ԳՍ10-07</t>
  </si>
  <si>
    <t>x</t>
  </si>
  <si>
    <t>ՏԼԲ-825</t>
  </si>
  <si>
    <t>ինքնաթափ</t>
  </si>
  <si>
    <t>Ավտոմեքենա ՈՒԱԶ236324</t>
  </si>
  <si>
    <r>
      <rPr>
        <sz val="12"/>
        <color theme="1"/>
        <rFont val="GHEA Grapalat"/>
        <family val="3"/>
      </rPr>
      <t>*</t>
    </r>
    <r>
      <rPr>
        <b/>
        <sz val="9"/>
        <color theme="1"/>
        <rFont val="GHEA Grapalat"/>
        <family val="3"/>
      </rPr>
      <t xml:space="preserve">Որ ծրագրի շրջանաում 
է տրամադրվել </t>
    </r>
  </si>
  <si>
    <t>Ջրվեժ</t>
  </si>
  <si>
    <t>Բազմաֆունկցիոնալ էքսկավատոր հիդրավլիկ մուրճով</t>
  </si>
  <si>
    <t>առկա է</t>
  </si>
  <si>
    <t>ընդհանուր</t>
  </si>
  <si>
    <t>KO-456-12    ամրաշրջանակ ԿԱՄԱԶ-43253-3010-69</t>
  </si>
  <si>
    <t>Թրթուրավոր</t>
  </si>
  <si>
    <t>30․11․2020թ․</t>
  </si>
  <si>
    <t>Б 10М6100-ЕН</t>
  </si>
  <si>
    <t>18․12․2020թ․</t>
  </si>
  <si>
    <t>XC F 1504, JM-1104</t>
  </si>
  <si>
    <t>ELAZ-13L880</t>
  </si>
  <si>
    <t>Մինիբարձիչ (բոբկատ)</t>
  </si>
  <si>
    <t>ՏԵՂԵԿԱՆՔ
ՀՀ միավորված համայնքներում ստացված տեխնիկայի վերաբերյալ 2021 թվականի երրորդ ռամսյակում</t>
  </si>
  <si>
    <r>
      <rPr>
        <sz val="11"/>
        <rFont val="GHEA Grapalat"/>
        <family val="3"/>
      </rPr>
      <t>*</t>
    </r>
    <r>
      <rPr>
        <b/>
        <sz val="11"/>
        <rFont val="GHEA Grapalat"/>
        <family val="3"/>
      </rPr>
      <t xml:space="preserve">Որ ծրագրի շրջանաում 
է տրամադրվել </t>
    </r>
  </si>
  <si>
    <t>Ճամբարակ</t>
  </si>
  <si>
    <t>11.03.2020թ.</t>
  </si>
  <si>
    <t>20.11.2019թ.</t>
  </si>
  <si>
    <t>ГС10.07</t>
  </si>
  <si>
    <t>Մինի-ամբարձիչ</t>
  </si>
  <si>
    <t>ANT-750</t>
  </si>
  <si>
    <t>Բեռնատար MAZ</t>
  </si>
  <si>
    <t>26.12.2019թ.</t>
  </si>
  <si>
    <t>MAZ 651608-280-000</t>
  </si>
  <si>
    <t xml:space="preserve">Բեռնատար GAZ </t>
  </si>
  <si>
    <t>13.02.2020թ.</t>
  </si>
  <si>
    <t>GAZ 330980-1833-09-229-20-00</t>
  </si>
  <si>
    <t>Շողակաթ</t>
  </si>
  <si>
    <t>02.06.2020թ</t>
  </si>
  <si>
    <t>CASE 570ST</t>
  </si>
  <si>
    <t>ՄԱԶ ինքնաթափ</t>
  </si>
  <si>
    <t>01.10.2020թ</t>
  </si>
  <si>
    <t>МАЗ-551626-580-050</t>
  </si>
  <si>
    <t>ԳԱԶ ինքնաթափ</t>
  </si>
  <si>
    <t>10.02.2021թ</t>
  </si>
  <si>
    <t>ԳԱԶ C41R13</t>
  </si>
  <si>
    <t>Գեղամասար</t>
  </si>
  <si>
    <t>ՈՒղղեհարթիչ ,,Գրեյդեր,,</t>
  </si>
  <si>
    <t>27.08.2020թ.</t>
  </si>
  <si>
    <t>ԳՍ14.02</t>
  </si>
  <si>
    <t xml:space="preserve">Կամազ </t>
  </si>
  <si>
    <t>08.11.2020թ.</t>
  </si>
  <si>
    <t>Կոմբայն</t>
  </si>
  <si>
    <t>27.10.2020թ.</t>
  </si>
  <si>
    <t>VEK  TTOR 410</t>
  </si>
  <si>
    <t>26.02.2021թ</t>
  </si>
  <si>
    <t>Elaz-BL880</t>
  </si>
  <si>
    <t>Վարդենիս</t>
  </si>
  <si>
    <t>28.10.2019թ.</t>
  </si>
  <si>
    <t>ԳՍ10.07</t>
  </si>
  <si>
    <t xml:space="preserve">Մինի ամբարձիչ </t>
  </si>
  <si>
    <t>ԱՆՏ.750</t>
  </si>
  <si>
    <t xml:space="preserve">Էքսկավատոր       JCB </t>
  </si>
  <si>
    <t>3CX Sitemaster</t>
  </si>
  <si>
    <t>65115-3902017 CK</t>
  </si>
  <si>
    <t>Էքսկավատոր,  Գրեյդեր, Մինի-ամբարձիչ, Բեռնատար MAZ, ՄԱԶ ինքնաթափ, ԳԱԶ ինքնաթափ,</t>
  </si>
  <si>
    <t>* Ծրագրի անվանման սյունակում լրացնել  ՀՏԶՀ-USAID, ՀՏԶՀ-SDC, ՀԲ ֆինանսավորմամբ</t>
  </si>
  <si>
    <t>25000/ժամ</t>
  </si>
  <si>
    <t>15000/ժամ</t>
  </si>
  <si>
    <t>45000/100կմ</t>
  </si>
  <si>
    <t>Մոտոբլոկ-Խոտհնձիչ</t>
  </si>
  <si>
    <t>40000/հա</t>
  </si>
  <si>
    <t>Ավտոգրեյդեր, Էքսկավատոր, ինքնաթափ, Մոտոբլոկ-Խոտհնձիչ, Ավտոմեքենա ՈՒԱԶ236324</t>
  </si>
  <si>
    <t xml:space="preserve">էքսկավատոր  հիդրավլիկ մուրճով և փոքր շերեփով, Բեռնատար ինքնաթափ, Ձյուն մաքրող ռոտոր, Արտաճանապարհային և տեխնիկական սպասարկման մեքենա համալրող սարքերով  /պլաստիկի զոդիչ, 
էլեկտրագեներատոր/, Տրակտոր 1,4-րդ քարշակ դասի, կցասայլով, Սրսկիչ, Կարտոֆիլահանիչ և այլն:  </t>
  </si>
  <si>
    <t xml:space="preserve">JCB 3CX, ГС10.07, ANT-750, MAZ 651608-280-000, GAZ 330980-1833-09-229-20-00,  CASE 570ST, МАЗ-551626-580-050, </t>
  </si>
  <si>
    <t>ELAZ-BL 880, FD-5X, ԿԱՄԱԶ-53605-6010-48, СУ-2.1, ՈՒԱԶ 236324-101, Беларус 82.1, 2ПТС-4,5, MA600, ԿՏՆ-2Վ (ԱՏԳ ծածկագիր 8432420000), ԿՊՄ-4 ատամնավոր տափաններով ԿՏՆ-2Վ (ԱՏԳ ծածկագիր 8432291000), KS 2,1, KO-456-12    ամրաշրջանակ ԿԱՄԱԶ-43253-3010-69, Б 10М6100-ЕН,  XC F 1504, JM-1104, MKCM 1000 A-1</t>
  </si>
  <si>
    <t xml:space="preserve">Տեղեկատվություն ստացված տեխնիկայի վերաբերյալ </t>
  </si>
  <si>
    <t>2021 թվականի 3-րդ եռամսյակի ընթացքում որքան գումար է ծախսվել տեխնիկան շահագործելու համար</t>
  </si>
  <si>
    <t>Էքսկավատոր CASE570ST</t>
  </si>
  <si>
    <t>14.08.2020թ.</t>
  </si>
  <si>
    <t>CASE570ST</t>
  </si>
  <si>
    <t>1221.1</t>
  </si>
  <si>
    <t>1221.2</t>
  </si>
  <si>
    <t>6787,95</t>
  </si>
  <si>
    <t>19.08.2020թ.</t>
  </si>
  <si>
    <t>19.01.2021թ.</t>
  </si>
  <si>
    <t>CASE TLB-570ST</t>
  </si>
  <si>
    <t>16.02.2021թ.</t>
  </si>
  <si>
    <t>ԿԱՄԱԶ-65115</t>
  </si>
  <si>
    <t>Ինքնաթափ բեռնատար, Գրեյդեր, Բազմաֆունկցիոնալ էքսկավատոր, Աղբատար ավտոմեքենա,  Belarus 82.1,  Տրակտոր 3-րդ քարշային դասի ԽՏԶ, Անիվավոր տրակտոր 2-րդ քարշային դասի՝ Բելառուս 1221․2, Էքսկավատոր ,  Հացահատիկային կոմբայն,  էքսկավատոր բեռնիչ , Ինքնաթափ բեռնատար ՄԱԶ, Բազմաֆունկցիոնալ էքսկավատոր ,, Գութան 4 խոփանի , Հողի փխրեցուցիչ/Դիսկատոր/ԲԴՄ,  Տրակտոր Բելառուս  Խոտհավաքիչ-մամլիչ, Ազոտային գութան, Ինքնաթափ մեքենա, Անիվավոր տրակտոր բելառուս  ՄՏԶ-1221.2</t>
  </si>
  <si>
    <t>CAT 426F2,  15Կ-09-25,  1221․2, CASE570ST, GEHL GBL 818S N TEP818SSTJ9013527,  -555102-223, ՏԼԲ-825, ՊԳՊ 4-40-3, 1221.1, 2.42Ն</t>
  </si>
  <si>
    <t>Ստացված ամբողջ տեխնիկան  (ամբողջական անվանումը`թրթուրավոր 
տրակտոր, Էքսկավատոր, գրեյդեր          և այլն)</t>
  </si>
  <si>
    <t>K8</t>
  </si>
  <si>
    <t>Ավագանու որոշմոմբ</t>
  </si>
  <si>
    <t xml:space="preserve">1. Ավտգրեյդեր Բ N019080
2. Հաց-կոմբայն ՆԻՎԱ-ԷՖԵԿՏ Բ N019081
3. Հաց-կոմբայն ՆԻՎԱ-ԷՖԵԿՏ Բ N019081
4. ԿԱՄԱԶ- Աղբատար
5. ԿԱՄԱԶ- Ինքնաթափ
6. ԷՔՍԿԱՎԱՏՈՐ JCB Բ N019079 </t>
  </si>
  <si>
    <t>Նովա 340</t>
  </si>
  <si>
    <t xml:space="preserve">ՀՀ Սյունիքի մարզի միջ.հանձնաժողով </t>
  </si>
  <si>
    <t>10000--15000</t>
  </si>
  <si>
    <t>5000--8000</t>
  </si>
  <si>
    <t xml:space="preserve">2020թ․ </t>
  </si>
  <si>
    <t>ՄԱԶ 631ԼԼ70</t>
  </si>
  <si>
    <t xml:space="preserve">Ինքնագնաց խոտհնձիչ, Էքսկավատոր, Ավտոգրեյդեր,  Բազմաֆունկցիոնալ անիվաավոր էքսկավատոր,   էքսկավատոր-1,  ինքնաթափ բեռնատար-1, աղբատար-1, Ավտոգրեյդեր-1, հացահատկային կոմբային-2,  Տրակտոր անվավոր Բելառուս ,  կոմբայն,  ցանքատարածքը հարթեցնող,  Հատուկ աղբատար մեքենա, </t>
  </si>
  <si>
    <t>JCB, КАМАЗ, Е-403 МАШЕРА, JCB-3cx, JCB 3CX, Բ N019080,  1523,  Նիվա, HAR3CXTTjL2896208,  Սիմպա /PK4010/HOSTIK,  ՆՕ-79-1,  Բուրան/ԴՈՒԿԱՏ/4 ԴԼ-4, ՄԱԶ ԿՈ- 427, CASE -570,  CAT-246,  SG18-3,  HO-79-1.01,  JCB 3CX , GS 10-07, MAZ  KAMAZ , FORD , MAZ , UAZ , CASE</t>
  </si>
  <si>
    <t xml:space="preserve">Բազմաֆունկցիոնալ էքսկավատոր,  Աղբատար մեքենա,  Միկրոավտոբուս,  Բեռնատար ինքնաթափ մեքենա Ա,  Անիվավոր տրակտոր Ա, Կախովի օդափոխիչային սրսկիչ,  Կցորդ խոտի մամլիչ-հակավորիչ,  Մինիամբարձիչ.     Առջևի թեքվող կոմունալ հրիչ. ճանապարհ մաքրող խոզանակ. Հորատիչ 2մ խորության.ասֆալտահատ ֆրեզ,  Տեխօգնության մեքենա ՈՒԱԶ 236324 համալրող սարքերով /եռակցման գեներատոր,օդամղիչ սարք,հատիչ էլեկտրական մուրճի, Սրսկիչ,  Փոս փորող սարքավորում,  Ինքնաթափ մեքենա, Ավտոգրեյդեր, Մեքենա աշտարակ, </t>
  </si>
  <si>
    <t xml:space="preserve">JSB 3cx Site Master, ՄԱԶ ԿՕ-440,  Ford Tranzit Bus 460 LWB EF,  Ա ԿԱՄԱԶ65115-026,  Ա Բելառուս 82.1,  ԱԳՊ 440, ՊՊՏ-041 Տուկան,  ԲՏԶ246-Կ20,  ԴՄ-14, ՄԱԶ551605-280-050, ՔԱԹ626Ֆ2,  JCB3CXsiteMastrr, MAZ KO440-4M, UAZ236324-100,  9GB2,1, MAZ-4380, FORD TRANSIT,  Terex Motor Grander GS-10,07/1238LL/, /24-28LS, 24-27LS/, KO-449-05 /334LL70,335LL70/, KO- /339LL70/, 90ՏԳ 2040Ա,  536 /712LL70/,  236324-101 , MERCEDES-BENZ SPRINTER 516 CDI, </t>
  </si>
  <si>
    <r>
      <rPr>
        <sz val="12"/>
        <color theme="1"/>
        <rFont val="GHEA Grapalat"/>
        <family val="3"/>
      </rPr>
      <t>*</t>
    </r>
    <r>
      <rPr>
        <b/>
        <sz val="12"/>
        <color theme="1"/>
        <rFont val="GHEA Grapalat"/>
        <family val="3"/>
      </rPr>
      <t xml:space="preserve">Որ ծրագրի շրջանաում 
է տրամադրվել </t>
    </r>
  </si>
  <si>
    <t>286</t>
  </si>
  <si>
    <t>Կողբ</t>
  </si>
  <si>
    <t>3000/100</t>
  </si>
  <si>
    <t>4548/63243</t>
  </si>
  <si>
    <t>13644000/6324300</t>
  </si>
  <si>
    <t>20000/150</t>
  </si>
  <si>
    <t>03.05.2018</t>
  </si>
  <si>
    <r>
      <rPr>
        <sz val="10"/>
        <color theme="1"/>
        <rFont val="GHEA Grapalat"/>
        <family val="3"/>
      </rPr>
      <t>*</t>
    </r>
    <r>
      <rPr>
        <b/>
        <sz val="10"/>
        <color theme="1"/>
        <rFont val="GHEA Grapalat"/>
        <family val="3"/>
      </rPr>
      <t xml:space="preserve">Որ ծրագրի շրջանաում 
է տրամադրվել </t>
    </r>
  </si>
  <si>
    <t>Թրթուրավոր տրակտոր</t>
  </si>
  <si>
    <t xml:space="preserve">Միկրոավտոբուս </t>
  </si>
  <si>
    <t>1 օրը՝ 80000</t>
  </si>
  <si>
    <t xml:space="preserve"> Ազոտային գութան</t>
  </si>
  <si>
    <t>Մամլիչ-հավաքիչ</t>
  </si>
  <si>
    <t xml:space="preserve">Թրթուրավոր տրակտոր </t>
  </si>
  <si>
    <t>Ծառայությունների մատուցման պայմանագիր 15.04.2021թ.</t>
  </si>
  <si>
    <t xml:space="preserve"> 
Խոտ հավաքիչ մամլիչ </t>
  </si>
  <si>
    <t xml:space="preserve">Տուկան ՊՊՏ-041 </t>
  </si>
  <si>
    <t>Վայրի բնություն և մշակութային արժեքների պահպանման հիմնադրամ</t>
  </si>
  <si>
    <t>21 հուլիսի 2021 թվականի N 76 Ա</t>
  </si>
  <si>
    <t xml:space="preserve"> 
Տրակտոր՝ ,,Բելառուս-82.1,, </t>
  </si>
  <si>
    <t>Իդենտիֆիկացիոն համար՝ Y4R900Z01L1110071</t>
  </si>
  <si>
    <t xml:space="preserve">Անվավոր էքսկավատոր, Կամազ
53605
համակցված, Մազ  
ավտոկռունկ,  236324 ամենագնաց կիսաբեռնատար տեխօգնության մեքենա,  JAC, Անվավոր տրակտոր,  Անվավոր տրակտոր,  Հատուկ բեռնատար, Թրթուրավոր տրակտոր, էքսկավատոր,  Խոտհնձիչ, Միկրոավտոբուս Գ, Մամլիչ-հավաքիչ,  Հացահատիկահավաք կոմբայի, Էքսկավատոր ամբարձիչ,  Հատուկ տեխնիկա-աղբահավաք, Կցորդ խոտի մամլիչ հակավորիչ </t>
  </si>
  <si>
    <t>TEREX- TLB
 825-Մ8,  KO-829D1,  KO-440- K1, KC55727,  ՈՒԱԶ պրոֆի,  միկրոավտոբուս,  Բելառուս                   82.1,  MAZ 551605,  Բելառուս 1221-02,  Կամազ               496LL70,  Գազ 532LL70,  Ագրոմաշ 90-1, JCB, 1007,  Մեշեռա 403, 
12 տեղանոց  JAC SUNRAY,  FORD Transit bus 460 LWB EF, CASE 570 ST, LAND ROVER -606 AO 61,  ՊՊՏ-041</t>
  </si>
  <si>
    <r>
      <rPr>
        <sz val="12"/>
        <color theme="1"/>
        <rFont val="GHEA Grapalat"/>
        <family val="3"/>
      </rPr>
      <t>*</t>
    </r>
    <r>
      <rPr>
        <sz val="9"/>
        <color theme="1"/>
        <rFont val="GHEA Grapalat"/>
        <family val="3"/>
      </rPr>
      <t xml:space="preserve">Որ ծրագրի շրջանաում 
է տրամադրվել </t>
    </r>
  </si>
  <si>
    <t>18.09.2018թ․</t>
  </si>
  <si>
    <t>JCB 3 CX Sitemoster</t>
  </si>
  <si>
    <t>Շնող համայնքի ավագանու 2018 թ-ի նոյեմբերի 16-ի թիվ 93-Ա որոշում</t>
  </si>
  <si>
    <t>Տեխնիկան աշխատել է համայնքի համար</t>
  </si>
  <si>
    <t>Տեխնիկան չի շահագործվել</t>
  </si>
  <si>
    <t>բազմաֆունկցիոնալ էքսկավատոր</t>
  </si>
  <si>
    <t>19.01.2021թ․</t>
  </si>
  <si>
    <t>case 570ST</t>
  </si>
  <si>
    <t>գրեյդեր</t>
  </si>
  <si>
    <t>02․02․2021թ․</t>
  </si>
  <si>
    <t>shantui SG 14</t>
  </si>
  <si>
    <t xml:space="preserve"> </t>
  </si>
  <si>
    <t>V</t>
  </si>
  <si>
    <t xml:space="preserve">ՀԲ </t>
  </si>
  <si>
    <t xml:space="preserve">655ժամ աշխատել է համայնքի բարեկարգման և ընթացիկ նորոգումների համար  </t>
  </si>
  <si>
    <t>աշխատել է համայնքի ճանապարհների նորոգման և ավազի տեղափոխման համար</t>
  </si>
  <si>
    <t>աշխատել է Տաշիր համայնքի և իր բնակավայրերի ճանապարհների նորոգման և ավազի տեղափոխման համար</t>
  </si>
  <si>
    <t xml:space="preserve">Աղբատար մեքենան սպասարկում է Տաշիր քաղաքի կենտրոնի փողոցներն ու բազմաբնակարան շենքերը : </t>
  </si>
  <si>
    <t>Աշխատել է համայնքի ճանապարհների նորոգման համար</t>
  </si>
  <si>
    <t>Աշխատել է համայնքի ճանապարհների ջրատարների փոսերի քանդման համար</t>
  </si>
  <si>
    <t>Տեխնիկան չի աշխատել</t>
  </si>
  <si>
    <t>Գյուլագարակ</t>
  </si>
  <si>
    <t>ՄԱԶ-490343-390</t>
  </si>
  <si>
    <t>08.05.2019թ.</t>
  </si>
  <si>
    <t xml:space="preserve">ՄԱԶ-490343-390, </t>
  </si>
  <si>
    <t>գրեդեր ԳՍ-10.07</t>
  </si>
  <si>
    <t>03.04.2019թ.</t>
  </si>
  <si>
    <t>էքսկավատոր JCB 3CX Sitemaster</t>
  </si>
  <si>
    <t xml:space="preserve"> 03.04.2019թ.</t>
  </si>
  <si>
    <t xml:space="preserve"> JCB 3CX Sitemaster</t>
  </si>
  <si>
    <t>kamaz 65115-026</t>
  </si>
  <si>
    <t>26.08.2019թ.</t>
  </si>
  <si>
    <t>Կամազ-65115-026</t>
  </si>
  <si>
    <t>Օձուն</t>
  </si>
  <si>
    <t>DM-14,0</t>
  </si>
  <si>
    <t>ՀՏԶՀ-ՀԲ</t>
  </si>
  <si>
    <t>Տեխնիկայի վարձակալությանպայմանագիր1  01,02,2020,,Հորիզոն 95,,ՍՊԸ</t>
  </si>
  <si>
    <t>Gase-570st</t>
  </si>
  <si>
    <t>պայմ.7 Կոմունալ սպասարկում ևբարեկարգում ՀՈԱԿ</t>
  </si>
  <si>
    <t>Տեխնիկան աշխատել է համայնքի սելավատարների մաքրման համար</t>
  </si>
  <si>
    <t xml:space="preserve">Էքսկավատոր,  Հացահատիկային կոմբայն,  Տրակտոր, ինքնաթափ մեքենա, բազմաֆունկցիոնալ էքսկավատոր, գրեյդեր, Անիվավոր տրակտոր, Էքսկավատոր հիդրավլիկ մուրճով, ՍրսկիչSP1000, Կախովի խոտհավաք, Շարքացան, Դիզելային մոտոբլոկ խոտհնձիչ, Աղբատար մեքենա, կամազ ինքնաթափ, կամազ աղբատար, ՄԱԶ-490343-390, </t>
  </si>
  <si>
    <t>JCB 3 CX Sitemoster, U-300/ Նովա  340,  XS-2204, XSE 604,  КАМАЗ 6520-041, NOVA 340, case 570ST, shantui SG 14, R0Nov, MTZ 12.21, MTZ 82.1, ELAZ-BL-880FD-5X, GVKH, N292, բելառուս 82,1, JSB 3CX, Gase-570st</t>
  </si>
  <si>
    <t>Տեխնիկան աշխատել է 133մ/ժ,որից ֆիզ.անձանց 28մ/ժ և համայնքի  աշխատանքների կատարման համար 105մ/ժ.որից 20մ/ժ 5կմ ներհամայնքային /ճանապարհների վերանորոգման,77 մ/ժ այլ աշխատանքներ կատարելու համար;8 մ/ժ աշխատել է  փոսալցման աշխատանքներ կատարելուՆշված աշխատանքների ծախսը շուկայական արժեքով կկազմեր 1.5-2 անգամ  ավելի</t>
  </si>
  <si>
    <t>Տեխնիկան աշխատել է 12մ/ժ,որից ֆիզ.անձանց 4 մ/ժ, և համայնքի  աշխատանքների կատարման համար8մ/ժ.որից 8/ժ/8կմ/ներհամայնքային և միջդաշտային ճանապարհների վերանորոգման համա,4ժամը  համարր:Նշված աշխատանքների ծախսը շուկայական արժեքով կկազմեր 2 անգամ  ավելի</t>
  </si>
  <si>
    <t>Ինքնաթափ   ՄԱԶ--ավտոմեքենան /վարձակալության/ ծառայությունների մատուցման շուկայական արժեքը կազմում է ամսեկան 100000-110000դրամ չհաշված վառելիք . տեխնիկական սպասարկում.աշխատավարձի ծախսերը;Տեխնիկան աշխատել է ճանապարհների վերանորոգման,աղբաթափման,սան մաքրման հողի  և  խճի  տեղափոխման և այլ աշխատանքներ կատարելու համար Ընդամենը  1413կմ։Օգոստոսի  25-ից տեխնիկան  գտնվում է եռամսյա  հավաքների տրամադրության տակ</t>
  </si>
  <si>
    <t>7,7</t>
  </si>
  <si>
    <t xml:space="preserve">Բոբկադ, Էքսկավատոր,Գրեյդեր,MAЗ, ГАЗ, YA3, JCB,բազմաֆունկցիոնալ էքսկավատոր, Ինքնաթափ   ՄԱԶ--555102-220, ՈՒԱԶ390945-552, Բեռնաուղևորատար, Միկրոավտոբուս, Ասինիզացիոն, Աղբատար,         </t>
  </si>
  <si>
    <t xml:space="preserve">АNТ-750, JCB-3SX, ГС-10.07, МАЗ 490103390, ГАЗ 33086, JCB,3 CXբազմաֆունկցիոնալ էքսկավատոր՝ հիդրավլիկ մուրճով, Գրեյդեր ԳՍ 10․07, Ինքնաթափ   ՄԱԶ--555102-220, KAMAZ 55111-15, GS-10.07, CAT 426F2      </t>
  </si>
  <si>
    <t>ՀՏԶՀ, USAID</t>
  </si>
  <si>
    <t xml:space="preserve">ՀՏԶՀ, </t>
  </si>
  <si>
    <t>ՀՏԶՀ, ՀԲ, USAID, Սոցիալական ներդրումների և տեղական զարգացման</t>
  </si>
  <si>
    <t>ՀԲ,  Սուբվենցիոն ծրագիր,  ՀՏԶՀ, USAID</t>
  </si>
  <si>
    <t>ՀՏԶՀ-SDC,  Հայաստանի տարածքային զարգացման հիմնադրամ, Համայնքի բյուջե,
ՀՀ պետ. Բյուջե, ԵՄ, ԶՊՄԿ, ՊՏԱԾ, ՉԱԱՐԱՏ ԿԱՊԱՆ, Ֆոր Դիրեքշնս Մոթորս, Սուբվենցիա, Համայնքի և պետական բյուջեի միջոցներով, USAID</t>
  </si>
  <si>
    <t xml:space="preserve">ՀՏԶՀ-USAID,  Արենի համայնքի Արենի  գյուղի տարածքի վայրի  կենդանիների ապրելա-վայրի 2017-2027 թթ.         պահպանության պլանի  իրականացում  Վայոց ձորի մարզում,  Սոցիալական ներդրումների և տարածքային զարգացման ծրագիր,  ՀՏԶՀ-ի  «Գլաձոր համայնքի տեխնիկական վերազինում» ծրագիր, Հայաստանի տարածքային զարգացման հիմնադրամի հետ համագործակցության արդյունքում «Եղեգիս համայնքի տեխնիկական վերազինում» ծրագրի շրջանակներում, Տարածքային զարգացման հիմնադրամի և Շվեցարյայի  զարգացման հիմնադրամի համատեղ ծրագրով,  Համայնքի բյուջեով, Նվիրատվություն </t>
  </si>
  <si>
    <t>ՄԱԿ, ՀՏԶՀ, EU</t>
  </si>
  <si>
    <t>ԳՍ10-07,  ՏԼԲ-825,  65115</t>
  </si>
  <si>
    <t>ՏԵՂԵԿԱՆՔ
ՀՀ Տավուշի մարզի միավորված  համայնքներում ստացված տեխնիկայի վերաբերյալ 2021 թվականի երրորդ եռամսյակի ընթացքում</t>
  </si>
  <si>
    <t>ՏԵՂԵԿԱՆՔ
ՀՀ  Վայոց ձորի մարզի միավորված համայնքներում ստացված տեխնիկայի վերաբերյալ  2021 թվականի երրորդ եռամսյակի ընթացքում</t>
  </si>
  <si>
    <t>ՏԵՂԵԿԱՆՔ
ՀՀ Սյունիքի  մարզի միավորված համայնքներում ստացված տեխնիկայի վերաբերյալ 2021 թվականի երրորդ եռամսյակի ընթացքում</t>
  </si>
  <si>
    <t>ՏԵՂԵԿԱՆՔ
ՀՀ Շիրակի մարզի միավորված համայնքներում ստացված տեխնիկայի վերաբերյալ 2021 թվականի երրորդ եռամսյակի ընթացքում</t>
  </si>
  <si>
    <t>ՏԵՂԵԿԱՆՔ
ՀՀ Կոտայքի մարզի միավորված համայնքներում ստացված տեխնիկայի վերաբերյալ 2021 թվականի երրորդ եռամսյակի ընթացքում</t>
  </si>
  <si>
    <t>ՏԵՂԵԿԱՆՔ
ՀՀ Լոռու մարզի միավորված համայնքներում ստացված տեխնիկայի վերաբերյալ 2021 թվականի երրորդ եռամսյակի ընթացքում</t>
  </si>
  <si>
    <t>ՏԵՂԵԿԱՆՔ
ՀՀ Գեղարքունիքի մարզի միավորված համայնքներում ստացված տեխնիկայի վերաբերյալ 2021 թվականի երրորդ եռամսյակի ընթացքում</t>
  </si>
  <si>
    <t>ՏԵՂԵԿԱՆՔ
ՀՀ Արագածոտնի մարզի միավորված համայնքներում ստացված տեխնիկայի վերաբերյալ2021 թվականի երրորդ եռամսյակի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</si>
</sst>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0.0000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GHEA Grapalat"/>
      <family val="3"/>
    </font>
    <font>
      <sz val="11"/>
      <color rgb="FFFF0000"/>
      <name val="Calibri"/>
      <family val="2"/>
      <scheme val="minor"/>
    </font>
    <font>
      <b/>
      <sz val="12"/>
      <color rgb="FFFF0000"/>
      <name val="GHEA Grapalat"/>
      <family val="3"/>
    </font>
    <font>
      <sz val="10"/>
      <color rgb="FFFF0000"/>
      <name val="GHEA Grapalat"/>
      <family val="3"/>
    </font>
    <font>
      <b/>
      <sz val="11"/>
      <color rgb="FFFF0000"/>
      <name val="Calibri"/>
      <family val="2"/>
      <scheme val="minor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rgb="FF333333"/>
      <name val="GHEA Grapalat"/>
      <family val="3"/>
    </font>
    <font>
      <b/>
      <sz val="11"/>
      <color theme="1"/>
      <name val="GHEA Grapalat"/>
      <family val="3"/>
    </font>
    <font>
      <b/>
      <sz val="16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0"/>
      <color indexed="8"/>
      <name val="GHEA Grapalat"/>
      <family val="3"/>
    </font>
    <font>
      <b/>
      <sz val="10"/>
      <color rgb="FF000000"/>
      <name val="GHEA Grapalat"/>
      <family val="3"/>
    </font>
    <font>
      <b/>
      <sz val="8"/>
      <color theme="1"/>
      <name val="GHEA Grapalat"/>
      <family val="3"/>
    </font>
    <font>
      <b/>
      <i/>
      <sz val="11"/>
      <color theme="1"/>
      <name val="Sylfaen"/>
      <family val="1"/>
    </font>
    <font>
      <sz val="10"/>
      <color theme="1"/>
      <name val="Arial Armenian"/>
      <family val="2"/>
    </font>
    <font>
      <b/>
      <sz val="10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rgb="FF333333"/>
      <name val="GHEA Grapalat"/>
      <family val="3"/>
    </font>
    <font>
      <b/>
      <sz val="8"/>
      <name val="GHEA Grapalat"/>
      <family val="3"/>
    </font>
    <font>
      <b/>
      <sz val="12"/>
      <name val="GHEA Grapalat"/>
      <family val="3"/>
    </font>
    <font>
      <sz val="9"/>
      <color theme="1"/>
      <name val="GHEA Grapalat"/>
      <family val="3"/>
    </font>
    <font>
      <sz val="12"/>
      <color rgb="FF333333"/>
      <name val="GHEA Grapalat"/>
      <family val="3"/>
    </font>
    <font>
      <b/>
      <sz val="10"/>
      <color theme="1"/>
      <name val="GHEA Grapalat"/>
      <family val="3"/>
      <charset val="204"/>
    </font>
    <font>
      <b/>
      <sz val="22"/>
      <color theme="1"/>
      <name val="Calibri"/>
      <family val="2"/>
      <charset val="204"/>
    </font>
    <font>
      <b/>
      <sz val="10"/>
      <color theme="1"/>
      <name val="Wingdings"/>
      <charset val="2"/>
    </font>
    <font>
      <b/>
      <sz val="12"/>
      <color theme="1"/>
      <name val="Sylfaen"/>
      <family val="1"/>
      <charset val="204"/>
    </font>
    <font>
      <b/>
      <sz val="11"/>
      <color rgb="FF333333"/>
      <name val="GHEA Grapalat"/>
      <family val="3"/>
    </font>
    <font>
      <b/>
      <sz val="8"/>
      <color theme="1"/>
      <name val="Arial Armenian"/>
      <family val="2"/>
    </font>
    <font>
      <b/>
      <sz val="18"/>
      <name val="GHEA Grapalat"/>
      <family val="3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47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7" fillId="0" borderId="13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4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9" fillId="10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14" fontId="8" fillId="0" borderId="7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5" borderId="1" xfId="0" applyFont="1" applyFill="1" applyBorder="1" applyAlignment="1">
      <alignment horizontal="center" vertical="center" textRotation="90" wrapText="1"/>
    </xf>
    <xf numFmtId="0" fontId="12" fillId="5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textRotation="90" wrapText="1"/>
    </xf>
    <xf numFmtId="0" fontId="12" fillId="7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textRotation="90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3" fillId="9" borderId="19" xfId="0" applyFont="1" applyFill="1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3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textRotation="90" wrapText="1"/>
    </xf>
    <xf numFmtId="0" fontId="16" fillId="5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textRotation="90" wrapText="1"/>
    </xf>
    <xf numFmtId="0" fontId="16" fillId="7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 wrapText="1"/>
    </xf>
    <xf numFmtId="0" fontId="16" fillId="4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textRotation="90" wrapText="1"/>
    </xf>
    <xf numFmtId="0" fontId="10" fillId="5" borderId="1" xfId="0" applyFont="1" applyFill="1" applyBorder="1" applyAlignment="1">
      <alignment vertical="center" textRotation="90" wrapText="1"/>
    </xf>
    <xf numFmtId="0" fontId="12" fillId="5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textRotation="90" wrapText="1"/>
    </xf>
    <xf numFmtId="0" fontId="12" fillId="7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textRotation="90"/>
    </xf>
    <xf numFmtId="0" fontId="10" fillId="2" borderId="5" xfId="0" applyFont="1" applyFill="1" applyBorder="1" applyAlignment="1">
      <alignment vertical="center" textRotation="90" wrapText="1"/>
    </xf>
    <xf numFmtId="0" fontId="10" fillId="3" borderId="5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textRotation="90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10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/>
    </xf>
    <xf numFmtId="164" fontId="8" fillId="8" borderId="4" xfId="0" applyNumberFormat="1" applyFont="1" applyFill="1" applyBorder="1" applyAlignment="1">
      <alignment horizontal="center" vertical="center" wrapText="1"/>
    </xf>
    <xf numFmtId="1" fontId="8" fillId="8" borderId="4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textRotation="90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6" borderId="7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Fill="1"/>
    <xf numFmtId="1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" fontId="8" fillId="4" borderId="1" xfId="0" applyNumberFormat="1" applyFont="1" applyFill="1" applyBorder="1" applyAlignment="1">
      <alignment horizontal="center" vertical="center" textRotation="90"/>
    </xf>
    <xf numFmtId="164" fontId="8" fillId="4" borderId="1" xfId="0" applyNumberFormat="1" applyFont="1" applyFill="1" applyBorder="1" applyAlignment="1">
      <alignment horizontal="center" vertical="center" textRotation="90"/>
    </xf>
    <xf numFmtId="1" fontId="8" fillId="10" borderId="1" xfId="0" applyNumberFormat="1" applyFont="1" applyFill="1" applyBorder="1" applyAlignment="1">
      <alignment horizontal="center" vertical="center" textRotation="90"/>
    </xf>
    <xf numFmtId="1" fontId="8" fillId="3" borderId="1" xfId="0" applyNumberFormat="1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 textRotation="90"/>
    </xf>
    <xf numFmtId="165" fontId="8" fillId="0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 textRotation="90"/>
    </xf>
    <xf numFmtId="0" fontId="8" fillId="5" borderId="1" xfId="0" applyFont="1" applyFill="1" applyBorder="1" applyAlignment="1">
      <alignment horizontal="center" vertical="center" textRotation="90"/>
    </xf>
    <xf numFmtId="0" fontId="8" fillId="7" borderId="1" xfId="0" applyFont="1" applyFill="1" applyBorder="1" applyAlignment="1">
      <alignment horizontal="center" vertical="center" textRotation="90"/>
    </xf>
    <xf numFmtId="1" fontId="8" fillId="4" borderId="7" xfId="0" applyNumberFormat="1" applyFont="1" applyFill="1" applyBorder="1" applyAlignment="1">
      <alignment horizontal="center" vertical="center" textRotation="90"/>
    </xf>
    <xf numFmtId="0" fontId="8" fillId="3" borderId="7" xfId="0" applyFont="1" applyFill="1" applyBorder="1" applyAlignment="1">
      <alignment horizontal="center" vertical="center" textRotation="90"/>
    </xf>
    <xf numFmtId="2" fontId="8" fillId="0" borderId="7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 textRotation="90"/>
    </xf>
    <xf numFmtId="1" fontId="8" fillId="5" borderId="7" xfId="0" applyNumberFormat="1" applyFont="1" applyFill="1" applyBorder="1" applyAlignment="1">
      <alignment horizontal="center" vertical="center" textRotation="90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 textRotation="90"/>
    </xf>
    <xf numFmtId="2" fontId="8" fillId="0" borderId="7" xfId="0" applyNumberFormat="1" applyFont="1" applyFill="1" applyBorder="1" applyAlignment="1">
      <alignment horizontal="center" vertical="center" textRotation="90"/>
    </xf>
    <xf numFmtId="166" fontId="8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textRotation="90"/>
    </xf>
    <xf numFmtId="166" fontId="8" fillId="0" borderId="7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textRotation="90"/>
    </xf>
    <xf numFmtId="0" fontId="8" fillId="10" borderId="7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8" fillId="9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9" borderId="44" xfId="0" applyFont="1" applyFill="1" applyBorder="1" applyAlignment="1">
      <alignment horizontal="center" vertical="center"/>
    </xf>
    <xf numFmtId="0" fontId="8" fillId="9" borderId="45" xfId="0" applyFont="1" applyFill="1" applyBorder="1" applyAlignment="1">
      <alignment horizontal="center" vertical="center"/>
    </xf>
    <xf numFmtId="0" fontId="8" fillId="9" borderId="46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 textRotation="90"/>
    </xf>
    <xf numFmtId="0" fontId="10" fillId="11" borderId="5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center" vertical="center" wrapText="1"/>
    </xf>
    <xf numFmtId="0" fontId="9" fillId="11" borderId="10" xfId="0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center" vertical="center" textRotation="90" wrapText="1"/>
    </xf>
    <xf numFmtId="0" fontId="20" fillId="11" borderId="1" xfId="0" applyFont="1" applyFill="1" applyBorder="1" applyAlignment="1">
      <alignment horizontal="center" vertical="center" textRotation="90" wrapText="1"/>
    </xf>
    <xf numFmtId="14" fontId="20" fillId="11" borderId="1" xfId="0" applyNumberFormat="1" applyFont="1" applyFill="1" applyBorder="1" applyAlignment="1">
      <alignment horizontal="center" vertical="center" textRotation="90" wrapText="1"/>
    </xf>
    <xf numFmtId="0" fontId="20" fillId="2" borderId="1" xfId="0" applyFont="1" applyFill="1" applyBorder="1" applyAlignment="1">
      <alignment horizontal="center" vertical="center" textRotation="90"/>
    </xf>
    <xf numFmtId="0" fontId="20" fillId="4" borderId="1" xfId="0" applyFont="1" applyFill="1" applyBorder="1" applyAlignment="1">
      <alignment horizontal="center" vertical="center" textRotation="90"/>
    </xf>
    <xf numFmtId="0" fontId="20" fillId="4" borderId="1" xfId="0" applyFont="1" applyFill="1" applyBorder="1" applyAlignment="1">
      <alignment horizontal="center" vertical="center"/>
    </xf>
    <xf numFmtId="164" fontId="8" fillId="11" borderId="1" xfId="0" applyNumberFormat="1" applyFont="1" applyFill="1" applyBorder="1" applyAlignment="1">
      <alignment horizontal="center" vertical="center"/>
    </xf>
    <xf numFmtId="0" fontId="20" fillId="11" borderId="1" xfId="0" applyFont="1" applyFill="1" applyBorder="1" applyAlignment="1">
      <alignment horizontal="center" vertical="center" textRotation="90"/>
    </xf>
    <xf numFmtId="0" fontId="20" fillId="0" borderId="1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textRotation="90"/>
    </xf>
    <xf numFmtId="0" fontId="20" fillId="4" borderId="7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textRotation="90"/>
    </xf>
    <xf numFmtId="0" fontId="8" fillId="0" borderId="17" xfId="0" applyFont="1" applyFill="1" applyBorder="1" applyAlignment="1">
      <alignment horizontal="center" vertical="center" textRotation="90"/>
    </xf>
    <xf numFmtId="0" fontId="8" fillId="2" borderId="17" xfId="0" applyFont="1" applyFill="1" applyBorder="1" applyAlignment="1">
      <alignment horizontal="center" vertical="center" textRotation="90"/>
    </xf>
    <xf numFmtId="0" fontId="8" fillId="11" borderId="7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center" vertical="center" textRotation="90"/>
    </xf>
    <xf numFmtId="1" fontId="8" fillId="4" borderId="1" xfId="0" applyNumberFormat="1" applyFont="1" applyFill="1" applyBorder="1" applyAlignment="1">
      <alignment horizontal="center" vertical="center"/>
    </xf>
    <xf numFmtId="14" fontId="8" fillId="11" borderId="1" xfId="0" applyNumberFormat="1" applyFont="1" applyFill="1" applyBorder="1" applyAlignment="1">
      <alignment horizontal="center" vertical="center" textRotation="90" wrapText="1"/>
    </xf>
    <xf numFmtId="1" fontId="8" fillId="5" borderId="1" xfId="0" applyNumberFormat="1" applyFont="1" applyFill="1" applyBorder="1" applyAlignment="1">
      <alignment horizontal="center" vertical="center"/>
    </xf>
    <xf numFmtId="14" fontId="8" fillId="11" borderId="7" xfId="0" applyNumberFormat="1" applyFont="1" applyFill="1" applyBorder="1" applyAlignment="1">
      <alignment horizontal="center" vertical="center" textRotation="90" wrapText="1"/>
    </xf>
    <xf numFmtId="0" fontId="8" fillId="11" borderId="7" xfId="0" applyFont="1" applyFill="1" applyBorder="1" applyAlignment="1">
      <alignment horizontal="center" vertical="center" textRotation="90"/>
    </xf>
    <xf numFmtId="0" fontId="8" fillId="2" borderId="7" xfId="0" applyFont="1" applyFill="1" applyBorder="1" applyAlignment="1">
      <alignment horizontal="center" vertical="center" textRotation="90"/>
    </xf>
    <xf numFmtId="1" fontId="8" fillId="4" borderId="7" xfId="0" applyNumberFormat="1" applyFont="1" applyFill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/>
    </xf>
    <xf numFmtId="1" fontId="8" fillId="5" borderId="7" xfId="0" applyNumberFormat="1" applyFont="1" applyFill="1" applyBorder="1" applyAlignment="1">
      <alignment horizontal="center" vertical="center"/>
    </xf>
    <xf numFmtId="2" fontId="8" fillId="11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textRotation="90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" fontId="8" fillId="10" borderId="7" xfId="0" applyNumberFormat="1" applyFont="1" applyFill="1" applyBorder="1" applyAlignment="1">
      <alignment horizontal="center" vertical="center" textRotation="90"/>
    </xf>
    <xf numFmtId="0" fontId="8" fillId="10" borderId="7" xfId="0" applyFont="1" applyFill="1" applyBorder="1" applyAlignment="1">
      <alignment horizontal="center" vertical="center" textRotation="90"/>
    </xf>
    <xf numFmtId="0" fontId="22" fillId="0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textRotation="90" wrapText="1"/>
    </xf>
    <xf numFmtId="0" fontId="10" fillId="11" borderId="7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textRotation="90"/>
    </xf>
    <xf numFmtId="1" fontId="8" fillId="9" borderId="1" xfId="0" applyNumberFormat="1" applyFont="1" applyFill="1" applyBorder="1" applyAlignment="1">
      <alignment horizontal="center" vertical="center"/>
    </xf>
    <xf numFmtId="164" fontId="8" fillId="9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 wrapText="1"/>
    </xf>
    <xf numFmtId="0" fontId="8" fillId="13" borderId="1" xfId="0" applyNumberFormat="1" applyFont="1" applyFill="1" applyBorder="1" applyAlignment="1">
      <alignment horizontal="center" vertical="center"/>
    </xf>
    <xf numFmtId="0" fontId="8" fillId="13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textRotation="90"/>
    </xf>
    <xf numFmtId="164" fontId="8" fillId="8" borderId="1" xfId="0" applyNumberFormat="1" applyFont="1" applyFill="1" applyBorder="1" applyAlignment="1">
      <alignment horizontal="center" vertical="center"/>
    </xf>
    <xf numFmtId="2" fontId="8" fillId="8" borderId="1" xfId="0" applyNumberFormat="1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3" fontId="8" fillId="14" borderId="1" xfId="0" applyNumberFormat="1" applyFont="1" applyFill="1" applyBorder="1" applyAlignment="1">
      <alignment horizontal="center" vertical="center"/>
    </xf>
    <xf numFmtId="0" fontId="8" fillId="14" borderId="1" xfId="0" applyNumberFormat="1" applyFont="1" applyFill="1" applyBorder="1" applyAlignment="1">
      <alignment horizontal="center" vertical="center"/>
    </xf>
    <xf numFmtId="0" fontId="8" fillId="14" borderId="1" xfId="0" applyNumberFormat="1" applyFont="1" applyFill="1" applyBorder="1" applyAlignment="1">
      <alignment horizontal="center" vertical="center" wrapText="1"/>
    </xf>
    <xf numFmtId="0" fontId="8" fillId="15" borderId="1" xfId="0" applyNumberFormat="1" applyFont="1" applyFill="1" applyBorder="1" applyAlignment="1">
      <alignment horizontal="center" vertical="center"/>
    </xf>
    <xf numFmtId="0" fontId="8" fillId="15" borderId="1" xfId="0" applyNumberFormat="1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8" fillId="6" borderId="1" xfId="0" applyNumberFormat="1" applyFont="1" applyFill="1" applyBorder="1" applyAlignment="1">
      <alignment horizontal="center" vertical="center" wrapText="1"/>
    </xf>
    <xf numFmtId="0" fontId="8" fillId="15" borderId="4" xfId="0" applyNumberFormat="1" applyFont="1" applyFill="1" applyBorder="1" applyAlignment="1">
      <alignment horizontal="center" vertical="center" wrapText="1"/>
    </xf>
    <xf numFmtId="0" fontId="8" fillId="15" borderId="7" xfId="0" applyNumberFormat="1" applyFont="1" applyFill="1" applyBorder="1" applyAlignment="1">
      <alignment horizontal="center" vertical="center"/>
    </xf>
    <xf numFmtId="0" fontId="8" fillId="15" borderId="9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 wrapText="1"/>
    </xf>
    <xf numFmtId="0" fontId="18" fillId="8" borderId="43" xfId="0" applyNumberFormat="1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8" fillId="3" borderId="1" xfId="0" applyFont="1" applyFill="1" applyBorder="1" applyAlignment="1">
      <alignment vertical="center" textRotation="90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textRotation="90" wrapText="1"/>
    </xf>
    <xf numFmtId="0" fontId="18" fillId="5" borderId="1" xfId="0" applyFont="1" applyFill="1" applyBorder="1" applyAlignment="1">
      <alignment vertical="center" textRotation="90" wrapText="1"/>
    </xf>
    <xf numFmtId="0" fontId="18" fillId="7" borderId="1" xfId="0" applyFont="1" applyFill="1" applyBorder="1" applyAlignment="1">
      <alignment vertical="center" textRotation="90" wrapText="1"/>
    </xf>
    <xf numFmtId="0" fontId="18" fillId="0" borderId="5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textRotation="90"/>
    </xf>
    <xf numFmtId="0" fontId="18" fillId="13" borderId="5" xfId="0" applyFont="1" applyFill="1" applyBorder="1" applyAlignment="1">
      <alignment vertical="center" textRotation="90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8" fillId="4" borderId="5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0" fontId="18" fillId="7" borderId="5" xfId="0" applyFont="1" applyFill="1" applyBorder="1" applyAlignment="1">
      <alignment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13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1" fontId="18" fillId="7" borderId="1" xfId="0" applyNumberFormat="1" applyFont="1" applyFill="1" applyBorder="1" applyAlignment="1">
      <alignment horizontal="center" vertical="center"/>
    </xf>
    <xf numFmtId="1" fontId="18" fillId="6" borderId="1" xfId="0" applyNumberFormat="1" applyFont="1" applyFill="1" applyBorder="1" applyAlignment="1">
      <alignment horizontal="center" vertical="center" wrapText="1"/>
    </xf>
    <xf numFmtId="1" fontId="18" fillId="8" borderId="4" xfId="0" applyNumberFormat="1" applyFont="1" applyFill="1" applyBorder="1" applyAlignment="1">
      <alignment horizontal="center" vertical="center" wrapText="1"/>
    </xf>
    <xf numFmtId="17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13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14" fontId="18" fillId="11" borderId="1" xfId="0" applyNumberFormat="1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/>
    </xf>
    <xf numFmtId="0" fontId="11" fillId="11" borderId="10" xfId="0" applyFont="1" applyFill="1" applyBorder="1" applyAlignment="1">
      <alignment horizontal="center" vertical="center" wrapText="1"/>
    </xf>
    <xf numFmtId="0" fontId="11" fillId="16" borderId="10" xfId="0" applyFont="1" applyFill="1" applyBorder="1" applyAlignment="1">
      <alignment horizontal="center" vertical="center" wrapText="1"/>
    </xf>
    <xf numFmtId="0" fontId="11" fillId="16" borderId="10" xfId="0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18" fillId="13" borderId="4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center" vertical="center"/>
    </xf>
    <xf numFmtId="0" fontId="18" fillId="18" borderId="13" xfId="0" applyFont="1" applyFill="1" applyBorder="1" applyAlignment="1">
      <alignment horizontal="center" vertical="center"/>
    </xf>
    <xf numFmtId="0" fontId="18" fillId="18" borderId="14" xfId="0" applyFont="1" applyFill="1" applyBorder="1" applyAlignment="1">
      <alignment horizontal="center" vertical="center"/>
    </xf>
    <xf numFmtId="0" fontId="18" fillId="18" borderId="44" xfId="0" applyFont="1" applyFill="1" applyBorder="1" applyAlignment="1">
      <alignment horizontal="center" vertical="center"/>
    </xf>
    <xf numFmtId="0" fontId="18" fillId="18" borderId="45" xfId="0" applyFont="1" applyFill="1" applyBorder="1" applyAlignment="1">
      <alignment horizontal="center" vertical="center"/>
    </xf>
    <xf numFmtId="0" fontId="18" fillId="13" borderId="45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10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8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11" borderId="35" xfId="0" applyFont="1" applyFill="1" applyBorder="1" applyAlignment="1">
      <alignment horizontal="center" vertical="center"/>
    </xf>
    <xf numFmtId="14" fontId="8" fillId="11" borderId="1" xfId="0" applyNumberFormat="1" applyFont="1" applyFill="1" applyBorder="1" applyAlignment="1">
      <alignment horizontal="center" vertical="center" wrapText="1"/>
    </xf>
    <xf numFmtId="0" fontId="8" fillId="11" borderId="31" xfId="0" applyFont="1" applyFill="1" applyBorder="1" applyAlignment="1">
      <alignment horizontal="center" vertical="center"/>
    </xf>
    <xf numFmtId="14" fontId="8" fillId="11" borderId="1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top" wrapText="1"/>
    </xf>
    <xf numFmtId="0" fontId="8" fillId="10" borderId="2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vertical="center"/>
    </xf>
    <xf numFmtId="0" fontId="8" fillId="9" borderId="14" xfId="0" applyFont="1" applyFill="1" applyBorder="1" applyAlignment="1">
      <alignment horizontal="center" vertical="center"/>
    </xf>
    <xf numFmtId="1" fontId="8" fillId="9" borderId="15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horizontal="center" vertical="center" wrapText="1"/>
    </xf>
    <xf numFmtId="0" fontId="8" fillId="11" borderId="28" xfId="0" applyFont="1" applyFill="1" applyBorder="1" applyAlignment="1">
      <alignment horizontal="center" vertical="center" wrapText="1"/>
    </xf>
    <xf numFmtId="14" fontId="8" fillId="11" borderId="2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horizontal="center" vertical="center"/>
    </xf>
    <xf numFmtId="14" fontId="8" fillId="11" borderId="22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horizontal="center" vertical="center" wrapText="1"/>
    </xf>
    <xf numFmtId="1" fontId="8" fillId="8" borderId="12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8" fillId="7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8" borderId="9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8" fillId="11" borderId="37" xfId="0" applyFont="1" applyFill="1" applyBorder="1" applyAlignment="1">
      <alignment horizontal="center" vertical="center"/>
    </xf>
    <xf numFmtId="14" fontId="8" fillId="11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textRotation="90" wrapText="1"/>
    </xf>
    <xf numFmtId="0" fontId="8" fillId="0" borderId="1" xfId="0" applyFont="1" applyFill="1" applyBorder="1" applyAlignment="1">
      <alignment vertical="center" textRotation="90" wrapText="1"/>
    </xf>
    <xf numFmtId="0" fontId="8" fillId="5" borderId="1" xfId="0" applyFont="1" applyFill="1" applyBorder="1" applyAlignment="1">
      <alignment vertical="center" textRotation="90" wrapText="1"/>
    </xf>
    <xf numFmtId="0" fontId="27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textRotation="90" wrapText="1"/>
    </xf>
    <xf numFmtId="0" fontId="27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textRotation="90"/>
    </xf>
    <xf numFmtId="0" fontId="8" fillId="2" borderId="1" xfId="0" applyFont="1" applyFill="1" applyBorder="1" applyAlignment="1">
      <alignment vertical="center" textRotation="90" wrapText="1"/>
    </xf>
    <xf numFmtId="0" fontId="8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 wrapText="1"/>
    </xf>
    <xf numFmtId="14" fontId="7" fillId="11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/>
    </xf>
    <xf numFmtId="0" fontId="26" fillId="0" borderId="7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/>
    </xf>
    <xf numFmtId="0" fontId="8" fillId="0" borderId="2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/>
    </xf>
    <xf numFmtId="0" fontId="8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4" borderId="5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8" borderId="26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3" fontId="32" fillId="4" borderId="2" xfId="0" applyNumberFormat="1" applyFont="1" applyFill="1" applyBorder="1" applyAlignment="1">
      <alignment horizontal="center" vertical="center" wrapText="1"/>
    </xf>
    <xf numFmtId="3" fontId="32" fillId="4" borderId="2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8" fillId="8" borderId="2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36" fillId="0" borderId="15" xfId="0" applyFont="1" applyBorder="1" applyAlignment="1">
      <alignment wrapText="1"/>
    </xf>
    <xf numFmtId="0" fontId="8" fillId="6" borderId="16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wrapText="1"/>
    </xf>
    <xf numFmtId="0" fontId="36" fillId="0" borderId="12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8" fillId="12" borderId="14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textRotation="90" wrapText="1"/>
    </xf>
    <xf numFmtId="0" fontId="30" fillId="0" borderId="1" xfId="0" applyFont="1" applyFill="1" applyBorder="1" applyAlignment="1">
      <alignment horizontal="center" vertical="center" textRotation="90" wrapText="1"/>
    </xf>
    <xf numFmtId="0" fontId="30" fillId="5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textRotation="90" wrapText="1"/>
    </xf>
    <xf numFmtId="0" fontId="31" fillId="7" borderId="1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textRotation="90"/>
    </xf>
    <xf numFmtId="0" fontId="30" fillId="2" borderId="5" xfId="0" applyFont="1" applyFill="1" applyBorder="1" applyAlignment="1">
      <alignment horizontal="center" vertical="center" textRotation="90" wrapText="1"/>
    </xf>
    <xf numFmtId="0" fontId="30" fillId="3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10" borderId="47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textRotation="90"/>
    </xf>
    <xf numFmtId="0" fontId="8" fillId="0" borderId="10" xfId="0" applyFont="1" applyFill="1" applyBorder="1" applyAlignment="1">
      <alignment horizontal="center" vertical="center" textRotation="90"/>
    </xf>
    <xf numFmtId="0" fontId="8" fillId="2" borderId="10" xfId="0" applyFont="1" applyFill="1" applyBorder="1" applyAlignment="1">
      <alignment horizontal="center" vertical="center" textRotation="90"/>
    </xf>
    <xf numFmtId="0" fontId="8" fillId="10" borderId="39" xfId="0" applyFont="1" applyFill="1" applyBorder="1" applyAlignment="1">
      <alignment horizontal="center" vertical="center"/>
    </xf>
    <xf numFmtId="14" fontId="8" fillId="0" borderId="7" xfId="0" applyNumberFormat="1" applyFont="1" applyFill="1" applyBorder="1" applyAlignment="1">
      <alignment horizontal="center" vertical="center" textRotation="90"/>
    </xf>
    <xf numFmtId="0" fontId="8" fillId="10" borderId="26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textRotation="90"/>
    </xf>
    <xf numFmtId="0" fontId="8" fillId="0" borderId="5" xfId="0" applyFont="1" applyFill="1" applyBorder="1" applyAlignment="1">
      <alignment horizontal="center" vertical="center" textRotation="90"/>
    </xf>
    <xf numFmtId="14" fontId="22" fillId="0" borderId="10" xfId="0" applyNumberFormat="1" applyFont="1" applyFill="1" applyBorder="1" applyAlignment="1">
      <alignment horizontal="center" vertical="center"/>
    </xf>
    <xf numFmtId="2" fontId="8" fillId="0" borderId="10" xfId="0" applyNumberFormat="1" applyFont="1" applyFill="1" applyBorder="1" applyAlignment="1">
      <alignment horizontal="center" vertical="center"/>
    </xf>
    <xf numFmtId="14" fontId="22" fillId="0" borderId="1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6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textRotation="90" wrapText="1"/>
    </xf>
    <xf numFmtId="0" fontId="8" fillId="11" borderId="5" xfId="0" applyFont="1" applyFill="1" applyBorder="1" applyAlignment="1">
      <alignment horizontal="center" vertical="center" textRotation="90" wrapText="1"/>
    </xf>
    <xf numFmtId="0" fontId="10" fillId="11" borderId="1" xfId="0" applyFont="1" applyFill="1" applyBorder="1" applyAlignment="1">
      <alignment horizontal="center" vertical="center" textRotation="90" wrapText="1"/>
    </xf>
    <xf numFmtId="0" fontId="10" fillId="11" borderId="1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90" wrapText="1"/>
    </xf>
    <xf numFmtId="0" fontId="8" fillId="5" borderId="1" xfId="0" applyFont="1" applyFill="1" applyBorder="1" applyAlignment="1">
      <alignment horizontal="center" vertical="center" textRotation="90" wrapText="1"/>
    </xf>
    <xf numFmtId="0" fontId="27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textRotation="90" wrapText="1"/>
    </xf>
    <xf numFmtId="0" fontId="27" fillId="7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8" fillId="2" borderId="10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7" fillId="11" borderId="1" xfId="0" applyFont="1" applyFill="1" applyBorder="1" applyAlignment="1">
      <alignment horizontal="center" vertical="center"/>
    </xf>
    <xf numFmtId="0" fontId="37" fillId="11" borderId="1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17" fillId="0" borderId="7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12" borderId="1" xfId="0" applyNumberFormat="1" applyFont="1" applyFill="1" applyBorder="1" applyAlignment="1">
      <alignment horizontal="center" vertical="center"/>
    </xf>
    <xf numFmtId="0" fontId="38" fillId="0" borderId="1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4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 wrapText="1"/>
    </xf>
    <xf numFmtId="0" fontId="38" fillId="0" borderId="1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16" fillId="8" borderId="9" xfId="0" applyFont="1" applyFill="1" applyBorder="1" applyAlignment="1">
      <alignment horizontal="center" vertical="center" wrapText="1"/>
    </xf>
    <xf numFmtId="0" fontId="16" fillId="8" borderId="12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textRotation="90" wrapText="1"/>
    </xf>
    <xf numFmtId="0" fontId="16" fillId="0" borderId="17" xfId="0" applyFont="1" applyFill="1" applyBorder="1" applyAlignment="1">
      <alignment horizontal="center" vertical="center" textRotation="90" wrapText="1"/>
    </xf>
    <xf numFmtId="0" fontId="16" fillId="0" borderId="10" xfId="0" applyFont="1" applyFill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33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textRotation="90" wrapText="1"/>
    </xf>
    <xf numFmtId="0" fontId="16" fillId="10" borderId="10" xfId="0" applyFont="1" applyFill="1" applyBorder="1" applyAlignment="1">
      <alignment horizontal="center" vertical="center" textRotation="90" wrapText="1"/>
    </xf>
    <xf numFmtId="0" fontId="13" fillId="9" borderId="50" xfId="0" applyFont="1" applyFill="1" applyBorder="1" applyAlignment="1">
      <alignment horizontal="center" vertical="center"/>
    </xf>
    <xf numFmtId="0" fontId="13" fillId="9" borderId="46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textRotation="90" wrapText="1"/>
    </xf>
    <xf numFmtId="0" fontId="8" fillId="0" borderId="3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2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0" fontId="8" fillId="12" borderId="17" xfId="0" applyFont="1" applyFill="1" applyBorder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 wrapText="1"/>
    </xf>
    <xf numFmtId="0" fontId="8" fillId="12" borderId="17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12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left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0" fillId="8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textRotation="90" wrapText="1"/>
    </xf>
    <xf numFmtId="0" fontId="10" fillId="10" borderId="1" xfId="0" applyFont="1" applyFill="1" applyBorder="1" applyAlignment="1">
      <alignment horizontal="center" vertical="center" textRotation="90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left" vertical="center" wrapText="1"/>
    </xf>
    <xf numFmtId="0" fontId="8" fillId="9" borderId="50" xfId="0" applyFont="1" applyFill="1" applyBorder="1" applyAlignment="1">
      <alignment horizontal="center" vertical="center"/>
    </xf>
    <xf numFmtId="0" fontId="8" fillId="9" borderId="4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9" borderId="53" xfId="0" applyFont="1" applyFill="1" applyBorder="1" applyAlignment="1">
      <alignment horizontal="center" vertical="center"/>
    </xf>
    <xf numFmtId="0" fontId="8" fillId="9" borderId="41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wrapText="1"/>
    </xf>
    <xf numFmtId="0" fontId="8" fillId="0" borderId="33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center" textRotation="90" wrapText="1"/>
    </xf>
    <xf numFmtId="0" fontId="13" fillId="0" borderId="25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12" borderId="4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textRotation="90" wrapText="1"/>
    </xf>
    <xf numFmtId="0" fontId="30" fillId="8" borderId="24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textRotation="90" wrapText="1"/>
    </xf>
    <xf numFmtId="0" fontId="30" fillId="1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30" fillId="0" borderId="1" xfId="0" applyFont="1" applyFill="1" applyBorder="1" applyAlignment="1">
      <alignment horizontal="center" vertical="center" textRotation="90"/>
    </xf>
    <xf numFmtId="0" fontId="30" fillId="2" borderId="1" xfId="0" applyFont="1" applyFill="1" applyBorder="1" applyAlignment="1">
      <alignment horizontal="center" vertical="center" textRotation="90" wrapText="1"/>
    </xf>
    <xf numFmtId="0" fontId="19" fillId="0" borderId="0" xfId="0" applyFont="1" applyAlignment="1">
      <alignment horizontal="center"/>
    </xf>
    <xf numFmtId="0" fontId="8" fillId="12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11" borderId="31" xfId="0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8" fillId="11" borderId="37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center" vertical="center" textRotation="90" wrapText="1"/>
    </xf>
    <xf numFmtId="0" fontId="10" fillId="11" borderId="2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textRotation="90" wrapText="1"/>
    </xf>
    <xf numFmtId="0" fontId="10" fillId="11" borderId="1" xfId="0" applyFont="1" applyFill="1" applyBorder="1" applyAlignment="1">
      <alignment horizontal="center" vertical="center" textRotation="90"/>
    </xf>
    <xf numFmtId="0" fontId="10" fillId="11" borderId="1" xfId="0" applyFont="1" applyFill="1" applyBorder="1" applyAlignment="1">
      <alignment horizontal="center" vertical="center" textRotation="90" wrapText="1"/>
    </xf>
    <xf numFmtId="0" fontId="10" fillId="2" borderId="7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10" fillId="11" borderId="1" xfId="0" applyFont="1" applyFill="1" applyBorder="1" applyAlignment="1">
      <alignment horizontal="center" vertical="center" wrapText="1"/>
    </xf>
    <xf numFmtId="0" fontId="8" fillId="11" borderId="21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20" fillId="12" borderId="17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horizontal="center" vertical="center"/>
    </xf>
    <xf numFmtId="164" fontId="8" fillId="11" borderId="7" xfId="0" applyNumberFormat="1" applyFont="1" applyFill="1" applyBorder="1" applyAlignment="1">
      <alignment horizontal="center" vertical="center"/>
    </xf>
    <xf numFmtId="164" fontId="8" fillId="11" borderId="17" xfId="0" applyNumberFormat="1" applyFont="1" applyFill="1" applyBorder="1" applyAlignment="1">
      <alignment horizontal="center" vertical="center"/>
    </xf>
    <xf numFmtId="164" fontId="8" fillId="11" borderId="10" xfId="0" applyNumberFormat="1" applyFont="1" applyFill="1" applyBorder="1" applyAlignment="1">
      <alignment horizontal="center" vertical="center"/>
    </xf>
    <xf numFmtId="0" fontId="8" fillId="11" borderId="29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14" borderId="7" xfId="0" applyNumberFormat="1" applyFont="1" applyFill="1" applyBorder="1" applyAlignment="1">
      <alignment horizontal="center" vertical="center"/>
    </xf>
    <xf numFmtId="0" fontId="8" fillId="14" borderId="17" xfId="0" applyNumberFormat="1" applyFont="1" applyFill="1" applyBorder="1" applyAlignment="1">
      <alignment horizontal="center" vertical="center"/>
    </xf>
    <xf numFmtId="0" fontId="8" fillId="14" borderId="10" xfId="0" applyNumberFormat="1" applyFont="1" applyFill="1" applyBorder="1" applyAlignment="1">
      <alignment horizontal="center" vertical="center"/>
    </xf>
    <xf numFmtId="0" fontId="8" fillId="6" borderId="7" xfId="0" applyNumberFormat="1" applyFont="1" applyFill="1" applyBorder="1" applyAlignment="1">
      <alignment horizontal="center" vertical="center"/>
    </xf>
    <xf numFmtId="0" fontId="8" fillId="6" borderId="17" xfId="0" applyNumberFormat="1" applyFont="1" applyFill="1" applyBorder="1" applyAlignment="1">
      <alignment horizontal="center" vertical="center"/>
    </xf>
    <xf numFmtId="0" fontId="8" fillId="6" borderId="10" xfId="0" applyNumberFormat="1" applyFont="1" applyFill="1" applyBorder="1" applyAlignment="1">
      <alignment horizontal="center" vertical="center"/>
    </xf>
    <xf numFmtId="0" fontId="8" fillId="15" borderId="8" xfId="0" applyNumberFormat="1" applyFont="1" applyFill="1" applyBorder="1" applyAlignment="1">
      <alignment horizontal="center" vertical="center"/>
    </xf>
    <xf numFmtId="0" fontId="8" fillId="15" borderId="21" xfId="0" applyNumberFormat="1" applyFont="1" applyFill="1" applyBorder="1" applyAlignment="1">
      <alignment horizontal="center" vertical="center"/>
    </xf>
    <xf numFmtId="0" fontId="8" fillId="15" borderId="11" xfId="0" applyNumberFormat="1" applyFont="1" applyFill="1" applyBorder="1" applyAlignment="1">
      <alignment horizontal="center" vertical="center"/>
    </xf>
    <xf numFmtId="0" fontId="8" fillId="4" borderId="7" xfId="0" applyNumberFormat="1" applyFont="1" applyFill="1" applyBorder="1" applyAlignment="1">
      <alignment horizontal="center" vertical="center"/>
    </xf>
    <xf numFmtId="0" fontId="8" fillId="4" borderId="10" xfId="0" applyNumberFormat="1" applyFont="1" applyFill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/>
    </xf>
    <xf numFmtId="0" fontId="8" fillId="0" borderId="24" xfId="0" applyNumberFormat="1" applyFont="1" applyFill="1" applyBorder="1" applyAlignment="1">
      <alignment horizontal="center" wrapText="1"/>
    </xf>
    <xf numFmtId="0" fontId="8" fillId="0" borderId="42" xfId="0" applyNumberFormat="1" applyFont="1" applyFill="1" applyBorder="1" applyAlignment="1">
      <alignment horizontal="center" wrapText="1"/>
    </xf>
    <xf numFmtId="0" fontId="8" fillId="0" borderId="43" xfId="0" applyNumberFormat="1" applyFont="1" applyFill="1" applyBorder="1" applyAlignment="1">
      <alignment horizontal="center" wrapText="1"/>
    </xf>
    <xf numFmtId="0" fontId="8" fillId="12" borderId="1" xfId="0" applyNumberFormat="1" applyFont="1" applyFill="1" applyBorder="1" applyAlignment="1">
      <alignment horizontal="center" vertical="center"/>
    </xf>
    <xf numFmtId="0" fontId="8" fillId="12" borderId="7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8" fillId="8" borderId="24" xfId="0" applyNumberFormat="1" applyFont="1" applyFill="1" applyBorder="1" applyAlignment="1">
      <alignment horizontal="center" vertical="center"/>
    </xf>
    <xf numFmtId="0" fontId="18" fillId="8" borderId="43" xfId="0" applyNumberFormat="1" applyFont="1" applyFill="1" applyBorder="1" applyAlignment="1">
      <alignment horizontal="center" vertical="center"/>
    </xf>
    <xf numFmtId="0" fontId="8" fillId="12" borderId="1" xfId="0" applyNumberFormat="1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/>
    </xf>
    <xf numFmtId="0" fontId="7" fillId="12" borderId="17" xfId="0" applyFont="1" applyFill="1" applyBorder="1" applyAlignment="1">
      <alignment horizontal="center" vertical="center"/>
    </xf>
    <xf numFmtId="0" fontId="7" fillId="12" borderId="16" xfId="0" applyFont="1" applyFill="1" applyBorder="1" applyAlignment="1">
      <alignment horizontal="center" vertical="center"/>
    </xf>
    <xf numFmtId="0" fontId="7" fillId="12" borderId="22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16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 wrapText="1"/>
    </xf>
    <xf numFmtId="0" fontId="8" fillId="11" borderId="1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/>
    </xf>
    <xf numFmtId="0" fontId="7" fillId="11" borderId="17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1" fillId="11" borderId="36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8" fillId="11" borderId="22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2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8" fillId="12" borderId="22" xfId="0" applyFont="1" applyFill="1" applyBorder="1" applyAlignment="1">
      <alignment horizontal="center" vertical="center" wrapText="1"/>
    </xf>
    <xf numFmtId="0" fontId="18" fillId="12" borderId="17" xfId="0" applyFont="1" applyFill="1" applyBorder="1" applyAlignment="1">
      <alignment horizontal="center" vertical="center" wrapText="1"/>
    </xf>
    <xf numFmtId="0" fontId="18" fillId="12" borderId="16" xfId="0" applyFont="1" applyFill="1" applyBorder="1" applyAlignment="1">
      <alignment horizontal="center" vertical="center" wrapText="1"/>
    </xf>
    <xf numFmtId="0" fontId="11" fillId="12" borderId="17" xfId="0" applyFont="1" applyFill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vertical="center" wrapText="1"/>
    </xf>
    <xf numFmtId="0" fontId="18" fillId="0" borderId="19" xfId="0" applyFont="1" applyFill="1" applyBorder="1" applyAlignment="1">
      <alignment vertical="center" wrapText="1"/>
    </xf>
    <xf numFmtId="0" fontId="18" fillId="12" borderId="7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18" fillId="8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textRotation="90" wrapText="1"/>
    </xf>
    <xf numFmtId="0" fontId="18" fillId="10" borderId="1" xfId="0" applyFont="1" applyFill="1" applyBorder="1" applyAlignment="1">
      <alignment horizontal="center" vertical="center" textRotation="90" wrapText="1"/>
    </xf>
    <xf numFmtId="0" fontId="18" fillId="5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textRotation="90"/>
    </xf>
    <xf numFmtId="0" fontId="18" fillId="13" borderId="1" xfId="0" applyFont="1" applyFill="1" applyBorder="1" applyAlignment="1">
      <alignment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"/>
  <sheetViews>
    <sheetView topLeftCell="L1" zoomScale="70" zoomScaleNormal="70" workbookViewId="0">
      <selection activeCell="H15" sqref="H15"/>
    </sheetView>
  </sheetViews>
  <sheetFormatPr defaultRowHeight="15" x14ac:dyDescent="0.25"/>
  <cols>
    <col min="1" max="1" width="9.42578125" bestFit="1" customWidth="1"/>
    <col min="2" max="2" width="28.42578125" customWidth="1"/>
    <col min="3" max="3" width="12.7109375" customWidth="1"/>
    <col min="4" max="4" width="48.5703125" customWidth="1"/>
    <col min="5" max="5" width="10.140625" bestFit="1" customWidth="1"/>
    <col min="6" max="6" width="13.42578125" customWidth="1"/>
    <col min="7" max="7" width="47.42578125" customWidth="1"/>
    <col min="8" max="8" width="40.42578125" customWidth="1"/>
    <col min="9" max="9" width="13.42578125" customWidth="1"/>
    <col min="10" max="10" width="9.7109375" bestFit="1" customWidth="1"/>
    <col min="11" max="11" width="13.5703125" customWidth="1"/>
    <col min="12" max="13" width="9.7109375" bestFit="1" customWidth="1"/>
    <col min="14" max="14" width="20.28515625" customWidth="1"/>
    <col min="15" max="15" width="25.5703125" customWidth="1"/>
    <col min="16" max="16" width="25.28515625" customWidth="1"/>
    <col min="17" max="17" width="24.5703125" customWidth="1"/>
    <col min="18" max="18" width="17.28515625" customWidth="1"/>
    <col min="19" max="19" width="18.140625" customWidth="1"/>
    <col min="20" max="20" width="20.5703125" customWidth="1"/>
    <col min="21" max="21" width="19" customWidth="1"/>
    <col min="22" max="22" width="21.5703125" customWidth="1"/>
    <col min="23" max="23" width="18.5703125" customWidth="1"/>
    <col min="24" max="24" width="11.7109375" customWidth="1"/>
    <col min="25" max="25" width="14.5703125" bestFit="1" customWidth="1"/>
    <col min="26" max="26" width="19.140625" bestFit="1" customWidth="1"/>
    <col min="27" max="27" width="19.28515625" bestFit="1" customWidth="1"/>
    <col min="28" max="28" width="18.7109375" customWidth="1"/>
    <col min="29" max="29" width="12.140625" bestFit="1" customWidth="1"/>
    <col min="30" max="30" width="17.28515625" bestFit="1" customWidth="1"/>
    <col min="31" max="31" width="16.85546875" bestFit="1" customWidth="1"/>
    <col min="32" max="32" width="20.5703125" bestFit="1" customWidth="1"/>
    <col min="33" max="33" width="23.42578125" bestFit="1" customWidth="1"/>
    <col min="34" max="34" width="22" customWidth="1"/>
    <col min="35" max="35" width="23" customWidth="1"/>
    <col min="36" max="36" width="21.42578125" bestFit="1" customWidth="1"/>
    <col min="37" max="37" width="17.140625" bestFit="1" customWidth="1"/>
    <col min="38" max="38" width="25.28515625" customWidth="1"/>
    <col min="39" max="39" width="24.7109375" customWidth="1"/>
    <col min="40" max="40" width="24.5703125" customWidth="1"/>
    <col min="41" max="41" width="22.85546875" customWidth="1"/>
    <col min="42" max="42" width="24.7109375" customWidth="1"/>
  </cols>
  <sheetData>
    <row r="1" spans="1:44" ht="78.75" customHeight="1" thickBot="1" x14ac:dyDescent="0.3">
      <c r="A1" s="779" t="s">
        <v>699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  <c r="P1" s="779"/>
      <c r="Q1" s="779"/>
      <c r="R1" s="779"/>
      <c r="S1" s="779"/>
      <c r="T1" s="779"/>
      <c r="U1" s="779"/>
      <c r="V1" s="779"/>
      <c r="W1" s="779"/>
      <c r="X1" s="779"/>
      <c r="Y1" s="779"/>
      <c r="Z1" s="779"/>
      <c r="AA1" s="779"/>
      <c r="AB1" s="779"/>
      <c r="AC1" s="779"/>
      <c r="AD1" s="779"/>
      <c r="AE1" s="779"/>
      <c r="AF1" s="779"/>
      <c r="AG1" s="779"/>
      <c r="AH1" s="779"/>
      <c r="AI1" s="779"/>
      <c r="AJ1" s="779"/>
      <c r="AK1" s="779"/>
      <c r="AL1" s="779"/>
      <c r="AM1" s="779"/>
      <c r="AN1" s="779"/>
      <c r="AO1" s="779"/>
      <c r="AP1" s="69"/>
      <c r="AQ1" s="2"/>
      <c r="AR1" s="2"/>
    </row>
    <row r="2" spans="1:44" ht="72.75" customHeight="1" x14ac:dyDescent="0.25">
      <c r="A2" s="780" t="s">
        <v>13</v>
      </c>
      <c r="B2" s="782" t="s">
        <v>272</v>
      </c>
      <c r="C2" s="783" t="s">
        <v>43</v>
      </c>
      <c r="D2" s="786" t="s">
        <v>752</v>
      </c>
      <c r="E2" s="786"/>
      <c r="F2" s="786"/>
      <c r="G2" s="786"/>
      <c r="H2" s="786"/>
      <c r="I2" s="782" t="s">
        <v>14</v>
      </c>
      <c r="J2" s="782"/>
      <c r="K2" s="782"/>
      <c r="L2" s="782"/>
      <c r="M2" s="782"/>
      <c r="N2" s="787" t="s">
        <v>4</v>
      </c>
      <c r="O2" s="788"/>
      <c r="P2" s="788"/>
      <c r="Q2" s="789"/>
      <c r="R2" s="790" t="s">
        <v>23</v>
      </c>
      <c r="S2" s="790"/>
      <c r="T2" s="790"/>
      <c r="U2" s="790"/>
      <c r="V2" s="782" t="s">
        <v>34</v>
      </c>
      <c r="W2" s="782"/>
      <c r="X2" s="782"/>
      <c r="Y2" s="786" t="s">
        <v>22</v>
      </c>
      <c r="Z2" s="786"/>
      <c r="AA2" s="786"/>
      <c r="AB2" s="786"/>
      <c r="AC2" s="786"/>
      <c r="AD2" s="786"/>
      <c r="AE2" s="786"/>
      <c r="AF2" s="786"/>
      <c r="AG2" s="792" t="s">
        <v>0</v>
      </c>
      <c r="AH2" s="793"/>
      <c r="AI2" s="793"/>
      <c r="AJ2" s="793"/>
      <c r="AK2" s="793"/>
      <c r="AL2" s="793"/>
      <c r="AM2" s="793"/>
      <c r="AN2" s="793"/>
      <c r="AO2" s="793"/>
      <c r="AP2" s="794"/>
      <c r="AQ2" s="2"/>
      <c r="AR2" s="2"/>
    </row>
    <row r="3" spans="1:44" ht="83.25" customHeight="1" x14ac:dyDescent="0.25">
      <c r="A3" s="781"/>
      <c r="B3" s="766"/>
      <c r="C3" s="784"/>
      <c r="D3" s="783" t="s">
        <v>47</v>
      </c>
      <c r="E3" s="766" t="s">
        <v>283</v>
      </c>
      <c r="F3" s="771" t="s">
        <v>10</v>
      </c>
      <c r="G3" s="769" t="s">
        <v>21</v>
      </c>
      <c r="H3" s="772" t="s">
        <v>700</v>
      </c>
      <c r="I3" s="769" t="s">
        <v>7</v>
      </c>
      <c r="J3" s="769" t="s">
        <v>6</v>
      </c>
      <c r="K3" s="769" t="s">
        <v>5</v>
      </c>
      <c r="L3" s="769" t="s">
        <v>32</v>
      </c>
      <c r="M3" s="766" t="s">
        <v>8</v>
      </c>
      <c r="N3" s="770" t="s">
        <v>31</v>
      </c>
      <c r="O3" s="770" t="s">
        <v>2</v>
      </c>
      <c r="P3" s="770" t="s">
        <v>3</v>
      </c>
      <c r="Q3" s="795" t="s">
        <v>41</v>
      </c>
      <c r="R3" s="791"/>
      <c r="S3" s="791"/>
      <c r="T3" s="791"/>
      <c r="U3" s="791"/>
      <c r="V3" s="766" t="s">
        <v>1</v>
      </c>
      <c r="W3" s="766"/>
      <c r="X3" s="766"/>
      <c r="Y3" s="766" t="s">
        <v>38</v>
      </c>
      <c r="Z3" s="766"/>
      <c r="AA3" s="766"/>
      <c r="AB3" s="766"/>
      <c r="AC3" s="766" t="s">
        <v>39</v>
      </c>
      <c r="AD3" s="766"/>
      <c r="AE3" s="766"/>
      <c r="AF3" s="766"/>
      <c r="AG3" s="767" t="s">
        <v>37</v>
      </c>
      <c r="AH3" s="767"/>
      <c r="AI3" s="767"/>
      <c r="AJ3" s="767"/>
      <c r="AK3" s="768" t="s">
        <v>40</v>
      </c>
      <c r="AL3" s="768"/>
      <c r="AM3" s="768"/>
      <c r="AN3" s="768"/>
      <c r="AO3" s="778" t="s">
        <v>41</v>
      </c>
      <c r="AP3" s="776" t="s">
        <v>44</v>
      </c>
      <c r="AQ3" s="2"/>
      <c r="AR3" s="2"/>
    </row>
    <row r="4" spans="1:44" ht="156.75" customHeight="1" x14ac:dyDescent="0.25">
      <c r="A4" s="781"/>
      <c r="B4" s="766"/>
      <c r="C4" s="785"/>
      <c r="D4" s="784"/>
      <c r="E4" s="766"/>
      <c r="F4" s="771"/>
      <c r="G4" s="769"/>
      <c r="H4" s="772"/>
      <c r="I4" s="769"/>
      <c r="J4" s="769"/>
      <c r="K4" s="769"/>
      <c r="L4" s="769"/>
      <c r="M4" s="766"/>
      <c r="N4" s="770"/>
      <c r="O4" s="770"/>
      <c r="P4" s="770"/>
      <c r="Q4" s="796"/>
      <c r="R4" s="70" t="s">
        <v>24</v>
      </c>
      <c r="S4" s="70" t="s">
        <v>25</v>
      </c>
      <c r="T4" s="70" t="s">
        <v>26</v>
      </c>
      <c r="U4" s="70" t="s">
        <v>27</v>
      </c>
      <c r="V4" s="71" t="s">
        <v>282</v>
      </c>
      <c r="W4" s="71" t="s">
        <v>36</v>
      </c>
      <c r="X4" s="72" t="s">
        <v>9</v>
      </c>
      <c r="Y4" s="71" t="s">
        <v>15</v>
      </c>
      <c r="Z4" s="71" t="s">
        <v>17</v>
      </c>
      <c r="AA4" s="71" t="s">
        <v>19</v>
      </c>
      <c r="AB4" s="71" t="s">
        <v>8</v>
      </c>
      <c r="AC4" s="71" t="s">
        <v>15</v>
      </c>
      <c r="AD4" s="71" t="s">
        <v>17</v>
      </c>
      <c r="AE4" s="71" t="s">
        <v>19</v>
      </c>
      <c r="AF4" s="71" t="s">
        <v>8</v>
      </c>
      <c r="AG4" s="73" t="s">
        <v>15</v>
      </c>
      <c r="AH4" s="73" t="s">
        <v>17</v>
      </c>
      <c r="AI4" s="73" t="s">
        <v>19</v>
      </c>
      <c r="AJ4" s="74" t="s">
        <v>27</v>
      </c>
      <c r="AK4" s="75" t="s">
        <v>15</v>
      </c>
      <c r="AL4" s="75" t="s">
        <v>17</v>
      </c>
      <c r="AM4" s="75" t="s">
        <v>19</v>
      </c>
      <c r="AN4" s="76" t="s">
        <v>27</v>
      </c>
      <c r="AO4" s="778"/>
      <c r="AP4" s="777"/>
      <c r="AQ4" s="2"/>
      <c r="AR4" s="2"/>
    </row>
    <row r="5" spans="1:44" ht="72" customHeight="1" x14ac:dyDescent="0.25">
      <c r="A5" s="781"/>
      <c r="B5" s="766"/>
      <c r="C5" s="77" t="s">
        <v>12</v>
      </c>
      <c r="D5" s="785"/>
      <c r="E5" s="72" t="s">
        <v>12</v>
      </c>
      <c r="F5" s="78"/>
      <c r="G5" s="78"/>
      <c r="H5" s="79"/>
      <c r="I5" s="72"/>
      <c r="J5" s="72"/>
      <c r="K5" s="71"/>
      <c r="L5" s="72"/>
      <c r="M5" s="72"/>
      <c r="N5" s="80" t="s">
        <v>30</v>
      </c>
      <c r="O5" s="80" t="s">
        <v>30</v>
      </c>
      <c r="P5" s="80" t="s">
        <v>30</v>
      </c>
      <c r="Q5" s="81" t="s">
        <v>30</v>
      </c>
      <c r="R5" s="82" t="s">
        <v>28</v>
      </c>
      <c r="S5" s="82" t="s">
        <v>28</v>
      </c>
      <c r="T5" s="82" t="s">
        <v>28</v>
      </c>
      <c r="U5" s="82" t="s">
        <v>28</v>
      </c>
      <c r="V5" s="72" t="s">
        <v>29</v>
      </c>
      <c r="W5" s="72" t="s">
        <v>12</v>
      </c>
      <c r="X5" s="72" t="s">
        <v>9</v>
      </c>
      <c r="Y5" s="72" t="s">
        <v>16</v>
      </c>
      <c r="Z5" s="72" t="s">
        <v>18</v>
      </c>
      <c r="AA5" s="72" t="s">
        <v>20</v>
      </c>
      <c r="AB5" s="72"/>
      <c r="AC5" s="72" t="s">
        <v>16</v>
      </c>
      <c r="AD5" s="72" t="s">
        <v>18</v>
      </c>
      <c r="AE5" s="72" t="s">
        <v>20</v>
      </c>
      <c r="AF5" s="72"/>
      <c r="AG5" s="74" t="s">
        <v>28</v>
      </c>
      <c r="AH5" s="74" t="s">
        <v>28</v>
      </c>
      <c r="AI5" s="74" t="s">
        <v>28</v>
      </c>
      <c r="AJ5" s="74" t="s">
        <v>28</v>
      </c>
      <c r="AK5" s="76" t="s">
        <v>28</v>
      </c>
      <c r="AL5" s="76" t="s">
        <v>28</v>
      </c>
      <c r="AM5" s="76" t="s">
        <v>28</v>
      </c>
      <c r="AN5" s="76" t="s">
        <v>30</v>
      </c>
      <c r="AO5" s="83" t="s">
        <v>30</v>
      </c>
      <c r="AP5" s="84" t="s">
        <v>30</v>
      </c>
      <c r="AQ5" s="2"/>
      <c r="AR5" s="2"/>
    </row>
    <row r="6" spans="1:44" s="1" customFormat="1" ht="18.75" customHeight="1" thickBot="1" x14ac:dyDescent="0.3">
      <c r="A6" s="85">
        <v>1</v>
      </c>
      <c r="B6" s="86">
        <v>2</v>
      </c>
      <c r="C6" s="87">
        <v>3</v>
      </c>
      <c r="D6" s="86">
        <v>4</v>
      </c>
      <c r="E6" s="87">
        <v>5</v>
      </c>
      <c r="F6" s="86">
        <v>6</v>
      </c>
      <c r="G6" s="87">
        <v>7</v>
      </c>
      <c r="H6" s="88">
        <v>8</v>
      </c>
      <c r="I6" s="87">
        <v>9</v>
      </c>
      <c r="J6" s="86">
        <v>10</v>
      </c>
      <c r="K6" s="87">
        <v>11</v>
      </c>
      <c r="L6" s="86">
        <v>12</v>
      </c>
      <c r="M6" s="87">
        <v>13</v>
      </c>
      <c r="N6" s="89">
        <v>14</v>
      </c>
      <c r="O6" s="90">
        <v>15</v>
      </c>
      <c r="P6" s="89">
        <v>16</v>
      </c>
      <c r="Q6" s="91">
        <v>17</v>
      </c>
      <c r="R6" s="92">
        <v>18</v>
      </c>
      <c r="S6" s="93">
        <v>19</v>
      </c>
      <c r="T6" s="92">
        <v>20</v>
      </c>
      <c r="U6" s="93">
        <v>21</v>
      </c>
      <c r="V6" s="86">
        <v>22</v>
      </c>
      <c r="W6" s="87">
        <v>23</v>
      </c>
      <c r="X6" s="86">
        <v>24</v>
      </c>
      <c r="Y6" s="87">
        <v>25</v>
      </c>
      <c r="Z6" s="86">
        <v>26</v>
      </c>
      <c r="AA6" s="87">
        <v>27</v>
      </c>
      <c r="AB6" s="86">
        <v>28</v>
      </c>
      <c r="AC6" s="87">
        <v>29</v>
      </c>
      <c r="AD6" s="86">
        <v>30</v>
      </c>
      <c r="AE6" s="87">
        <v>31</v>
      </c>
      <c r="AF6" s="86">
        <v>32</v>
      </c>
      <c r="AG6" s="94">
        <v>33</v>
      </c>
      <c r="AH6" s="95">
        <v>34</v>
      </c>
      <c r="AI6" s="94">
        <v>35</v>
      </c>
      <c r="AJ6" s="95">
        <v>36</v>
      </c>
      <c r="AK6" s="96">
        <v>37</v>
      </c>
      <c r="AL6" s="97">
        <v>38</v>
      </c>
      <c r="AM6" s="96">
        <v>39</v>
      </c>
      <c r="AN6" s="97">
        <v>40</v>
      </c>
      <c r="AO6" s="98">
        <v>41</v>
      </c>
      <c r="AP6" s="99">
        <v>42</v>
      </c>
      <c r="AQ6" s="3"/>
      <c r="AR6" s="3"/>
    </row>
    <row r="7" spans="1:44" ht="267" customHeight="1" thickBot="1" x14ac:dyDescent="0.3">
      <c r="A7" s="8">
        <v>1</v>
      </c>
      <c r="B7" s="759" t="s">
        <v>273</v>
      </c>
      <c r="C7" s="235">
        <v>14</v>
      </c>
      <c r="D7" s="235" t="s">
        <v>852</v>
      </c>
      <c r="E7" s="235">
        <v>19</v>
      </c>
      <c r="F7" s="235"/>
      <c r="G7" s="235" t="s">
        <v>853</v>
      </c>
      <c r="H7" s="235" t="s">
        <v>854</v>
      </c>
      <c r="I7" s="235">
        <v>0</v>
      </c>
      <c r="J7" s="235">
        <v>3</v>
      </c>
      <c r="K7" s="235">
        <v>0</v>
      </c>
      <c r="L7" s="235">
        <v>0</v>
      </c>
      <c r="M7" s="235">
        <v>0</v>
      </c>
      <c r="N7" s="235">
        <v>9031294.5</v>
      </c>
      <c r="O7" s="235">
        <v>12408498</v>
      </c>
      <c r="P7" s="235">
        <v>947450</v>
      </c>
      <c r="Q7" s="235">
        <v>22587816.5</v>
      </c>
      <c r="R7" s="235">
        <v>0</v>
      </c>
      <c r="S7" s="235">
        <v>0</v>
      </c>
      <c r="T7" s="235">
        <v>35000</v>
      </c>
      <c r="U7" s="235">
        <v>24000</v>
      </c>
      <c r="V7" s="235">
        <v>55660</v>
      </c>
      <c r="W7" s="235">
        <v>23155</v>
      </c>
      <c r="X7" s="235">
        <v>200.01</v>
      </c>
      <c r="Y7" s="235">
        <v>0</v>
      </c>
      <c r="Z7" s="235">
        <v>8</v>
      </c>
      <c r="AA7" s="235">
        <v>1587</v>
      </c>
      <c r="AB7" s="235">
        <v>89</v>
      </c>
      <c r="AC7" s="235">
        <v>0</v>
      </c>
      <c r="AD7" s="235">
        <v>0</v>
      </c>
      <c r="AE7" s="235">
        <v>0</v>
      </c>
      <c r="AF7" s="235">
        <v>32</v>
      </c>
      <c r="AG7" s="235">
        <v>0</v>
      </c>
      <c r="AH7" s="235">
        <v>0</v>
      </c>
      <c r="AI7" s="235">
        <v>0</v>
      </c>
      <c r="AJ7" s="235">
        <v>1016000</v>
      </c>
      <c r="AK7" s="235">
        <v>0</v>
      </c>
      <c r="AL7" s="235">
        <v>0</v>
      </c>
      <c r="AM7" s="235">
        <v>380000</v>
      </c>
      <c r="AN7" s="235">
        <v>810000</v>
      </c>
      <c r="AO7" s="235">
        <v>1190000</v>
      </c>
      <c r="AP7" s="235">
        <v>5641384</v>
      </c>
      <c r="AQ7" s="2"/>
      <c r="AR7" s="2"/>
    </row>
    <row r="8" spans="1:44" ht="282" customHeight="1" thickBot="1" x14ac:dyDescent="0.3">
      <c r="A8" s="179">
        <v>2</v>
      </c>
      <c r="B8" s="759" t="s">
        <v>274</v>
      </c>
      <c r="C8" s="235">
        <v>3</v>
      </c>
      <c r="D8" s="235" t="s">
        <v>748</v>
      </c>
      <c r="E8" s="235">
        <v>6</v>
      </c>
      <c r="F8" s="235"/>
      <c r="G8" s="235" t="s">
        <v>861</v>
      </c>
      <c r="H8" s="235" t="s">
        <v>854</v>
      </c>
      <c r="I8" s="235"/>
      <c r="J8" s="235"/>
      <c r="K8" s="235"/>
      <c r="L8" s="235"/>
      <c r="M8" s="235"/>
      <c r="N8" s="235">
        <v>10101000</v>
      </c>
      <c r="O8" s="235">
        <v>8072000</v>
      </c>
      <c r="P8" s="235">
        <v>1397000</v>
      </c>
      <c r="Q8" s="235">
        <v>19570000</v>
      </c>
      <c r="R8" s="235">
        <v>0</v>
      </c>
      <c r="S8" s="235">
        <v>0</v>
      </c>
      <c r="T8" s="235">
        <v>0</v>
      </c>
      <c r="U8" s="235">
        <v>0</v>
      </c>
      <c r="V8" s="235">
        <v>4247</v>
      </c>
      <c r="W8" s="235">
        <v>3058</v>
      </c>
      <c r="X8" s="235">
        <v>72</v>
      </c>
      <c r="Y8" s="235">
        <v>0</v>
      </c>
      <c r="Z8" s="235">
        <v>750</v>
      </c>
      <c r="AA8" s="235">
        <v>170</v>
      </c>
      <c r="AB8" s="235">
        <v>7000</v>
      </c>
      <c r="AC8" s="235">
        <v>0</v>
      </c>
      <c r="AD8" s="235">
        <v>0</v>
      </c>
      <c r="AE8" s="235">
        <v>0</v>
      </c>
      <c r="AF8" s="235">
        <v>0</v>
      </c>
      <c r="AG8" s="235">
        <v>0</v>
      </c>
      <c r="AH8" s="235">
        <v>401000</v>
      </c>
      <c r="AI8" s="235">
        <v>739000</v>
      </c>
      <c r="AJ8" s="235">
        <v>1553000</v>
      </c>
      <c r="AK8" s="235">
        <v>0</v>
      </c>
      <c r="AL8" s="235">
        <v>2268000</v>
      </c>
      <c r="AM8" s="235">
        <v>14800000</v>
      </c>
      <c r="AN8" s="235">
        <v>8456000</v>
      </c>
      <c r="AO8" s="235">
        <v>28217000</v>
      </c>
      <c r="AP8" s="235">
        <v>8647000</v>
      </c>
      <c r="AQ8" s="774"/>
      <c r="AR8" s="775"/>
    </row>
    <row r="9" spans="1:44" ht="312" customHeight="1" thickBot="1" x14ac:dyDescent="0.3">
      <c r="A9" s="8">
        <v>3</v>
      </c>
      <c r="B9" s="759" t="s">
        <v>275</v>
      </c>
      <c r="C9" s="235">
        <v>3</v>
      </c>
      <c r="D9" s="235" t="s">
        <v>741</v>
      </c>
      <c r="E9" s="235">
        <v>6</v>
      </c>
      <c r="F9" s="235"/>
      <c r="G9" s="235" t="s">
        <v>750</v>
      </c>
      <c r="H9" s="235" t="s">
        <v>855</v>
      </c>
      <c r="I9" s="235"/>
      <c r="J9" s="235"/>
      <c r="K9" s="235"/>
      <c r="L9" s="235"/>
      <c r="M9" s="235"/>
      <c r="N9" s="235">
        <v>1381100</v>
      </c>
      <c r="O9" s="235">
        <v>3999010</v>
      </c>
      <c r="P9" s="235">
        <v>0</v>
      </c>
      <c r="Q9" s="235">
        <v>5380110</v>
      </c>
      <c r="R9" s="235">
        <v>31000</v>
      </c>
      <c r="S9" s="235">
        <v>30500</v>
      </c>
      <c r="T9" s="235">
        <v>47200</v>
      </c>
      <c r="U9" s="235">
        <v>55900</v>
      </c>
      <c r="V9" s="235">
        <v>109979</v>
      </c>
      <c r="W9" s="235">
        <v>9019</v>
      </c>
      <c r="X9" s="235">
        <v>107.31921443037974</v>
      </c>
      <c r="Y9" s="235">
        <v>2159.52</v>
      </c>
      <c r="Z9" s="235">
        <v>1716</v>
      </c>
      <c r="AA9" s="235">
        <v>469.88499999999999</v>
      </c>
      <c r="AB9" s="235">
        <v>524.5</v>
      </c>
      <c r="AC9" s="235">
        <v>0</v>
      </c>
      <c r="AD9" s="235">
        <v>330</v>
      </c>
      <c r="AE9" s="235">
        <v>42.45</v>
      </c>
      <c r="AF9" s="235">
        <v>106</v>
      </c>
      <c r="AG9" s="235">
        <v>993000</v>
      </c>
      <c r="AH9" s="235">
        <v>158000</v>
      </c>
      <c r="AI9" s="235">
        <v>40000</v>
      </c>
      <c r="AJ9" s="235">
        <v>345100</v>
      </c>
      <c r="AK9" s="235">
        <v>0</v>
      </c>
      <c r="AL9" s="235">
        <v>2250000</v>
      </c>
      <c r="AM9" s="235">
        <v>1483400</v>
      </c>
      <c r="AN9" s="235">
        <v>3285000</v>
      </c>
      <c r="AO9" s="235">
        <v>7116400</v>
      </c>
      <c r="AP9" s="235">
        <v>2221290</v>
      </c>
      <c r="AQ9" s="2"/>
      <c r="AR9" s="2"/>
    </row>
    <row r="10" spans="1:44" ht="335.25" customHeight="1" thickBot="1" x14ac:dyDescent="0.3">
      <c r="A10" s="8">
        <v>4</v>
      </c>
      <c r="B10" s="759" t="s">
        <v>276</v>
      </c>
      <c r="C10" s="235">
        <v>77</v>
      </c>
      <c r="D10" s="235" t="s">
        <v>846</v>
      </c>
      <c r="E10" s="235">
        <v>54</v>
      </c>
      <c r="F10" s="235"/>
      <c r="G10" s="235" t="s">
        <v>847</v>
      </c>
      <c r="H10" s="235" t="s">
        <v>856</v>
      </c>
      <c r="I10" s="235">
        <v>1</v>
      </c>
      <c r="J10" s="235">
        <v>3</v>
      </c>
      <c r="K10" s="235">
        <v>0</v>
      </c>
      <c r="L10" s="235">
        <v>0</v>
      </c>
      <c r="M10" s="235">
        <v>0</v>
      </c>
      <c r="N10" s="235">
        <v>15130926</v>
      </c>
      <c r="O10" s="235">
        <v>35874426</v>
      </c>
      <c r="P10" s="235">
        <v>7003790</v>
      </c>
      <c r="Q10" s="235">
        <v>58009142</v>
      </c>
      <c r="R10" s="235">
        <v>81530</v>
      </c>
      <c r="S10" s="235">
        <v>5902</v>
      </c>
      <c r="T10" s="235">
        <v>5600</v>
      </c>
      <c r="U10" s="235">
        <v>287200</v>
      </c>
      <c r="V10" s="235">
        <v>89592</v>
      </c>
      <c r="W10" s="235">
        <v>4094</v>
      </c>
      <c r="X10" s="235">
        <v>178.57834801762112</v>
      </c>
      <c r="Y10" s="235">
        <v>153</v>
      </c>
      <c r="Z10" s="235">
        <v>1222.0600000000002</v>
      </c>
      <c r="AA10" s="235">
        <v>444.40000000000003</v>
      </c>
      <c r="AB10" s="235">
        <v>60953.340000000004</v>
      </c>
      <c r="AC10" s="235">
        <v>53.5</v>
      </c>
      <c r="AD10" s="235">
        <v>0.86</v>
      </c>
      <c r="AE10" s="235">
        <v>85.93</v>
      </c>
      <c r="AF10" s="235">
        <v>38508.979999999996</v>
      </c>
      <c r="AG10" s="235">
        <v>1118335.5430000001</v>
      </c>
      <c r="AH10" s="235">
        <v>547000</v>
      </c>
      <c r="AI10" s="235">
        <v>1045000</v>
      </c>
      <c r="AJ10" s="235">
        <v>29901578.599999998</v>
      </c>
      <c r="AK10" s="235">
        <v>2552100</v>
      </c>
      <c r="AL10" s="235">
        <v>1037824</v>
      </c>
      <c r="AM10" s="235">
        <v>22080</v>
      </c>
      <c r="AN10" s="235">
        <v>50852080</v>
      </c>
      <c r="AO10" s="235">
        <v>54464084</v>
      </c>
      <c r="AP10" s="235">
        <v>-3545058</v>
      </c>
      <c r="AQ10" s="2"/>
      <c r="AR10" s="2"/>
    </row>
    <row r="11" spans="1:44" ht="294.75" customHeight="1" thickBot="1" x14ac:dyDescent="0.3">
      <c r="A11" s="8">
        <v>5</v>
      </c>
      <c r="B11" s="759" t="s">
        <v>277</v>
      </c>
      <c r="C11" s="235">
        <v>17</v>
      </c>
      <c r="D11" s="235" t="s">
        <v>749</v>
      </c>
      <c r="E11" s="235">
        <v>23</v>
      </c>
      <c r="F11" s="235"/>
      <c r="G11" s="235" t="s">
        <v>751</v>
      </c>
      <c r="H11" s="235" t="s">
        <v>854</v>
      </c>
      <c r="I11" s="235">
        <v>0</v>
      </c>
      <c r="J11" s="235">
        <v>0</v>
      </c>
      <c r="K11" s="235">
        <v>0</v>
      </c>
      <c r="L11" s="235">
        <v>0</v>
      </c>
      <c r="M11" s="235">
        <v>0</v>
      </c>
      <c r="N11" s="235">
        <v>5853120</v>
      </c>
      <c r="O11" s="235">
        <v>5274140</v>
      </c>
      <c r="P11" s="235">
        <v>1439600</v>
      </c>
      <c r="Q11" s="235">
        <v>12566860</v>
      </c>
      <c r="R11" s="235">
        <v>25000</v>
      </c>
      <c r="S11" s="235">
        <v>30000</v>
      </c>
      <c r="T11" s="235">
        <v>0</v>
      </c>
      <c r="U11" s="235">
        <v>0</v>
      </c>
      <c r="V11" s="235">
        <v>45668</v>
      </c>
      <c r="W11" s="235">
        <v>9644</v>
      </c>
      <c r="X11" s="235">
        <v>91</v>
      </c>
      <c r="Y11" s="235">
        <v>1</v>
      </c>
      <c r="Z11" s="235">
        <v>2292.1999999999998</v>
      </c>
      <c r="AA11" s="235">
        <v>411.1</v>
      </c>
      <c r="AB11" s="235">
        <v>10397</v>
      </c>
      <c r="AC11" s="235">
        <v>1</v>
      </c>
      <c r="AD11" s="235">
        <v>577.20000000000005</v>
      </c>
      <c r="AE11" s="235">
        <v>0</v>
      </c>
      <c r="AF11" s="235">
        <v>197</v>
      </c>
      <c r="AG11" s="235">
        <v>25000</v>
      </c>
      <c r="AH11" s="235">
        <v>672000</v>
      </c>
      <c r="AI11" s="235">
        <v>0</v>
      </c>
      <c r="AJ11" s="235">
        <v>3580000</v>
      </c>
      <c r="AK11" s="235">
        <v>0</v>
      </c>
      <c r="AL11" s="235">
        <v>0</v>
      </c>
      <c r="AM11" s="235">
        <v>0</v>
      </c>
      <c r="AN11" s="235">
        <v>10002866</v>
      </c>
      <c r="AO11" s="235">
        <v>10002866</v>
      </c>
      <c r="AP11" s="235">
        <v>-742944</v>
      </c>
      <c r="AQ11" s="2"/>
      <c r="AR11" s="2"/>
    </row>
    <row r="12" spans="1:44" ht="363.75" customHeight="1" thickBot="1" x14ac:dyDescent="0.3">
      <c r="A12" s="8">
        <v>6</v>
      </c>
      <c r="B12" s="759" t="s">
        <v>278</v>
      </c>
      <c r="C12" s="235">
        <v>94</v>
      </c>
      <c r="D12" s="235" t="s">
        <v>765</v>
      </c>
      <c r="E12" s="235">
        <v>41</v>
      </c>
      <c r="F12" s="235"/>
      <c r="G12" s="235" t="s">
        <v>766</v>
      </c>
      <c r="H12" s="235" t="s">
        <v>857</v>
      </c>
      <c r="I12" s="235"/>
      <c r="J12" s="235"/>
      <c r="K12" s="235"/>
      <c r="L12" s="235"/>
      <c r="M12" s="235"/>
      <c r="N12" s="235">
        <v>6248500</v>
      </c>
      <c r="O12" s="235">
        <v>6972390</v>
      </c>
      <c r="P12" s="235">
        <v>2454300</v>
      </c>
      <c r="Q12" s="235">
        <v>15675190</v>
      </c>
      <c r="R12" s="235">
        <v>82000</v>
      </c>
      <c r="S12" s="235">
        <v>14700</v>
      </c>
      <c r="T12" s="235">
        <v>1029080</v>
      </c>
      <c r="U12" s="235">
        <v>152240</v>
      </c>
      <c r="V12" s="235">
        <v>70517</v>
      </c>
      <c r="W12" s="235">
        <v>81906</v>
      </c>
      <c r="X12" s="235">
        <v>0</v>
      </c>
      <c r="Y12" s="235">
        <v>74.94</v>
      </c>
      <c r="Z12" s="235">
        <v>6192</v>
      </c>
      <c r="AA12" s="235">
        <v>4058</v>
      </c>
      <c r="AB12" s="235">
        <v>15720.12</v>
      </c>
      <c r="AC12" s="235">
        <v>74.94</v>
      </c>
      <c r="AD12" s="235">
        <v>647</v>
      </c>
      <c r="AE12" s="235">
        <v>8</v>
      </c>
      <c r="AF12" s="235">
        <v>44943.12</v>
      </c>
      <c r="AG12" s="235">
        <v>791697</v>
      </c>
      <c r="AH12" s="235">
        <v>742506</v>
      </c>
      <c r="AI12" s="235">
        <v>0</v>
      </c>
      <c r="AJ12" s="235">
        <v>4888373</v>
      </c>
      <c r="AK12" s="235">
        <v>840697</v>
      </c>
      <c r="AL12" s="235">
        <v>742506</v>
      </c>
      <c r="AM12" s="235">
        <v>0</v>
      </c>
      <c r="AN12" s="235">
        <v>6292373</v>
      </c>
      <c r="AO12" s="235">
        <v>7875576</v>
      </c>
      <c r="AP12" s="235">
        <v>-7799614</v>
      </c>
      <c r="AQ12" s="2"/>
      <c r="AR12" s="2"/>
    </row>
    <row r="13" spans="1:44" ht="409.5" customHeight="1" thickBot="1" x14ac:dyDescent="0.3">
      <c r="A13" s="179">
        <v>7</v>
      </c>
      <c r="B13" s="759" t="s">
        <v>279</v>
      </c>
      <c r="C13" s="235">
        <v>117</v>
      </c>
      <c r="D13" s="235" t="s">
        <v>777</v>
      </c>
      <c r="E13" s="235">
        <v>65</v>
      </c>
      <c r="F13" s="235"/>
      <c r="G13" s="235" t="s">
        <v>778</v>
      </c>
      <c r="H13" s="235" t="s">
        <v>858</v>
      </c>
      <c r="I13" s="235"/>
      <c r="J13" s="235"/>
      <c r="K13" s="235"/>
      <c r="L13" s="235"/>
      <c r="M13" s="235"/>
      <c r="N13" s="235">
        <v>15433850</v>
      </c>
      <c r="O13" s="235">
        <v>24915123</v>
      </c>
      <c r="P13" s="235">
        <v>5868790</v>
      </c>
      <c r="Q13" s="235">
        <v>46217763</v>
      </c>
      <c r="R13" s="235">
        <v>40000</v>
      </c>
      <c r="S13" s="235">
        <v>32450</v>
      </c>
      <c r="T13" s="235">
        <v>119000</v>
      </c>
      <c r="U13" s="235">
        <v>52200</v>
      </c>
      <c r="V13" s="235">
        <v>402504</v>
      </c>
      <c r="W13" s="235">
        <v>59340</v>
      </c>
      <c r="X13" s="235">
        <v>254.3113062061235</v>
      </c>
      <c r="Y13" s="235">
        <v>0</v>
      </c>
      <c r="Z13" s="235">
        <v>129980.2</v>
      </c>
      <c r="AA13" s="235">
        <v>1734</v>
      </c>
      <c r="AB13" s="235">
        <v>3569</v>
      </c>
      <c r="AC13" s="235">
        <v>0</v>
      </c>
      <c r="AD13" s="235">
        <v>46620.2</v>
      </c>
      <c r="AE13" s="235">
        <v>1515.4</v>
      </c>
      <c r="AF13" s="235">
        <v>3111</v>
      </c>
      <c r="AG13" s="235">
        <v>0</v>
      </c>
      <c r="AH13" s="235">
        <v>8394800</v>
      </c>
      <c r="AI13" s="235">
        <v>19800</v>
      </c>
      <c r="AJ13" s="235">
        <v>25141651</v>
      </c>
      <c r="AK13" s="235">
        <v>250000</v>
      </c>
      <c r="AL13" s="235">
        <v>65064800</v>
      </c>
      <c r="AM13" s="235">
        <v>1958800</v>
      </c>
      <c r="AN13" s="235">
        <v>11686310</v>
      </c>
      <c r="AO13" s="235">
        <v>77654410</v>
      </c>
      <c r="AP13" s="235">
        <v>32364387</v>
      </c>
      <c r="AQ13" s="2"/>
      <c r="AR13" s="2"/>
    </row>
    <row r="14" spans="1:44" ht="409.5" customHeight="1" thickBot="1" x14ac:dyDescent="0.3">
      <c r="A14" s="8">
        <v>8</v>
      </c>
      <c r="B14" s="759" t="s">
        <v>280</v>
      </c>
      <c r="C14" s="235">
        <v>43</v>
      </c>
      <c r="D14" s="235" t="s">
        <v>803</v>
      </c>
      <c r="E14" s="235">
        <v>67</v>
      </c>
      <c r="F14" s="235"/>
      <c r="G14" s="235" t="s">
        <v>804</v>
      </c>
      <c r="H14" s="235" t="s">
        <v>859</v>
      </c>
      <c r="I14" s="235"/>
      <c r="J14" s="235"/>
      <c r="K14" s="235"/>
      <c r="L14" s="235"/>
      <c r="M14" s="235"/>
      <c r="N14" s="235">
        <v>13785570</v>
      </c>
      <c r="O14" s="235">
        <v>13437758</v>
      </c>
      <c r="P14" s="235">
        <v>3620049</v>
      </c>
      <c r="Q14" s="235">
        <v>30935209</v>
      </c>
      <c r="R14" s="235">
        <v>92000</v>
      </c>
      <c r="S14" s="235">
        <v>17200</v>
      </c>
      <c r="T14" s="235">
        <v>2270</v>
      </c>
      <c r="U14" s="235">
        <v>234170</v>
      </c>
      <c r="V14" s="235">
        <v>45656</v>
      </c>
      <c r="W14" s="235">
        <v>61787</v>
      </c>
      <c r="X14" s="235">
        <v>599.51488023500315</v>
      </c>
      <c r="Y14" s="235">
        <v>4.8100000000000005</v>
      </c>
      <c r="Z14" s="235">
        <v>15795</v>
      </c>
      <c r="AA14" s="235">
        <v>9768</v>
      </c>
      <c r="AB14" s="235">
        <v>2078661.75</v>
      </c>
      <c r="AC14" s="235">
        <v>2.2999999999999998</v>
      </c>
      <c r="AD14" s="235">
        <v>0</v>
      </c>
      <c r="AE14" s="235">
        <v>4157</v>
      </c>
      <c r="AF14" s="235">
        <v>1373045.85</v>
      </c>
      <c r="AG14" s="235">
        <v>69300</v>
      </c>
      <c r="AH14" s="235">
        <v>0</v>
      </c>
      <c r="AI14" s="235">
        <v>0</v>
      </c>
      <c r="AJ14" s="235">
        <v>7950660</v>
      </c>
      <c r="AK14" s="235">
        <v>136800</v>
      </c>
      <c r="AL14" s="235">
        <v>0</v>
      </c>
      <c r="AM14" s="235">
        <v>4222100</v>
      </c>
      <c r="AN14" s="235">
        <v>16023101</v>
      </c>
      <c r="AO14" s="235">
        <v>19917401</v>
      </c>
      <c r="AP14" s="235">
        <v>-10017893</v>
      </c>
      <c r="AQ14" s="2"/>
      <c r="AR14" s="2"/>
    </row>
    <row r="15" spans="1:44" ht="409.6" customHeight="1" x14ac:dyDescent="0.25">
      <c r="A15" s="179">
        <v>9</v>
      </c>
      <c r="B15" s="763" t="s">
        <v>45</v>
      </c>
      <c r="C15" s="758">
        <v>7</v>
      </c>
      <c r="D15" s="235" t="s">
        <v>779</v>
      </c>
      <c r="E15" s="235">
        <v>20</v>
      </c>
      <c r="F15" s="235"/>
      <c r="G15" s="235" t="s">
        <v>780</v>
      </c>
      <c r="H15" s="235" t="s">
        <v>860</v>
      </c>
      <c r="I15" s="235"/>
      <c r="J15" s="235"/>
      <c r="K15" s="235"/>
      <c r="L15" s="235"/>
      <c r="M15" s="235"/>
      <c r="N15" s="235">
        <v>21059082</v>
      </c>
      <c r="O15" s="235">
        <v>20564999</v>
      </c>
      <c r="P15" s="235">
        <v>729800</v>
      </c>
      <c r="Q15" s="235">
        <v>42353881</v>
      </c>
      <c r="R15" s="235">
        <v>100000</v>
      </c>
      <c r="S15" s="235">
        <v>15000</v>
      </c>
      <c r="T15" s="235">
        <v>92150</v>
      </c>
      <c r="U15" s="235">
        <v>31030</v>
      </c>
      <c r="V15" s="235">
        <v>0</v>
      </c>
      <c r="W15" s="235">
        <v>0</v>
      </c>
      <c r="X15" s="235">
        <v>0</v>
      </c>
      <c r="Y15" s="235">
        <v>0</v>
      </c>
      <c r="Z15" s="235">
        <v>9.1</v>
      </c>
      <c r="AA15" s="235">
        <v>414.7</v>
      </c>
      <c r="AB15" s="235">
        <v>27.3333333</v>
      </c>
      <c r="AC15" s="235">
        <v>1.58</v>
      </c>
      <c r="AD15" s="235">
        <v>7.7</v>
      </c>
      <c r="AE15" s="235">
        <v>60163</v>
      </c>
      <c r="AF15" s="235">
        <v>2206.6999999999998</v>
      </c>
      <c r="AG15" s="235">
        <v>0</v>
      </c>
      <c r="AH15" s="235">
        <v>0</v>
      </c>
      <c r="AI15" s="235">
        <v>0</v>
      </c>
      <c r="AJ15" s="235">
        <v>0</v>
      </c>
      <c r="AK15" s="235">
        <v>158000</v>
      </c>
      <c r="AL15" s="235">
        <v>115500</v>
      </c>
      <c r="AM15" s="235">
        <v>60000</v>
      </c>
      <c r="AN15" s="235">
        <v>7044004.9989999998</v>
      </c>
      <c r="AO15" s="235">
        <v>27345804.999000002</v>
      </c>
      <c r="AP15" s="235">
        <v>-15008076.001000002</v>
      </c>
      <c r="AQ15" s="2"/>
      <c r="AR15" s="2"/>
    </row>
    <row r="16" spans="1:44" s="1" customFormat="1" ht="64.5" customHeight="1" x14ac:dyDescent="0.25">
      <c r="A16" s="773" t="s">
        <v>42</v>
      </c>
      <c r="B16" s="773"/>
      <c r="C16" s="762">
        <v>375</v>
      </c>
      <c r="D16" s="762"/>
      <c r="E16" s="762">
        <f t="shared" ref="E16" si="0">SUM(E7:E15)</f>
        <v>301</v>
      </c>
      <c r="F16" s="762"/>
      <c r="G16" s="762"/>
      <c r="H16" s="762">
        <v>0</v>
      </c>
      <c r="I16" s="762">
        <v>1</v>
      </c>
      <c r="J16" s="762">
        <v>6</v>
      </c>
      <c r="K16" s="762">
        <v>0</v>
      </c>
      <c r="L16" s="762">
        <v>0</v>
      </c>
      <c r="M16" s="762">
        <v>0</v>
      </c>
      <c r="N16" s="762">
        <v>98024442.5</v>
      </c>
      <c r="O16" s="762">
        <v>131518344</v>
      </c>
      <c r="P16" s="762">
        <v>23460779</v>
      </c>
      <c r="Q16" s="762">
        <v>253295971.5</v>
      </c>
      <c r="R16" s="762">
        <v>451530</v>
      </c>
      <c r="S16" s="762">
        <v>145752</v>
      </c>
      <c r="T16" s="762">
        <v>1330300</v>
      </c>
      <c r="U16" s="762">
        <v>836740</v>
      </c>
      <c r="V16" s="762">
        <v>823823</v>
      </c>
      <c r="W16" s="762">
        <v>252003</v>
      </c>
      <c r="X16" s="762">
        <v>1502.7337488891276</v>
      </c>
      <c r="Y16" s="762">
        <v>2393.27</v>
      </c>
      <c r="Z16" s="762">
        <v>157964.56</v>
      </c>
      <c r="AA16" s="762">
        <v>19057.085000000003</v>
      </c>
      <c r="AB16" s="762">
        <v>2176942.0433332999</v>
      </c>
      <c r="AC16" s="762">
        <v>133.32000000000002</v>
      </c>
      <c r="AD16" s="762">
        <v>48182.959999999992</v>
      </c>
      <c r="AE16" s="762">
        <v>65971.78</v>
      </c>
      <c r="AF16" s="762">
        <v>1462150.6500000001</v>
      </c>
      <c r="AG16" s="762">
        <v>2997332.5430000001</v>
      </c>
      <c r="AH16" s="762">
        <v>10915306</v>
      </c>
      <c r="AI16" s="762">
        <v>1843800</v>
      </c>
      <c r="AJ16" s="762">
        <v>74376362.599999994</v>
      </c>
      <c r="AK16" s="762">
        <v>3937597</v>
      </c>
      <c r="AL16" s="762">
        <v>71478630</v>
      </c>
      <c r="AM16" s="762">
        <v>22926380</v>
      </c>
      <c r="AN16" s="762">
        <v>114451734.999</v>
      </c>
      <c r="AO16" s="762">
        <v>233783541.99900001</v>
      </c>
      <c r="AP16" s="762">
        <v>11760475.998999998</v>
      </c>
      <c r="AQ16" s="3"/>
      <c r="AR16" s="3"/>
    </row>
    <row r="17" spans="1:44" ht="34.5" customHeight="1" x14ac:dyDescent="0.25">
      <c r="A17" s="4"/>
      <c r="B17" s="765" t="s">
        <v>281</v>
      </c>
      <c r="C17" s="765"/>
      <c r="D17" s="765"/>
      <c r="E17" s="765"/>
      <c r="F17" s="765"/>
      <c r="G17" s="765"/>
      <c r="H17" s="765"/>
      <c r="I17" s="765"/>
      <c r="J17" s="765"/>
      <c r="K17" s="765"/>
      <c r="L17" s="765"/>
      <c r="M17" s="765"/>
      <c r="N17" s="765"/>
      <c r="O17" s="765"/>
      <c r="P17" s="765"/>
      <c r="Q17" s="765"/>
      <c r="R17" s="765"/>
      <c r="S17" s="765"/>
      <c r="T17" s="765"/>
      <c r="U17" s="765"/>
      <c r="V17" s="765"/>
      <c r="W17" s="765"/>
      <c r="X17" s="765"/>
      <c r="Y17" s="765"/>
      <c r="Z17" s="765"/>
      <c r="AA17" s="765"/>
      <c r="AB17" s="765"/>
      <c r="AC17" s="765"/>
      <c r="AD17" s="765"/>
      <c r="AE17" s="765"/>
      <c r="AF17" s="765"/>
      <c r="AG17" s="5"/>
      <c r="AH17" s="5"/>
      <c r="AI17" s="5"/>
      <c r="AJ17" s="5"/>
      <c r="AK17" s="5"/>
      <c r="AL17" s="6"/>
      <c r="AM17" s="6"/>
      <c r="AN17" s="6"/>
      <c r="AO17" s="7"/>
      <c r="AP17" s="7"/>
      <c r="AQ17" s="2"/>
      <c r="AR17" s="2"/>
    </row>
  </sheetData>
  <mergeCells count="35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Q3:Q4"/>
    <mergeCell ref="E3:E4"/>
    <mergeCell ref="AQ8:AR8"/>
    <mergeCell ref="AP3:AP4"/>
    <mergeCell ref="AO3:AO4"/>
    <mergeCell ref="V3:X3"/>
    <mergeCell ref="P3:P4"/>
    <mergeCell ref="B17:AF17"/>
    <mergeCell ref="Y3:AB3"/>
    <mergeCell ref="AC3:AF3"/>
    <mergeCell ref="AG3:AJ3"/>
    <mergeCell ref="AK3:AN3"/>
    <mergeCell ref="I3:I4"/>
    <mergeCell ref="J3:J4"/>
    <mergeCell ref="K3:K4"/>
    <mergeCell ref="L3:L4"/>
    <mergeCell ref="M3:M4"/>
    <mergeCell ref="N3:N4"/>
    <mergeCell ref="O3:O4"/>
    <mergeCell ref="G3:G4"/>
    <mergeCell ref="F3:F4"/>
    <mergeCell ref="H3:H4"/>
    <mergeCell ref="A16:B1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1"/>
  <sheetViews>
    <sheetView topLeftCell="L1" zoomScale="85" zoomScaleNormal="85" workbookViewId="0">
      <selection activeCell="F7" sqref="F7:F60"/>
    </sheetView>
  </sheetViews>
  <sheetFormatPr defaultRowHeight="15" x14ac:dyDescent="0.25"/>
  <cols>
    <col min="1" max="1" width="9.28515625" style="2" bestFit="1" customWidth="1"/>
    <col min="2" max="2" width="14.42578125" style="2" customWidth="1"/>
    <col min="3" max="3" width="9.28515625" style="2" bestFit="1" customWidth="1"/>
    <col min="4" max="4" width="31.42578125" style="2" customWidth="1"/>
    <col min="5" max="5" width="9.28515625" style="2" bestFit="1" customWidth="1"/>
    <col min="6" max="6" width="16.140625" style="2" customWidth="1"/>
    <col min="7" max="7" width="27.85546875" style="2" customWidth="1"/>
    <col min="8" max="8" width="20.7109375" style="2" customWidth="1"/>
    <col min="9" max="11" width="9.28515625" style="2" bestFit="1" customWidth="1"/>
    <col min="12" max="12" width="21" style="2" customWidth="1"/>
    <col min="13" max="13" width="15" style="2" customWidth="1"/>
    <col min="14" max="14" width="13.28515625" style="2" customWidth="1"/>
    <col min="15" max="15" width="13.5703125" style="2" customWidth="1"/>
    <col min="16" max="16" width="20.140625" style="2" customWidth="1"/>
    <col min="17" max="17" width="19.85546875" style="2" customWidth="1"/>
    <col min="18" max="18" width="10.28515625" style="2" customWidth="1"/>
    <col min="19" max="21" width="9.28515625" style="2" bestFit="1" customWidth="1"/>
    <col min="22" max="22" width="15" style="2" customWidth="1"/>
    <col min="23" max="23" width="16" style="2" customWidth="1"/>
    <col min="24" max="32" width="9.28515625" style="2" bestFit="1" customWidth="1"/>
    <col min="33" max="33" width="10.7109375" style="2" bestFit="1" customWidth="1"/>
    <col min="34" max="35" width="9.28515625" style="2" bestFit="1" customWidth="1"/>
    <col min="36" max="36" width="12.28515625" style="2" bestFit="1" customWidth="1"/>
    <col min="37" max="37" width="16.5703125" style="2" customWidth="1"/>
    <col min="38" max="38" width="11.140625" style="2" customWidth="1"/>
    <col min="39" max="39" width="9.28515625" style="2" bestFit="1" customWidth="1"/>
    <col min="40" max="40" width="12.7109375" style="2" customWidth="1"/>
    <col min="41" max="41" width="15" style="2" customWidth="1"/>
    <col min="42" max="42" width="15.140625" style="2" customWidth="1"/>
    <col min="43" max="16384" width="9.140625" style="2"/>
  </cols>
  <sheetData>
    <row r="1" spans="1:42" ht="51.75" customHeight="1" thickBot="1" x14ac:dyDescent="0.3">
      <c r="A1" s="799" t="s">
        <v>862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260"/>
    </row>
    <row r="2" spans="1:42" ht="74.25" customHeight="1" x14ac:dyDescent="0.25">
      <c r="A2" s="1033" t="s">
        <v>13</v>
      </c>
      <c r="B2" s="1036" t="s">
        <v>33</v>
      </c>
      <c r="C2" s="1038" t="s">
        <v>43</v>
      </c>
      <c r="D2" s="1039" t="s">
        <v>11</v>
      </c>
      <c r="E2" s="1039"/>
      <c r="F2" s="1039"/>
      <c r="G2" s="1039"/>
      <c r="H2" s="1039"/>
      <c r="I2" s="1036" t="s">
        <v>14</v>
      </c>
      <c r="J2" s="1036"/>
      <c r="K2" s="1036"/>
      <c r="L2" s="1036"/>
      <c r="M2" s="1036"/>
      <c r="N2" s="1040" t="s">
        <v>4</v>
      </c>
      <c r="O2" s="1040"/>
      <c r="P2" s="1040"/>
      <c r="Q2" s="1040"/>
      <c r="R2" s="1041" t="s">
        <v>23</v>
      </c>
      <c r="S2" s="1041"/>
      <c r="T2" s="1041"/>
      <c r="U2" s="1041"/>
      <c r="V2" s="1036" t="s">
        <v>34</v>
      </c>
      <c r="W2" s="1036"/>
      <c r="X2" s="1036"/>
      <c r="Y2" s="1039" t="s">
        <v>22</v>
      </c>
      <c r="Z2" s="1039"/>
      <c r="AA2" s="1039"/>
      <c r="AB2" s="1039"/>
      <c r="AC2" s="1039"/>
      <c r="AD2" s="1039"/>
      <c r="AE2" s="1039"/>
      <c r="AF2" s="1039"/>
      <c r="AG2" s="1036" t="s">
        <v>0</v>
      </c>
      <c r="AH2" s="1036"/>
      <c r="AI2" s="1036"/>
      <c r="AJ2" s="1036"/>
      <c r="AK2" s="1036"/>
      <c r="AL2" s="1036"/>
      <c r="AM2" s="1036"/>
      <c r="AN2" s="1036"/>
      <c r="AO2" s="1036"/>
      <c r="AP2" s="1043"/>
    </row>
    <row r="3" spans="1:42" ht="114" customHeight="1" x14ac:dyDescent="0.25">
      <c r="A3" s="1034"/>
      <c r="B3" s="1027"/>
      <c r="C3" s="1025"/>
      <c r="D3" s="1025" t="s">
        <v>47</v>
      </c>
      <c r="E3" s="1027" t="s">
        <v>46</v>
      </c>
      <c r="F3" s="1045" t="s">
        <v>10</v>
      </c>
      <c r="G3" s="1025" t="s">
        <v>21</v>
      </c>
      <c r="H3" s="1046" t="s">
        <v>781</v>
      </c>
      <c r="I3" s="1025" t="s">
        <v>7</v>
      </c>
      <c r="J3" s="1025" t="s">
        <v>6</v>
      </c>
      <c r="K3" s="1025" t="s">
        <v>5</v>
      </c>
      <c r="L3" s="1025" t="s">
        <v>32</v>
      </c>
      <c r="M3" s="1027" t="s">
        <v>8</v>
      </c>
      <c r="N3" s="1028" t="s">
        <v>31</v>
      </c>
      <c r="O3" s="1028" t="s">
        <v>2</v>
      </c>
      <c r="P3" s="1028" t="s">
        <v>3</v>
      </c>
      <c r="Q3" s="1029" t="s">
        <v>41</v>
      </c>
      <c r="R3" s="1042"/>
      <c r="S3" s="1042"/>
      <c r="T3" s="1042"/>
      <c r="U3" s="1042"/>
      <c r="V3" s="1027" t="s">
        <v>1</v>
      </c>
      <c r="W3" s="1027"/>
      <c r="X3" s="1027"/>
      <c r="Y3" s="1027" t="s">
        <v>38</v>
      </c>
      <c r="Z3" s="1027"/>
      <c r="AA3" s="1027"/>
      <c r="AB3" s="1027"/>
      <c r="AC3" s="1027" t="s">
        <v>39</v>
      </c>
      <c r="AD3" s="1027"/>
      <c r="AE3" s="1027"/>
      <c r="AF3" s="1027"/>
      <c r="AG3" s="1030" t="s">
        <v>37</v>
      </c>
      <c r="AH3" s="1030"/>
      <c r="AI3" s="1030"/>
      <c r="AJ3" s="1030"/>
      <c r="AK3" s="1031" t="s">
        <v>40</v>
      </c>
      <c r="AL3" s="1031"/>
      <c r="AM3" s="1031"/>
      <c r="AN3" s="1031"/>
      <c r="AO3" s="1032" t="s">
        <v>41</v>
      </c>
      <c r="AP3" s="1026" t="s">
        <v>44</v>
      </c>
    </row>
    <row r="4" spans="1:42" ht="103.5" x14ac:dyDescent="0.25">
      <c r="A4" s="1034"/>
      <c r="B4" s="1027"/>
      <c r="C4" s="1025"/>
      <c r="D4" s="1025"/>
      <c r="E4" s="1027"/>
      <c r="F4" s="1045"/>
      <c r="G4" s="1025"/>
      <c r="H4" s="1046"/>
      <c r="I4" s="1025"/>
      <c r="J4" s="1025"/>
      <c r="K4" s="1025"/>
      <c r="L4" s="1025"/>
      <c r="M4" s="1027"/>
      <c r="N4" s="1028"/>
      <c r="O4" s="1028"/>
      <c r="P4" s="1028"/>
      <c r="Q4" s="1029"/>
      <c r="R4" s="261" t="s">
        <v>24</v>
      </c>
      <c r="S4" s="261" t="s">
        <v>25</v>
      </c>
      <c r="T4" s="261" t="s">
        <v>26</v>
      </c>
      <c r="U4" s="261" t="s">
        <v>27</v>
      </c>
      <c r="V4" s="262" t="s">
        <v>35</v>
      </c>
      <c r="W4" s="262" t="s">
        <v>36</v>
      </c>
      <c r="X4" s="262" t="s">
        <v>9</v>
      </c>
      <c r="Y4" s="263" t="s">
        <v>15</v>
      </c>
      <c r="Z4" s="263" t="s">
        <v>17</v>
      </c>
      <c r="AA4" s="263" t="s">
        <v>19</v>
      </c>
      <c r="AB4" s="263" t="s">
        <v>8</v>
      </c>
      <c r="AC4" s="263" t="s">
        <v>15</v>
      </c>
      <c r="AD4" s="263" t="s">
        <v>17</v>
      </c>
      <c r="AE4" s="263" t="s">
        <v>19</v>
      </c>
      <c r="AF4" s="263" t="s">
        <v>8</v>
      </c>
      <c r="AG4" s="264" t="s">
        <v>15</v>
      </c>
      <c r="AH4" s="264" t="s">
        <v>17</v>
      </c>
      <c r="AI4" s="264" t="s">
        <v>19</v>
      </c>
      <c r="AJ4" s="117" t="s">
        <v>27</v>
      </c>
      <c r="AK4" s="265" t="s">
        <v>15</v>
      </c>
      <c r="AL4" s="265" t="s">
        <v>17</v>
      </c>
      <c r="AM4" s="265" t="s">
        <v>19</v>
      </c>
      <c r="AN4" s="119" t="s">
        <v>27</v>
      </c>
      <c r="AO4" s="1032"/>
      <c r="AP4" s="1026"/>
    </row>
    <row r="5" spans="1:42" ht="35.25" thickBot="1" x14ac:dyDescent="0.3">
      <c r="A5" s="1035"/>
      <c r="B5" s="1037"/>
      <c r="C5" s="266" t="s">
        <v>12</v>
      </c>
      <c r="D5" s="1044"/>
      <c r="E5" s="266" t="s">
        <v>12</v>
      </c>
      <c r="F5" s="267"/>
      <c r="G5" s="267"/>
      <c r="H5" s="268"/>
      <c r="I5" s="269"/>
      <c r="J5" s="269"/>
      <c r="K5" s="270"/>
      <c r="L5" s="269"/>
      <c r="M5" s="269"/>
      <c r="N5" s="271" t="s">
        <v>30</v>
      </c>
      <c r="O5" s="271" t="s">
        <v>30</v>
      </c>
      <c r="P5" s="271" t="s">
        <v>30</v>
      </c>
      <c r="Q5" s="272" t="s">
        <v>30</v>
      </c>
      <c r="R5" s="273" t="s">
        <v>28</v>
      </c>
      <c r="S5" s="273" t="s">
        <v>28</v>
      </c>
      <c r="T5" s="273" t="s">
        <v>28</v>
      </c>
      <c r="U5" s="273" t="s">
        <v>28</v>
      </c>
      <c r="V5" s="269" t="s">
        <v>29</v>
      </c>
      <c r="W5" s="269" t="s">
        <v>12</v>
      </c>
      <c r="X5" s="269" t="s">
        <v>9</v>
      </c>
      <c r="Y5" s="266" t="s">
        <v>16</v>
      </c>
      <c r="Z5" s="266" t="s">
        <v>18</v>
      </c>
      <c r="AA5" s="266" t="s">
        <v>20</v>
      </c>
      <c r="AB5" s="266"/>
      <c r="AC5" s="266" t="s">
        <v>16</v>
      </c>
      <c r="AD5" s="266" t="s">
        <v>18</v>
      </c>
      <c r="AE5" s="266" t="s">
        <v>20</v>
      </c>
      <c r="AF5" s="266"/>
      <c r="AG5" s="274" t="s">
        <v>28</v>
      </c>
      <c r="AH5" s="274" t="s">
        <v>28</v>
      </c>
      <c r="AI5" s="274" t="s">
        <v>28</v>
      </c>
      <c r="AJ5" s="274" t="s">
        <v>28</v>
      </c>
      <c r="AK5" s="275" t="s">
        <v>28</v>
      </c>
      <c r="AL5" s="275" t="s">
        <v>28</v>
      </c>
      <c r="AM5" s="275" t="s">
        <v>28</v>
      </c>
      <c r="AN5" s="276" t="s">
        <v>30</v>
      </c>
      <c r="AO5" s="277" t="s">
        <v>30</v>
      </c>
      <c r="AP5" s="278" t="s">
        <v>30</v>
      </c>
    </row>
    <row r="6" spans="1:42" ht="17.25" x14ac:dyDescent="0.25">
      <c r="A6" s="279">
        <v>1</v>
      </c>
      <c r="B6" s="280">
        <v>2</v>
      </c>
      <c r="C6" s="281">
        <v>3</v>
      </c>
      <c r="D6" s="280">
        <v>4</v>
      </c>
      <c r="E6" s="281">
        <v>5</v>
      </c>
      <c r="F6" s="280">
        <v>6</v>
      </c>
      <c r="G6" s="281">
        <v>7</v>
      </c>
      <c r="H6" s="282">
        <v>8</v>
      </c>
      <c r="I6" s="281">
        <v>9</v>
      </c>
      <c r="J6" s="280">
        <v>10</v>
      </c>
      <c r="K6" s="281">
        <v>11</v>
      </c>
      <c r="L6" s="280">
        <v>12</v>
      </c>
      <c r="M6" s="281">
        <v>13</v>
      </c>
      <c r="N6" s="283">
        <v>14</v>
      </c>
      <c r="O6" s="284">
        <v>15</v>
      </c>
      <c r="P6" s="283">
        <v>16</v>
      </c>
      <c r="Q6" s="285">
        <v>17</v>
      </c>
      <c r="R6" s="286">
        <v>18</v>
      </c>
      <c r="S6" s="287">
        <v>19</v>
      </c>
      <c r="T6" s="286">
        <v>20</v>
      </c>
      <c r="U6" s="287">
        <v>21</v>
      </c>
      <c r="V6" s="280">
        <v>22</v>
      </c>
      <c r="W6" s="281">
        <v>23</v>
      </c>
      <c r="X6" s="280">
        <v>24</v>
      </c>
      <c r="Y6" s="281">
        <v>25</v>
      </c>
      <c r="Z6" s="280">
        <v>26</v>
      </c>
      <c r="AA6" s="281">
        <v>27</v>
      </c>
      <c r="AB6" s="280">
        <v>28</v>
      </c>
      <c r="AC6" s="281">
        <v>29</v>
      </c>
      <c r="AD6" s="280">
        <v>30</v>
      </c>
      <c r="AE6" s="281">
        <v>31</v>
      </c>
      <c r="AF6" s="280">
        <v>32</v>
      </c>
      <c r="AG6" s="288">
        <v>33</v>
      </c>
      <c r="AH6" s="289">
        <v>34</v>
      </c>
      <c r="AI6" s="288">
        <v>35</v>
      </c>
      <c r="AJ6" s="289">
        <v>36</v>
      </c>
      <c r="AK6" s="290">
        <v>37</v>
      </c>
      <c r="AL6" s="291">
        <v>38</v>
      </c>
      <c r="AM6" s="290">
        <v>39</v>
      </c>
      <c r="AN6" s="291">
        <v>40</v>
      </c>
      <c r="AO6" s="292">
        <v>41</v>
      </c>
      <c r="AP6" s="293">
        <v>42</v>
      </c>
    </row>
    <row r="7" spans="1:42" ht="120" customHeight="1" x14ac:dyDescent="0.25">
      <c r="A7" s="1019">
        <v>1</v>
      </c>
      <c r="B7" s="1022" t="s">
        <v>583</v>
      </c>
      <c r="C7" s="996">
        <v>8</v>
      </c>
      <c r="D7" s="262" t="s">
        <v>53</v>
      </c>
      <c r="E7" s="294">
        <v>1</v>
      </c>
      <c r="F7" s="294" t="s">
        <v>584</v>
      </c>
      <c r="G7" s="262" t="s">
        <v>585</v>
      </c>
      <c r="H7" s="295" t="s">
        <v>52</v>
      </c>
      <c r="I7" s="294"/>
      <c r="J7" s="294"/>
      <c r="K7" s="294"/>
      <c r="L7" s="294"/>
      <c r="M7" s="262" t="s">
        <v>586</v>
      </c>
      <c r="N7" s="296">
        <v>0</v>
      </c>
      <c r="O7" s="296">
        <v>450000</v>
      </c>
      <c r="P7" s="296">
        <v>0</v>
      </c>
      <c r="Q7" s="297">
        <f>N7+O7+P7</f>
        <v>450000</v>
      </c>
      <c r="R7" s="298"/>
      <c r="S7" s="298">
        <v>500</v>
      </c>
      <c r="T7" s="298"/>
      <c r="U7" s="299">
        <v>13000</v>
      </c>
      <c r="V7" s="294">
        <v>11093</v>
      </c>
      <c r="W7" s="294">
        <v>5314</v>
      </c>
      <c r="X7" s="294">
        <v>48</v>
      </c>
      <c r="Y7" s="294"/>
      <c r="Z7" s="294"/>
      <c r="AA7" s="294"/>
      <c r="AB7" s="300">
        <v>141.91999999999999</v>
      </c>
      <c r="AC7" s="294"/>
      <c r="AD7" s="294"/>
      <c r="AE7" s="294"/>
      <c r="AF7" s="300">
        <v>141.91999999999999</v>
      </c>
      <c r="AG7" s="301"/>
      <c r="AH7" s="301"/>
      <c r="AI7" s="301"/>
      <c r="AJ7" s="301">
        <v>1844960</v>
      </c>
      <c r="AK7" s="302">
        <f>R7*Y7</f>
        <v>0</v>
      </c>
      <c r="AL7" s="302">
        <f t="shared" ref="AL7:AN19" si="0">S7*Z7</f>
        <v>0</v>
      </c>
      <c r="AM7" s="302">
        <f t="shared" si="0"/>
        <v>0</v>
      </c>
      <c r="AN7" s="302">
        <f t="shared" si="0"/>
        <v>1844959.9999999998</v>
      </c>
      <c r="AO7" s="303">
        <f>AK7+AL7+AM7+AN7</f>
        <v>1844959.9999999998</v>
      </c>
      <c r="AP7" s="304">
        <f>AO7-Q7</f>
        <v>1394959.9999999998</v>
      </c>
    </row>
    <row r="8" spans="1:42" ht="51.75" x14ac:dyDescent="0.25">
      <c r="A8" s="1020"/>
      <c r="B8" s="1015"/>
      <c r="C8" s="997"/>
      <c r="D8" s="262" t="s">
        <v>55</v>
      </c>
      <c r="E8" s="294">
        <v>1</v>
      </c>
      <c r="F8" s="294" t="s">
        <v>584</v>
      </c>
      <c r="G8" s="262" t="s">
        <v>587</v>
      </c>
      <c r="H8" s="295" t="s">
        <v>52</v>
      </c>
      <c r="I8" s="294"/>
      <c r="J8" s="294"/>
      <c r="K8" s="294"/>
      <c r="L8" s="294"/>
      <c r="M8" s="262" t="s">
        <v>588</v>
      </c>
      <c r="N8" s="296">
        <v>450000</v>
      </c>
      <c r="O8" s="296">
        <v>600000</v>
      </c>
      <c r="P8" s="296"/>
      <c r="Q8" s="297">
        <f t="shared" ref="Q8:Q19" si="1">N8+O8+P8</f>
        <v>1050000</v>
      </c>
      <c r="R8" s="298"/>
      <c r="S8" s="298"/>
      <c r="T8" s="298"/>
      <c r="U8" s="299">
        <v>15000</v>
      </c>
      <c r="V8" s="294"/>
      <c r="W8" s="294"/>
      <c r="X8" s="294"/>
      <c r="Y8" s="294"/>
      <c r="Z8" s="294"/>
      <c r="AA8" s="294"/>
      <c r="AB8" s="294">
        <v>77.180000000000007</v>
      </c>
      <c r="AC8" s="294"/>
      <c r="AD8" s="294"/>
      <c r="AE8" s="294"/>
      <c r="AF8" s="294">
        <v>77.180000000000007</v>
      </c>
      <c r="AG8" s="301"/>
      <c r="AH8" s="301"/>
      <c r="AI8" s="301"/>
      <c r="AJ8" s="301">
        <v>1157700</v>
      </c>
      <c r="AK8" s="302">
        <f t="shared" ref="AK8:AK19" si="2">R8*Y8</f>
        <v>0</v>
      </c>
      <c r="AL8" s="302">
        <f t="shared" si="0"/>
        <v>0</v>
      </c>
      <c r="AM8" s="302">
        <f t="shared" si="0"/>
        <v>0</v>
      </c>
      <c r="AN8" s="302">
        <f t="shared" si="0"/>
        <v>1157700</v>
      </c>
      <c r="AO8" s="303">
        <f t="shared" ref="AO8:AO19" si="3">AK8+AL8+AM8+AN8</f>
        <v>1157700</v>
      </c>
      <c r="AP8" s="304">
        <f t="shared" ref="AP8:AP19" si="4">AO8-Q8</f>
        <v>107700</v>
      </c>
    </row>
    <row r="9" spans="1:42" ht="51.75" x14ac:dyDescent="0.25">
      <c r="A9" s="1020"/>
      <c r="B9" s="1015"/>
      <c r="C9" s="997"/>
      <c r="D9" s="262" t="s">
        <v>54</v>
      </c>
      <c r="E9" s="294">
        <v>1</v>
      </c>
      <c r="F9" s="294" t="s">
        <v>584</v>
      </c>
      <c r="G9" s="262" t="s">
        <v>589</v>
      </c>
      <c r="H9" s="295" t="s">
        <v>52</v>
      </c>
      <c r="I9" s="294"/>
      <c r="J9" s="294"/>
      <c r="K9" s="294"/>
      <c r="L9" s="262" t="s">
        <v>590</v>
      </c>
      <c r="M9" s="262"/>
      <c r="N9" s="296">
        <v>0</v>
      </c>
      <c r="O9" s="296">
        <v>0</v>
      </c>
      <c r="P9" s="296">
        <v>0</v>
      </c>
      <c r="Q9" s="297">
        <f t="shared" si="1"/>
        <v>0</v>
      </c>
      <c r="R9" s="298"/>
      <c r="S9" s="298"/>
      <c r="T9" s="298">
        <v>120</v>
      </c>
      <c r="U9" s="299"/>
      <c r="V9" s="294"/>
      <c r="W9" s="294"/>
      <c r="X9" s="294"/>
      <c r="Y9" s="294"/>
      <c r="Z9" s="294"/>
      <c r="AA9" s="300">
        <v>416.66699999999997</v>
      </c>
      <c r="AB9" s="294"/>
      <c r="AC9" s="294"/>
      <c r="AD9" s="294"/>
      <c r="AE9" s="300">
        <v>416.66699999999997</v>
      </c>
      <c r="AF9" s="294"/>
      <c r="AG9" s="301"/>
      <c r="AH9" s="301"/>
      <c r="AI9" s="301"/>
      <c r="AJ9" s="301"/>
      <c r="AK9" s="302">
        <f t="shared" si="2"/>
        <v>0</v>
      </c>
      <c r="AL9" s="302">
        <f t="shared" si="0"/>
        <v>0</v>
      </c>
      <c r="AM9" s="305">
        <f t="shared" si="0"/>
        <v>50000.039999999994</v>
      </c>
      <c r="AN9" s="302">
        <f t="shared" si="0"/>
        <v>0</v>
      </c>
      <c r="AO9" s="306">
        <f t="shared" si="3"/>
        <v>50000.039999999994</v>
      </c>
      <c r="AP9" s="307">
        <f t="shared" si="4"/>
        <v>50000.039999999994</v>
      </c>
    </row>
    <row r="10" spans="1:42" ht="51.75" x14ac:dyDescent="0.25">
      <c r="A10" s="1020"/>
      <c r="B10" s="1015"/>
      <c r="C10" s="997"/>
      <c r="D10" s="262" t="s">
        <v>591</v>
      </c>
      <c r="E10" s="294">
        <v>1</v>
      </c>
      <c r="F10" s="294" t="s">
        <v>584</v>
      </c>
      <c r="G10" s="262" t="s">
        <v>592</v>
      </c>
      <c r="H10" s="295" t="s">
        <v>52</v>
      </c>
      <c r="I10" s="294"/>
      <c r="J10" s="294"/>
      <c r="K10" s="294"/>
      <c r="L10" s="262"/>
      <c r="M10" s="262" t="s">
        <v>593</v>
      </c>
      <c r="N10" s="296">
        <v>0</v>
      </c>
      <c r="O10" s="296">
        <v>550000</v>
      </c>
      <c r="P10" s="296"/>
      <c r="Q10" s="297">
        <f t="shared" si="1"/>
        <v>550000</v>
      </c>
      <c r="R10" s="298"/>
      <c r="S10" s="298"/>
      <c r="T10" s="298">
        <v>10000</v>
      </c>
      <c r="U10" s="299"/>
      <c r="V10" s="294"/>
      <c r="W10" s="294"/>
      <c r="X10" s="294"/>
      <c r="Y10" s="294"/>
      <c r="Z10" s="294"/>
      <c r="AA10" s="294">
        <v>37</v>
      </c>
      <c r="AB10" s="294"/>
      <c r="AC10" s="294"/>
      <c r="AD10" s="294"/>
      <c r="AE10" s="294">
        <v>37</v>
      </c>
      <c r="AF10" s="294"/>
      <c r="AG10" s="301"/>
      <c r="AH10" s="301"/>
      <c r="AI10" s="301">
        <v>30000</v>
      </c>
      <c r="AJ10" s="301"/>
      <c r="AK10" s="302">
        <f t="shared" si="2"/>
        <v>0</v>
      </c>
      <c r="AL10" s="302">
        <f t="shared" si="0"/>
        <v>0</v>
      </c>
      <c r="AM10" s="302">
        <f t="shared" si="0"/>
        <v>370000</v>
      </c>
      <c r="AN10" s="302">
        <f t="shared" si="0"/>
        <v>0</v>
      </c>
      <c r="AO10" s="303">
        <f t="shared" si="3"/>
        <v>370000</v>
      </c>
      <c r="AP10" s="304">
        <f t="shared" si="4"/>
        <v>-180000</v>
      </c>
    </row>
    <row r="11" spans="1:42" ht="103.5" x14ac:dyDescent="0.25">
      <c r="A11" s="1020"/>
      <c r="B11" s="1015"/>
      <c r="C11" s="997"/>
      <c r="D11" s="262" t="s">
        <v>594</v>
      </c>
      <c r="E11" s="294">
        <v>1</v>
      </c>
      <c r="F11" s="294" t="s">
        <v>584</v>
      </c>
      <c r="G11" s="262" t="s">
        <v>595</v>
      </c>
      <c r="H11" s="295" t="s">
        <v>52</v>
      </c>
      <c r="I11" s="262" t="s">
        <v>596</v>
      </c>
      <c r="J11" s="294"/>
      <c r="K11" s="294"/>
      <c r="L11" s="262"/>
      <c r="M11" s="294"/>
      <c r="N11" s="296"/>
      <c r="O11" s="296">
        <v>0</v>
      </c>
      <c r="P11" s="296"/>
      <c r="Q11" s="297">
        <f t="shared" si="1"/>
        <v>0</v>
      </c>
      <c r="R11" s="298">
        <v>15000</v>
      </c>
      <c r="S11" s="298"/>
      <c r="T11" s="298"/>
      <c r="U11" s="299"/>
      <c r="V11" s="294"/>
      <c r="W11" s="294"/>
      <c r="X11" s="294"/>
      <c r="Y11" s="294">
        <v>11.66</v>
      </c>
      <c r="Z11" s="308"/>
      <c r="AA11" s="294"/>
      <c r="AB11" s="294"/>
      <c r="AC11" s="308"/>
      <c r="AD11" s="294"/>
      <c r="AE11" s="294"/>
      <c r="AF11" s="294"/>
      <c r="AG11" s="301">
        <v>175000</v>
      </c>
      <c r="AH11" s="301"/>
      <c r="AI11" s="301"/>
      <c r="AJ11" s="301"/>
      <c r="AK11" s="302">
        <f t="shared" si="2"/>
        <v>174900</v>
      </c>
      <c r="AL11" s="302">
        <f t="shared" si="0"/>
        <v>0</v>
      </c>
      <c r="AM11" s="302">
        <f t="shared" si="0"/>
        <v>0</v>
      </c>
      <c r="AN11" s="302">
        <f t="shared" si="0"/>
        <v>0</v>
      </c>
      <c r="AO11" s="306">
        <f t="shared" si="3"/>
        <v>174900</v>
      </c>
      <c r="AP11" s="307">
        <f t="shared" si="4"/>
        <v>174900</v>
      </c>
    </row>
    <row r="12" spans="1:42" ht="51.75" x14ac:dyDescent="0.25">
      <c r="A12" s="1020"/>
      <c r="B12" s="1015"/>
      <c r="C12" s="997"/>
      <c r="D12" s="262" t="s">
        <v>597</v>
      </c>
      <c r="E12" s="294">
        <v>1</v>
      </c>
      <c r="F12" s="294" t="s">
        <v>584</v>
      </c>
      <c r="G12" s="262" t="s">
        <v>598</v>
      </c>
      <c r="H12" s="295" t="s">
        <v>52</v>
      </c>
      <c r="I12" s="294"/>
      <c r="J12" s="294"/>
      <c r="K12" s="294"/>
      <c r="L12" s="262" t="s">
        <v>599</v>
      </c>
      <c r="M12" s="294"/>
      <c r="N12" s="296"/>
      <c r="O12" s="296">
        <v>50000</v>
      </c>
      <c r="P12" s="296"/>
      <c r="Q12" s="297">
        <f t="shared" si="1"/>
        <v>50000</v>
      </c>
      <c r="R12" s="298">
        <v>15000</v>
      </c>
      <c r="S12" s="298"/>
      <c r="T12" s="298"/>
      <c r="U12" s="299"/>
      <c r="V12" s="294"/>
      <c r="W12" s="294"/>
      <c r="X12" s="294"/>
      <c r="Y12" s="294"/>
      <c r="Z12" s="294"/>
      <c r="AA12" s="294">
        <v>5</v>
      </c>
      <c r="AB12" s="294"/>
      <c r="AC12" s="294"/>
      <c r="AD12" s="294"/>
      <c r="AE12" s="294">
        <v>5</v>
      </c>
      <c r="AF12" s="294"/>
      <c r="AG12" s="301">
        <v>75000</v>
      </c>
      <c r="AH12" s="301"/>
      <c r="AI12" s="301"/>
      <c r="AJ12" s="301"/>
      <c r="AK12" s="302">
        <f t="shared" si="2"/>
        <v>0</v>
      </c>
      <c r="AL12" s="302">
        <f t="shared" si="0"/>
        <v>0</v>
      </c>
      <c r="AM12" s="302">
        <f>R12*AA12</f>
        <v>75000</v>
      </c>
      <c r="AN12" s="302">
        <f t="shared" si="0"/>
        <v>0</v>
      </c>
      <c r="AO12" s="303">
        <f t="shared" si="3"/>
        <v>75000</v>
      </c>
      <c r="AP12" s="304">
        <f t="shared" si="4"/>
        <v>25000</v>
      </c>
    </row>
    <row r="13" spans="1:42" ht="51.75" x14ac:dyDescent="0.25">
      <c r="A13" s="1020"/>
      <c r="B13" s="1015"/>
      <c r="C13" s="997"/>
      <c r="D13" s="262" t="s">
        <v>600</v>
      </c>
      <c r="E13" s="294">
        <v>1</v>
      </c>
      <c r="F13" s="294" t="s">
        <v>584</v>
      </c>
      <c r="G13" s="262" t="s">
        <v>601</v>
      </c>
      <c r="H13" s="295" t="s">
        <v>52</v>
      </c>
      <c r="I13" s="294"/>
      <c r="J13" s="294"/>
      <c r="K13" s="294"/>
      <c r="L13" s="262" t="s">
        <v>599</v>
      </c>
      <c r="M13" s="294"/>
      <c r="N13" s="296"/>
      <c r="O13" s="296">
        <v>0</v>
      </c>
      <c r="P13" s="296"/>
      <c r="Q13" s="297">
        <f t="shared" si="1"/>
        <v>0</v>
      </c>
      <c r="R13" s="298"/>
      <c r="S13" s="298"/>
      <c r="T13" s="298"/>
      <c r="U13" s="298">
        <v>15000</v>
      </c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301"/>
      <c r="AH13" s="301"/>
      <c r="AI13" s="301"/>
      <c r="AJ13" s="301"/>
      <c r="AK13" s="302">
        <f t="shared" si="2"/>
        <v>0</v>
      </c>
      <c r="AL13" s="302">
        <f t="shared" si="0"/>
        <v>0</v>
      </c>
      <c r="AM13" s="302">
        <f t="shared" si="0"/>
        <v>0</v>
      </c>
      <c r="AN13" s="302">
        <f t="shared" si="0"/>
        <v>0</v>
      </c>
      <c r="AO13" s="303">
        <f t="shared" si="3"/>
        <v>0</v>
      </c>
      <c r="AP13" s="304">
        <f t="shared" si="4"/>
        <v>0</v>
      </c>
    </row>
    <row r="14" spans="1:42" ht="51.75" x14ac:dyDescent="0.25">
      <c r="A14" s="1020"/>
      <c r="B14" s="1015"/>
      <c r="C14" s="997"/>
      <c r="D14" s="262" t="s">
        <v>602</v>
      </c>
      <c r="E14" s="294">
        <v>1</v>
      </c>
      <c r="F14" s="294" t="s">
        <v>584</v>
      </c>
      <c r="G14" s="262" t="s">
        <v>603</v>
      </c>
      <c r="H14" s="295" t="s">
        <v>52</v>
      </c>
      <c r="I14" s="294"/>
      <c r="J14" s="294"/>
      <c r="K14" s="294"/>
      <c r="L14" s="262" t="s">
        <v>599</v>
      </c>
      <c r="M14" s="294"/>
      <c r="N14" s="296"/>
      <c r="O14" s="296">
        <v>0</v>
      </c>
      <c r="P14" s="296"/>
      <c r="Q14" s="297">
        <f t="shared" si="1"/>
        <v>0</v>
      </c>
      <c r="R14" s="298"/>
      <c r="S14" s="298"/>
      <c r="T14" s="298"/>
      <c r="U14" s="298">
        <v>100</v>
      </c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301"/>
      <c r="AH14" s="301"/>
      <c r="AI14" s="301"/>
      <c r="AJ14" s="301"/>
      <c r="AK14" s="302">
        <f t="shared" si="2"/>
        <v>0</v>
      </c>
      <c r="AL14" s="302">
        <f t="shared" si="0"/>
        <v>0</v>
      </c>
      <c r="AM14" s="302">
        <f t="shared" si="0"/>
        <v>0</v>
      </c>
      <c r="AN14" s="302">
        <f t="shared" si="0"/>
        <v>0</v>
      </c>
      <c r="AO14" s="303">
        <f t="shared" si="3"/>
        <v>0</v>
      </c>
      <c r="AP14" s="304">
        <f t="shared" si="4"/>
        <v>0</v>
      </c>
    </row>
    <row r="15" spans="1:42" ht="138" x14ac:dyDescent="0.25">
      <c r="A15" s="1020"/>
      <c r="B15" s="1015"/>
      <c r="C15" s="997"/>
      <c r="D15" s="262" t="s">
        <v>604</v>
      </c>
      <c r="E15" s="294">
        <v>1</v>
      </c>
      <c r="F15" s="294" t="s">
        <v>605</v>
      </c>
      <c r="G15" s="262" t="s">
        <v>604</v>
      </c>
      <c r="H15" s="295" t="s">
        <v>52</v>
      </c>
      <c r="I15" s="294"/>
      <c r="J15" s="294"/>
      <c r="K15" s="294"/>
      <c r="L15" s="262" t="s">
        <v>599</v>
      </c>
      <c r="M15" s="294"/>
      <c r="N15" s="296"/>
      <c r="O15" s="296">
        <v>0</v>
      </c>
      <c r="P15" s="296"/>
      <c r="Q15" s="297">
        <f t="shared" si="1"/>
        <v>0</v>
      </c>
      <c r="R15" s="298"/>
      <c r="S15" s="298"/>
      <c r="T15" s="298"/>
      <c r="U15" s="299">
        <v>0</v>
      </c>
      <c r="V15" s="294"/>
      <c r="W15" s="294"/>
      <c r="X15" s="294"/>
      <c r="Y15" s="294"/>
      <c r="Z15" s="294"/>
      <c r="AA15" s="294"/>
      <c r="AB15" s="294"/>
      <c r="AC15" s="294"/>
      <c r="AD15" s="294"/>
      <c r="AE15" s="294"/>
      <c r="AF15" s="294"/>
      <c r="AG15" s="301"/>
      <c r="AH15" s="301"/>
      <c r="AI15" s="301"/>
      <c r="AJ15" s="301"/>
      <c r="AK15" s="302">
        <f t="shared" si="2"/>
        <v>0</v>
      </c>
      <c r="AL15" s="302">
        <f t="shared" si="0"/>
        <v>0</v>
      </c>
      <c r="AM15" s="302">
        <f t="shared" si="0"/>
        <v>0</v>
      </c>
      <c r="AN15" s="302">
        <f t="shared" si="0"/>
        <v>0</v>
      </c>
      <c r="AO15" s="303">
        <f t="shared" si="3"/>
        <v>0</v>
      </c>
      <c r="AP15" s="304">
        <f t="shared" si="4"/>
        <v>0</v>
      </c>
    </row>
    <row r="16" spans="1:42" ht="120.75" x14ac:dyDescent="0.25">
      <c r="A16" s="1020"/>
      <c r="B16" s="1015"/>
      <c r="C16" s="997"/>
      <c r="D16" s="262" t="s">
        <v>606</v>
      </c>
      <c r="E16" s="294">
        <v>1</v>
      </c>
      <c r="F16" s="294" t="s">
        <v>607</v>
      </c>
      <c r="G16" s="262" t="s">
        <v>606</v>
      </c>
      <c r="H16" s="295" t="s">
        <v>52</v>
      </c>
      <c r="I16" s="294"/>
      <c r="J16" s="294"/>
      <c r="K16" s="294"/>
      <c r="L16" s="262" t="s">
        <v>599</v>
      </c>
      <c r="M16" s="294"/>
      <c r="N16" s="296"/>
      <c r="O16" s="296">
        <v>0</v>
      </c>
      <c r="P16" s="296"/>
      <c r="Q16" s="297">
        <f t="shared" si="1"/>
        <v>0</v>
      </c>
      <c r="R16" s="298"/>
      <c r="S16" s="298"/>
      <c r="T16" s="298"/>
      <c r="U16" s="299">
        <v>0</v>
      </c>
      <c r="V16" s="294"/>
      <c r="W16" s="294"/>
      <c r="X16" s="294"/>
      <c r="Y16" s="294"/>
      <c r="Z16" s="294"/>
      <c r="AA16" s="294"/>
      <c r="AB16" s="294"/>
      <c r="AC16" s="294"/>
      <c r="AD16" s="294"/>
      <c r="AE16" s="294"/>
      <c r="AF16" s="294"/>
      <c r="AG16" s="301"/>
      <c r="AH16" s="301"/>
      <c r="AI16" s="301"/>
      <c r="AJ16" s="301"/>
      <c r="AK16" s="302">
        <f t="shared" si="2"/>
        <v>0</v>
      </c>
      <c r="AL16" s="302">
        <f t="shared" si="0"/>
        <v>0</v>
      </c>
      <c r="AM16" s="302">
        <f t="shared" si="0"/>
        <v>0</v>
      </c>
      <c r="AN16" s="302">
        <f t="shared" si="0"/>
        <v>0</v>
      </c>
      <c r="AO16" s="303">
        <f t="shared" si="3"/>
        <v>0</v>
      </c>
      <c r="AP16" s="304">
        <f t="shared" si="4"/>
        <v>0</v>
      </c>
    </row>
    <row r="17" spans="1:42" ht="51.75" x14ac:dyDescent="0.25">
      <c r="A17" s="1020"/>
      <c r="B17" s="1015"/>
      <c r="C17" s="997"/>
      <c r="D17" s="262" t="s">
        <v>372</v>
      </c>
      <c r="E17" s="294">
        <v>1</v>
      </c>
      <c r="F17" s="294" t="s">
        <v>607</v>
      </c>
      <c r="G17" s="262" t="s">
        <v>372</v>
      </c>
      <c r="H17" s="295" t="s">
        <v>52</v>
      </c>
      <c r="I17" s="294"/>
      <c r="J17" s="294"/>
      <c r="K17" s="294"/>
      <c r="L17" s="262" t="s">
        <v>599</v>
      </c>
      <c r="M17" s="294"/>
      <c r="N17" s="296"/>
      <c r="O17" s="296">
        <v>0</v>
      </c>
      <c r="P17" s="296"/>
      <c r="Q17" s="297">
        <f t="shared" si="1"/>
        <v>0</v>
      </c>
      <c r="R17" s="298"/>
      <c r="S17" s="298"/>
      <c r="T17" s="298"/>
      <c r="U17" s="298">
        <v>15000</v>
      </c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301"/>
      <c r="AH17" s="301"/>
      <c r="AI17" s="301"/>
      <c r="AJ17" s="301"/>
      <c r="AK17" s="302">
        <f t="shared" si="2"/>
        <v>0</v>
      </c>
      <c r="AL17" s="302">
        <f t="shared" si="0"/>
        <v>0</v>
      </c>
      <c r="AM17" s="302">
        <f t="shared" si="0"/>
        <v>0</v>
      </c>
      <c r="AN17" s="302">
        <f t="shared" si="0"/>
        <v>0</v>
      </c>
      <c r="AO17" s="303">
        <f t="shared" si="3"/>
        <v>0</v>
      </c>
      <c r="AP17" s="304">
        <f t="shared" si="4"/>
        <v>0</v>
      </c>
    </row>
    <row r="18" spans="1:42" ht="51.75" x14ac:dyDescent="0.25">
      <c r="A18" s="1020"/>
      <c r="B18" s="1015"/>
      <c r="C18" s="997"/>
      <c r="D18" s="262" t="s">
        <v>608</v>
      </c>
      <c r="E18" s="294">
        <v>1</v>
      </c>
      <c r="F18" s="294" t="s">
        <v>607</v>
      </c>
      <c r="G18" s="262" t="s">
        <v>608</v>
      </c>
      <c r="H18" s="295" t="s">
        <v>52</v>
      </c>
      <c r="I18" s="294"/>
      <c r="J18" s="294"/>
      <c r="K18" s="294"/>
      <c r="L18" s="262" t="s">
        <v>599</v>
      </c>
      <c r="M18" s="294"/>
      <c r="N18" s="296"/>
      <c r="O18" s="296">
        <v>0</v>
      </c>
      <c r="P18" s="296"/>
      <c r="Q18" s="297">
        <f t="shared" si="1"/>
        <v>0</v>
      </c>
      <c r="R18" s="298"/>
      <c r="S18" s="298"/>
      <c r="T18" s="298"/>
      <c r="U18" s="298">
        <v>70</v>
      </c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301"/>
      <c r="AH18" s="301"/>
      <c r="AI18" s="301"/>
      <c r="AJ18" s="301"/>
      <c r="AK18" s="302">
        <f t="shared" si="2"/>
        <v>0</v>
      </c>
      <c r="AL18" s="302">
        <f t="shared" si="0"/>
        <v>0</v>
      </c>
      <c r="AM18" s="302">
        <f t="shared" si="0"/>
        <v>0</v>
      </c>
      <c r="AN18" s="302">
        <f t="shared" si="0"/>
        <v>0</v>
      </c>
      <c r="AO18" s="303">
        <f t="shared" si="3"/>
        <v>0</v>
      </c>
      <c r="AP18" s="304">
        <f t="shared" si="4"/>
        <v>0</v>
      </c>
    </row>
    <row r="19" spans="1:42" ht="52.5" thickBot="1" x14ac:dyDescent="0.3">
      <c r="A19" s="1021"/>
      <c r="B19" s="1016"/>
      <c r="C19" s="998"/>
      <c r="D19" s="262" t="s">
        <v>609</v>
      </c>
      <c r="E19" s="294">
        <v>1</v>
      </c>
      <c r="F19" s="294" t="s">
        <v>607</v>
      </c>
      <c r="G19" s="262" t="s">
        <v>609</v>
      </c>
      <c r="H19" s="295" t="s">
        <v>52</v>
      </c>
      <c r="I19" s="294"/>
      <c r="J19" s="294"/>
      <c r="K19" s="294"/>
      <c r="L19" s="262" t="s">
        <v>599</v>
      </c>
      <c r="M19" s="294"/>
      <c r="N19" s="296">
        <v>0</v>
      </c>
      <c r="O19" s="296">
        <v>0</v>
      </c>
      <c r="P19" s="296"/>
      <c r="Q19" s="297">
        <f t="shared" si="1"/>
        <v>0</v>
      </c>
      <c r="R19" s="298">
        <v>25000</v>
      </c>
      <c r="S19" s="298"/>
      <c r="T19" s="298"/>
      <c r="U19" s="299">
        <v>0</v>
      </c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301"/>
      <c r="AH19" s="301"/>
      <c r="AI19" s="301"/>
      <c r="AJ19" s="301"/>
      <c r="AK19" s="302">
        <f t="shared" si="2"/>
        <v>0</v>
      </c>
      <c r="AL19" s="302">
        <f t="shared" si="0"/>
        <v>0</v>
      </c>
      <c r="AM19" s="302">
        <f t="shared" si="0"/>
        <v>0</v>
      </c>
      <c r="AN19" s="302">
        <f t="shared" si="0"/>
        <v>0</v>
      </c>
      <c r="AO19" s="303">
        <f t="shared" si="3"/>
        <v>0</v>
      </c>
      <c r="AP19" s="304">
        <f t="shared" si="4"/>
        <v>0</v>
      </c>
    </row>
    <row r="20" spans="1:42" ht="17.25" x14ac:dyDescent="0.25">
      <c r="A20" s="999">
        <v>2</v>
      </c>
      <c r="B20" s="1014" t="s">
        <v>610</v>
      </c>
      <c r="C20" s="262">
        <v>1</v>
      </c>
      <c r="D20" s="262" t="s">
        <v>611</v>
      </c>
      <c r="E20" s="262">
        <v>1</v>
      </c>
      <c r="F20" s="764" t="s">
        <v>612</v>
      </c>
      <c r="G20" s="262" t="s">
        <v>613</v>
      </c>
      <c r="H20" s="295" t="s">
        <v>614</v>
      </c>
      <c r="I20" s="262"/>
      <c r="J20" s="262"/>
      <c r="K20" s="262"/>
      <c r="L20" s="262"/>
      <c r="M20" s="262"/>
      <c r="N20" s="310">
        <v>0</v>
      </c>
      <c r="O20" s="310">
        <v>0</v>
      </c>
      <c r="P20" s="310">
        <v>134000</v>
      </c>
      <c r="Q20" s="311">
        <v>134000</v>
      </c>
      <c r="R20" s="299">
        <v>0</v>
      </c>
      <c r="S20" s="299">
        <v>0</v>
      </c>
      <c r="T20" s="299">
        <v>0</v>
      </c>
      <c r="U20" s="299">
        <v>0</v>
      </c>
      <c r="V20" s="262">
        <v>32129</v>
      </c>
      <c r="W20" s="262">
        <v>0</v>
      </c>
      <c r="X20" s="262">
        <v>0</v>
      </c>
      <c r="Y20" s="262">
        <v>0</v>
      </c>
      <c r="Z20" s="262">
        <v>0</v>
      </c>
      <c r="AA20" s="262">
        <v>0</v>
      </c>
      <c r="AB20" s="262"/>
      <c r="AC20" s="262">
        <v>10</v>
      </c>
      <c r="AD20" s="262">
        <v>0</v>
      </c>
      <c r="AE20" s="262">
        <v>0</v>
      </c>
      <c r="AF20" s="262">
        <v>0</v>
      </c>
      <c r="AG20" s="312">
        <v>0</v>
      </c>
      <c r="AH20" s="312">
        <v>0</v>
      </c>
      <c r="AI20" s="312">
        <v>0</v>
      </c>
      <c r="AJ20" s="312">
        <v>0</v>
      </c>
      <c r="AK20" s="313">
        <v>0</v>
      </c>
      <c r="AL20" s="313">
        <f t="shared" ref="AL20:AN20" si="5">S20*Z20</f>
        <v>0</v>
      </c>
      <c r="AM20" s="313">
        <f t="shared" si="5"/>
        <v>0</v>
      </c>
      <c r="AN20" s="313">
        <f t="shared" si="5"/>
        <v>0</v>
      </c>
      <c r="AO20" s="303">
        <f>AK20+AL20+AM20+AN20</f>
        <v>0</v>
      </c>
      <c r="AP20" s="304">
        <v>0</v>
      </c>
    </row>
    <row r="21" spans="1:42" ht="51.75" x14ac:dyDescent="0.25">
      <c r="A21" s="1000"/>
      <c r="B21" s="1017"/>
      <c r="C21" s="262">
        <v>2</v>
      </c>
      <c r="D21" s="262" t="s">
        <v>48</v>
      </c>
      <c r="E21" s="262">
        <v>1</v>
      </c>
      <c r="F21" s="764" t="s">
        <v>615</v>
      </c>
      <c r="G21" s="262" t="s">
        <v>616</v>
      </c>
      <c r="H21" s="295" t="s">
        <v>49</v>
      </c>
      <c r="I21" s="262"/>
      <c r="J21" s="262"/>
      <c r="K21" s="262"/>
      <c r="L21" s="262" t="s">
        <v>617</v>
      </c>
      <c r="M21" s="262"/>
      <c r="N21" s="310">
        <v>0</v>
      </c>
      <c r="O21" s="310">
        <v>1952000</v>
      </c>
      <c r="P21" s="310">
        <v>699000</v>
      </c>
      <c r="Q21" s="311">
        <v>2651000</v>
      </c>
      <c r="R21" s="299">
        <v>0</v>
      </c>
      <c r="S21" s="299">
        <v>0</v>
      </c>
      <c r="T21" s="299"/>
      <c r="U21" s="299">
        <v>15000</v>
      </c>
      <c r="V21" s="262">
        <v>32129</v>
      </c>
      <c r="W21" s="262">
        <v>28916</v>
      </c>
      <c r="X21" s="262">
        <v>90</v>
      </c>
      <c r="Y21" s="262">
        <v>0</v>
      </c>
      <c r="Z21" s="262">
        <v>0</v>
      </c>
      <c r="AA21" s="262">
        <v>35.4</v>
      </c>
      <c r="AB21" s="262">
        <v>0</v>
      </c>
      <c r="AC21" s="262">
        <v>0</v>
      </c>
      <c r="AD21" s="262">
        <v>0</v>
      </c>
      <c r="AE21" s="262">
        <v>0</v>
      </c>
      <c r="AF21" s="262">
        <v>0</v>
      </c>
      <c r="AG21" s="312">
        <v>0</v>
      </c>
      <c r="AH21" s="312">
        <v>0</v>
      </c>
      <c r="AI21" s="312">
        <v>0</v>
      </c>
      <c r="AJ21" s="312">
        <v>0</v>
      </c>
      <c r="AK21" s="313">
        <v>0</v>
      </c>
      <c r="AL21" s="313">
        <v>0</v>
      </c>
      <c r="AM21" s="313">
        <v>0</v>
      </c>
      <c r="AN21" s="313">
        <v>0</v>
      </c>
      <c r="AO21" s="303">
        <v>0</v>
      </c>
      <c r="AP21" s="304">
        <v>0</v>
      </c>
    </row>
    <row r="22" spans="1:42" ht="51.75" x14ac:dyDescent="0.25">
      <c r="A22" s="1000"/>
      <c r="B22" s="1017"/>
      <c r="C22" s="262">
        <v>3</v>
      </c>
      <c r="D22" s="262" t="s">
        <v>475</v>
      </c>
      <c r="E22" s="262">
        <v>2</v>
      </c>
      <c r="F22" s="764" t="s">
        <v>618</v>
      </c>
      <c r="G22" s="309" t="s">
        <v>619</v>
      </c>
      <c r="H22" s="295" t="s">
        <v>49</v>
      </c>
      <c r="I22" s="262"/>
      <c r="J22" s="262"/>
      <c r="K22" s="262"/>
      <c r="L22" s="262" t="s">
        <v>617</v>
      </c>
      <c r="M22" s="262"/>
      <c r="N22" s="310">
        <v>0</v>
      </c>
      <c r="O22" s="310">
        <v>4240000</v>
      </c>
      <c r="P22" s="310">
        <v>3500000</v>
      </c>
      <c r="Q22" s="311">
        <v>7740000</v>
      </c>
      <c r="R22" s="299">
        <v>0</v>
      </c>
      <c r="S22" s="299">
        <v>0</v>
      </c>
      <c r="T22" s="299">
        <v>0</v>
      </c>
      <c r="U22" s="299">
        <v>600</v>
      </c>
      <c r="V22" s="262">
        <v>32129</v>
      </c>
      <c r="W22" s="262">
        <v>28916</v>
      </c>
      <c r="X22" s="262">
        <v>90</v>
      </c>
      <c r="Y22" s="262">
        <v>0</v>
      </c>
      <c r="Z22" s="262">
        <v>0</v>
      </c>
      <c r="AA22" s="262">
        <v>35.4</v>
      </c>
      <c r="AB22" s="262">
        <v>0</v>
      </c>
      <c r="AC22" s="262">
        <v>0</v>
      </c>
      <c r="AD22" s="262">
        <v>0</v>
      </c>
      <c r="AE22" s="262">
        <v>0</v>
      </c>
      <c r="AF22" s="262">
        <v>0</v>
      </c>
      <c r="AG22" s="312">
        <v>0</v>
      </c>
      <c r="AH22" s="312">
        <v>0</v>
      </c>
      <c r="AI22" s="312">
        <v>0</v>
      </c>
      <c r="AJ22" s="312">
        <v>0</v>
      </c>
      <c r="AK22" s="313">
        <v>0</v>
      </c>
      <c r="AL22" s="313">
        <v>0</v>
      </c>
      <c r="AM22" s="313">
        <v>0</v>
      </c>
      <c r="AN22" s="313">
        <v>0</v>
      </c>
      <c r="AO22" s="303">
        <v>0</v>
      </c>
      <c r="AP22" s="304">
        <v>0</v>
      </c>
    </row>
    <row r="23" spans="1:42" ht="52.5" thickBot="1" x14ac:dyDescent="0.3">
      <c r="A23" s="1000"/>
      <c r="B23" s="1023"/>
      <c r="C23" s="262">
        <v>4</v>
      </c>
      <c r="D23" s="262" t="s">
        <v>50</v>
      </c>
      <c r="E23" s="262">
        <v>1</v>
      </c>
      <c r="F23" s="764" t="s">
        <v>618</v>
      </c>
      <c r="G23" s="262" t="s">
        <v>620</v>
      </c>
      <c r="H23" s="295" t="s">
        <v>49</v>
      </c>
      <c r="I23" s="262"/>
      <c r="J23" s="262"/>
      <c r="K23" s="262"/>
      <c r="L23" s="262" t="s">
        <v>617</v>
      </c>
      <c r="M23" s="262"/>
      <c r="N23" s="310">
        <v>0</v>
      </c>
      <c r="O23" s="310">
        <v>1486000</v>
      </c>
      <c r="P23" s="310">
        <v>600000</v>
      </c>
      <c r="Q23" s="311">
        <v>2086000</v>
      </c>
      <c r="R23" s="299">
        <v>0</v>
      </c>
      <c r="S23" s="299">
        <v>0</v>
      </c>
      <c r="T23" s="299">
        <v>0</v>
      </c>
      <c r="U23" s="299">
        <v>15000</v>
      </c>
      <c r="V23" s="262">
        <v>32129</v>
      </c>
      <c r="W23" s="262">
        <v>28916</v>
      </c>
      <c r="X23" s="262">
        <v>90</v>
      </c>
      <c r="Y23" s="262">
        <v>0</v>
      </c>
      <c r="Z23" s="309" t="s">
        <v>782</v>
      </c>
      <c r="AA23" s="262">
        <v>35.4</v>
      </c>
      <c r="AB23" s="262">
        <v>0</v>
      </c>
      <c r="AC23" s="262">
        <v>0</v>
      </c>
      <c r="AD23" s="262">
        <v>0</v>
      </c>
      <c r="AE23" s="262">
        <v>0</v>
      </c>
      <c r="AF23" s="262">
        <v>0</v>
      </c>
      <c r="AG23" s="312">
        <v>0</v>
      </c>
      <c r="AH23" s="312">
        <v>0</v>
      </c>
      <c r="AI23" s="312">
        <v>0</v>
      </c>
      <c r="AJ23" s="312">
        <v>0</v>
      </c>
      <c r="AK23" s="313">
        <v>0</v>
      </c>
      <c r="AL23" s="313">
        <v>0</v>
      </c>
      <c r="AM23" s="313">
        <v>0</v>
      </c>
      <c r="AN23" s="313">
        <v>0</v>
      </c>
      <c r="AO23" s="303">
        <v>0</v>
      </c>
      <c r="AP23" s="304">
        <v>0</v>
      </c>
    </row>
    <row r="24" spans="1:42" ht="17.25" x14ac:dyDescent="0.25">
      <c r="A24" s="1024">
        <v>3</v>
      </c>
      <c r="B24" s="1022" t="s">
        <v>783</v>
      </c>
      <c r="C24" s="1008">
        <v>2</v>
      </c>
      <c r="D24" s="262"/>
      <c r="E24" s="294"/>
      <c r="F24" s="294"/>
      <c r="G24" s="294"/>
      <c r="H24" s="314"/>
      <c r="I24" s="294"/>
      <c r="J24" s="294"/>
      <c r="K24" s="294"/>
      <c r="L24" s="294"/>
      <c r="M24" s="294"/>
      <c r="N24" s="296"/>
      <c r="O24" s="296"/>
      <c r="P24" s="296"/>
      <c r="Q24" s="297">
        <f>N24+O24+P24</f>
        <v>0</v>
      </c>
      <c r="R24" s="298"/>
      <c r="S24" s="298"/>
      <c r="T24" s="298"/>
      <c r="U24" s="298"/>
      <c r="V24" s="294">
        <v>5698</v>
      </c>
      <c r="W24" s="294">
        <v>5698</v>
      </c>
      <c r="X24" s="294">
        <v>100</v>
      </c>
      <c r="Y24" s="294"/>
      <c r="Z24" s="294">
        <v>3125</v>
      </c>
      <c r="AA24" s="294">
        <v>5.3</v>
      </c>
      <c r="AB24" s="294">
        <v>48</v>
      </c>
      <c r="AC24" s="294">
        <v>0</v>
      </c>
      <c r="AD24" s="294">
        <v>0</v>
      </c>
      <c r="AE24" s="294">
        <v>0</v>
      </c>
      <c r="AF24" s="294"/>
      <c r="AG24" s="301"/>
      <c r="AH24" s="301"/>
      <c r="AI24" s="301"/>
      <c r="AJ24" s="301"/>
      <c r="AK24" s="302">
        <f>R24*Y24</f>
        <v>0</v>
      </c>
      <c r="AL24" s="302">
        <f>S24*Z24</f>
        <v>0</v>
      </c>
      <c r="AM24" s="302">
        <f>T24*AA24</f>
        <v>0</v>
      </c>
      <c r="AN24" s="302">
        <f>U24*AB24</f>
        <v>0</v>
      </c>
      <c r="AO24" s="303">
        <f>AK24+AL24+AM24+AN24</f>
        <v>0</v>
      </c>
      <c r="AP24" s="304">
        <f>AO24-Q24</f>
        <v>0</v>
      </c>
    </row>
    <row r="25" spans="1:42" ht="34.5" x14ac:dyDescent="0.25">
      <c r="A25" s="1012"/>
      <c r="B25" s="1015"/>
      <c r="C25" s="1009"/>
      <c r="D25" s="262" t="s">
        <v>53</v>
      </c>
      <c r="E25" s="294">
        <v>1</v>
      </c>
      <c r="F25" s="294" t="s">
        <v>621</v>
      </c>
      <c r="G25" s="294" t="s">
        <v>622</v>
      </c>
      <c r="H25" s="314" t="s">
        <v>623</v>
      </c>
      <c r="I25" s="294"/>
      <c r="J25" s="294"/>
      <c r="K25" s="294"/>
      <c r="L25" s="294"/>
      <c r="M25" s="294"/>
      <c r="N25" s="296">
        <v>270000</v>
      </c>
      <c r="O25" s="296">
        <v>317250</v>
      </c>
      <c r="P25" s="296">
        <v>820000</v>
      </c>
      <c r="Q25" s="297">
        <v>1538750</v>
      </c>
      <c r="R25" s="298"/>
      <c r="S25" s="298"/>
      <c r="T25" s="298"/>
      <c r="U25" s="298">
        <v>1500</v>
      </c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301"/>
      <c r="AH25" s="301"/>
      <c r="AI25" s="301"/>
      <c r="AJ25" s="301"/>
      <c r="AK25" s="302"/>
      <c r="AL25" s="302"/>
      <c r="AM25" s="302"/>
      <c r="AN25" s="302"/>
      <c r="AO25" s="303"/>
      <c r="AP25" s="304"/>
    </row>
    <row r="26" spans="1:42" ht="34.5" x14ac:dyDescent="0.25">
      <c r="A26" s="1012"/>
      <c r="B26" s="1015"/>
      <c r="C26" s="1009"/>
      <c r="D26" s="262" t="s">
        <v>624</v>
      </c>
      <c r="E26" s="294">
        <v>1</v>
      </c>
      <c r="F26" s="294" t="s">
        <v>621</v>
      </c>
      <c r="G26" s="294" t="s">
        <v>625</v>
      </c>
      <c r="H26" s="314" t="s">
        <v>623</v>
      </c>
      <c r="I26" s="294"/>
      <c r="J26" s="294"/>
      <c r="K26" s="294"/>
      <c r="L26" s="294"/>
      <c r="M26" s="294"/>
      <c r="N26" s="296">
        <v>300000</v>
      </c>
      <c r="O26" s="296">
        <v>447000</v>
      </c>
      <c r="P26" s="296">
        <v>0</v>
      </c>
      <c r="Q26" s="297">
        <v>747000</v>
      </c>
      <c r="R26" s="298"/>
      <c r="S26" s="298"/>
      <c r="T26" s="298"/>
      <c r="U26" s="298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301"/>
      <c r="AH26" s="301"/>
      <c r="AI26" s="301"/>
      <c r="AJ26" s="301"/>
      <c r="AK26" s="302"/>
      <c r="AL26" s="302"/>
      <c r="AM26" s="302"/>
      <c r="AN26" s="302"/>
      <c r="AO26" s="303"/>
      <c r="AP26" s="304"/>
    </row>
    <row r="27" spans="1:42" ht="34.5" x14ac:dyDescent="0.25">
      <c r="A27" s="1012"/>
      <c r="B27" s="1015"/>
      <c r="C27" s="1009"/>
      <c r="D27" s="262" t="s">
        <v>626</v>
      </c>
      <c r="E27" s="294">
        <v>1</v>
      </c>
      <c r="F27" s="294" t="s">
        <v>627</v>
      </c>
      <c r="G27" s="294" t="s">
        <v>628</v>
      </c>
      <c r="H27" s="314" t="s">
        <v>623</v>
      </c>
      <c r="I27" s="294"/>
      <c r="J27" s="294"/>
      <c r="K27" s="294"/>
      <c r="L27" s="294"/>
      <c r="M27" s="294"/>
      <c r="N27" s="296">
        <v>0</v>
      </c>
      <c r="O27" s="296">
        <v>0</v>
      </c>
      <c r="P27" s="296">
        <v>0</v>
      </c>
      <c r="Q27" s="297"/>
      <c r="R27" s="298"/>
      <c r="S27" s="298"/>
      <c r="T27" s="298"/>
      <c r="U27" s="298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301"/>
      <c r="AH27" s="301"/>
      <c r="AI27" s="301"/>
      <c r="AJ27" s="301"/>
      <c r="AK27" s="302"/>
      <c r="AL27" s="302"/>
      <c r="AM27" s="302"/>
      <c r="AN27" s="302"/>
      <c r="AO27" s="303"/>
      <c r="AP27" s="304"/>
    </row>
    <row r="28" spans="1:42" ht="34.5" x14ac:dyDescent="0.25">
      <c r="A28" s="1012"/>
      <c r="B28" s="1015"/>
      <c r="C28" s="1009"/>
      <c r="D28" s="262" t="s">
        <v>539</v>
      </c>
      <c r="E28" s="294">
        <v>1</v>
      </c>
      <c r="F28" s="294" t="s">
        <v>629</v>
      </c>
      <c r="G28" s="294" t="s">
        <v>630</v>
      </c>
      <c r="H28" s="314" t="s">
        <v>623</v>
      </c>
      <c r="I28" s="294"/>
      <c r="J28" s="294"/>
      <c r="K28" s="294"/>
      <c r="L28" s="294"/>
      <c r="M28" s="294"/>
      <c r="N28" s="296">
        <v>30000</v>
      </c>
      <c r="O28" s="296">
        <v>324750</v>
      </c>
      <c r="P28" s="296">
        <v>0</v>
      </c>
      <c r="Q28" s="297">
        <v>354750</v>
      </c>
      <c r="R28" s="298"/>
      <c r="S28" s="298"/>
      <c r="T28" s="298"/>
      <c r="U28" s="298">
        <v>6000</v>
      </c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301"/>
      <c r="AH28" s="301"/>
      <c r="AI28" s="301"/>
      <c r="AJ28" s="301"/>
      <c r="AK28" s="302"/>
      <c r="AL28" s="302"/>
      <c r="AM28" s="302"/>
      <c r="AN28" s="302"/>
      <c r="AO28" s="303"/>
      <c r="AP28" s="304"/>
    </row>
    <row r="29" spans="1:42" ht="34.5" x14ac:dyDescent="0.25">
      <c r="A29" s="1012"/>
      <c r="B29" s="1015"/>
      <c r="C29" s="1009"/>
      <c r="D29" s="262" t="s">
        <v>631</v>
      </c>
      <c r="E29" s="294">
        <v>1</v>
      </c>
      <c r="F29" s="294" t="s">
        <v>632</v>
      </c>
      <c r="G29" s="294" t="s">
        <v>633</v>
      </c>
      <c r="H29" s="314" t="s">
        <v>623</v>
      </c>
      <c r="I29" s="294"/>
      <c r="J29" s="294"/>
      <c r="K29" s="294"/>
      <c r="L29" s="294"/>
      <c r="M29" s="294"/>
      <c r="N29" s="296"/>
      <c r="O29" s="296"/>
      <c r="P29" s="296"/>
      <c r="Q29" s="297"/>
      <c r="R29" s="298"/>
      <c r="S29" s="298"/>
      <c r="T29" s="298"/>
      <c r="U29" s="298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301"/>
      <c r="AH29" s="301"/>
      <c r="AI29" s="301"/>
      <c r="AJ29" s="301"/>
      <c r="AK29" s="302"/>
      <c r="AL29" s="302"/>
      <c r="AM29" s="302"/>
      <c r="AN29" s="302"/>
      <c r="AO29" s="303"/>
      <c r="AP29" s="304"/>
    </row>
    <row r="30" spans="1:42" ht="34.5" x14ac:dyDescent="0.25">
      <c r="A30" s="1012"/>
      <c r="B30" s="1015"/>
      <c r="C30" s="1009"/>
      <c r="D30" s="262" t="s">
        <v>634</v>
      </c>
      <c r="E30" s="294">
        <v>1</v>
      </c>
      <c r="F30" s="294" t="s">
        <v>632</v>
      </c>
      <c r="G30" s="294" t="s">
        <v>635</v>
      </c>
      <c r="H30" s="314" t="s">
        <v>623</v>
      </c>
      <c r="I30" s="294"/>
      <c r="J30" s="294"/>
      <c r="K30" s="294"/>
      <c r="L30" s="294"/>
      <c r="M30" s="294"/>
      <c r="N30" s="296"/>
      <c r="O30" s="296"/>
      <c r="P30" s="296"/>
      <c r="Q30" s="297">
        <f>N30+O30+P30</f>
        <v>0</v>
      </c>
      <c r="R30" s="298"/>
      <c r="S30" s="298"/>
      <c r="T30" s="298"/>
      <c r="U30" s="298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301"/>
      <c r="AH30" s="301"/>
      <c r="AI30" s="301"/>
      <c r="AJ30" s="301"/>
      <c r="AK30" s="302">
        <f t="shared" ref="AK30:AN31" si="6">R30*Y30</f>
        <v>0</v>
      </c>
      <c r="AL30" s="302">
        <f t="shared" si="6"/>
        <v>0</v>
      </c>
      <c r="AM30" s="302">
        <f t="shared" si="6"/>
        <v>0</v>
      </c>
      <c r="AN30" s="302">
        <f t="shared" si="6"/>
        <v>0</v>
      </c>
      <c r="AO30" s="303">
        <f>AK30+AL30+AM30+AN30</f>
        <v>0</v>
      </c>
      <c r="AP30" s="304">
        <f>AO30-Q30</f>
        <v>0</v>
      </c>
    </row>
    <row r="31" spans="1:42" ht="35.25" thickBot="1" x14ac:dyDescent="0.3">
      <c r="A31" s="1013"/>
      <c r="B31" s="1016"/>
      <c r="C31" s="1010"/>
      <c r="D31" s="315" t="s">
        <v>636</v>
      </c>
      <c r="E31" s="316">
        <v>1</v>
      </c>
      <c r="F31" s="294" t="s">
        <v>632</v>
      </c>
      <c r="G31" s="316" t="s">
        <v>637</v>
      </c>
      <c r="H31" s="317" t="s">
        <v>623</v>
      </c>
      <c r="I31" s="316"/>
      <c r="J31" s="316"/>
      <c r="K31" s="316"/>
      <c r="L31" s="316"/>
      <c r="M31" s="316"/>
      <c r="N31" s="318"/>
      <c r="O31" s="318"/>
      <c r="P31" s="318"/>
      <c r="Q31" s="319">
        <f>N31+O31+P31</f>
        <v>0</v>
      </c>
      <c r="R31" s="320"/>
      <c r="S31" s="320"/>
      <c r="T31" s="320"/>
      <c r="U31" s="320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21"/>
      <c r="AH31" s="321"/>
      <c r="AI31" s="321"/>
      <c r="AJ31" s="321"/>
      <c r="AK31" s="322">
        <f t="shared" si="6"/>
        <v>0</v>
      </c>
      <c r="AL31" s="322">
        <f t="shared" si="6"/>
        <v>0</v>
      </c>
      <c r="AM31" s="322">
        <f t="shared" si="6"/>
        <v>0</v>
      </c>
      <c r="AN31" s="322">
        <f t="shared" si="6"/>
        <v>0</v>
      </c>
      <c r="AO31" s="323">
        <f>AK31+AL31+AM31+AN31</f>
        <v>0</v>
      </c>
      <c r="AP31" s="324">
        <f>AO31-Q31</f>
        <v>0</v>
      </c>
    </row>
    <row r="32" spans="1:42" ht="81.75" customHeight="1" x14ac:dyDescent="0.25">
      <c r="A32" s="1011">
        <v>4</v>
      </c>
      <c r="B32" s="1014" t="s">
        <v>638</v>
      </c>
      <c r="C32" s="1001">
        <v>9</v>
      </c>
      <c r="D32" s="262" t="s">
        <v>53</v>
      </c>
      <c r="E32" s="294">
        <v>1</v>
      </c>
      <c r="F32" s="325" t="s">
        <v>639</v>
      </c>
      <c r="G32" s="262" t="s">
        <v>640</v>
      </c>
      <c r="H32" s="295" t="s">
        <v>52</v>
      </c>
      <c r="I32" s="294"/>
      <c r="J32" s="294"/>
      <c r="K32" s="294"/>
      <c r="L32" s="294" t="s">
        <v>317</v>
      </c>
      <c r="M32" s="262"/>
      <c r="N32" s="262">
        <v>150000</v>
      </c>
      <c r="O32" s="326">
        <v>800000</v>
      </c>
      <c r="P32" s="296">
        <v>50000</v>
      </c>
      <c r="Q32" s="297">
        <f>P32+N32</f>
        <v>200000</v>
      </c>
      <c r="R32" s="298"/>
      <c r="S32" s="298"/>
      <c r="T32" s="298"/>
      <c r="U32" s="299">
        <v>15000</v>
      </c>
      <c r="V32" s="294">
        <v>16000</v>
      </c>
      <c r="W32" s="294">
        <v>1600</v>
      </c>
      <c r="X32" s="294">
        <v>10</v>
      </c>
      <c r="Y32" s="294"/>
      <c r="Z32" s="294">
        <v>50</v>
      </c>
      <c r="AA32" s="294">
        <v>120</v>
      </c>
      <c r="AB32" s="294"/>
      <c r="AC32" s="294"/>
      <c r="AD32" s="294">
        <v>100</v>
      </c>
      <c r="AE32" s="294">
        <v>20</v>
      </c>
      <c r="AF32" s="294"/>
      <c r="AG32" s="301"/>
      <c r="AH32" s="301"/>
      <c r="AI32" s="301"/>
      <c r="AJ32" s="301">
        <v>277000</v>
      </c>
      <c r="AK32" s="302"/>
      <c r="AL32" s="302"/>
      <c r="AM32" s="302"/>
      <c r="AN32" s="302">
        <f>AJ32</f>
        <v>277000</v>
      </c>
      <c r="AO32" s="303">
        <f>AN32</f>
        <v>277000</v>
      </c>
      <c r="AP32" s="304">
        <f>AO32-Q32</f>
        <v>77000</v>
      </c>
    </row>
    <row r="33" spans="1:42" ht="54.75" customHeight="1" x14ac:dyDescent="0.25">
      <c r="A33" s="1012"/>
      <c r="B33" s="1015"/>
      <c r="C33" s="997"/>
      <c r="D33" s="262" t="s">
        <v>641</v>
      </c>
      <c r="E33" s="294">
        <v>2</v>
      </c>
      <c r="F33" s="326" t="s">
        <v>642</v>
      </c>
      <c r="G33" s="262" t="s">
        <v>643</v>
      </c>
      <c r="H33" s="295" t="s">
        <v>52</v>
      </c>
      <c r="I33" s="294"/>
      <c r="J33" s="294"/>
      <c r="K33" s="294"/>
      <c r="L33" s="294" t="s">
        <v>317</v>
      </c>
      <c r="M33" s="262"/>
      <c r="N33" s="262">
        <v>60000</v>
      </c>
      <c r="O33" s="326">
        <v>1200000</v>
      </c>
      <c r="P33" s="296">
        <v>40000</v>
      </c>
      <c r="Q33" s="297">
        <f t="shared" ref="Q33:Q44" si="7">P33+O33+N33+N33</f>
        <v>1360000</v>
      </c>
      <c r="R33" s="298"/>
      <c r="S33" s="298"/>
      <c r="T33" s="298"/>
      <c r="U33" s="299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301"/>
      <c r="AH33" s="301"/>
      <c r="AI33" s="301"/>
      <c r="AJ33" s="301">
        <v>1214000</v>
      </c>
      <c r="AK33" s="302"/>
      <c r="AL33" s="302"/>
      <c r="AM33" s="302"/>
      <c r="AN33" s="302">
        <f t="shared" ref="AN33:AN44" si="8">AJ33</f>
        <v>1214000</v>
      </c>
      <c r="AO33" s="303">
        <f t="shared" ref="AO33:AO44" si="9">AN33</f>
        <v>1214000</v>
      </c>
      <c r="AP33" s="304">
        <f t="shared" ref="AP33:AP44" si="10">AO33-Q33-M33</f>
        <v>-146000</v>
      </c>
    </row>
    <row r="34" spans="1:42" ht="34.5" x14ac:dyDescent="0.25">
      <c r="A34" s="1012"/>
      <c r="B34" s="1015"/>
      <c r="C34" s="997"/>
      <c r="D34" s="262" t="s">
        <v>54</v>
      </c>
      <c r="E34" s="294">
        <v>1</v>
      </c>
      <c r="F34" s="326" t="s">
        <v>644</v>
      </c>
      <c r="G34" s="262" t="s">
        <v>645</v>
      </c>
      <c r="H34" s="295" t="s">
        <v>52</v>
      </c>
      <c r="I34" s="294"/>
      <c r="J34" s="294"/>
      <c r="K34" s="294"/>
      <c r="L34" s="294" t="s">
        <v>317</v>
      </c>
      <c r="M34" s="262"/>
      <c r="N34" s="262">
        <v>30000</v>
      </c>
      <c r="O34" s="326">
        <v>300000</v>
      </c>
      <c r="P34" s="296">
        <v>50000</v>
      </c>
      <c r="Q34" s="297">
        <f t="shared" si="7"/>
        <v>410000</v>
      </c>
      <c r="R34" s="298"/>
      <c r="S34" s="298"/>
      <c r="T34" s="298">
        <v>150</v>
      </c>
      <c r="U34" s="299"/>
      <c r="V34" s="294"/>
      <c r="W34" s="294"/>
      <c r="X34" s="294"/>
      <c r="Y34" s="294"/>
      <c r="Z34" s="294"/>
      <c r="AA34" s="294">
        <v>3000</v>
      </c>
      <c r="AB34" s="294"/>
      <c r="AC34" s="294"/>
      <c r="AD34" s="294"/>
      <c r="AE34" s="294">
        <v>3000</v>
      </c>
      <c r="AF34" s="294"/>
      <c r="AG34" s="301"/>
      <c r="AH34" s="301"/>
      <c r="AI34" s="301"/>
      <c r="AJ34" s="301">
        <v>167000</v>
      </c>
      <c r="AK34" s="302"/>
      <c r="AL34" s="302"/>
      <c r="AM34" s="302"/>
      <c r="AN34" s="302">
        <f t="shared" si="8"/>
        <v>167000</v>
      </c>
      <c r="AO34" s="303">
        <f t="shared" si="9"/>
        <v>167000</v>
      </c>
      <c r="AP34" s="304">
        <f t="shared" si="10"/>
        <v>-243000</v>
      </c>
    </row>
    <row r="35" spans="1:42" ht="17.25" x14ac:dyDescent="0.25">
      <c r="A35" s="1012"/>
      <c r="B35" s="1015"/>
      <c r="C35" s="997"/>
      <c r="D35" s="262" t="s">
        <v>646</v>
      </c>
      <c r="E35" s="294">
        <v>1</v>
      </c>
      <c r="F35" s="326" t="s">
        <v>647</v>
      </c>
      <c r="G35" s="262" t="s">
        <v>646</v>
      </c>
      <c r="H35" s="295" t="s">
        <v>52</v>
      </c>
      <c r="I35" s="294"/>
      <c r="J35" s="294"/>
      <c r="K35" s="294"/>
      <c r="L35" s="294" t="s">
        <v>317</v>
      </c>
      <c r="M35" s="262"/>
      <c r="N35" s="262">
        <v>300000</v>
      </c>
      <c r="O35" s="326">
        <v>150000</v>
      </c>
      <c r="P35" s="296">
        <v>50000</v>
      </c>
      <c r="Q35" s="297">
        <f t="shared" si="7"/>
        <v>800000</v>
      </c>
      <c r="R35" s="298"/>
      <c r="S35" s="298"/>
      <c r="T35" s="298">
        <v>400</v>
      </c>
      <c r="U35" s="299"/>
      <c r="V35" s="294"/>
      <c r="W35" s="294"/>
      <c r="X35" s="294"/>
      <c r="Y35" s="294"/>
      <c r="Z35" s="294"/>
      <c r="AA35" s="294">
        <v>30</v>
      </c>
      <c r="AB35" s="294"/>
      <c r="AC35" s="294"/>
      <c r="AD35" s="294"/>
      <c r="AE35" s="294">
        <v>30</v>
      </c>
      <c r="AF35" s="294"/>
      <c r="AG35" s="301"/>
      <c r="AH35" s="301"/>
      <c r="AI35" s="301"/>
      <c r="AJ35" s="301">
        <v>50000</v>
      </c>
      <c r="AK35" s="302"/>
      <c r="AL35" s="302"/>
      <c r="AM35" s="302"/>
      <c r="AN35" s="302">
        <f t="shared" si="8"/>
        <v>50000</v>
      </c>
      <c r="AO35" s="303">
        <f t="shared" si="9"/>
        <v>50000</v>
      </c>
      <c r="AP35" s="304">
        <f t="shared" si="10"/>
        <v>-750000</v>
      </c>
    </row>
    <row r="36" spans="1:42" ht="34.5" x14ac:dyDescent="0.25">
      <c r="A36" s="1012"/>
      <c r="B36" s="1015"/>
      <c r="C36" s="997"/>
      <c r="D36" s="262" t="s">
        <v>648</v>
      </c>
      <c r="E36" s="294">
        <v>1</v>
      </c>
      <c r="F36" s="326" t="s">
        <v>649</v>
      </c>
      <c r="G36" s="262" t="s">
        <v>648</v>
      </c>
      <c r="H36" s="295" t="s">
        <v>52</v>
      </c>
      <c r="I36" s="262"/>
      <c r="J36" s="294"/>
      <c r="K36" s="294"/>
      <c r="L36" s="294" t="s">
        <v>317</v>
      </c>
      <c r="M36" s="294"/>
      <c r="N36" s="294">
        <v>20000</v>
      </c>
      <c r="O36" s="326">
        <v>150000</v>
      </c>
      <c r="P36" s="296">
        <v>20000</v>
      </c>
      <c r="Q36" s="297">
        <f t="shared" si="7"/>
        <v>210000</v>
      </c>
      <c r="R36" s="298"/>
      <c r="S36" s="298"/>
      <c r="T36" s="298"/>
      <c r="U36" s="299">
        <v>8000</v>
      </c>
      <c r="V36" s="294"/>
      <c r="W36" s="294"/>
      <c r="X36" s="294"/>
      <c r="Y36" s="294"/>
      <c r="Z36" s="294"/>
      <c r="AA36" s="294">
        <v>50</v>
      </c>
      <c r="AB36" s="294"/>
      <c r="AC36" s="294"/>
      <c r="AD36" s="294"/>
      <c r="AE36" s="294">
        <v>50</v>
      </c>
      <c r="AF36" s="294"/>
      <c r="AG36" s="301"/>
      <c r="AH36" s="301"/>
      <c r="AI36" s="301"/>
      <c r="AJ36" s="301">
        <v>30000</v>
      </c>
      <c r="AK36" s="302"/>
      <c r="AL36" s="302"/>
      <c r="AM36" s="302"/>
      <c r="AN36" s="302">
        <f t="shared" si="8"/>
        <v>30000</v>
      </c>
      <c r="AO36" s="303">
        <f t="shared" si="9"/>
        <v>30000</v>
      </c>
      <c r="AP36" s="304">
        <f t="shared" si="10"/>
        <v>-180000</v>
      </c>
    </row>
    <row r="37" spans="1:42" ht="17.25" x14ac:dyDescent="0.25">
      <c r="A37" s="1012"/>
      <c r="B37" s="1015"/>
      <c r="C37" s="997"/>
      <c r="D37" s="262" t="s">
        <v>57</v>
      </c>
      <c r="E37" s="294">
        <v>1</v>
      </c>
      <c r="F37" s="326" t="s">
        <v>650</v>
      </c>
      <c r="G37" s="262" t="s">
        <v>57</v>
      </c>
      <c r="H37" s="295" t="s">
        <v>52</v>
      </c>
      <c r="I37" s="294"/>
      <c r="J37" s="294"/>
      <c r="K37" s="294"/>
      <c r="L37" s="294" t="s">
        <v>317</v>
      </c>
      <c r="M37" s="294"/>
      <c r="N37" s="294">
        <v>50000</v>
      </c>
      <c r="O37" s="326">
        <v>700000</v>
      </c>
      <c r="P37" s="296">
        <v>20000</v>
      </c>
      <c r="Q37" s="297">
        <f t="shared" si="7"/>
        <v>820000</v>
      </c>
      <c r="R37" s="298"/>
      <c r="S37" s="298"/>
      <c r="T37" s="298"/>
      <c r="U37" s="299">
        <v>15000</v>
      </c>
      <c r="V37" s="294"/>
      <c r="W37" s="294"/>
      <c r="X37" s="294"/>
      <c r="Y37" s="294"/>
      <c r="Z37" s="294"/>
      <c r="AA37" s="294">
        <v>100</v>
      </c>
      <c r="AB37" s="294"/>
      <c r="AC37" s="294"/>
      <c r="AD37" s="294"/>
      <c r="AE37" s="294">
        <v>100</v>
      </c>
      <c r="AF37" s="294"/>
      <c r="AG37" s="301"/>
      <c r="AH37" s="301"/>
      <c r="AI37" s="301"/>
      <c r="AJ37" s="301">
        <v>35000</v>
      </c>
      <c r="AK37" s="302"/>
      <c r="AL37" s="302"/>
      <c r="AM37" s="302"/>
      <c r="AN37" s="302">
        <f t="shared" si="8"/>
        <v>35000</v>
      </c>
      <c r="AO37" s="303">
        <f t="shared" si="9"/>
        <v>35000</v>
      </c>
      <c r="AP37" s="304">
        <f t="shared" si="10"/>
        <v>-785000</v>
      </c>
    </row>
    <row r="38" spans="1:42" ht="34.5" x14ac:dyDescent="0.25">
      <c r="A38" s="1012"/>
      <c r="B38" s="1015"/>
      <c r="C38" s="997"/>
      <c r="D38" s="262" t="s">
        <v>416</v>
      </c>
      <c r="E38" s="294">
        <v>1</v>
      </c>
      <c r="F38" s="326" t="s">
        <v>651</v>
      </c>
      <c r="G38" s="262" t="s">
        <v>416</v>
      </c>
      <c r="H38" s="295" t="s">
        <v>52</v>
      </c>
      <c r="I38" s="294"/>
      <c r="J38" s="294"/>
      <c r="K38" s="294"/>
      <c r="L38" s="294" t="s">
        <v>317</v>
      </c>
      <c r="M38" s="294"/>
      <c r="N38" s="294">
        <v>80000</v>
      </c>
      <c r="O38" s="326">
        <v>900000</v>
      </c>
      <c r="P38" s="296">
        <v>30000</v>
      </c>
      <c r="Q38" s="297">
        <f t="shared" si="7"/>
        <v>1090000</v>
      </c>
      <c r="R38" s="298"/>
      <c r="S38" s="298"/>
      <c r="T38" s="298"/>
      <c r="U38" s="298">
        <v>25000</v>
      </c>
      <c r="V38" s="294"/>
      <c r="W38" s="294"/>
      <c r="X38" s="294"/>
      <c r="Y38" s="294"/>
      <c r="Z38" s="294"/>
      <c r="AA38" s="294">
        <v>150</v>
      </c>
      <c r="AB38" s="294"/>
      <c r="AC38" s="294"/>
      <c r="AD38" s="294"/>
      <c r="AE38" s="294">
        <v>150</v>
      </c>
      <c r="AF38" s="294"/>
      <c r="AG38" s="301"/>
      <c r="AH38" s="301"/>
      <c r="AI38" s="301"/>
      <c r="AJ38" s="301">
        <v>0</v>
      </c>
      <c r="AK38" s="302"/>
      <c r="AL38" s="302"/>
      <c r="AM38" s="302"/>
      <c r="AN38" s="302">
        <f t="shared" si="8"/>
        <v>0</v>
      </c>
      <c r="AO38" s="303">
        <f t="shared" si="9"/>
        <v>0</v>
      </c>
      <c r="AP38" s="304">
        <f t="shared" si="10"/>
        <v>-1090000</v>
      </c>
    </row>
    <row r="39" spans="1:42" ht="78" customHeight="1" x14ac:dyDescent="0.25">
      <c r="A39" s="1012"/>
      <c r="B39" s="1015"/>
      <c r="C39" s="997"/>
      <c r="D39" s="262" t="s">
        <v>602</v>
      </c>
      <c r="E39" s="294">
        <v>1</v>
      </c>
      <c r="F39" s="326" t="s">
        <v>652</v>
      </c>
      <c r="G39" s="262" t="s">
        <v>602</v>
      </c>
      <c r="H39" s="295" t="s">
        <v>52</v>
      </c>
      <c r="I39" s="294"/>
      <c r="J39" s="294"/>
      <c r="K39" s="294"/>
      <c r="L39" s="294" t="s">
        <v>317</v>
      </c>
      <c r="M39" s="294"/>
      <c r="N39" s="294"/>
      <c r="O39" s="326">
        <v>0</v>
      </c>
      <c r="P39" s="296"/>
      <c r="Q39" s="297">
        <f t="shared" si="7"/>
        <v>0</v>
      </c>
      <c r="R39" s="298"/>
      <c r="S39" s="298"/>
      <c r="T39" s="298"/>
      <c r="U39" s="298">
        <v>30</v>
      </c>
      <c r="V39" s="294"/>
      <c r="W39" s="294"/>
      <c r="X39" s="294"/>
      <c r="Y39" s="294"/>
      <c r="Z39" s="294"/>
      <c r="AA39" s="294">
        <v>10000</v>
      </c>
      <c r="AB39" s="294"/>
      <c r="AC39" s="294"/>
      <c r="AD39" s="294"/>
      <c r="AE39" s="294">
        <v>10000</v>
      </c>
      <c r="AF39" s="294"/>
      <c r="AG39" s="301"/>
      <c r="AH39" s="301"/>
      <c r="AI39" s="301"/>
      <c r="AJ39" s="301">
        <v>0</v>
      </c>
      <c r="AK39" s="302"/>
      <c r="AL39" s="302"/>
      <c r="AM39" s="302"/>
      <c r="AN39" s="302">
        <f t="shared" si="8"/>
        <v>0</v>
      </c>
      <c r="AO39" s="303">
        <f t="shared" si="9"/>
        <v>0</v>
      </c>
      <c r="AP39" s="304">
        <f t="shared" si="10"/>
        <v>0</v>
      </c>
    </row>
    <row r="40" spans="1:42" ht="96" customHeight="1" x14ac:dyDescent="0.25">
      <c r="A40" s="1012"/>
      <c r="B40" s="1015"/>
      <c r="C40" s="997"/>
      <c r="D40" s="262" t="s">
        <v>653</v>
      </c>
      <c r="E40" s="294">
        <v>1</v>
      </c>
      <c r="F40" s="326" t="s">
        <v>654</v>
      </c>
      <c r="G40" s="262" t="s">
        <v>653</v>
      </c>
      <c r="H40" s="295" t="s">
        <v>52</v>
      </c>
      <c r="I40" s="294"/>
      <c r="J40" s="294"/>
      <c r="K40" s="294"/>
      <c r="L40" s="294" t="s">
        <v>317</v>
      </c>
      <c r="M40" s="294"/>
      <c r="N40" s="294"/>
      <c r="O40" s="326">
        <v>0</v>
      </c>
      <c r="P40" s="296"/>
      <c r="Q40" s="297">
        <f t="shared" si="7"/>
        <v>0</v>
      </c>
      <c r="R40" s="298">
        <v>30000</v>
      </c>
      <c r="S40" s="298"/>
      <c r="T40" s="298"/>
      <c r="U40" s="298"/>
      <c r="V40" s="294"/>
      <c r="W40" s="294"/>
      <c r="X40" s="294"/>
      <c r="Y40" s="294">
        <v>8</v>
      </c>
      <c r="Z40" s="294">
        <v>20</v>
      </c>
      <c r="AA40" s="294">
        <v>10</v>
      </c>
      <c r="AB40" s="294"/>
      <c r="AC40" s="294"/>
      <c r="AD40" s="294"/>
      <c r="AE40" s="294">
        <v>0</v>
      </c>
      <c r="AF40" s="294"/>
      <c r="AG40" s="301"/>
      <c r="AH40" s="301"/>
      <c r="AI40" s="301"/>
      <c r="AJ40" s="301">
        <v>0</v>
      </c>
      <c r="AK40" s="302"/>
      <c r="AL40" s="302"/>
      <c r="AM40" s="302"/>
      <c r="AN40" s="302">
        <f t="shared" si="8"/>
        <v>0</v>
      </c>
      <c r="AO40" s="303">
        <f t="shared" si="9"/>
        <v>0</v>
      </c>
      <c r="AP40" s="304">
        <f t="shared" si="10"/>
        <v>0</v>
      </c>
    </row>
    <row r="41" spans="1:42" ht="51.75" x14ac:dyDescent="0.25">
      <c r="A41" s="1012"/>
      <c r="B41" s="1015"/>
      <c r="C41" s="997"/>
      <c r="D41" s="262" t="s">
        <v>653</v>
      </c>
      <c r="E41" s="294">
        <v>1</v>
      </c>
      <c r="F41" s="326" t="s">
        <v>651</v>
      </c>
      <c r="G41" s="262" t="s">
        <v>653</v>
      </c>
      <c r="H41" s="295" t="s">
        <v>52</v>
      </c>
      <c r="I41" s="294"/>
      <c r="J41" s="294"/>
      <c r="K41" s="294"/>
      <c r="L41" s="294" t="s">
        <v>317</v>
      </c>
      <c r="M41" s="294"/>
      <c r="N41" s="294"/>
      <c r="O41" s="326">
        <v>0</v>
      </c>
      <c r="P41" s="296"/>
      <c r="Q41" s="297">
        <f t="shared" si="7"/>
        <v>0</v>
      </c>
      <c r="R41" s="298">
        <v>30000</v>
      </c>
      <c r="S41" s="298"/>
      <c r="T41" s="298"/>
      <c r="U41" s="299"/>
      <c r="V41" s="294"/>
      <c r="W41" s="294"/>
      <c r="X41" s="294"/>
      <c r="Y41" s="294"/>
      <c r="Z41" s="294">
        <v>20</v>
      </c>
      <c r="AA41" s="294">
        <v>20</v>
      </c>
      <c r="AB41" s="294"/>
      <c r="AC41" s="294">
        <v>2500</v>
      </c>
      <c r="AD41" s="294"/>
      <c r="AE41" s="294">
        <v>0</v>
      </c>
      <c r="AF41" s="294"/>
      <c r="AG41" s="301">
        <v>2500</v>
      </c>
      <c r="AH41" s="301"/>
      <c r="AI41" s="301"/>
      <c r="AJ41" s="301">
        <v>0</v>
      </c>
      <c r="AK41" s="302"/>
      <c r="AL41" s="302"/>
      <c r="AM41" s="302"/>
      <c r="AN41" s="302">
        <f t="shared" si="8"/>
        <v>0</v>
      </c>
      <c r="AO41" s="303">
        <f t="shared" si="9"/>
        <v>0</v>
      </c>
      <c r="AP41" s="304">
        <f t="shared" si="10"/>
        <v>0</v>
      </c>
    </row>
    <row r="42" spans="1:42" ht="44.25" customHeight="1" x14ac:dyDescent="0.25">
      <c r="A42" s="1012"/>
      <c r="B42" s="1015"/>
      <c r="C42" s="997"/>
      <c r="D42" s="262" t="s">
        <v>655</v>
      </c>
      <c r="E42" s="294">
        <v>1</v>
      </c>
      <c r="F42" s="326" t="s">
        <v>656</v>
      </c>
      <c r="G42" s="262" t="s">
        <v>655</v>
      </c>
      <c r="H42" s="295" t="s">
        <v>52</v>
      </c>
      <c r="I42" s="294"/>
      <c r="J42" s="294"/>
      <c r="K42" s="294"/>
      <c r="L42" s="294" t="s">
        <v>317</v>
      </c>
      <c r="M42" s="294"/>
      <c r="N42" s="294">
        <v>25000</v>
      </c>
      <c r="O42" s="326">
        <v>500000</v>
      </c>
      <c r="P42" s="296">
        <v>40000</v>
      </c>
      <c r="Q42" s="297">
        <f t="shared" si="7"/>
        <v>590000</v>
      </c>
      <c r="R42" s="298"/>
      <c r="S42" s="298"/>
      <c r="T42" s="298"/>
      <c r="U42" s="299" t="s">
        <v>59</v>
      </c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301"/>
      <c r="AH42" s="301"/>
      <c r="AI42" s="301"/>
      <c r="AJ42" s="301">
        <v>0</v>
      </c>
      <c r="AK42" s="302"/>
      <c r="AL42" s="302"/>
      <c r="AM42" s="302"/>
      <c r="AN42" s="302">
        <f t="shared" si="8"/>
        <v>0</v>
      </c>
      <c r="AO42" s="303">
        <f t="shared" si="9"/>
        <v>0</v>
      </c>
      <c r="AP42" s="304">
        <f t="shared" si="10"/>
        <v>-590000</v>
      </c>
    </row>
    <row r="43" spans="1:42" ht="51" customHeight="1" x14ac:dyDescent="0.25">
      <c r="A43" s="1012"/>
      <c r="B43" s="1015"/>
      <c r="C43" s="997"/>
      <c r="D43" s="262" t="s">
        <v>657</v>
      </c>
      <c r="E43" s="294">
        <v>2</v>
      </c>
      <c r="F43" s="326" t="s">
        <v>656</v>
      </c>
      <c r="G43" s="262" t="s">
        <v>657</v>
      </c>
      <c r="H43" s="295" t="s">
        <v>52</v>
      </c>
      <c r="I43" s="294"/>
      <c r="J43" s="294"/>
      <c r="K43" s="294"/>
      <c r="L43" s="294" t="s">
        <v>317</v>
      </c>
      <c r="M43" s="294"/>
      <c r="N43" s="294"/>
      <c r="O43" s="326">
        <v>0</v>
      </c>
      <c r="P43" s="296"/>
      <c r="Q43" s="297">
        <f t="shared" si="7"/>
        <v>0</v>
      </c>
      <c r="R43" s="298"/>
      <c r="S43" s="298"/>
      <c r="T43" s="298"/>
      <c r="U43" s="298" t="s">
        <v>59</v>
      </c>
      <c r="V43" s="294"/>
      <c r="W43" s="294"/>
      <c r="X43" s="294"/>
      <c r="Y43" s="294"/>
      <c r="Z43" s="294"/>
      <c r="AA43" s="294">
        <v>0</v>
      </c>
      <c r="AB43" s="294"/>
      <c r="AC43" s="294"/>
      <c r="AD43" s="294"/>
      <c r="AE43" s="294">
        <v>0</v>
      </c>
      <c r="AF43" s="294"/>
      <c r="AG43" s="301"/>
      <c r="AH43" s="301"/>
      <c r="AI43" s="301"/>
      <c r="AJ43" s="301">
        <v>0</v>
      </c>
      <c r="AK43" s="302"/>
      <c r="AL43" s="302"/>
      <c r="AM43" s="302"/>
      <c r="AN43" s="302">
        <f t="shared" si="8"/>
        <v>0</v>
      </c>
      <c r="AO43" s="303">
        <f t="shared" si="9"/>
        <v>0</v>
      </c>
      <c r="AP43" s="304">
        <f t="shared" si="10"/>
        <v>0</v>
      </c>
    </row>
    <row r="44" spans="1:42" ht="49.5" customHeight="1" thickBot="1" x14ac:dyDescent="0.3">
      <c r="A44" s="1013"/>
      <c r="B44" s="1016"/>
      <c r="C44" s="998"/>
      <c r="D44" s="262" t="s">
        <v>658</v>
      </c>
      <c r="E44" s="294">
        <v>1</v>
      </c>
      <c r="F44" s="326" t="s">
        <v>656</v>
      </c>
      <c r="G44" s="262" t="s">
        <v>658</v>
      </c>
      <c r="H44" s="295" t="s">
        <v>52</v>
      </c>
      <c r="I44" s="294"/>
      <c r="J44" s="294"/>
      <c r="K44" s="294"/>
      <c r="L44" s="294" t="s">
        <v>317</v>
      </c>
      <c r="M44" s="294"/>
      <c r="N44" s="294"/>
      <c r="O44" s="326">
        <v>0</v>
      </c>
      <c r="P44" s="296"/>
      <c r="Q44" s="297">
        <f t="shared" si="7"/>
        <v>0</v>
      </c>
      <c r="R44" s="298"/>
      <c r="S44" s="298"/>
      <c r="T44" s="298"/>
      <c r="U44" s="298" t="s">
        <v>59</v>
      </c>
      <c r="V44" s="294"/>
      <c r="W44" s="294"/>
      <c r="X44" s="294"/>
      <c r="Y44" s="294"/>
      <c r="Z44" s="294"/>
      <c r="AA44" s="294">
        <v>0</v>
      </c>
      <c r="AB44" s="294"/>
      <c r="AC44" s="294"/>
      <c r="AD44" s="294"/>
      <c r="AE44" s="294">
        <v>0</v>
      </c>
      <c r="AF44" s="294"/>
      <c r="AG44" s="301"/>
      <c r="AH44" s="301"/>
      <c r="AI44" s="301"/>
      <c r="AJ44" s="301">
        <v>0</v>
      </c>
      <c r="AK44" s="302"/>
      <c r="AL44" s="302"/>
      <c r="AM44" s="302"/>
      <c r="AN44" s="302">
        <f t="shared" si="8"/>
        <v>0</v>
      </c>
      <c r="AO44" s="303">
        <f t="shared" si="9"/>
        <v>0</v>
      </c>
      <c r="AP44" s="304">
        <f t="shared" si="10"/>
        <v>0</v>
      </c>
    </row>
    <row r="45" spans="1:42" ht="34.5" x14ac:dyDescent="0.25">
      <c r="A45" s="1002">
        <v>5</v>
      </c>
      <c r="B45" s="1014" t="s">
        <v>659</v>
      </c>
      <c r="C45" s="1005">
        <v>7</v>
      </c>
      <c r="D45" s="327" t="s">
        <v>51</v>
      </c>
      <c r="E45" s="326">
        <v>2</v>
      </c>
      <c r="F45" s="325">
        <v>42767</v>
      </c>
      <c r="G45" s="327" t="s">
        <v>660</v>
      </c>
      <c r="H45" s="282" t="s">
        <v>52</v>
      </c>
      <c r="I45" s="328" t="s">
        <v>661</v>
      </c>
      <c r="J45" s="329"/>
      <c r="K45" s="328"/>
      <c r="L45" s="329"/>
      <c r="M45" s="328"/>
      <c r="N45" s="330">
        <f>405000+118000+438300+180000+484000+270000+154000</f>
        <v>2049300</v>
      </c>
      <c r="O45" s="331">
        <f>123200+90345+111740+215560+387220+672970</f>
        <v>1601035</v>
      </c>
      <c r="P45" s="330">
        <f>83000+43200+43200</f>
        <v>169400</v>
      </c>
      <c r="Q45" s="332">
        <f>N45+O45+P45</f>
        <v>3819735</v>
      </c>
      <c r="R45" s="289"/>
      <c r="S45" s="288"/>
      <c r="T45" s="289"/>
      <c r="U45" s="288">
        <v>500</v>
      </c>
      <c r="V45" s="329"/>
      <c r="W45" s="328"/>
      <c r="X45" s="329"/>
      <c r="Y45" s="290"/>
      <c r="Z45" s="291"/>
      <c r="AA45" s="290"/>
      <c r="AB45" s="291"/>
      <c r="AC45" s="288"/>
      <c r="AD45" s="289"/>
      <c r="AE45" s="288"/>
      <c r="AF45" s="289"/>
      <c r="AG45" s="331"/>
      <c r="AH45" s="330"/>
      <c r="AI45" s="331"/>
      <c r="AJ45" s="330"/>
      <c r="AK45" s="333">
        <f t="shared" ref="AK45:AN60" si="11">R45*Y45</f>
        <v>0</v>
      </c>
      <c r="AL45" s="333">
        <f t="shared" si="11"/>
        <v>0</v>
      </c>
      <c r="AM45" s="333">
        <f t="shared" si="11"/>
        <v>0</v>
      </c>
      <c r="AN45" s="333">
        <f t="shared" si="11"/>
        <v>0</v>
      </c>
      <c r="AO45" s="334">
        <f t="shared" ref="AO45:AO60" si="12">AK45+AL45+AM45+AN45</f>
        <v>0</v>
      </c>
      <c r="AP45" s="335">
        <f t="shared" ref="AP45:AP60" si="13">AO45-Q45</f>
        <v>-3819735</v>
      </c>
    </row>
    <row r="46" spans="1:42" ht="51.75" x14ac:dyDescent="0.25">
      <c r="A46" s="1003"/>
      <c r="B46" s="1017"/>
      <c r="C46" s="1006"/>
      <c r="D46" s="327" t="s">
        <v>662</v>
      </c>
      <c r="E46" s="326">
        <v>1</v>
      </c>
      <c r="F46" s="325">
        <v>42767</v>
      </c>
      <c r="G46" s="327" t="s">
        <v>663</v>
      </c>
      <c r="H46" s="282" t="s">
        <v>52</v>
      </c>
      <c r="I46" s="328"/>
      <c r="J46" s="329"/>
      <c r="K46" s="328"/>
      <c r="L46" s="329"/>
      <c r="M46" s="328"/>
      <c r="N46" s="330">
        <f>88000+210000+276000+196932</f>
        <v>770932</v>
      </c>
      <c r="O46" s="331">
        <f>61815+155330+729375</f>
        <v>946520</v>
      </c>
      <c r="P46" s="330">
        <v>42000</v>
      </c>
      <c r="Q46" s="332">
        <f t="shared" ref="Q46:Q60" si="14">N46+O46+P46</f>
        <v>1759452</v>
      </c>
      <c r="R46" s="289"/>
      <c r="S46" s="288"/>
      <c r="T46" s="289"/>
      <c r="U46" s="288"/>
      <c r="V46" s="329"/>
      <c r="W46" s="328"/>
      <c r="X46" s="329"/>
      <c r="Y46" s="290"/>
      <c r="Z46" s="291"/>
      <c r="AA46" s="290"/>
      <c r="AB46" s="291"/>
      <c r="AC46" s="288"/>
      <c r="AD46" s="289"/>
      <c r="AE46" s="288"/>
      <c r="AF46" s="289"/>
      <c r="AG46" s="331"/>
      <c r="AH46" s="330"/>
      <c r="AI46" s="331"/>
      <c r="AJ46" s="330"/>
      <c r="AK46" s="333">
        <f t="shared" si="11"/>
        <v>0</v>
      </c>
      <c r="AL46" s="333">
        <f t="shared" si="11"/>
        <v>0</v>
      </c>
      <c r="AM46" s="333">
        <f t="shared" si="11"/>
        <v>0</v>
      </c>
      <c r="AN46" s="333">
        <f t="shared" si="11"/>
        <v>0</v>
      </c>
      <c r="AO46" s="334">
        <f t="shared" si="12"/>
        <v>0</v>
      </c>
      <c r="AP46" s="335">
        <f t="shared" si="13"/>
        <v>-1759452</v>
      </c>
    </row>
    <row r="47" spans="1:42" ht="51.75" x14ac:dyDescent="0.25">
      <c r="A47" s="1003"/>
      <c r="B47" s="1017"/>
      <c r="C47" s="1006"/>
      <c r="D47" s="327" t="s">
        <v>53</v>
      </c>
      <c r="E47" s="326">
        <v>2</v>
      </c>
      <c r="F47" s="325">
        <v>42767</v>
      </c>
      <c r="G47" s="327" t="s">
        <v>664</v>
      </c>
      <c r="H47" s="282" t="s">
        <v>52</v>
      </c>
      <c r="I47" s="328"/>
      <c r="J47" s="329"/>
      <c r="K47" s="328"/>
      <c r="L47" s="329"/>
      <c r="M47" s="328"/>
      <c r="N47" s="330">
        <f>405000+454000+480780+243000+524000+220000+128370</f>
        <v>2455150</v>
      </c>
      <c r="O47" s="331">
        <f>176400+454895+265760+676795+170970+534875</f>
        <v>2279695</v>
      </c>
      <c r="P47" s="330">
        <f>14400*3+43200+43200</f>
        <v>129600</v>
      </c>
      <c r="Q47" s="332">
        <f t="shared" si="14"/>
        <v>4864445</v>
      </c>
      <c r="R47" s="289"/>
      <c r="S47" s="288">
        <v>15000</v>
      </c>
      <c r="T47" s="289"/>
      <c r="U47" s="288"/>
      <c r="V47" s="329"/>
      <c r="W47" s="328"/>
      <c r="X47" s="329"/>
      <c r="Y47" s="290"/>
      <c r="Z47" s="291">
        <v>9.1</v>
      </c>
      <c r="AA47" s="290">
        <v>14.7</v>
      </c>
      <c r="AB47" s="291"/>
      <c r="AC47" s="288"/>
      <c r="AD47" s="289">
        <v>7.7</v>
      </c>
      <c r="AE47" s="288"/>
      <c r="AF47" s="289"/>
      <c r="AG47" s="331"/>
      <c r="AH47" s="330"/>
      <c r="AI47" s="331"/>
      <c r="AJ47" s="330"/>
      <c r="AK47" s="333">
        <f t="shared" si="11"/>
        <v>0</v>
      </c>
      <c r="AL47" s="333">
        <f>S47*AD47</f>
        <v>115500</v>
      </c>
      <c r="AM47" s="333">
        <f>T47*AA47</f>
        <v>0</v>
      </c>
      <c r="AN47" s="333">
        <f>U47*AB47</f>
        <v>0</v>
      </c>
      <c r="AO47" s="334">
        <f t="shared" si="12"/>
        <v>115500</v>
      </c>
      <c r="AP47" s="335">
        <f t="shared" si="13"/>
        <v>-4748945</v>
      </c>
    </row>
    <row r="48" spans="1:42" ht="51.75" x14ac:dyDescent="0.25">
      <c r="A48" s="1003"/>
      <c r="B48" s="1017"/>
      <c r="C48" s="1006"/>
      <c r="D48" s="327" t="s">
        <v>665</v>
      </c>
      <c r="E48" s="326">
        <v>1</v>
      </c>
      <c r="F48" s="325">
        <v>42826</v>
      </c>
      <c r="G48" s="327" t="s">
        <v>666</v>
      </c>
      <c r="H48" s="282" t="s">
        <v>52</v>
      </c>
      <c r="I48" s="328"/>
      <c r="J48" s="329"/>
      <c r="K48" s="328"/>
      <c r="L48" s="329"/>
      <c r="M48" s="328"/>
      <c r="N48" s="330">
        <f>32000+168000+294000+133000</f>
        <v>627000</v>
      </c>
      <c r="O48" s="331">
        <f>9510+196540+466800</f>
        <v>672850</v>
      </c>
      <c r="P48" s="330"/>
      <c r="Q48" s="332">
        <f t="shared" si="14"/>
        <v>1299850</v>
      </c>
      <c r="R48" s="289"/>
      <c r="S48" s="288"/>
      <c r="T48" s="289">
        <v>25000</v>
      </c>
      <c r="U48" s="288"/>
      <c r="V48" s="329"/>
      <c r="W48" s="328"/>
      <c r="X48" s="329"/>
      <c r="Y48" s="290"/>
      <c r="Z48" s="291"/>
      <c r="AA48" s="290"/>
      <c r="AB48" s="291"/>
      <c r="AC48" s="288"/>
      <c r="AD48" s="289"/>
      <c r="AE48" s="288"/>
      <c r="AF48" s="289"/>
      <c r="AG48" s="331"/>
      <c r="AH48" s="330"/>
      <c r="AI48" s="331"/>
      <c r="AJ48" s="330"/>
      <c r="AK48" s="333">
        <f t="shared" si="11"/>
        <v>0</v>
      </c>
      <c r="AL48" s="333">
        <f t="shared" si="11"/>
        <v>0</v>
      </c>
      <c r="AM48" s="333">
        <f>T48*AA48</f>
        <v>0</v>
      </c>
      <c r="AN48" s="333">
        <f>U48*AB48</f>
        <v>0</v>
      </c>
      <c r="AO48" s="334">
        <f t="shared" si="12"/>
        <v>0</v>
      </c>
      <c r="AP48" s="335">
        <f t="shared" si="13"/>
        <v>-1299850</v>
      </c>
    </row>
    <row r="49" spans="1:42" ht="51.75" x14ac:dyDescent="0.25">
      <c r="A49" s="1003"/>
      <c r="B49" s="1017"/>
      <c r="C49" s="1006"/>
      <c r="D49" s="327" t="s">
        <v>667</v>
      </c>
      <c r="E49" s="326">
        <v>2</v>
      </c>
      <c r="F49" s="325">
        <v>42826</v>
      </c>
      <c r="G49" s="327" t="s">
        <v>668</v>
      </c>
      <c r="H49" s="282" t="s">
        <v>52</v>
      </c>
      <c r="I49" s="328" t="s">
        <v>661</v>
      </c>
      <c r="J49" s="329"/>
      <c r="K49" s="328"/>
      <c r="L49" s="329"/>
      <c r="M49" s="328"/>
      <c r="N49" s="283">
        <f>(405000*2)+129250+109650+1154940+1249170</f>
        <v>3453010</v>
      </c>
      <c r="O49" s="284">
        <f>672000+621600+1513020+1996800</f>
        <v>4803420</v>
      </c>
      <c r="P49" s="283">
        <f>14400*6+86400+86400</f>
        <v>259200</v>
      </c>
      <c r="Q49" s="296">
        <f t="shared" si="14"/>
        <v>8515630</v>
      </c>
      <c r="R49" s="336"/>
      <c r="S49" s="337"/>
      <c r="T49" s="336"/>
      <c r="U49" s="337" t="s">
        <v>784</v>
      </c>
      <c r="V49" s="329"/>
      <c r="W49" s="328"/>
      <c r="X49" s="329"/>
      <c r="Y49" s="338"/>
      <c r="Z49" s="339"/>
      <c r="AA49" s="338"/>
      <c r="AB49" s="339"/>
      <c r="AC49" s="337"/>
      <c r="AD49" s="336"/>
      <c r="AE49" s="337"/>
      <c r="AF49" s="336" t="s">
        <v>785</v>
      </c>
      <c r="AG49" s="284"/>
      <c r="AH49" s="283"/>
      <c r="AI49" s="284"/>
      <c r="AJ49" s="283"/>
      <c r="AK49" s="333">
        <f t="shared" si="11"/>
        <v>0</v>
      </c>
      <c r="AL49" s="333">
        <f t="shared" si="11"/>
        <v>0</v>
      </c>
      <c r="AM49" s="333">
        <f t="shared" si="11"/>
        <v>0</v>
      </c>
      <c r="AN49" s="340" t="s">
        <v>786</v>
      </c>
      <c r="AO49" s="334">
        <v>19968300</v>
      </c>
      <c r="AP49" s="335">
        <f t="shared" si="13"/>
        <v>11452670</v>
      </c>
    </row>
    <row r="50" spans="1:42" ht="51.75" x14ac:dyDescent="0.25">
      <c r="A50" s="1003"/>
      <c r="B50" s="1017"/>
      <c r="C50" s="1006"/>
      <c r="D50" s="327" t="s">
        <v>669</v>
      </c>
      <c r="E50" s="326">
        <v>1</v>
      </c>
      <c r="F50" s="325">
        <v>42917</v>
      </c>
      <c r="G50" s="327" t="s">
        <v>670</v>
      </c>
      <c r="H50" s="282" t="s">
        <v>52</v>
      </c>
      <c r="I50" s="328" t="s">
        <v>661</v>
      </c>
      <c r="J50" s="329"/>
      <c r="K50" s="328"/>
      <c r="L50" s="329"/>
      <c r="M50" s="328"/>
      <c r="N50" s="330">
        <f>405000+235000</f>
        <v>640000</v>
      </c>
      <c r="O50" s="331">
        <v>15520</v>
      </c>
      <c r="P50" s="330">
        <f>86400+43200</f>
        <v>129600</v>
      </c>
      <c r="Q50" s="332">
        <f t="shared" si="14"/>
        <v>785120</v>
      </c>
      <c r="R50" s="289"/>
      <c r="S50" s="288"/>
      <c r="T50" s="289">
        <v>30000</v>
      </c>
      <c r="U50" s="288"/>
      <c r="V50" s="329"/>
      <c r="W50" s="328"/>
      <c r="X50" s="329"/>
      <c r="Y50" s="290"/>
      <c r="Z50" s="291"/>
      <c r="AA50" s="290"/>
      <c r="AB50" s="291"/>
      <c r="AC50" s="288"/>
      <c r="AD50" s="289"/>
      <c r="AE50" s="288"/>
      <c r="AF50" s="288"/>
      <c r="AG50" s="331"/>
      <c r="AH50" s="330"/>
      <c r="AI50" s="331"/>
      <c r="AJ50" s="330"/>
      <c r="AK50" s="333">
        <f t="shared" si="11"/>
        <v>0</v>
      </c>
      <c r="AL50" s="333">
        <f t="shared" si="11"/>
        <v>0</v>
      </c>
      <c r="AM50" s="333">
        <f t="shared" si="11"/>
        <v>0</v>
      </c>
      <c r="AN50" s="333">
        <f>U50*AB50</f>
        <v>0</v>
      </c>
      <c r="AO50" s="334">
        <f t="shared" si="12"/>
        <v>0</v>
      </c>
      <c r="AP50" s="335">
        <f t="shared" si="13"/>
        <v>-785120</v>
      </c>
    </row>
    <row r="51" spans="1:42" ht="51.75" x14ac:dyDescent="0.25">
      <c r="A51" s="1003"/>
      <c r="B51" s="1017"/>
      <c r="C51" s="1006"/>
      <c r="D51" s="327" t="s">
        <v>671</v>
      </c>
      <c r="E51" s="326">
        <v>1</v>
      </c>
      <c r="F51" s="325">
        <v>42917</v>
      </c>
      <c r="G51" s="327" t="s">
        <v>671</v>
      </c>
      <c r="H51" s="282" t="s">
        <v>52</v>
      </c>
      <c r="I51" s="328"/>
      <c r="J51" s="329"/>
      <c r="K51" s="328"/>
      <c r="L51" s="329"/>
      <c r="M51" s="328"/>
      <c r="N51" s="330"/>
      <c r="O51" s="331"/>
      <c r="P51" s="330"/>
      <c r="Q51" s="332">
        <f t="shared" si="14"/>
        <v>0</v>
      </c>
      <c r="R51" s="289"/>
      <c r="S51" s="288"/>
      <c r="T51" s="289">
        <v>25000</v>
      </c>
      <c r="U51" s="288"/>
      <c r="V51" s="329"/>
      <c r="W51" s="328"/>
      <c r="X51" s="329"/>
      <c r="Y51" s="290"/>
      <c r="Z51" s="291"/>
      <c r="AA51" s="290"/>
      <c r="AB51" s="291"/>
      <c r="AC51" s="288"/>
      <c r="AD51" s="289"/>
      <c r="AE51" s="288"/>
      <c r="AF51" s="289"/>
      <c r="AG51" s="331"/>
      <c r="AH51" s="330"/>
      <c r="AI51" s="331"/>
      <c r="AJ51" s="330"/>
      <c r="AK51" s="333">
        <f t="shared" si="11"/>
        <v>0</v>
      </c>
      <c r="AL51" s="333">
        <f t="shared" si="11"/>
        <v>0</v>
      </c>
      <c r="AM51" s="333">
        <f t="shared" si="11"/>
        <v>0</v>
      </c>
      <c r="AN51" s="333">
        <f>U51*AB51</f>
        <v>0</v>
      </c>
      <c r="AO51" s="334">
        <f t="shared" si="12"/>
        <v>0</v>
      </c>
      <c r="AP51" s="335">
        <f t="shared" si="13"/>
        <v>0</v>
      </c>
    </row>
    <row r="52" spans="1:42" ht="34.5" x14ac:dyDescent="0.25">
      <c r="A52" s="1003"/>
      <c r="B52" s="1017"/>
      <c r="C52" s="1006"/>
      <c r="D52" s="327" t="s">
        <v>672</v>
      </c>
      <c r="E52" s="326">
        <v>1</v>
      </c>
      <c r="F52" s="325">
        <v>42917</v>
      </c>
      <c r="G52" s="327" t="s">
        <v>672</v>
      </c>
      <c r="H52" s="282" t="s">
        <v>52</v>
      </c>
      <c r="I52" s="328" t="s">
        <v>673</v>
      </c>
      <c r="J52" s="329"/>
      <c r="K52" s="328"/>
      <c r="L52" s="329"/>
      <c r="M52" s="328"/>
      <c r="N52" s="330">
        <f>253300+390000+300000+93000</f>
        <v>1036300</v>
      </c>
      <c r="O52" s="331">
        <f>141000+140040</f>
        <v>281040</v>
      </c>
      <c r="P52" s="330"/>
      <c r="Q52" s="332">
        <f t="shared" si="14"/>
        <v>1317340</v>
      </c>
      <c r="R52" s="289"/>
      <c r="S52" s="288"/>
      <c r="T52" s="289">
        <v>12000</v>
      </c>
      <c r="U52" s="288"/>
      <c r="V52" s="329"/>
      <c r="W52" s="328"/>
      <c r="X52" s="329"/>
      <c r="Y52" s="290"/>
      <c r="Z52" s="291"/>
      <c r="AA52" s="290"/>
      <c r="AB52" s="291"/>
      <c r="AC52" s="288"/>
      <c r="AD52" s="289"/>
      <c r="AE52" s="288"/>
      <c r="AF52" s="289"/>
      <c r="AG52" s="331"/>
      <c r="AH52" s="330"/>
      <c r="AI52" s="331"/>
      <c r="AJ52" s="330"/>
      <c r="AK52" s="333">
        <f t="shared" si="11"/>
        <v>0</v>
      </c>
      <c r="AL52" s="333">
        <f t="shared" si="11"/>
        <v>0</v>
      </c>
      <c r="AM52" s="333">
        <f t="shared" si="11"/>
        <v>0</v>
      </c>
      <c r="AN52" s="333">
        <f>U52*AB52</f>
        <v>0</v>
      </c>
      <c r="AO52" s="334">
        <f t="shared" si="12"/>
        <v>0</v>
      </c>
      <c r="AP52" s="335">
        <f t="shared" si="13"/>
        <v>-1317340</v>
      </c>
    </row>
    <row r="53" spans="1:42" ht="34.5" x14ac:dyDescent="0.25">
      <c r="A53" s="1003"/>
      <c r="B53" s="1017"/>
      <c r="C53" s="1006"/>
      <c r="D53" s="327" t="s">
        <v>674</v>
      </c>
      <c r="E53" s="326">
        <v>2</v>
      </c>
      <c r="F53" s="325">
        <v>43450</v>
      </c>
      <c r="G53" s="327" t="s">
        <v>674</v>
      </c>
      <c r="H53" s="282" t="s">
        <v>52</v>
      </c>
      <c r="I53" s="328"/>
      <c r="J53" s="329"/>
      <c r="K53" s="328"/>
      <c r="L53" s="329"/>
      <c r="M53" s="328"/>
      <c r="N53" s="330">
        <f>362000+243000+128000+56000</f>
        <v>789000</v>
      </c>
      <c r="O53" s="331">
        <f>118875+58350</f>
        <v>177225</v>
      </c>
      <c r="P53" s="330"/>
      <c r="Q53" s="332">
        <f t="shared" si="14"/>
        <v>966225</v>
      </c>
      <c r="R53" s="289">
        <v>100000</v>
      </c>
      <c r="S53" s="288"/>
      <c r="T53" s="289">
        <v>150</v>
      </c>
      <c r="U53" s="288" t="s">
        <v>787</v>
      </c>
      <c r="V53" s="329"/>
      <c r="W53" s="328"/>
      <c r="X53" s="329"/>
      <c r="Y53" s="290"/>
      <c r="Z53" s="291"/>
      <c r="AA53" s="290">
        <v>400</v>
      </c>
      <c r="AB53" s="291">
        <v>25</v>
      </c>
      <c r="AC53" s="288">
        <v>1.58</v>
      </c>
      <c r="AD53" s="289"/>
      <c r="AE53" s="288">
        <v>400</v>
      </c>
      <c r="AF53" s="289">
        <v>2206.6999999999998</v>
      </c>
      <c r="AG53" s="331"/>
      <c r="AH53" s="330"/>
      <c r="AI53" s="331"/>
      <c r="AJ53" s="330"/>
      <c r="AK53" s="333">
        <f>R53*AC53</f>
        <v>158000</v>
      </c>
      <c r="AL53" s="333">
        <f t="shared" si="11"/>
        <v>0</v>
      </c>
      <c r="AM53" s="333">
        <f t="shared" si="11"/>
        <v>60000</v>
      </c>
      <c r="AN53" s="333">
        <v>331005</v>
      </c>
      <c r="AO53" s="334">
        <f t="shared" si="12"/>
        <v>549005</v>
      </c>
      <c r="AP53" s="335">
        <f t="shared" si="13"/>
        <v>-417220</v>
      </c>
    </row>
    <row r="54" spans="1:42" ht="69" x14ac:dyDescent="0.25">
      <c r="A54" s="1003"/>
      <c r="B54" s="1017"/>
      <c r="C54" s="1006"/>
      <c r="D54" s="327" t="s">
        <v>675</v>
      </c>
      <c r="E54" s="326">
        <v>1</v>
      </c>
      <c r="F54" s="325">
        <v>43567</v>
      </c>
      <c r="G54" s="327" t="s">
        <v>676</v>
      </c>
      <c r="H54" s="282" t="s">
        <v>52</v>
      </c>
      <c r="I54" s="326" t="s">
        <v>673</v>
      </c>
      <c r="J54" s="326"/>
      <c r="K54" s="326"/>
      <c r="L54" s="326"/>
      <c r="M54" s="326"/>
      <c r="N54" s="332">
        <v>748000</v>
      </c>
      <c r="O54" s="332">
        <v>597800</v>
      </c>
      <c r="P54" s="332"/>
      <c r="Q54" s="332">
        <f t="shared" si="14"/>
        <v>1345800</v>
      </c>
      <c r="R54" s="301"/>
      <c r="S54" s="301"/>
      <c r="T54" s="301"/>
      <c r="U54" s="301">
        <v>30000</v>
      </c>
      <c r="V54" s="326"/>
      <c r="W54" s="326"/>
      <c r="X54" s="326"/>
      <c r="Y54" s="302"/>
      <c r="Z54" s="302"/>
      <c r="AA54" s="302"/>
      <c r="AB54" s="341">
        <v>2.3333333000000001</v>
      </c>
      <c r="AC54" s="301"/>
      <c r="AD54" s="301"/>
      <c r="AE54" s="301"/>
      <c r="AF54" s="301"/>
      <c r="AG54" s="332"/>
      <c r="AH54" s="332"/>
      <c r="AI54" s="332"/>
      <c r="AJ54" s="332"/>
      <c r="AK54" s="333">
        <f>R54*Y54</f>
        <v>0</v>
      </c>
      <c r="AL54" s="333">
        <f t="shared" si="11"/>
        <v>0</v>
      </c>
      <c r="AM54" s="333">
        <f t="shared" si="11"/>
        <v>0</v>
      </c>
      <c r="AN54" s="333">
        <f>U54*AB54</f>
        <v>69999.998999999996</v>
      </c>
      <c r="AO54" s="334">
        <f t="shared" si="12"/>
        <v>69999.998999999996</v>
      </c>
      <c r="AP54" s="335">
        <f t="shared" si="13"/>
        <v>-1275800.0009999999</v>
      </c>
    </row>
    <row r="55" spans="1:42" ht="86.25" x14ac:dyDescent="0.25">
      <c r="A55" s="1003"/>
      <c r="B55" s="1017"/>
      <c r="C55" s="1006"/>
      <c r="D55" s="327" t="s">
        <v>368</v>
      </c>
      <c r="E55" s="326">
        <v>1</v>
      </c>
      <c r="F55" s="325">
        <v>43819</v>
      </c>
      <c r="G55" s="327" t="s">
        <v>677</v>
      </c>
      <c r="H55" s="282" t="s">
        <v>52</v>
      </c>
      <c r="I55" s="326"/>
      <c r="J55" s="326"/>
      <c r="K55" s="326"/>
      <c r="L55" s="326"/>
      <c r="M55" s="326"/>
      <c r="N55" s="332"/>
      <c r="O55" s="332"/>
      <c r="P55" s="332"/>
      <c r="Q55" s="332">
        <f t="shared" si="14"/>
        <v>0</v>
      </c>
      <c r="R55" s="301"/>
      <c r="S55" s="301"/>
      <c r="T55" s="301"/>
      <c r="U55" s="301"/>
      <c r="V55" s="326"/>
      <c r="W55" s="326"/>
      <c r="X55" s="326"/>
      <c r="Y55" s="302"/>
      <c r="Z55" s="302"/>
      <c r="AA55" s="302"/>
      <c r="AB55" s="302"/>
      <c r="AC55" s="301"/>
      <c r="AD55" s="301"/>
      <c r="AE55" s="301"/>
      <c r="AF55" s="301"/>
      <c r="AG55" s="332"/>
      <c r="AH55" s="332"/>
      <c r="AI55" s="332"/>
      <c r="AJ55" s="332"/>
      <c r="AK55" s="333">
        <f>R55*Y55</f>
        <v>0</v>
      </c>
      <c r="AL55" s="333">
        <f t="shared" si="11"/>
        <v>0</v>
      </c>
      <c r="AM55" s="333">
        <f t="shared" si="11"/>
        <v>0</v>
      </c>
      <c r="AN55" s="333">
        <f>U55*AB55</f>
        <v>0</v>
      </c>
      <c r="AO55" s="334">
        <f t="shared" si="12"/>
        <v>0</v>
      </c>
      <c r="AP55" s="335">
        <f t="shared" si="13"/>
        <v>0</v>
      </c>
    </row>
    <row r="56" spans="1:42" ht="34.5" x14ac:dyDescent="0.25">
      <c r="A56" s="1003"/>
      <c r="B56" s="1017"/>
      <c r="C56" s="1006"/>
      <c r="D56" s="327" t="s">
        <v>54</v>
      </c>
      <c r="E56" s="326">
        <v>1</v>
      </c>
      <c r="F56" s="325" t="s">
        <v>788</v>
      </c>
      <c r="G56" s="327" t="s">
        <v>678</v>
      </c>
      <c r="H56" s="314" t="s">
        <v>679</v>
      </c>
      <c r="I56" s="326"/>
      <c r="J56" s="326"/>
      <c r="K56" s="326"/>
      <c r="L56" s="326"/>
      <c r="M56" s="326"/>
      <c r="N56" s="332">
        <f>2273000+3225000+2073390+919000</f>
        <v>8490390</v>
      </c>
      <c r="O56" s="332">
        <f>2638000+3285900+3265994</f>
        <v>9189894</v>
      </c>
      <c r="P56" s="332"/>
      <c r="Q56" s="332">
        <f t="shared" si="14"/>
        <v>17680284</v>
      </c>
      <c r="R56" s="301"/>
      <c r="S56" s="301"/>
      <c r="T56" s="301"/>
      <c r="U56" s="301">
        <v>100</v>
      </c>
      <c r="V56" s="326"/>
      <c r="W56" s="326"/>
      <c r="X56" s="326"/>
      <c r="Y56" s="302"/>
      <c r="Z56" s="302"/>
      <c r="AA56" s="302"/>
      <c r="AB56" s="302"/>
      <c r="AC56" s="301"/>
      <c r="AD56" s="301"/>
      <c r="AE56" s="301">
        <v>29776</v>
      </c>
      <c r="AF56" s="301"/>
      <c r="AG56" s="332"/>
      <c r="AH56" s="332"/>
      <c r="AI56" s="332"/>
      <c r="AJ56" s="332"/>
      <c r="AK56" s="333">
        <f>R56*Y56</f>
        <v>0</v>
      </c>
      <c r="AL56" s="333">
        <f t="shared" si="11"/>
        <v>0</v>
      </c>
      <c r="AM56" s="333">
        <f t="shared" si="11"/>
        <v>0</v>
      </c>
      <c r="AN56" s="333">
        <f>U56*AE56</f>
        <v>2977600</v>
      </c>
      <c r="AO56" s="334">
        <f t="shared" si="12"/>
        <v>2977600</v>
      </c>
      <c r="AP56" s="335">
        <f t="shared" si="13"/>
        <v>-14702684</v>
      </c>
    </row>
    <row r="57" spans="1:42" ht="34.5" x14ac:dyDescent="0.25">
      <c r="A57" s="1003"/>
      <c r="B57" s="1017"/>
      <c r="C57" s="1006"/>
      <c r="D57" s="327" t="s">
        <v>54</v>
      </c>
      <c r="E57" s="326">
        <v>1</v>
      </c>
      <c r="F57" s="325" t="s">
        <v>788</v>
      </c>
      <c r="G57" s="327" t="s">
        <v>678</v>
      </c>
      <c r="H57" s="314" t="s">
        <v>679</v>
      </c>
      <c r="I57" s="326"/>
      <c r="J57" s="326"/>
      <c r="K57" s="326"/>
      <c r="L57" s="326"/>
      <c r="M57" s="326"/>
      <c r="N57" s="332"/>
      <c r="O57" s="332"/>
      <c r="P57" s="332"/>
      <c r="Q57" s="332">
        <f t="shared" si="14"/>
        <v>0</v>
      </c>
      <c r="R57" s="301"/>
      <c r="S57" s="301"/>
      <c r="T57" s="301"/>
      <c r="U57" s="301">
        <v>150</v>
      </c>
      <c r="V57" s="326"/>
      <c r="W57" s="326"/>
      <c r="X57" s="326"/>
      <c r="Y57" s="302"/>
      <c r="Z57" s="302"/>
      <c r="AA57" s="302"/>
      <c r="AB57" s="302"/>
      <c r="AC57" s="301"/>
      <c r="AD57" s="301"/>
      <c r="AE57" s="301">
        <v>9647</v>
      </c>
      <c r="AF57" s="301"/>
      <c r="AG57" s="332"/>
      <c r="AH57" s="332"/>
      <c r="AI57" s="332"/>
      <c r="AJ57" s="332"/>
      <c r="AK57" s="333">
        <f>R57*Y57</f>
        <v>0</v>
      </c>
      <c r="AL57" s="333">
        <f t="shared" si="11"/>
        <v>0</v>
      </c>
      <c r="AM57" s="333">
        <f t="shared" si="11"/>
        <v>0</v>
      </c>
      <c r="AN57" s="333">
        <f>U57*AE57</f>
        <v>1447050</v>
      </c>
      <c r="AO57" s="334">
        <f t="shared" si="12"/>
        <v>1447050</v>
      </c>
      <c r="AP57" s="335">
        <f t="shared" si="13"/>
        <v>1447050</v>
      </c>
    </row>
    <row r="58" spans="1:42" ht="34.5" x14ac:dyDescent="0.25">
      <c r="A58" s="1003"/>
      <c r="B58" s="1017"/>
      <c r="C58" s="1006"/>
      <c r="D58" s="327" t="s">
        <v>54</v>
      </c>
      <c r="E58" s="326">
        <v>1</v>
      </c>
      <c r="F58" s="325" t="s">
        <v>788</v>
      </c>
      <c r="G58" s="327" t="s">
        <v>678</v>
      </c>
      <c r="H58" s="314" t="s">
        <v>679</v>
      </c>
      <c r="I58" s="326"/>
      <c r="J58" s="326"/>
      <c r="K58" s="326"/>
      <c r="L58" s="326"/>
      <c r="M58" s="326"/>
      <c r="N58" s="332"/>
      <c r="O58" s="332"/>
      <c r="P58" s="332"/>
      <c r="Q58" s="332">
        <f t="shared" si="14"/>
        <v>0</v>
      </c>
      <c r="R58" s="301"/>
      <c r="S58" s="301"/>
      <c r="T58" s="301"/>
      <c r="U58" s="301">
        <v>200</v>
      </c>
      <c r="V58" s="326"/>
      <c r="W58" s="326"/>
      <c r="X58" s="326"/>
      <c r="Y58" s="302"/>
      <c r="Z58" s="302"/>
      <c r="AA58" s="302"/>
      <c r="AB58" s="302"/>
      <c r="AC58" s="301"/>
      <c r="AD58" s="301"/>
      <c r="AE58" s="301">
        <v>8651</v>
      </c>
      <c r="AF58" s="301"/>
      <c r="AG58" s="332"/>
      <c r="AH58" s="332"/>
      <c r="AI58" s="332"/>
      <c r="AJ58" s="332"/>
      <c r="AK58" s="333">
        <f>R58*Y58</f>
        <v>0</v>
      </c>
      <c r="AL58" s="333">
        <f t="shared" si="11"/>
        <v>0</v>
      </c>
      <c r="AM58" s="333">
        <f t="shared" si="11"/>
        <v>0</v>
      </c>
      <c r="AN58" s="333">
        <f>U58*AE58</f>
        <v>1730200</v>
      </c>
      <c r="AO58" s="334">
        <f t="shared" si="12"/>
        <v>1730200</v>
      </c>
      <c r="AP58" s="335">
        <f t="shared" si="13"/>
        <v>1730200</v>
      </c>
    </row>
    <row r="59" spans="1:42" ht="34.5" x14ac:dyDescent="0.25">
      <c r="A59" s="1003"/>
      <c r="B59" s="1017"/>
      <c r="C59" s="1006"/>
      <c r="D59" s="327" t="s">
        <v>54</v>
      </c>
      <c r="E59" s="326">
        <v>1</v>
      </c>
      <c r="F59" s="325" t="s">
        <v>788</v>
      </c>
      <c r="G59" s="327" t="s">
        <v>678</v>
      </c>
      <c r="H59" s="314" t="s">
        <v>679</v>
      </c>
      <c r="I59" s="326"/>
      <c r="J59" s="326"/>
      <c r="K59" s="326"/>
      <c r="L59" s="326"/>
      <c r="M59" s="326"/>
      <c r="N59" s="332"/>
      <c r="O59" s="332"/>
      <c r="P59" s="332"/>
      <c r="Q59" s="332"/>
      <c r="R59" s="301"/>
      <c r="S59" s="301"/>
      <c r="T59" s="301"/>
      <c r="U59" s="301">
        <v>50</v>
      </c>
      <c r="V59" s="326"/>
      <c r="W59" s="326"/>
      <c r="X59" s="326"/>
      <c r="Y59" s="302"/>
      <c r="Z59" s="302"/>
      <c r="AA59" s="302"/>
      <c r="AB59" s="302"/>
      <c r="AC59" s="301"/>
      <c r="AD59" s="301"/>
      <c r="AE59" s="301">
        <v>6874</v>
      </c>
      <c r="AF59" s="301"/>
      <c r="AG59" s="332"/>
      <c r="AH59" s="332"/>
      <c r="AI59" s="332"/>
      <c r="AJ59" s="332"/>
      <c r="AK59" s="333"/>
      <c r="AL59" s="333"/>
      <c r="AM59" s="333">
        <f t="shared" si="11"/>
        <v>0</v>
      </c>
      <c r="AN59" s="333">
        <f>U59*AE59</f>
        <v>343700</v>
      </c>
      <c r="AO59" s="334">
        <f t="shared" si="12"/>
        <v>343700</v>
      </c>
      <c r="AP59" s="335">
        <f t="shared" si="13"/>
        <v>343700</v>
      </c>
    </row>
    <row r="60" spans="1:42" ht="35.25" thickBot="1" x14ac:dyDescent="0.3">
      <c r="A60" s="1004"/>
      <c r="B60" s="1018"/>
      <c r="C60" s="1007"/>
      <c r="D60" s="327" t="s">
        <v>54</v>
      </c>
      <c r="E60" s="326">
        <v>1</v>
      </c>
      <c r="F60" s="325" t="s">
        <v>788</v>
      </c>
      <c r="G60" s="327" t="s">
        <v>678</v>
      </c>
      <c r="H60" s="314" t="s">
        <v>679</v>
      </c>
      <c r="I60" s="326"/>
      <c r="J60" s="326"/>
      <c r="K60" s="326"/>
      <c r="L60" s="326"/>
      <c r="M60" s="326"/>
      <c r="N60" s="332"/>
      <c r="O60" s="332"/>
      <c r="P60" s="332"/>
      <c r="Q60" s="332">
        <f t="shared" si="14"/>
        <v>0</v>
      </c>
      <c r="R60" s="301"/>
      <c r="S60" s="301"/>
      <c r="T60" s="301"/>
      <c r="U60" s="301">
        <v>30</v>
      </c>
      <c r="V60" s="326"/>
      <c r="W60" s="326"/>
      <c r="X60" s="326"/>
      <c r="Y60" s="302"/>
      <c r="Z60" s="302"/>
      <c r="AA60" s="302"/>
      <c r="AB60" s="302"/>
      <c r="AC60" s="301"/>
      <c r="AD60" s="301"/>
      <c r="AE60" s="301">
        <v>4815</v>
      </c>
      <c r="AF60" s="301"/>
      <c r="AG60" s="332"/>
      <c r="AH60" s="332"/>
      <c r="AI60" s="332"/>
      <c r="AJ60" s="332"/>
      <c r="AK60" s="333">
        <f>R60*Y60</f>
        <v>0</v>
      </c>
      <c r="AL60" s="333">
        <f>S60*Z60</f>
        <v>0</v>
      </c>
      <c r="AM60" s="333">
        <f t="shared" si="11"/>
        <v>0</v>
      </c>
      <c r="AN60" s="333">
        <f>U60*AE60</f>
        <v>144450</v>
      </c>
      <c r="AO60" s="334">
        <f t="shared" si="12"/>
        <v>144450</v>
      </c>
      <c r="AP60" s="335">
        <f t="shared" si="13"/>
        <v>144450</v>
      </c>
    </row>
    <row r="61" spans="1:42" ht="30" customHeight="1" thickBot="1" x14ac:dyDescent="0.3">
      <c r="A61" s="342"/>
      <c r="B61" s="343" t="s">
        <v>42</v>
      </c>
      <c r="C61" s="343">
        <v>7</v>
      </c>
      <c r="D61" s="343"/>
      <c r="E61" s="343">
        <f>SUM(E45:E60)</f>
        <v>20</v>
      </c>
      <c r="F61" s="343"/>
      <c r="G61" s="343"/>
      <c r="H61" s="343"/>
      <c r="I61" s="343"/>
      <c r="J61" s="343"/>
      <c r="K61" s="343"/>
      <c r="L61" s="343"/>
      <c r="M61" s="344"/>
      <c r="N61" s="345">
        <f>SUM(N45:N56)</f>
        <v>21059082</v>
      </c>
      <c r="O61" s="345">
        <f>SUM(O45:O56)</f>
        <v>20564999</v>
      </c>
      <c r="P61" s="345">
        <f>SUM(P45:P56)</f>
        <v>729800</v>
      </c>
      <c r="Q61" s="345">
        <f t="shared" ref="Q61" si="15">SUM(Q45:Q56)</f>
        <v>42353881</v>
      </c>
      <c r="R61" s="345">
        <f>SUM(R45:R60)</f>
        <v>100000</v>
      </c>
      <c r="S61" s="345">
        <f t="shared" ref="S61:AN61" si="16">SUM(S45:S60)</f>
        <v>15000</v>
      </c>
      <c r="T61" s="345">
        <f t="shared" si="16"/>
        <v>92150</v>
      </c>
      <c r="U61" s="345">
        <f t="shared" si="16"/>
        <v>31030</v>
      </c>
      <c r="V61" s="345">
        <f t="shared" si="16"/>
        <v>0</v>
      </c>
      <c r="W61" s="345">
        <f t="shared" si="16"/>
        <v>0</v>
      </c>
      <c r="X61" s="345">
        <f t="shared" si="16"/>
        <v>0</v>
      </c>
      <c r="Y61" s="345">
        <f t="shared" si="16"/>
        <v>0</v>
      </c>
      <c r="Z61" s="345">
        <f t="shared" si="16"/>
        <v>9.1</v>
      </c>
      <c r="AA61" s="345">
        <f t="shared" si="16"/>
        <v>414.7</v>
      </c>
      <c r="AB61" s="345">
        <f t="shared" si="16"/>
        <v>27.3333333</v>
      </c>
      <c r="AC61" s="345">
        <f t="shared" si="16"/>
        <v>1.58</v>
      </c>
      <c r="AD61" s="345">
        <f t="shared" si="16"/>
        <v>7.7</v>
      </c>
      <c r="AE61" s="345">
        <f>SUM(AE45:AE60)</f>
        <v>60163</v>
      </c>
      <c r="AF61" s="345">
        <f t="shared" si="16"/>
        <v>2206.6999999999998</v>
      </c>
      <c r="AG61" s="345">
        <f t="shared" si="16"/>
        <v>0</v>
      </c>
      <c r="AH61" s="345">
        <f t="shared" si="16"/>
        <v>0</v>
      </c>
      <c r="AI61" s="345">
        <f t="shared" si="16"/>
        <v>0</v>
      </c>
      <c r="AJ61" s="345">
        <f t="shared" si="16"/>
        <v>0</v>
      </c>
      <c r="AK61" s="345">
        <f t="shared" si="16"/>
        <v>158000</v>
      </c>
      <c r="AL61" s="345">
        <f t="shared" si="16"/>
        <v>115500</v>
      </c>
      <c r="AM61" s="345">
        <f t="shared" si="16"/>
        <v>60000</v>
      </c>
      <c r="AN61" s="345">
        <f t="shared" si="16"/>
        <v>7044004.9989999998</v>
      </c>
      <c r="AO61" s="345">
        <f>SUM(AO45:AO60)</f>
        <v>27345804.999000002</v>
      </c>
      <c r="AP61" s="346">
        <f>SUM(AP45:AP60)</f>
        <v>-15008076.001000002</v>
      </c>
    </row>
  </sheetData>
  <mergeCells count="46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C7:C19"/>
    <mergeCell ref="A20:A23"/>
    <mergeCell ref="C32:C44"/>
    <mergeCell ref="A45:A60"/>
    <mergeCell ref="C45:C60"/>
    <mergeCell ref="C24:C31"/>
    <mergeCell ref="A32:A44"/>
    <mergeCell ref="B32:B44"/>
    <mergeCell ref="B45:B60"/>
    <mergeCell ref="A7:A19"/>
    <mergeCell ref="B7:B19"/>
    <mergeCell ref="B20:B23"/>
    <mergeCell ref="A24:A31"/>
    <mergeCell ref="B24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5"/>
  <sheetViews>
    <sheetView topLeftCell="A13" zoomScale="85" zoomScaleNormal="85" workbookViewId="0">
      <selection sqref="A1:AO1"/>
    </sheetView>
  </sheetViews>
  <sheetFormatPr defaultRowHeight="13.5" x14ac:dyDescent="0.25"/>
  <cols>
    <col min="1" max="1" width="4.7109375" style="173" customWidth="1"/>
    <col min="2" max="2" width="16.7109375" style="173" customWidth="1"/>
    <col min="3" max="3" width="7.7109375" style="173" customWidth="1"/>
    <col min="4" max="4" width="21.7109375" style="173" customWidth="1"/>
    <col min="5" max="5" width="10.28515625" style="173" customWidth="1"/>
    <col min="6" max="6" width="13.140625" style="173" customWidth="1"/>
    <col min="7" max="7" width="25" style="173" customWidth="1"/>
    <col min="8" max="8" width="12.28515625" style="173" customWidth="1"/>
    <col min="9" max="11" width="5.85546875" style="173" customWidth="1"/>
    <col min="12" max="12" width="19" style="173" customWidth="1"/>
    <col min="13" max="13" width="4.140625" style="173" customWidth="1"/>
    <col min="14" max="14" width="16.28515625" style="173" customWidth="1"/>
    <col min="15" max="15" width="11.28515625" style="173" customWidth="1"/>
    <col min="16" max="16" width="11" style="173" customWidth="1"/>
    <col min="17" max="17" width="15.85546875" style="173" customWidth="1"/>
    <col min="18" max="18" width="6.7109375" style="173" customWidth="1"/>
    <col min="19" max="19" width="6.28515625" style="173" customWidth="1"/>
    <col min="20" max="20" width="6.42578125" style="173" customWidth="1"/>
    <col min="21" max="21" width="7.140625" style="173" customWidth="1"/>
    <col min="22" max="22" width="16.140625" style="173" customWidth="1"/>
    <col min="23" max="23" width="8.5703125" style="173" customWidth="1"/>
    <col min="24" max="24" width="4.85546875" style="173" customWidth="1"/>
    <col min="25" max="25" width="4.5703125" style="173" customWidth="1"/>
    <col min="26" max="26" width="5.42578125" style="173" customWidth="1"/>
    <col min="27" max="27" width="6" style="173" customWidth="1"/>
    <col min="28" max="28" width="5.42578125" style="173" customWidth="1"/>
    <col min="29" max="29" width="4.85546875" style="173" customWidth="1"/>
    <col min="30" max="31" width="5.42578125" style="173" customWidth="1"/>
    <col min="32" max="32" width="6.42578125" style="173" customWidth="1"/>
    <col min="33" max="33" width="10.85546875" style="757" customWidth="1"/>
    <col min="34" max="34" width="10" style="757" customWidth="1"/>
    <col min="35" max="35" width="12.42578125" style="757" customWidth="1"/>
    <col min="36" max="36" width="15.7109375" style="757" customWidth="1"/>
    <col min="37" max="37" width="4.7109375" style="173" customWidth="1"/>
    <col min="38" max="38" width="4.28515625" style="173" customWidth="1"/>
    <col min="39" max="39" width="11.28515625" style="173" customWidth="1"/>
    <col min="40" max="40" width="15.7109375" style="173" customWidth="1"/>
    <col min="41" max="41" width="16.28515625" style="173" customWidth="1"/>
    <col min="42" max="42" width="19.140625" style="173" customWidth="1"/>
    <col min="43" max="43" width="49.28515625" style="173" customWidth="1"/>
    <col min="44" max="44" width="9.28515625" style="173" customWidth="1"/>
    <col min="45" max="45" width="4.140625" style="173" customWidth="1"/>
    <col min="46" max="46" width="6.5703125" style="173" customWidth="1"/>
    <col min="47" max="47" width="5.42578125" style="173" customWidth="1"/>
    <col min="48" max="48" width="5" style="173" customWidth="1"/>
    <col min="49" max="49" width="8" style="173" customWidth="1"/>
    <col min="50" max="50" width="5" style="173" customWidth="1"/>
    <col min="51" max="51" width="6.140625" style="173" customWidth="1"/>
    <col min="52" max="52" width="4.28515625" style="173" customWidth="1"/>
    <col min="53" max="53" width="36.7109375" style="173" customWidth="1"/>
    <col min="54" max="16384" width="9.140625" style="173"/>
  </cols>
  <sheetData>
    <row r="1" spans="1:52" ht="57.75" customHeight="1" thickBot="1" x14ac:dyDescent="0.3">
      <c r="A1" s="799" t="s">
        <v>869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730"/>
      <c r="AQ1" s="180"/>
      <c r="AR1" s="180"/>
      <c r="AS1" s="180"/>
      <c r="AT1" s="180"/>
      <c r="AU1" s="180"/>
      <c r="AV1" s="180"/>
      <c r="AW1" s="180"/>
      <c r="AX1" s="180"/>
      <c r="AY1" s="180"/>
      <c r="AZ1" s="180"/>
    </row>
    <row r="2" spans="1:52" ht="41.25" customHeight="1" x14ac:dyDescent="0.25">
      <c r="A2" s="800" t="s">
        <v>13</v>
      </c>
      <c r="B2" s="803" t="s">
        <v>33</v>
      </c>
      <c r="C2" s="806" t="s">
        <v>43</v>
      </c>
      <c r="D2" s="808" t="s">
        <v>752</v>
      </c>
      <c r="E2" s="808"/>
      <c r="F2" s="808"/>
      <c r="G2" s="808"/>
      <c r="H2" s="808"/>
      <c r="I2" s="803" t="s">
        <v>14</v>
      </c>
      <c r="J2" s="803"/>
      <c r="K2" s="803"/>
      <c r="L2" s="803"/>
      <c r="M2" s="803"/>
      <c r="N2" s="809" t="s">
        <v>4</v>
      </c>
      <c r="O2" s="809"/>
      <c r="P2" s="809"/>
      <c r="Q2" s="809"/>
      <c r="R2" s="810" t="s">
        <v>23</v>
      </c>
      <c r="S2" s="810"/>
      <c r="T2" s="810"/>
      <c r="U2" s="810"/>
      <c r="V2" s="803" t="s">
        <v>34</v>
      </c>
      <c r="W2" s="803"/>
      <c r="X2" s="803"/>
      <c r="Y2" s="808" t="s">
        <v>22</v>
      </c>
      <c r="Z2" s="808"/>
      <c r="AA2" s="808"/>
      <c r="AB2" s="808"/>
      <c r="AC2" s="808"/>
      <c r="AD2" s="808"/>
      <c r="AE2" s="808"/>
      <c r="AF2" s="808"/>
      <c r="AG2" s="803" t="s">
        <v>0</v>
      </c>
      <c r="AH2" s="803"/>
      <c r="AI2" s="803"/>
      <c r="AJ2" s="803"/>
      <c r="AK2" s="803"/>
      <c r="AL2" s="803"/>
      <c r="AM2" s="803"/>
      <c r="AN2" s="803"/>
      <c r="AO2" s="803"/>
      <c r="AP2" s="813"/>
      <c r="AQ2" s="814" t="s">
        <v>336</v>
      </c>
      <c r="AR2" s="750"/>
      <c r="AS2" s="750"/>
      <c r="AT2" s="750"/>
      <c r="AU2" s="750"/>
      <c r="AV2" s="750"/>
    </row>
    <row r="3" spans="1:52" ht="104.25" customHeight="1" x14ac:dyDescent="0.25">
      <c r="A3" s="801"/>
      <c r="B3" s="804"/>
      <c r="C3" s="807"/>
      <c r="D3" s="807" t="s">
        <v>47</v>
      </c>
      <c r="E3" s="804" t="s">
        <v>46</v>
      </c>
      <c r="F3" s="818" t="s">
        <v>10</v>
      </c>
      <c r="G3" s="807" t="s">
        <v>21</v>
      </c>
      <c r="H3" s="819" t="s">
        <v>337</v>
      </c>
      <c r="I3" s="807" t="s">
        <v>7</v>
      </c>
      <c r="J3" s="807" t="s">
        <v>6</v>
      </c>
      <c r="K3" s="807" t="s">
        <v>5</v>
      </c>
      <c r="L3" s="807" t="s">
        <v>32</v>
      </c>
      <c r="M3" s="804" t="s">
        <v>8</v>
      </c>
      <c r="N3" s="845" t="s">
        <v>31</v>
      </c>
      <c r="O3" s="845" t="s">
        <v>2</v>
      </c>
      <c r="P3" s="845" t="s">
        <v>3</v>
      </c>
      <c r="Q3" s="812" t="s">
        <v>41</v>
      </c>
      <c r="R3" s="811"/>
      <c r="S3" s="811"/>
      <c r="T3" s="811"/>
      <c r="U3" s="811"/>
      <c r="V3" s="804" t="s">
        <v>1</v>
      </c>
      <c r="W3" s="804"/>
      <c r="X3" s="804"/>
      <c r="Y3" s="804" t="s">
        <v>338</v>
      </c>
      <c r="Z3" s="804"/>
      <c r="AA3" s="804"/>
      <c r="AB3" s="804"/>
      <c r="AC3" s="804" t="s">
        <v>39</v>
      </c>
      <c r="AD3" s="804"/>
      <c r="AE3" s="804"/>
      <c r="AF3" s="804"/>
      <c r="AG3" s="842" t="s">
        <v>37</v>
      </c>
      <c r="AH3" s="842"/>
      <c r="AI3" s="842"/>
      <c r="AJ3" s="842"/>
      <c r="AK3" s="843" t="s">
        <v>40</v>
      </c>
      <c r="AL3" s="843"/>
      <c r="AM3" s="843"/>
      <c r="AN3" s="843"/>
      <c r="AO3" s="844" t="s">
        <v>41</v>
      </c>
      <c r="AP3" s="841" t="s">
        <v>44</v>
      </c>
      <c r="AQ3" s="815"/>
      <c r="AR3" s="751"/>
      <c r="AS3" s="751"/>
      <c r="AT3" s="751"/>
      <c r="AU3" s="751"/>
      <c r="AV3" s="751"/>
    </row>
    <row r="4" spans="1:52" ht="99.75" x14ac:dyDescent="0.25">
      <c r="A4" s="801"/>
      <c r="B4" s="804"/>
      <c r="C4" s="807"/>
      <c r="D4" s="807"/>
      <c r="E4" s="804"/>
      <c r="F4" s="818"/>
      <c r="G4" s="807"/>
      <c r="H4" s="819"/>
      <c r="I4" s="807"/>
      <c r="J4" s="807"/>
      <c r="K4" s="807"/>
      <c r="L4" s="807"/>
      <c r="M4" s="804"/>
      <c r="N4" s="845"/>
      <c r="O4" s="845"/>
      <c r="P4" s="845"/>
      <c r="Q4" s="812"/>
      <c r="R4" s="731" t="s">
        <v>24</v>
      </c>
      <c r="S4" s="731" t="s">
        <v>25</v>
      </c>
      <c r="T4" s="731" t="s">
        <v>26</v>
      </c>
      <c r="U4" s="731" t="s">
        <v>27</v>
      </c>
      <c r="V4" s="554" t="s">
        <v>282</v>
      </c>
      <c r="W4" s="554" t="s">
        <v>36</v>
      </c>
      <c r="X4" s="554" t="s">
        <v>9</v>
      </c>
      <c r="Y4" s="557" t="s">
        <v>15</v>
      </c>
      <c r="Z4" s="557" t="s">
        <v>17</v>
      </c>
      <c r="AA4" s="557" t="s">
        <v>19</v>
      </c>
      <c r="AB4" s="557" t="s">
        <v>8</v>
      </c>
      <c r="AC4" s="557" t="s">
        <v>15</v>
      </c>
      <c r="AD4" s="557" t="s">
        <v>17</v>
      </c>
      <c r="AE4" s="557" t="s">
        <v>19</v>
      </c>
      <c r="AF4" s="557" t="s">
        <v>8</v>
      </c>
      <c r="AG4" s="732" t="s">
        <v>15</v>
      </c>
      <c r="AH4" s="732" t="s">
        <v>17</v>
      </c>
      <c r="AI4" s="732" t="s">
        <v>19</v>
      </c>
      <c r="AJ4" s="733" t="s">
        <v>27</v>
      </c>
      <c r="AK4" s="734" t="s">
        <v>15</v>
      </c>
      <c r="AL4" s="734" t="s">
        <v>17</v>
      </c>
      <c r="AM4" s="734" t="s">
        <v>19</v>
      </c>
      <c r="AN4" s="735" t="s">
        <v>27</v>
      </c>
      <c r="AO4" s="844"/>
      <c r="AP4" s="841"/>
      <c r="AQ4" s="815"/>
      <c r="AR4" s="751"/>
      <c r="AS4" s="751"/>
      <c r="AT4" s="751"/>
      <c r="AU4" s="751"/>
      <c r="AV4" s="751"/>
    </row>
    <row r="5" spans="1:52" ht="43.5" thickBot="1" x14ac:dyDescent="0.3">
      <c r="A5" s="802"/>
      <c r="B5" s="805"/>
      <c r="C5" s="556" t="s">
        <v>12</v>
      </c>
      <c r="D5" s="817"/>
      <c r="E5" s="556" t="s">
        <v>12</v>
      </c>
      <c r="F5" s="680"/>
      <c r="G5" s="680"/>
      <c r="H5" s="736"/>
      <c r="I5" s="556"/>
      <c r="J5" s="556"/>
      <c r="K5" s="558"/>
      <c r="L5" s="556"/>
      <c r="M5" s="556"/>
      <c r="N5" s="13" t="s">
        <v>30</v>
      </c>
      <c r="O5" s="13" t="s">
        <v>30</v>
      </c>
      <c r="P5" s="13" t="s">
        <v>30</v>
      </c>
      <c r="Q5" s="14" t="s">
        <v>30</v>
      </c>
      <c r="R5" s="406" t="s">
        <v>28</v>
      </c>
      <c r="S5" s="406" t="s">
        <v>28</v>
      </c>
      <c r="T5" s="406" t="s">
        <v>28</v>
      </c>
      <c r="U5" s="406" t="s">
        <v>339</v>
      </c>
      <c r="V5" s="556" t="s">
        <v>29</v>
      </c>
      <c r="W5" s="556" t="s">
        <v>12</v>
      </c>
      <c r="X5" s="556" t="s">
        <v>9</v>
      </c>
      <c r="Y5" s="556" t="s">
        <v>16</v>
      </c>
      <c r="Z5" s="556" t="s">
        <v>18</v>
      </c>
      <c r="AA5" s="556" t="s">
        <v>20</v>
      </c>
      <c r="AB5" s="556" t="s">
        <v>340</v>
      </c>
      <c r="AC5" s="556" t="s">
        <v>16</v>
      </c>
      <c r="AD5" s="556" t="s">
        <v>18</v>
      </c>
      <c r="AE5" s="556" t="s">
        <v>20</v>
      </c>
      <c r="AF5" s="556" t="s">
        <v>340</v>
      </c>
      <c r="AG5" s="486" t="s">
        <v>28</v>
      </c>
      <c r="AH5" s="486" t="s">
        <v>28</v>
      </c>
      <c r="AI5" s="486" t="s">
        <v>28</v>
      </c>
      <c r="AJ5" s="486" t="s">
        <v>28</v>
      </c>
      <c r="AK5" s="15" t="s">
        <v>28</v>
      </c>
      <c r="AL5" s="15" t="s">
        <v>28</v>
      </c>
      <c r="AM5" s="15" t="s">
        <v>28</v>
      </c>
      <c r="AN5" s="15" t="s">
        <v>30</v>
      </c>
      <c r="AO5" s="372" t="s">
        <v>30</v>
      </c>
      <c r="AP5" s="622" t="s">
        <v>30</v>
      </c>
      <c r="AQ5" s="816"/>
      <c r="AR5" s="752"/>
      <c r="AS5" s="752"/>
      <c r="AT5" s="752"/>
      <c r="AU5" s="752"/>
      <c r="AV5" s="752"/>
    </row>
    <row r="6" spans="1:52" ht="14.25" x14ac:dyDescent="0.25">
      <c r="A6" s="561">
        <v>1</v>
      </c>
      <c r="B6" s="602">
        <v>2</v>
      </c>
      <c r="C6" s="559">
        <v>3</v>
      </c>
      <c r="D6" s="602">
        <v>4</v>
      </c>
      <c r="E6" s="559">
        <v>5</v>
      </c>
      <c r="F6" s="602">
        <v>6</v>
      </c>
      <c r="G6" s="559">
        <v>7</v>
      </c>
      <c r="H6" s="737">
        <v>8</v>
      </c>
      <c r="I6" s="559">
        <v>9</v>
      </c>
      <c r="J6" s="602">
        <v>10</v>
      </c>
      <c r="K6" s="559">
        <v>11</v>
      </c>
      <c r="L6" s="602">
        <v>12</v>
      </c>
      <c r="M6" s="559">
        <v>13</v>
      </c>
      <c r="N6" s="599">
        <v>14</v>
      </c>
      <c r="O6" s="600">
        <v>15</v>
      </c>
      <c r="P6" s="599">
        <v>16</v>
      </c>
      <c r="Q6" s="660">
        <v>17</v>
      </c>
      <c r="R6" s="620">
        <v>18</v>
      </c>
      <c r="S6" s="619">
        <v>19</v>
      </c>
      <c r="T6" s="620">
        <v>20</v>
      </c>
      <c r="U6" s="619">
        <v>21</v>
      </c>
      <c r="V6" s="602">
        <v>22</v>
      </c>
      <c r="W6" s="559">
        <v>23</v>
      </c>
      <c r="X6" s="602">
        <v>24</v>
      </c>
      <c r="Y6" s="559">
        <v>25</v>
      </c>
      <c r="Z6" s="602">
        <v>26</v>
      </c>
      <c r="AA6" s="559">
        <v>27</v>
      </c>
      <c r="AB6" s="602">
        <v>28</v>
      </c>
      <c r="AC6" s="559">
        <v>29</v>
      </c>
      <c r="AD6" s="602">
        <v>30</v>
      </c>
      <c r="AE6" s="559">
        <v>31</v>
      </c>
      <c r="AF6" s="602">
        <v>32</v>
      </c>
      <c r="AG6" s="603">
        <v>33</v>
      </c>
      <c r="AH6" s="604">
        <v>34</v>
      </c>
      <c r="AI6" s="603">
        <v>35</v>
      </c>
      <c r="AJ6" s="604">
        <v>36</v>
      </c>
      <c r="AK6" s="661">
        <v>37</v>
      </c>
      <c r="AL6" s="738">
        <v>38</v>
      </c>
      <c r="AM6" s="661">
        <v>39</v>
      </c>
      <c r="AN6" s="738">
        <v>40</v>
      </c>
      <c r="AO6" s="739">
        <v>41</v>
      </c>
      <c r="AP6" s="605">
        <v>42</v>
      </c>
      <c r="AQ6" s="643"/>
      <c r="AR6" s="750"/>
      <c r="AS6" s="753"/>
      <c r="AT6" s="750"/>
      <c r="AU6" s="753"/>
      <c r="AV6" s="750"/>
    </row>
    <row r="7" spans="1:52" ht="14.25" x14ac:dyDescent="0.25">
      <c r="A7" s="820">
        <v>1</v>
      </c>
      <c r="B7" s="823" t="s">
        <v>68</v>
      </c>
      <c r="C7" s="836">
        <v>21</v>
      </c>
      <c r="D7" s="554" t="s">
        <v>69</v>
      </c>
      <c r="E7" s="562">
        <v>1</v>
      </c>
      <c r="F7" s="562"/>
      <c r="G7" s="562" t="s">
        <v>70</v>
      </c>
      <c r="H7" s="391"/>
      <c r="I7" s="562"/>
      <c r="J7" s="562"/>
      <c r="K7" s="562"/>
      <c r="L7" s="562"/>
      <c r="M7" s="562"/>
      <c r="N7" s="491">
        <v>273501</v>
      </c>
      <c r="O7" s="491">
        <v>1564320</v>
      </c>
      <c r="P7" s="491"/>
      <c r="Q7" s="392">
        <v>1837821</v>
      </c>
      <c r="R7" s="393"/>
      <c r="S7" s="393"/>
      <c r="T7" s="393"/>
      <c r="U7" s="393"/>
      <c r="V7" s="562"/>
      <c r="W7" s="562"/>
      <c r="X7" s="562"/>
      <c r="Y7" s="562"/>
      <c r="Z7" s="562"/>
      <c r="AA7" s="562"/>
      <c r="AB7" s="562"/>
      <c r="AC7" s="562"/>
      <c r="AD7" s="562"/>
      <c r="AE7" s="562"/>
      <c r="AF7" s="562"/>
      <c r="AG7" s="388"/>
      <c r="AH7" s="388"/>
      <c r="AI7" s="388"/>
      <c r="AJ7" s="388"/>
      <c r="AK7" s="390">
        <f>R7*Y7</f>
        <v>0</v>
      </c>
      <c r="AL7" s="390">
        <f t="shared" ref="AL7:AN7" si="0">S7*Z7</f>
        <v>0</v>
      </c>
      <c r="AM7" s="390">
        <f t="shared" si="0"/>
        <v>0</v>
      </c>
      <c r="AN7" s="390">
        <f t="shared" si="0"/>
        <v>0</v>
      </c>
      <c r="AO7" s="563">
        <f>AK7+AL7+AM7+AN7</f>
        <v>0</v>
      </c>
      <c r="AP7" s="371">
        <v>2512179</v>
      </c>
      <c r="AQ7" s="566"/>
      <c r="AR7" s="752"/>
      <c r="AS7" s="752"/>
      <c r="AT7" s="752"/>
      <c r="AU7" s="752"/>
      <c r="AV7" s="752"/>
    </row>
    <row r="8" spans="1:52" ht="14.25" x14ac:dyDescent="0.25">
      <c r="A8" s="821"/>
      <c r="B8" s="824"/>
      <c r="C8" s="837"/>
      <c r="D8" s="554" t="s">
        <v>50</v>
      </c>
      <c r="E8" s="562">
        <v>1</v>
      </c>
      <c r="F8" s="562"/>
      <c r="G8" s="562" t="s">
        <v>71</v>
      </c>
      <c r="H8" s="391"/>
      <c r="I8" s="562"/>
      <c r="J8" s="562"/>
      <c r="K8" s="562"/>
      <c r="L8" s="562"/>
      <c r="M8" s="562"/>
      <c r="N8" s="491">
        <v>2304270.5</v>
      </c>
      <c r="O8" s="491">
        <v>2626540</v>
      </c>
      <c r="P8" s="491"/>
      <c r="Q8" s="392">
        <v>4930810.5</v>
      </c>
      <c r="R8" s="393"/>
      <c r="S8" s="393"/>
      <c r="T8" s="393"/>
      <c r="U8" s="393"/>
      <c r="V8" s="562"/>
      <c r="W8" s="562"/>
      <c r="X8" s="562"/>
      <c r="Y8" s="562"/>
      <c r="Z8" s="562"/>
      <c r="AA8" s="562"/>
      <c r="AB8" s="562"/>
      <c r="AC8" s="562"/>
      <c r="AD8" s="562"/>
      <c r="AE8" s="562"/>
      <c r="AF8" s="562"/>
      <c r="AG8" s="388"/>
      <c r="AH8" s="388"/>
      <c r="AI8" s="388"/>
      <c r="AJ8" s="388"/>
      <c r="AK8" s="390"/>
      <c r="AL8" s="390"/>
      <c r="AM8" s="390"/>
      <c r="AN8" s="390"/>
      <c r="AO8" s="563"/>
      <c r="AP8" s="371">
        <v>1549180</v>
      </c>
      <c r="AQ8" s="566"/>
      <c r="AR8" s="752"/>
      <c r="AS8" s="752"/>
      <c r="AT8" s="752"/>
      <c r="AU8" s="752"/>
      <c r="AV8" s="752"/>
    </row>
    <row r="9" spans="1:52" ht="14.25" x14ac:dyDescent="0.25">
      <c r="A9" s="821"/>
      <c r="B9" s="824"/>
      <c r="C9" s="837"/>
      <c r="D9" s="554" t="s">
        <v>48</v>
      </c>
      <c r="E9" s="562">
        <v>1</v>
      </c>
      <c r="F9" s="562"/>
      <c r="G9" s="562" t="s">
        <v>72</v>
      </c>
      <c r="H9" s="391"/>
      <c r="I9" s="562"/>
      <c r="J9" s="562"/>
      <c r="K9" s="562"/>
      <c r="L9" s="562"/>
      <c r="M9" s="562"/>
      <c r="N9" s="491">
        <v>416061</v>
      </c>
      <c r="O9" s="491">
        <v>1281220</v>
      </c>
      <c r="P9" s="491"/>
      <c r="Q9" s="392">
        <v>1697281</v>
      </c>
      <c r="R9" s="393"/>
      <c r="S9" s="393"/>
      <c r="T9" s="393"/>
      <c r="U9" s="393"/>
      <c r="V9" s="562"/>
      <c r="W9" s="562"/>
      <c r="X9" s="562"/>
      <c r="Y9" s="562"/>
      <c r="Z9" s="562"/>
      <c r="AA9" s="562"/>
      <c r="AB9" s="562"/>
      <c r="AC9" s="562"/>
      <c r="AD9" s="562"/>
      <c r="AE9" s="562"/>
      <c r="AF9" s="562"/>
      <c r="AG9" s="388"/>
      <c r="AH9" s="388"/>
      <c r="AI9" s="388"/>
      <c r="AJ9" s="388"/>
      <c r="AK9" s="390"/>
      <c r="AL9" s="390"/>
      <c r="AM9" s="390"/>
      <c r="AN9" s="390"/>
      <c r="AO9" s="563"/>
      <c r="AP9" s="371">
        <v>102719</v>
      </c>
      <c r="AQ9" s="566"/>
      <c r="AR9" s="752"/>
      <c r="AS9" s="752"/>
      <c r="AT9" s="752"/>
      <c r="AU9" s="752"/>
      <c r="AV9" s="752"/>
    </row>
    <row r="10" spans="1:52" ht="14.25" x14ac:dyDescent="0.25">
      <c r="A10" s="821"/>
      <c r="B10" s="824"/>
      <c r="C10" s="837"/>
      <c r="D10" s="554" t="s">
        <v>73</v>
      </c>
      <c r="E10" s="562">
        <v>1</v>
      </c>
      <c r="F10" s="562"/>
      <c r="G10" s="562" t="s">
        <v>74</v>
      </c>
      <c r="H10" s="391"/>
      <c r="I10" s="562"/>
      <c r="J10" s="562"/>
      <c r="K10" s="562"/>
      <c r="L10" s="562"/>
      <c r="M10" s="562"/>
      <c r="N10" s="491">
        <v>564715</v>
      </c>
      <c r="O10" s="491">
        <v>918800</v>
      </c>
      <c r="P10" s="491"/>
      <c r="Q10" s="392">
        <v>1484515</v>
      </c>
      <c r="R10" s="393"/>
      <c r="S10" s="393"/>
      <c r="T10" s="393"/>
      <c r="U10" s="393"/>
      <c r="V10" s="562"/>
      <c r="W10" s="562"/>
      <c r="X10" s="562"/>
      <c r="Y10" s="562"/>
      <c r="Z10" s="562"/>
      <c r="AA10" s="562"/>
      <c r="AB10" s="562"/>
      <c r="AC10" s="562"/>
      <c r="AD10" s="562"/>
      <c r="AE10" s="562"/>
      <c r="AF10" s="562"/>
      <c r="AG10" s="388"/>
      <c r="AH10" s="388"/>
      <c r="AI10" s="388"/>
      <c r="AJ10" s="388"/>
      <c r="AK10" s="390"/>
      <c r="AL10" s="390"/>
      <c r="AM10" s="390"/>
      <c r="AN10" s="390"/>
      <c r="AO10" s="563"/>
      <c r="AP10" s="371">
        <v>2025485</v>
      </c>
      <c r="AQ10" s="566"/>
      <c r="AR10" s="752"/>
      <c r="AS10" s="752"/>
      <c r="AT10" s="752"/>
      <c r="AU10" s="752"/>
      <c r="AV10" s="752"/>
    </row>
    <row r="11" spans="1:52" s="138" customFormat="1" ht="14.25" x14ac:dyDescent="0.25">
      <c r="A11" s="821"/>
      <c r="B11" s="824"/>
      <c r="C11" s="837"/>
      <c r="D11" s="554" t="s">
        <v>75</v>
      </c>
      <c r="E11" s="562">
        <v>1</v>
      </c>
      <c r="F11" s="562"/>
      <c r="G11" s="562" t="s">
        <v>76</v>
      </c>
      <c r="H11" s="391"/>
      <c r="I11" s="562"/>
      <c r="J11" s="562"/>
      <c r="K11" s="562"/>
      <c r="L11" s="562"/>
      <c r="M11" s="562"/>
      <c r="N11" s="491">
        <v>100300</v>
      </c>
      <c r="O11" s="491">
        <v>923240</v>
      </c>
      <c r="P11" s="491"/>
      <c r="Q11" s="392">
        <v>1023540</v>
      </c>
      <c r="R11" s="393"/>
      <c r="S11" s="393"/>
      <c r="T11" s="393"/>
      <c r="U11" s="393"/>
      <c r="V11" s="562"/>
      <c r="W11" s="562"/>
      <c r="X11" s="562"/>
      <c r="Y11" s="562"/>
      <c r="Z11" s="562"/>
      <c r="AA11" s="562"/>
      <c r="AB11" s="562"/>
      <c r="AC11" s="562"/>
      <c r="AD11" s="562"/>
      <c r="AE11" s="562"/>
      <c r="AF11" s="562"/>
      <c r="AG11" s="388"/>
      <c r="AH11" s="388"/>
      <c r="AI11" s="388"/>
      <c r="AJ11" s="388"/>
      <c r="AK11" s="390">
        <f t="shared" ref="AK11:AN12" si="1">R11*Y11</f>
        <v>0</v>
      </c>
      <c r="AL11" s="390">
        <f t="shared" si="1"/>
        <v>0</v>
      </c>
      <c r="AM11" s="390">
        <f t="shared" si="1"/>
        <v>0</v>
      </c>
      <c r="AN11" s="390">
        <f t="shared" si="1"/>
        <v>0</v>
      </c>
      <c r="AO11" s="563">
        <f t="shared" ref="AO11:AO12" si="2">AK11+AL11+AM11+AN11</f>
        <v>0</v>
      </c>
      <c r="AP11" s="371">
        <v>267000</v>
      </c>
      <c r="AQ11" s="566"/>
      <c r="AR11" s="754"/>
      <c r="AS11" s="754"/>
      <c r="AT11" s="754"/>
      <c r="AU11" s="754"/>
      <c r="AV11" s="754"/>
    </row>
    <row r="12" spans="1:52" s="138" customFormat="1" ht="14.25" x14ac:dyDescent="0.25">
      <c r="A12" s="821"/>
      <c r="B12" s="824"/>
      <c r="C12" s="837"/>
      <c r="D12" s="562" t="s">
        <v>75</v>
      </c>
      <c r="E12" s="562">
        <v>1</v>
      </c>
      <c r="F12" s="562"/>
      <c r="G12" s="562" t="s">
        <v>76</v>
      </c>
      <c r="H12" s="391"/>
      <c r="I12" s="562"/>
      <c r="J12" s="562"/>
      <c r="K12" s="562"/>
      <c r="L12" s="562"/>
      <c r="M12" s="562"/>
      <c r="N12" s="491">
        <v>22350</v>
      </c>
      <c r="O12" s="491">
        <v>761020</v>
      </c>
      <c r="P12" s="491"/>
      <c r="Q12" s="392">
        <v>783370</v>
      </c>
      <c r="R12" s="393"/>
      <c r="S12" s="393"/>
      <c r="T12" s="393"/>
      <c r="U12" s="393"/>
      <c r="V12" s="562"/>
      <c r="W12" s="562"/>
      <c r="X12" s="562"/>
      <c r="Y12" s="562"/>
      <c r="Z12" s="562"/>
      <c r="AA12" s="562"/>
      <c r="AB12" s="562"/>
      <c r="AC12" s="562"/>
      <c r="AD12" s="562"/>
      <c r="AE12" s="562"/>
      <c r="AF12" s="562"/>
      <c r="AG12" s="388"/>
      <c r="AH12" s="388"/>
      <c r="AI12" s="388"/>
      <c r="AJ12" s="388"/>
      <c r="AK12" s="390">
        <f t="shared" si="1"/>
        <v>0</v>
      </c>
      <c r="AL12" s="390">
        <f t="shared" si="1"/>
        <v>0</v>
      </c>
      <c r="AM12" s="390">
        <f t="shared" si="1"/>
        <v>0</v>
      </c>
      <c r="AN12" s="390">
        <f t="shared" si="1"/>
        <v>0</v>
      </c>
      <c r="AO12" s="563">
        <f t="shared" si="2"/>
        <v>0</v>
      </c>
      <c r="AP12" s="564">
        <v>2795000</v>
      </c>
      <c r="AQ12" s="566"/>
      <c r="AR12" s="754"/>
      <c r="AS12" s="754"/>
      <c r="AT12" s="754"/>
      <c r="AU12" s="754"/>
      <c r="AV12" s="754"/>
    </row>
    <row r="13" spans="1:52" s="138" customFormat="1" ht="14.25" x14ac:dyDescent="0.25">
      <c r="A13" s="822"/>
      <c r="B13" s="825"/>
      <c r="C13" s="839"/>
      <c r="D13" s="562" t="s">
        <v>344</v>
      </c>
      <c r="E13" s="562">
        <v>1</v>
      </c>
      <c r="F13" s="562"/>
      <c r="G13" s="562" t="s">
        <v>77</v>
      </c>
      <c r="H13" s="391"/>
      <c r="I13" s="562"/>
      <c r="J13" s="562"/>
      <c r="K13" s="562"/>
      <c r="L13" s="562"/>
      <c r="M13" s="562"/>
      <c r="N13" s="491">
        <v>1187596</v>
      </c>
      <c r="O13" s="491">
        <v>1344200</v>
      </c>
      <c r="P13" s="491"/>
      <c r="Q13" s="392">
        <v>2731370</v>
      </c>
      <c r="R13" s="393"/>
      <c r="S13" s="393"/>
      <c r="T13" s="393"/>
      <c r="U13" s="393"/>
      <c r="V13" s="562"/>
      <c r="W13" s="562"/>
      <c r="X13" s="562"/>
      <c r="Y13" s="562"/>
      <c r="Z13" s="562"/>
      <c r="AA13" s="562"/>
      <c r="AB13" s="562"/>
      <c r="AC13" s="562"/>
      <c r="AD13" s="562"/>
      <c r="AE13" s="562"/>
      <c r="AF13" s="562"/>
      <c r="AG13" s="388"/>
      <c r="AH13" s="388"/>
      <c r="AI13" s="388"/>
      <c r="AJ13" s="388"/>
      <c r="AK13" s="390"/>
      <c r="AL13" s="390"/>
      <c r="AM13" s="390"/>
      <c r="AN13" s="390"/>
      <c r="AO13" s="563"/>
      <c r="AP13" s="564">
        <v>3018930</v>
      </c>
      <c r="AQ13" s="566"/>
      <c r="AR13" s="754"/>
      <c r="AS13" s="754"/>
      <c r="AT13" s="754"/>
      <c r="AU13" s="754"/>
      <c r="AV13" s="754"/>
    </row>
    <row r="14" spans="1:52" s="138" customFormat="1" ht="108" x14ac:dyDescent="0.25">
      <c r="A14" s="826">
        <v>2</v>
      </c>
      <c r="B14" s="829" t="s">
        <v>95</v>
      </c>
      <c r="C14" s="836">
        <v>4</v>
      </c>
      <c r="D14" s="554" t="s">
        <v>96</v>
      </c>
      <c r="E14" s="562">
        <v>1</v>
      </c>
      <c r="F14" s="554" t="s">
        <v>97</v>
      </c>
      <c r="G14" s="554" t="s">
        <v>98</v>
      </c>
      <c r="H14" s="391" t="s">
        <v>99</v>
      </c>
      <c r="I14" s="562"/>
      <c r="J14" s="562">
        <v>1</v>
      </c>
      <c r="K14" s="562"/>
      <c r="L14" s="554" t="s">
        <v>341</v>
      </c>
      <c r="M14" s="562"/>
      <c r="N14" s="491">
        <v>1402500</v>
      </c>
      <c r="O14" s="491">
        <v>1626900</v>
      </c>
      <c r="P14" s="491">
        <v>900950</v>
      </c>
      <c r="Q14" s="392">
        <f>N14+O14+P14</f>
        <v>3930350</v>
      </c>
      <c r="R14" s="393"/>
      <c r="S14" s="393"/>
      <c r="T14" s="393">
        <v>15000</v>
      </c>
      <c r="U14" s="393">
        <v>10000</v>
      </c>
      <c r="V14" s="562">
        <v>11132</v>
      </c>
      <c r="W14" s="562">
        <v>16</v>
      </c>
      <c r="X14" s="740">
        <v>0.01</v>
      </c>
      <c r="Y14" s="562">
        <v>0</v>
      </c>
      <c r="Z14" s="562">
        <v>8</v>
      </c>
      <c r="AA14" s="562">
        <v>20</v>
      </c>
      <c r="AB14" s="562">
        <v>77</v>
      </c>
      <c r="AC14" s="562">
        <v>0</v>
      </c>
      <c r="AD14" s="562">
        <v>0</v>
      </c>
      <c r="AE14" s="562">
        <v>0</v>
      </c>
      <c r="AF14" s="562">
        <v>28</v>
      </c>
      <c r="AG14" s="388">
        <v>0</v>
      </c>
      <c r="AH14" s="388">
        <v>0</v>
      </c>
      <c r="AI14" s="555">
        <v>0</v>
      </c>
      <c r="AJ14" s="388">
        <v>646000</v>
      </c>
      <c r="AK14" s="390">
        <f>R14*Y14</f>
        <v>0</v>
      </c>
      <c r="AL14" s="390">
        <f t="shared" ref="AL14:AN17" si="3">S14*Z14</f>
        <v>0</v>
      </c>
      <c r="AM14" s="390">
        <f t="shared" si="3"/>
        <v>300000</v>
      </c>
      <c r="AN14" s="390">
        <f t="shared" si="3"/>
        <v>770000</v>
      </c>
      <c r="AO14" s="563">
        <f>AK14+AL14+AM14+AN14</f>
        <v>1070000</v>
      </c>
      <c r="AP14" s="608">
        <f>AO14-Q14</f>
        <v>-2860350</v>
      </c>
      <c r="AQ14" s="566" t="s">
        <v>848</v>
      </c>
      <c r="AR14" s="754"/>
      <c r="AS14" s="754"/>
      <c r="AT14" s="754"/>
      <c r="AU14" s="754"/>
      <c r="AV14" s="754"/>
    </row>
    <row r="15" spans="1:52" s="138" customFormat="1" ht="94.5" x14ac:dyDescent="0.25">
      <c r="A15" s="827"/>
      <c r="B15" s="830"/>
      <c r="C15" s="837"/>
      <c r="D15" s="554" t="s">
        <v>100</v>
      </c>
      <c r="E15" s="562">
        <v>1</v>
      </c>
      <c r="F15" s="554" t="s">
        <v>101</v>
      </c>
      <c r="G15" s="554" t="s">
        <v>102</v>
      </c>
      <c r="H15" s="391" t="s">
        <v>99</v>
      </c>
      <c r="I15" s="562"/>
      <c r="J15" s="562">
        <v>1</v>
      </c>
      <c r="K15" s="562"/>
      <c r="L15" s="554" t="s">
        <v>341</v>
      </c>
      <c r="M15" s="562"/>
      <c r="N15" s="491">
        <v>955001</v>
      </c>
      <c r="O15" s="491">
        <v>247540</v>
      </c>
      <c r="P15" s="491">
        <v>15500</v>
      </c>
      <c r="Q15" s="392">
        <f>N15+O15+P15</f>
        <v>1218041</v>
      </c>
      <c r="R15" s="393"/>
      <c r="S15" s="393"/>
      <c r="T15" s="393">
        <v>20000</v>
      </c>
      <c r="U15" s="393">
        <v>10000</v>
      </c>
      <c r="V15" s="562"/>
      <c r="W15" s="562">
        <v>15</v>
      </c>
      <c r="X15" s="156">
        <v>0</v>
      </c>
      <c r="Y15" s="562">
        <v>0</v>
      </c>
      <c r="Z15" s="562">
        <v>0</v>
      </c>
      <c r="AA15" s="562">
        <v>4</v>
      </c>
      <c r="AB15" s="562">
        <v>4</v>
      </c>
      <c r="AC15" s="562">
        <v>0</v>
      </c>
      <c r="AD15" s="562">
        <v>0</v>
      </c>
      <c r="AE15" s="562">
        <v>0</v>
      </c>
      <c r="AF15" s="562">
        <v>4</v>
      </c>
      <c r="AG15" s="388">
        <v>0</v>
      </c>
      <c r="AH15" s="388">
        <v>0</v>
      </c>
      <c r="AI15" s="388">
        <v>0</v>
      </c>
      <c r="AJ15" s="388">
        <v>148000</v>
      </c>
      <c r="AK15" s="390">
        <f>R15*Y15</f>
        <v>0</v>
      </c>
      <c r="AL15" s="390">
        <f t="shared" si="3"/>
        <v>0</v>
      </c>
      <c r="AM15" s="390">
        <f t="shared" si="3"/>
        <v>80000</v>
      </c>
      <c r="AN15" s="390">
        <f t="shared" si="3"/>
        <v>40000</v>
      </c>
      <c r="AO15" s="563">
        <f>AK15+AL15+AM15+AN15</f>
        <v>120000</v>
      </c>
      <c r="AP15" s="608">
        <f>AO15-Q15</f>
        <v>-1098041</v>
      </c>
      <c r="AQ15" s="566" t="s">
        <v>849</v>
      </c>
      <c r="AR15" s="754"/>
      <c r="AS15" s="754"/>
      <c r="AT15" s="754"/>
      <c r="AU15" s="754"/>
      <c r="AV15" s="754"/>
    </row>
    <row r="16" spans="1:52" s="138" customFormat="1" ht="148.5" x14ac:dyDescent="0.25">
      <c r="A16" s="827"/>
      <c r="B16" s="830"/>
      <c r="C16" s="837"/>
      <c r="D16" s="741" t="s">
        <v>342</v>
      </c>
      <c r="E16" s="553">
        <v>1</v>
      </c>
      <c r="F16" s="560" t="s">
        <v>343</v>
      </c>
      <c r="G16" s="741" t="s">
        <v>342</v>
      </c>
      <c r="H16" s="391" t="s">
        <v>99</v>
      </c>
      <c r="I16" s="553"/>
      <c r="J16" s="553"/>
      <c r="K16" s="553"/>
      <c r="L16" s="554" t="s">
        <v>341</v>
      </c>
      <c r="M16" s="553"/>
      <c r="N16" s="46">
        <v>945000</v>
      </c>
      <c r="O16" s="46">
        <v>134718</v>
      </c>
      <c r="P16" s="46">
        <v>31000</v>
      </c>
      <c r="Q16" s="392">
        <f>N16+O16+P16</f>
        <v>1110718</v>
      </c>
      <c r="R16" s="449"/>
      <c r="S16" s="449"/>
      <c r="T16" s="449"/>
      <c r="U16" s="449">
        <v>4000</v>
      </c>
      <c r="V16" s="553"/>
      <c r="W16" s="553">
        <v>0</v>
      </c>
      <c r="X16" s="553">
        <v>0</v>
      </c>
      <c r="Y16" s="553">
        <v>0</v>
      </c>
      <c r="Z16" s="553"/>
      <c r="AA16" s="553">
        <v>1413</v>
      </c>
      <c r="AB16" s="553">
        <v>0</v>
      </c>
      <c r="AC16" s="553">
        <v>0</v>
      </c>
      <c r="AD16" s="553">
        <v>0</v>
      </c>
      <c r="AE16" s="553">
        <v>0</v>
      </c>
      <c r="AF16" s="553">
        <v>0</v>
      </c>
      <c r="AG16" s="48">
        <v>0</v>
      </c>
      <c r="AH16" s="48">
        <v>0</v>
      </c>
      <c r="AI16" s="48">
        <v>0</v>
      </c>
      <c r="AJ16" s="48">
        <v>0</v>
      </c>
      <c r="AK16" s="390">
        <f>R16*Y16</f>
        <v>0</v>
      </c>
      <c r="AL16" s="390">
        <f t="shared" si="3"/>
        <v>0</v>
      </c>
      <c r="AM16" s="390">
        <f t="shared" si="3"/>
        <v>0</v>
      </c>
      <c r="AN16" s="390">
        <f t="shared" si="3"/>
        <v>0</v>
      </c>
      <c r="AO16" s="563">
        <f>AK16+AL16+AM16+AN16</f>
        <v>0</v>
      </c>
      <c r="AP16" s="608">
        <f>AO16-Q16</f>
        <v>-1110718</v>
      </c>
      <c r="AQ16" s="566" t="s">
        <v>850</v>
      </c>
      <c r="AR16" s="754"/>
      <c r="AS16" s="754"/>
      <c r="AT16" s="754"/>
      <c r="AU16" s="754"/>
      <c r="AV16" s="754"/>
    </row>
    <row r="17" spans="1:48" s="138" customFormat="1" ht="39" customHeight="1" x14ac:dyDescent="0.25">
      <c r="A17" s="828"/>
      <c r="B17" s="831"/>
      <c r="C17" s="839"/>
      <c r="D17" s="560" t="s">
        <v>103</v>
      </c>
      <c r="E17" s="553">
        <v>1</v>
      </c>
      <c r="F17" s="560" t="s">
        <v>104</v>
      </c>
      <c r="G17" s="560" t="s">
        <v>105</v>
      </c>
      <c r="H17" s="391" t="s">
        <v>99</v>
      </c>
      <c r="I17" s="553"/>
      <c r="J17" s="553">
        <v>1</v>
      </c>
      <c r="K17" s="553"/>
      <c r="L17" s="554" t="s">
        <v>341</v>
      </c>
      <c r="M17" s="553"/>
      <c r="N17" s="46">
        <v>0</v>
      </c>
      <c r="O17" s="46">
        <v>0</v>
      </c>
      <c r="P17" s="46">
        <v>0</v>
      </c>
      <c r="Q17" s="392">
        <f>N17+O17+P17</f>
        <v>0</v>
      </c>
      <c r="R17" s="449">
        <v>0</v>
      </c>
      <c r="S17" s="449">
        <v>0</v>
      </c>
      <c r="T17" s="449">
        <v>0</v>
      </c>
      <c r="U17" s="449">
        <v>0</v>
      </c>
      <c r="V17" s="553"/>
      <c r="W17" s="553">
        <v>0</v>
      </c>
      <c r="X17" s="553">
        <v>0</v>
      </c>
      <c r="Y17" s="553">
        <v>0</v>
      </c>
      <c r="Z17" s="553">
        <v>0</v>
      </c>
      <c r="AA17" s="553">
        <v>0</v>
      </c>
      <c r="AB17" s="553">
        <v>0</v>
      </c>
      <c r="AC17" s="553">
        <v>0</v>
      </c>
      <c r="AD17" s="553">
        <v>0</v>
      </c>
      <c r="AE17" s="553">
        <v>0</v>
      </c>
      <c r="AF17" s="553">
        <v>0</v>
      </c>
      <c r="AG17" s="48">
        <v>0</v>
      </c>
      <c r="AH17" s="48">
        <v>0</v>
      </c>
      <c r="AI17" s="48">
        <v>0</v>
      </c>
      <c r="AJ17" s="48">
        <v>0</v>
      </c>
      <c r="AK17" s="451">
        <f>R17*Y17</f>
        <v>0</v>
      </c>
      <c r="AL17" s="451">
        <f t="shared" si="3"/>
        <v>0</v>
      </c>
      <c r="AM17" s="451">
        <f t="shared" si="3"/>
        <v>0</v>
      </c>
      <c r="AN17" s="451">
        <f t="shared" si="3"/>
        <v>0</v>
      </c>
      <c r="AO17" s="452">
        <f>AK17+AL17+AM17+AN17</f>
        <v>0</v>
      </c>
      <c r="AP17" s="611">
        <f>AO17-Q17</f>
        <v>0</v>
      </c>
      <c r="AQ17" s="566"/>
      <c r="AR17" s="754"/>
      <c r="AS17" s="754"/>
      <c r="AT17" s="754"/>
      <c r="AU17" s="754"/>
      <c r="AV17" s="754"/>
    </row>
    <row r="18" spans="1:48" s="138" customFormat="1" ht="57" x14ac:dyDescent="0.25">
      <c r="A18" s="832">
        <v>3</v>
      </c>
      <c r="B18" s="823" t="s">
        <v>78</v>
      </c>
      <c r="C18" s="836">
        <v>10</v>
      </c>
      <c r="D18" s="554" t="s">
        <v>79</v>
      </c>
      <c r="E18" s="562">
        <v>1</v>
      </c>
      <c r="F18" s="374">
        <v>43656</v>
      </c>
      <c r="G18" s="742" t="s">
        <v>80</v>
      </c>
      <c r="H18" s="391" t="s">
        <v>49</v>
      </c>
      <c r="I18" s="562">
        <v>0</v>
      </c>
      <c r="J18" s="562">
        <v>0</v>
      </c>
      <c r="K18" s="562">
        <v>0</v>
      </c>
      <c r="L18" s="554" t="s">
        <v>345</v>
      </c>
      <c r="M18" s="562"/>
      <c r="N18" s="491">
        <v>150000</v>
      </c>
      <c r="O18" s="491">
        <v>130000</v>
      </c>
      <c r="P18" s="491">
        <v>0</v>
      </c>
      <c r="Q18" s="392">
        <v>280000</v>
      </c>
      <c r="R18" s="393">
        <v>0</v>
      </c>
      <c r="S18" s="393">
        <v>0</v>
      </c>
      <c r="T18" s="393">
        <v>0</v>
      </c>
      <c r="U18" s="393">
        <v>0</v>
      </c>
      <c r="V18" s="562">
        <v>11132</v>
      </c>
      <c r="W18" s="562">
        <v>0</v>
      </c>
      <c r="X18" s="562">
        <v>0</v>
      </c>
      <c r="Y18" s="562">
        <v>0</v>
      </c>
      <c r="Z18" s="562">
        <v>0</v>
      </c>
      <c r="AA18" s="562">
        <v>0</v>
      </c>
      <c r="AB18" s="562">
        <v>0</v>
      </c>
      <c r="AC18" s="562">
        <v>0</v>
      </c>
      <c r="AD18" s="562">
        <v>0</v>
      </c>
      <c r="AE18" s="562">
        <v>0</v>
      </c>
      <c r="AF18" s="393">
        <v>0</v>
      </c>
      <c r="AG18" s="388">
        <v>0</v>
      </c>
      <c r="AH18" s="388">
        <v>0</v>
      </c>
      <c r="AI18" s="388">
        <v>0</v>
      </c>
      <c r="AJ18" s="388">
        <v>0</v>
      </c>
      <c r="AK18" s="390">
        <v>0</v>
      </c>
      <c r="AL18" s="390">
        <v>0</v>
      </c>
      <c r="AM18" s="390">
        <v>0</v>
      </c>
      <c r="AN18" s="390">
        <v>0</v>
      </c>
      <c r="AO18" s="563">
        <v>0</v>
      </c>
      <c r="AP18" s="371">
        <v>0</v>
      </c>
      <c r="AQ18" s="554" t="s">
        <v>346</v>
      </c>
      <c r="AR18" s="754"/>
      <c r="AS18" s="754"/>
      <c r="AT18" s="754"/>
      <c r="AU18" s="754"/>
      <c r="AV18" s="754"/>
    </row>
    <row r="19" spans="1:48" s="138" customFormat="1" ht="28.5" x14ac:dyDescent="0.25">
      <c r="A19" s="833"/>
      <c r="B19" s="824"/>
      <c r="C19" s="837"/>
      <c r="D19" s="554" t="s">
        <v>54</v>
      </c>
      <c r="E19" s="562">
        <v>2</v>
      </c>
      <c r="F19" s="374">
        <v>43738</v>
      </c>
      <c r="G19" s="743" t="s">
        <v>81</v>
      </c>
      <c r="H19" s="391" t="s">
        <v>49</v>
      </c>
      <c r="I19" s="562">
        <v>0</v>
      </c>
      <c r="J19" s="562">
        <v>0</v>
      </c>
      <c r="K19" s="562">
        <v>0</v>
      </c>
      <c r="L19" s="554" t="s">
        <v>82</v>
      </c>
      <c r="M19" s="562"/>
      <c r="N19" s="491">
        <v>100000</v>
      </c>
      <c r="O19" s="491">
        <v>200000</v>
      </c>
      <c r="P19" s="491"/>
      <c r="Q19" s="392">
        <v>300000</v>
      </c>
      <c r="R19" s="393">
        <v>0</v>
      </c>
      <c r="S19" s="393">
        <v>0</v>
      </c>
      <c r="T19" s="393">
        <v>0</v>
      </c>
      <c r="U19" s="393">
        <v>0</v>
      </c>
      <c r="V19" s="562"/>
      <c r="W19" s="562">
        <v>0</v>
      </c>
      <c r="X19" s="562"/>
      <c r="Y19" s="562">
        <v>0</v>
      </c>
      <c r="Z19" s="562">
        <v>0</v>
      </c>
      <c r="AA19" s="562">
        <v>0</v>
      </c>
      <c r="AB19" s="562"/>
      <c r="AC19" s="562">
        <v>0</v>
      </c>
      <c r="AD19" s="562">
        <v>0</v>
      </c>
      <c r="AE19" s="562">
        <v>0</v>
      </c>
      <c r="AF19" s="393">
        <v>0</v>
      </c>
      <c r="AG19" s="388">
        <v>0</v>
      </c>
      <c r="AH19" s="388">
        <v>0</v>
      </c>
      <c r="AI19" s="388">
        <v>0</v>
      </c>
      <c r="AJ19" s="388">
        <v>0</v>
      </c>
      <c r="AK19" s="390">
        <f t="shared" ref="AK19:AN24" si="4">R19*Y19</f>
        <v>0</v>
      </c>
      <c r="AL19" s="390">
        <f t="shared" si="4"/>
        <v>0</v>
      </c>
      <c r="AM19" s="390">
        <f t="shared" si="4"/>
        <v>0</v>
      </c>
      <c r="AN19" s="390">
        <f t="shared" si="4"/>
        <v>0</v>
      </c>
      <c r="AO19" s="563">
        <f t="shared" ref="AO19:AO24" si="5">AK19+AL19+AM19+AN19</f>
        <v>0</v>
      </c>
      <c r="AP19" s="371">
        <f t="shared" ref="AP19:AP23" si="6">AO19-Q19</f>
        <v>-300000</v>
      </c>
      <c r="AQ19" s="554" t="s">
        <v>347</v>
      </c>
      <c r="AR19" s="754"/>
      <c r="AS19" s="754"/>
      <c r="AT19" s="754"/>
      <c r="AU19" s="754"/>
      <c r="AV19" s="754"/>
    </row>
    <row r="20" spans="1:48" s="138" customFormat="1" ht="71.25" x14ac:dyDescent="0.25">
      <c r="A20" s="833"/>
      <c r="B20" s="824"/>
      <c r="C20" s="837"/>
      <c r="D20" s="554" t="s">
        <v>83</v>
      </c>
      <c r="E20" s="562">
        <v>1</v>
      </c>
      <c r="F20" s="562" t="s">
        <v>84</v>
      </c>
      <c r="G20" s="744" t="s">
        <v>85</v>
      </c>
      <c r="H20" s="391" t="s">
        <v>49</v>
      </c>
      <c r="I20" s="562">
        <v>0</v>
      </c>
      <c r="J20" s="562">
        <v>0</v>
      </c>
      <c r="K20" s="562">
        <v>0</v>
      </c>
      <c r="L20" s="554" t="s">
        <v>86</v>
      </c>
      <c r="M20" s="562"/>
      <c r="N20" s="491">
        <v>50000</v>
      </c>
      <c r="O20" s="491">
        <v>130000</v>
      </c>
      <c r="P20" s="491">
        <v>0</v>
      </c>
      <c r="Q20" s="392">
        <v>180000</v>
      </c>
      <c r="R20" s="393">
        <v>0</v>
      </c>
      <c r="S20" s="393">
        <v>0</v>
      </c>
      <c r="T20" s="393">
        <v>0</v>
      </c>
      <c r="U20" s="393">
        <v>0</v>
      </c>
      <c r="V20" s="562">
        <v>11132</v>
      </c>
      <c r="W20" s="562">
        <v>860</v>
      </c>
      <c r="X20" s="562" t="s">
        <v>851</v>
      </c>
      <c r="Y20" s="562">
        <v>0</v>
      </c>
      <c r="Z20" s="562">
        <v>0</v>
      </c>
      <c r="AA20" s="562">
        <v>0</v>
      </c>
      <c r="AB20" s="562">
        <v>8</v>
      </c>
      <c r="AC20" s="562">
        <v>0</v>
      </c>
      <c r="AD20" s="562">
        <v>0</v>
      </c>
      <c r="AE20" s="562">
        <v>0</v>
      </c>
      <c r="AF20" s="393">
        <v>0</v>
      </c>
      <c r="AG20" s="388">
        <v>0</v>
      </c>
      <c r="AH20" s="388">
        <v>0</v>
      </c>
      <c r="AI20" s="388">
        <v>0</v>
      </c>
      <c r="AJ20" s="388">
        <v>0</v>
      </c>
      <c r="AK20" s="390">
        <f t="shared" si="4"/>
        <v>0</v>
      </c>
      <c r="AL20" s="390">
        <f t="shared" si="4"/>
        <v>0</v>
      </c>
      <c r="AM20" s="390">
        <f t="shared" si="4"/>
        <v>0</v>
      </c>
      <c r="AN20" s="390">
        <f t="shared" si="4"/>
        <v>0</v>
      </c>
      <c r="AO20" s="563">
        <f t="shared" si="5"/>
        <v>0</v>
      </c>
      <c r="AP20" s="371">
        <f t="shared" si="6"/>
        <v>-180000</v>
      </c>
      <c r="AQ20" s="554" t="s">
        <v>348</v>
      </c>
      <c r="AR20" s="754"/>
      <c r="AS20" s="754"/>
      <c r="AT20" s="754"/>
      <c r="AU20" s="754"/>
      <c r="AV20" s="754"/>
    </row>
    <row r="21" spans="1:48" s="138" customFormat="1" ht="42.75" x14ac:dyDescent="0.25">
      <c r="A21" s="833"/>
      <c r="B21" s="824"/>
      <c r="C21" s="837"/>
      <c r="D21" s="554" t="s">
        <v>349</v>
      </c>
      <c r="E21" s="562">
        <v>1</v>
      </c>
      <c r="F21" s="562" t="s">
        <v>87</v>
      </c>
      <c r="G21" s="744" t="s">
        <v>88</v>
      </c>
      <c r="H21" s="391" t="s">
        <v>49</v>
      </c>
      <c r="I21" s="562">
        <v>0</v>
      </c>
      <c r="J21" s="562">
        <v>0</v>
      </c>
      <c r="K21" s="562">
        <v>0</v>
      </c>
      <c r="L21" s="554" t="s">
        <v>86</v>
      </c>
      <c r="M21" s="562"/>
      <c r="N21" s="491">
        <v>60000</v>
      </c>
      <c r="O21" s="491">
        <v>170000</v>
      </c>
      <c r="P21" s="491">
        <v>0</v>
      </c>
      <c r="Q21" s="392">
        <v>230000</v>
      </c>
      <c r="R21" s="393">
        <v>0</v>
      </c>
      <c r="S21" s="393">
        <v>0</v>
      </c>
      <c r="T21" s="393">
        <v>0</v>
      </c>
      <c r="U21" s="393">
        <v>0</v>
      </c>
      <c r="V21" s="562"/>
      <c r="W21" s="562">
        <v>0</v>
      </c>
      <c r="X21" s="562"/>
      <c r="Y21" s="562">
        <v>0</v>
      </c>
      <c r="Z21" s="562">
        <v>0</v>
      </c>
      <c r="AA21" s="562">
        <v>0</v>
      </c>
      <c r="AB21" s="562"/>
      <c r="AC21" s="562">
        <v>0</v>
      </c>
      <c r="AD21" s="562">
        <v>0</v>
      </c>
      <c r="AE21" s="562">
        <v>0</v>
      </c>
      <c r="AF21" s="393">
        <v>0</v>
      </c>
      <c r="AG21" s="388">
        <v>0</v>
      </c>
      <c r="AH21" s="388">
        <v>0</v>
      </c>
      <c r="AI21" s="388">
        <v>0</v>
      </c>
      <c r="AJ21" s="388">
        <v>222000</v>
      </c>
      <c r="AK21" s="390">
        <f t="shared" si="4"/>
        <v>0</v>
      </c>
      <c r="AL21" s="390">
        <f t="shared" si="4"/>
        <v>0</v>
      </c>
      <c r="AM21" s="390">
        <f t="shared" si="4"/>
        <v>0</v>
      </c>
      <c r="AN21" s="390">
        <f t="shared" si="4"/>
        <v>0</v>
      </c>
      <c r="AO21" s="563">
        <f t="shared" si="5"/>
        <v>0</v>
      </c>
      <c r="AP21" s="371">
        <f>AO21-Q21</f>
        <v>-230000</v>
      </c>
      <c r="AQ21" s="554" t="s">
        <v>350</v>
      </c>
      <c r="AR21" s="754"/>
      <c r="AS21" s="754"/>
      <c r="AT21" s="754"/>
      <c r="AU21" s="754"/>
      <c r="AV21" s="754"/>
    </row>
    <row r="22" spans="1:48" s="138" customFormat="1" ht="48" customHeight="1" x14ac:dyDescent="0.25">
      <c r="A22" s="833"/>
      <c r="B22" s="824"/>
      <c r="C22" s="837"/>
      <c r="D22" s="554" t="s">
        <v>351</v>
      </c>
      <c r="E22" s="562">
        <v>1</v>
      </c>
      <c r="F22" s="562" t="s">
        <v>89</v>
      </c>
      <c r="G22" s="744" t="s">
        <v>90</v>
      </c>
      <c r="H22" s="391" t="s">
        <v>49</v>
      </c>
      <c r="I22" s="562">
        <v>0</v>
      </c>
      <c r="J22" s="562">
        <v>0</v>
      </c>
      <c r="K22" s="562">
        <v>0</v>
      </c>
      <c r="L22" s="554" t="s">
        <v>82</v>
      </c>
      <c r="M22" s="562"/>
      <c r="N22" s="491">
        <v>100000</v>
      </c>
      <c r="O22" s="491">
        <v>70000</v>
      </c>
      <c r="P22" s="491">
        <v>0</v>
      </c>
      <c r="Q22" s="392">
        <v>170000</v>
      </c>
      <c r="R22" s="393">
        <v>0</v>
      </c>
      <c r="S22" s="393">
        <v>0</v>
      </c>
      <c r="T22" s="393">
        <v>0</v>
      </c>
      <c r="U22" s="393">
        <v>0</v>
      </c>
      <c r="V22" s="562"/>
      <c r="W22" s="562">
        <v>0</v>
      </c>
      <c r="X22" s="562"/>
      <c r="Y22" s="562">
        <v>0</v>
      </c>
      <c r="Z22" s="562">
        <v>0</v>
      </c>
      <c r="AA22" s="562">
        <v>0</v>
      </c>
      <c r="AB22" s="562"/>
      <c r="AC22" s="562">
        <v>0</v>
      </c>
      <c r="AD22" s="562">
        <v>0</v>
      </c>
      <c r="AE22" s="562">
        <v>0</v>
      </c>
      <c r="AF22" s="393">
        <v>0</v>
      </c>
      <c r="AG22" s="388">
        <v>0</v>
      </c>
      <c r="AH22" s="388">
        <v>0</v>
      </c>
      <c r="AI22" s="388">
        <v>0</v>
      </c>
      <c r="AJ22" s="388"/>
      <c r="AK22" s="390">
        <f t="shared" si="4"/>
        <v>0</v>
      </c>
      <c r="AL22" s="390">
        <f t="shared" si="4"/>
        <v>0</v>
      </c>
      <c r="AM22" s="390">
        <f t="shared" si="4"/>
        <v>0</v>
      </c>
      <c r="AN22" s="390">
        <f t="shared" si="4"/>
        <v>0</v>
      </c>
      <c r="AO22" s="563">
        <f t="shared" si="5"/>
        <v>0</v>
      </c>
      <c r="AP22" s="371">
        <f t="shared" si="6"/>
        <v>-170000</v>
      </c>
      <c r="AQ22" s="554" t="s">
        <v>352</v>
      </c>
      <c r="AR22" s="754"/>
      <c r="AS22" s="754"/>
      <c r="AT22" s="754"/>
      <c r="AU22" s="754"/>
      <c r="AV22" s="754"/>
    </row>
    <row r="23" spans="1:48" s="138" customFormat="1" ht="85.5" x14ac:dyDescent="0.25">
      <c r="A23" s="833"/>
      <c r="B23" s="824"/>
      <c r="C23" s="837"/>
      <c r="D23" s="554" t="s">
        <v>48</v>
      </c>
      <c r="E23" s="562">
        <v>1</v>
      </c>
      <c r="F23" s="562" t="s">
        <v>91</v>
      </c>
      <c r="G23" s="742" t="s">
        <v>92</v>
      </c>
      <c r="H23" s="391" t="s">
        <v>49</v>
      </c>
      <c r="I23" s="562">
        <v>0</v>
      </c>
      <c r="J23" s="562">
        <v>0</v>
      </c>
      <c r="K23" s="562">
        <v>0</v>
      </c>
      <c r="L23" s="554" t="s">
        <v>82</v>
      </c>
      <c r="M23" s="562"/>
      <c r="N23" s="491">
        <v>150000</v>
      </c>
      <c r="O23" s="491">
        <v>180000</v>
      </c>
      <c r="P23" s="491">
        <v>0</v>
      </c>
      <c r="Q23" s="392">
        <v>330000</v>
      </c>
      <c r="R23" s="393">
        <v>0</v>
      </c>
      <c r="S23" s="393">
        <v>0</v>
      </c>
      <c r="T23" s="393">
        <v>0</v>
      </c>
      <c r="U23" s="393">
        <v>0</v>
      </c>
      <c r="V23" s="562">
        <v>11132</v>
      </c>
      <c r="W23" s="562">
        <v>11132</v>
      </c>
      <c r="X23" s="562">
        <v>100</v>
      </c>
      <c r="Y23" s="562">
        <v>0</v>
      </c>
      <c r="Z23" s="562">
        <v>0</v>
      </c>
      <c r="AA23" s="562">
        <v>150</v>
      </c>
      <c r="AB23" s="562"/>
      <c r="AC23" s="562">
        <v>0</v>
      </c>
      <c r="AD23" s="562">
        <v>0</v>
      </c>
      <c r="AE23" s="562">
        <v>0</v>
      </c>
      <c r="AF23" s="393">
        <v>0</v>
      </c>
      <c r="AG23" s="388">
        <v>0</v>
      </c>
      <c r="AH23" s="388">
        <v>0</v>
      </c>
      <c r="AI23" s="388">
        <v>0</v>
      </c>
      <c r="AJ23" s="388">
        <v>0</v>
      </c>
      <c r="AK23" s="390">
        <f t="shared" si="4"/>
        <v>0</v>
      </c>
      <c r="AL23" s="390">
        <f t="shared" si="4"/>
        <v>0</v>
      </c>
      <c r="AM23" s="390">
        <f t="shared" si="4"/>
        <v>0</v>
      </c>
      <c r="AN23" s="390">
        <f t="shared" si="4"/>
        <v>0</v>
      </c>
      <c r="AO23" s="563">
        <f t="shared" si="5"/>
        <v>0</v>
      </c>
      <c r="AP23" s="371">
        <f t="shared" si="6"/>
        <v>-330000</v>
      </c>
      <c r="AQ23" s="554" t="s">
        <v>353</v>
      </c>
      <c r="AR23" s="754"/>
      <c r="AS23" s="754"/>
      <c r="AT23" s="754"/>
      <c r="AU23" s="754"/>
      <c r="AV23" s="754"/>
    </row>
    <row r="24" spans="1:48" s="138" customFormat="1" ht="86.25" thickBot="1" x14ac:dyDescent="0.3">
      <c r="A24" s="834"/>
      <c r="B24" s="835"/>
      <c r="C24" s="838"/>
      <c r="D24" s="554" t="s">
        <v>50</v>
      </c>
      <c r="E24" s="562">
        <v>1</v>
      </c>
      <c r="F24" s="562" t="s">
        <v>93</v>
      </c>
      <c r="G24" s="742" t="s">
        <v>94</v>
      </c>
      <c r="H24" s="391" t="s">
        <v>49</v>
      </c>
      <c r="I24" s="562">
        <v>0</v>
      </c>
      <c r="J24" s="562">
        <v>0</v>
      </c>
      <c r="K24" s="562">
        <v>0</v>
      </c>
      <c r="L24" s="554" t="s">
        <v>86</v>
      </c>
      <c r="M24" s="562"/>
      <c r="N24" s="491">
        <v>250000</v>
      </c>
      <c r="O24" s="491">
        <v>100000</v>
      </c>
      <c r="P24" s="491">
        <v>0</v>
      </c>
      <c r="Q24" s="392">
        <v>350000</v>
      </c>
      <c r="R24" s="393">
        <v>0</v>
      </c>
      <c r="S24" s="393">
        <v>0</v>
      </c>
      <c r="T24" s="393">
        <v>0</v>
      </c>
      <c r="U24" s="393">
        <v>0</v>
      </c>
      <c r="V24" s="562">
        <v>11132</v>
      </c>
      <c r="W24" s="562">
        <v>11132</v>
      </c>
      <c r="X24" s="562">
        <v>100</v>
      </c>
      <c r="Y24" s="562">
        <v>0</v>
      </c>
      <c r="Z24" s="562">
        <v>0</v>
      </c>
      <c r="AA24" s="562">
        <v>0</v>
      </c>
      <c r="AB24" s="562"/>
      <c r="AC24" s="562">
        <v>0</v>
      </c>
      <c r="AD24" s="562">
        <v>0</v>
      </c>
      <c r="AE24" s="562">
        <v>0</v>
      </c>
      <c r="AF24" s="393">
        <v>0</v>
      </c>
      <c r="AG24" s="388">
        <v>0</v>
      </c>
      <c r="AH24" s="388">
        <v>0</v>
      </c>
      <c r="AI24" s="388">
        <v>0</v>
      </c>
      <c r="AJ24" s="388"/>
      <c r="AK24" s="390">
        <f t="shared" si="4"/>
        <v>0</v>
      </c>
      <c r="AL24" s="390">
        <f t="shared" si="4"/>
        <v>0</v>
      </c>
      <c r="AM24" s="390">
        <f t="shared" si="4"/>
        <v>0</v>
      </c>
      <c r="AN24" s="390">
        <f t="shared" si="4"/>
        <v>0</v>
      </c>
      <c r="AO24" s="563">
        <f t="shared" si="5"/>
        <v>0</v>
      </c>
      <c r="AP24" s="371">
        <f>AO24-Q24</f>
        <v>-350000</v>
      </c>
      <c r="AQ24" s="554" t="s">
        <v>354</v>
      </c>
      <c r="AR24" s="754"/>
      <c r="AS24" s="754"/>
      <c r="AT24" s="754"/>
      <c r="AU24" s="754"/>
      <c r="AV24" s="754"/>
    </row>
    <row r="25" spans="1:48" ht="33" customHeight="1" thickBot="1" x14ac:dyDescent="0.3">
      <c r="A25" s="797" t="s">
        <v>42</v>
      </c>
      <c r="B25" s="798"/>
      <c r="C25" s="745">
        <f>SUM(C7:C24)</f>
        <v>35</v>
      </c>
      <c r="D25" s="745">
        <f t="shared" ref="D25:AL25" si="7">SUM(D7:D24)</f>
        <v>0</v>
      </c>
      <c r="E25" s="745">
        <f t="shared" si="7"/>
        <v>19</v>
      </c>
      <c r="F25" s="745"/>
      <c r="G25" s="745">
        <f t="shared" si="7"/>
        <v>0</v>
      </c>
      <c r="H25" s="745">
        <f t="shared" si="7"/>
        <v>0</v>
      </c>
      <c r="I25" s="745">
        <f t="shared" si="7"/>
        <v>0</v>
      </c>
      <c r="J25" s="745">
        <f t="shared" si="7"/>
        <v>3</v>
      </c>
      <c r="K25" s="745">
        <f t="shared" si="7"/>
        <v>0</v>
      </c>
      <c r="L25" s="745">
        <f t="shared" si="7"/>
        <v>0</v>
      </c>
      <c r="M25" s="745">
        <f t="shared" si="7"/>
        <v>0</v>
      </c>
      <c r="N25" s="745">
        <f t="shared" si="7"/>
        <v>9031294.5</v>
      </c>
      <c r="O25" s="745">
        <f t="shared" si="7"/>
        <v>12408498</v>
      </c>
      <c r="P25" s="745">
        <f t="shared" si="7"/>
        <v>947450</v>
      </c>
      <c r="Q25" s="745">
        <f t="shared" si="7"/>
        <v>22587816.5</v>
      </c>
      <c r="R25" s="745">
        <f t="shared" si="7"/>
        <v>0</v>
      </c>
      <c r="S25" s="745">
        <f t="shared" si="7"/>
        <v>0</v>
      </c>
      <c r="T25" s="745">
        <f t="shared" si="7"/>
        <v>35000</v>
      </c>
      <c r="U25" s="745">
        <f t="shared" si="7"/>
        <v>24000</v>
      </c>
      <c r="V25" s="745">
        <f t="shared" si="7"/>
        <v>55660</v>
      </c>
      <c r="W25" s="745">
        <f t="shared" si="7"/>
        <v>23155</v>
      </c>
      <c r="X25" s="745">
        <f t="shared" si="7"/>
        <v>200.01</v>
      </c>
      <c r="Y25" s="745">
        <f t="shared" si="7"/>
        <v>0</v>
      </c>
      <c r="Z25" s="745">
        <f t="shared" si="7"/>
        <v>8</v>
      </c>
      <c r="AA25" s="745">
        <f t="shared" si="7"/>
        <v>1587</v>
      </c>
      <c r="AB25" s="745">
        <f t="shared" si="7"/>
        <v>89</v>
      </c>
      <c r="AC25" s="745">
        <f t="shared" si="7"/>
        <v>0</v>
      </c>
      <c r="AD25" s="745">
        <f t="shared" si="7"/>
        <v>0</v>
      </c>
      <c r="AE25" s="745">
        <f t="shared" si="7"/>
        <v>0</v>
      </c>
      <c r="AF25" s="745">
        <f t="shared" si="7"/>
        <v>32</v>
      </c>
      <c r="AG25" s="745">
        <f t="shared" si="7"/>
        <v>0</v>
      </c>
      <c r="AH25" s="745">
        <f t="shared" si="7"/>
        <v>0</v>
      </c>
      <c r="AI25" s="745">
        <f t="shared" si="7"/>
        <v>0</v>
      </c>
      <c r="AJ25" s="745">
        <f t="shared" si="7"/>
        <v>1016000</v>
      </c>
      <c r="AK25" s="745">
        <f t="shared" si="7"/>
        <v>0</v>
      </c>
      <c r="AL25" s="745">
        <f t="shared" si="7"/>
        <v>0</v>
      </c>
      <c r="AM25" s="745">
        <f>SUM(AM7:AM24)</f>
        <v>380000</v>
      </c>
      <c r="AN25" s="745">
        <f>SUM(AN7:AN24)</f>
        <v>810000</v>
      </c>
      <c r="AO25" s="745">
        <f>SUM(AO7:AO24)</f>
        <v>1190000</v>
      </c>
      <c r="AP25" s="745">
        <f>SUM(AP7:AP24)</f>
        <v>5641384</v>
      </c>
      <c r="AQ25" s="566"/>
      <c r="AR25" s="752"/>
      <c r="AS25" s="752"/>
      <c r="AT25" s="752"/>
      <c r="AU25" s="752"/>
      <c r="AV25" s="752"/>
    </row>
    <row r="26" spans="1:48" ht="33" customHeight="1" x14ac:dyDescent="0.25">
      <c r="A26" s="748"/>
      <c r="B26" s="840" t="s">
        <v>281</v>
      </c>
      <c r="C26" s="840"/>
      <c r="D26" s="840"/>
      <c r="E26" s="840"/>
      <c r="F26" s="840"/>
      <c r="G26" s="840"/>
      <c r="H26" s="840"/>
      <c r="I26" s="840"/>
      <c r="J26" s="840"/>
      <c r="K26" s="840"/>
      <c r="L26" s="840"/>
      <c r="M26" s="840"/>
      <c r="N26" s="840"/>
      <c r="O26" s="840"/>
      <c r="P26" s="840"/>
      <c r="Q26" s="840"/>
      <c r="R26" s="840"/>
      <c r="S26" s="840"/>
      <c r="T26" s="840"/>
      <c r="U26" s="840"/>
      <c r="V26" s="840"/>
      <c r="W26" s="840"/>
      <c r="X26" s="840"/>
      <c r="Y26" s="840"/>
      <c r="Z26" s="840"/>
      <c r="AA26" s="840"/>
      <c r="AB26" s="840"/>
      <c r="AC26" s="840"/>
      <c r="AD26" s="840"/>
      <c r="AE26" s="840"/>
      <c r="AF26" s="840"/>
      <c r="AG26" s="746"/>
      <c r="AH26" s="746"/>
      <c r="AI26" s="746"/>
      <c r="AJ26" s="746"/>
      <c r="AK26" s="746"/>
      <c r="AL26" s="746"/>
      <c r="AM26" s="747"/>
      <c r="AN26" s="747"/>
      <c r="AO26" s="748"/>
      <c r="AP26" s="748"/>
      <c r="AQ26" s="748"/>
    </row>
    <row r="27" spans="1:48" x14ac:dyDescent="0.25">
      <c r="A27" s="749"/>
      <c r="B27" s="755"/>
      <c r="C27" s="755"/>
      <c r="D27" s="755"/>
      <c r="E27" s="756"/>
      <c r="F27" s="756"/>
      <c r="G27" s="756"/>
      <c r="H27" s="756"/>
      <c r="I27" s="756"/>
      <c r="J27" s="756"/>
      <c r="K27" s="756"/>
      <c r="L27" s="756"/>
      <c r="M27" s="756"/>
      <c r="N27" s="756"/>
      <c r="O27" s="756"/>
      <c r="P27" s="756"/>
      <c r="Q27" s="756"/>
      <c r="R27" s="756"/>
      <c r="S27" s="756"/>
      <c r="T27" s="756"/>
      <c r="U27" s="756"/>
      <c r="V27" s="756"/>
      <c r="W27" s="756"/>
      <c r="X27" s="756"/>
      <c r="Y27" s="756"/>
      <c r="Z27" s="756"/>
      <c r="AA27" s="756"/>
      <c r="AB27" s="756"/>
      <c r="AC27" s="756"/>
      <c r="AD27" s="756"/>
      <c r="AE27" s="756"/>
      <c r="AF27" s="756"/>
      <c r="AG27" s="756"/>
      <c r="AH27" s="756"/>
      <c r="AI27" s="756"/>
      <c r="AJ27" s="756"/>
      <c r="AK27" s="756"/>
      <c r="AL27" s="756"/>
    </row>
    <row r="28" spans="1:48" x14ac:dyDescent="0.25">
      <c r="A28" s="749"/>
      <c r="B28" s="752"/>
      <c r="C28" s="752"/>
      <c r="D28" s="752"/>
      <c r="E28" s="756"/>
      <c r="F28" s="756"/>
      <c r="G28" s="756"/>
      <c r="H28" s="756"/>
      <c r="I28" s="756"/>
      <c r="J28" s="756"/>
      <c r="K28" s="756"/>
      <c r="L28" s="756"/>
      <c r="M28" s="756"/>
      <c r="N28" s="756"/>
      <c r="O28" s="756"/>
      <c r="P28" s="756"/>
      <c r="Q28" s="756"/>
      <c r="R28" s="756"/>
      <c r="S28" s="756"/>
      <c r="T28" s="756"/>
      <c r="U28" s="756"/>
      <c r="V28" s="756"/>
      <c r="W28" s="756"/>
      <c r="X28" s="756"/>
      <c r="Y28" s="756"/>
      <c r="Z28" s="756"/>
      <c r="AA28" s="756"/>
      <c r="AB28" s="756"/>
      <c r="AC28" s="756"/>
      <c r="AD28" s="756"/>
      <c r="AE28" s="756"/>
      <c r="AF28" s="756"/>
      <c r="AG28" s="756"/>
      <c r="AH28" s="756"/>
      <c r="AI28" s="756"/>
      <c r="AJ28" s="756"/>
      <c r="AK28" s="756"/>
      <c r="AL28" s="756"/>
    </row>
    <row r="29" spans="1:48" x14ac:dyDescent="0.25">
      <c r="B29" s="756"/>
      <c r="C29" s="756"/>
      <c r="D29" s="756"/>
      <c r="E29" s="756"/>
      <c r="F29" s="756"/>
      <c r="G29" s="756"/>
      <c r="H29" s="756"/>
      <c r="I29" s="756"/>
      <c r="J29" s="756"/>
      <c r="K29" s="756"/>
      <c r="L29" s="756"/>
      <c r="M29" s="756"/>
      <c r="N29" s="756"/>
      <c r="O29" s="756"/>
      <c r="P29" s="756"/>
      <c r="Q29" s="756"/>
      <c r="R29" s="756"/>
      <c r="S29" s="756"/>
      <c r="T29" s="756"/>
      <c r="U29" s="756"/>
      <c r="V29" s="756"/>
      <c r="W29" s="756"/>
      <c r="X29" s="756"/>
      <c r="Y29" s="756"/>
      <c r="Z29" s="756"/>
      <c r="AA29" s="756"/>
      <c r="AB29" s="756"/>
      <c r="AC29" s="756"/>
      <c r="AD29" s="756"/>
      <c r="AE29" s="756"/>
      <c r="AF29" s="756"/>
      <c r="AG29" s="756"/>
      <c r="AH29" s="756"/>
      <c r="AI29" s="756"/>
      <c r="AJ29" s="756"/>
      <c r="AK29" s="756"/>
      <c r="AL29" s="756"/>
    </row>
    <row r="30" spans="1:48" x14ac:dyDescent="0.25">
      <c r="B30" s="756"/>
      <c r="C30" s="756"/>
      <c r="D30" s="756"/>
      <c r="E30" s="756"/>
      <c r="F30" s="756"/>
      <c r="G30" s="756"/>
      <c r="H30" s="756"/>
      <c r="I30" s="756"/>
      <c r="J30" s="756"/>
      <c r="K30" s="756"/>
      <c r="L30" s="756"/>
      <c r="M30" s="756"/>
      <c r="N30" s="756"/>
      <c r="O30" s="756"/>
      <c r="P30" s="756"/>
      <c r="Q30" s="756"/>
      <c r="R30" s="756"/>
      <c r="S30" s="756"/>
      <c r="T30" s="756"/>
      <c r="U30" s="756"/>
      <c r="V30" s="756"/>
      <c r="W30" s="756"/>
      <c r="X30" s="756"/>
      <c r="Y30" s="756"/>
      <c r="Z30" s="756"/>
      <c r="AA30" s="756"/>
      <c r="AB30" s="756"/>
      <c r="AC30" s="756"/>
      <c r="AD30" s="756"/>
      <c r="AE30" s="756"/>
      <c r="AF30" s="756"/>
      <c r="AG30" s="756"/>
      <c r="AH30" s="756"/>
      <c r="AI30" s="756"/>
      <c r="AJ30" s="756"/>
      <c r="AK30" s="756"/>
      <c r="AL30" s="756"/>
    </row>
    <row r="31" spans="1:48" x14ac:dyDescent="0.25">
      <c r="B31" s="756"/>
      <c r="C31" s="756"/>
      <c r="D31" s="756"/>
      <c r="E31" s="756"/>
      <c r="F31" s="756"/>
      <c r="G31" s="756"/>
      <c r="H31" s="756"/>
      <c r="I31" s="756"/>
      <c r="J31" s="756"/>
      <c r="K31" s="756"/>
      <c r="L31" s="756"/>
      <c r="M31" s="756"/>
      <c r="N31" s="756"/>
      <c r="O31" s="756"/>
      <c r="P31" s="756"/>
      <c r="Q31" s="756"/>
      <c r="R31" s="756"/>
      <c r="S31" s="756"/>
      <c r="T31" s="756"/>
      <c r="U31" s="756"/>
      <c r="V31" s="756"/>
      <c r="W31" s="756"/>
      <c r="X31" s="756"/>
      <c r="Y31" s="756"/>
      <c r="Z31" s="756"/>
      <c r="AA31" s="756"/>
      <c r="AB31" s="756"/>
      <c r="AC31" s="756"/>
      <c r="AD31" s="756"/>
      <c r="AE31" s="756"/>
      <c r="AF31" s="756"/>
      <c r="AG31" s="756"/>
      <c r="AH31" s="756"/>
      <c r="AI31" s="756"/>
      <c r="AJ31" s="756"/>
      <c r="AK31" s="756"/>
      <c r="AL31" s="756"/>
    </row>
    <row r="32" spans="1:48" x14ac:dyDescent="0.25">
      <c r="B32" s="756"/>
      <c r="C32" s="756"/>
      <c r="D32" s="756"/>
      <c r="E32" s="756"/>
      <c r="F32" s="756"/>
      <c r="G32" s="756"/>
      <c r="H32" s="756"/>
      <c r="I32" s="756"/>
      <c r="J32" s="756"/>
      <c r="K32" s="756"/>
      <c r="L32" s="756"/>
      <c r="M32" s="756"/>
      <c r="N32" s="756"/>
      <c r="O32" s="756"/>
      <c r="P32" s="756"/>
      <c r="Q32" s="756"/>
      <c r="R32" s="756"/>
      <c r="S32" s="756"/>
      <c r="T32" s="756"/>
      <c r="U32" s="756"/>
      <c r="V32" s="756"/>
      <c r="W32" s="756"/>
      <c r="X32" s="756"/>
      <c r="Y32" s="756"/>
      <c r="Z32" s="756"/>
      <c r="AA32" s="756"/>
      <c r="AB32" s="756"/>
      <c r="AC32" s="756"/>
      <c r="AD32" s="756"/>
      <c r="AE32" s="756"/>
      <c r="AF32" s="756"/>
      <c r="AG32" s="756"/>
      <c r="AH32" s="756"/>
      <c r="AI32" s="756"/>
      <c r="AJ32" s="756"/>
      <c r="AK32" s="756"/>
      <c r="AL32" s="756"/>
    </row>
    <row r="33" spans="2:38" x14ac:dyDescent="0.25">
      <c r="B33" s="756"/>
      <c r="C33" s="756"/>
      <c r="D33" s="756"/>
      <c r="E33" s="756"/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6"/>
      <c r="T33" s="756"/>
      <c r="U33" s="756"/>
      <c r="V33" s="756"/>
      <c r="W33" s="756"/>
      <c r="X33" s="756"/>
      <c r="Y33" s="756"/>
      <c r="Z33" s="756"/>
      <c r="AA33" s="756"/>
      <c r="AB33" s="756"/>
      <c r="AC33" s="756"/>
      <c r="AD33" s="756"/>
      <c r="AE33" s="756"/>
      <c r="AF33" s="756"/>
      <c r="AG33" s="756"/>
      <c r="AH33" s="756"/>
      <c r="AI33" s="756"/>
      <c r="AJ33" s="756"/>
      <c r="AK33" s="756"/>
      <c r="AL33" s="756"/>
    </row>
    <row r="34" spans="2:38" x14ac:dyDescent="0.25">
      <c r="B34" s="756"/>
      <c r="C34" s="756"/>
      <c r="D34" s="756"/>
      <c r="E34" s="756"/>
      <c r="F34" s="756"/>
      <c r="G34" s="756"/>
      <c r="H34" s="756"/>
      <c r="I34" s="756"/>
      <c r="J34" s="756"/>
      <c r="K34" s="756"/>
      <c r="L34" s="756"/>
      <c r="M34" s="756"/>
      <c r="N34" s="756"/>
      <c r="O34" s="756"/>
      <c r="P34" s="756"/>
      <c r="Q34" s="756"/>
      <c r="R34" s="756"/>
      <c r="S34" s="756"/>
      <c r="T34" s="756"/>
      <c r="U34" s="756"/>
      <c r="V34" s="756"/>
      <c r="W34" s="756"/>
      <c r="X34" s="756"/>
      <c r="Y34" s="756"/>
      <c r="Z34" s="756"/>
      <c r="AA34" s="756"/>
      <c r="AB34" s="756"/>
      <c r="AC34" s="756"/>
      <c r="AD34" s="756"/>
      <c r="AE34" s="756"/>
      <c r="AF34" s="756"/>
      <c r="AG34" s="756"/>
      <c r="AH34" s="756"/>
      <c r="AI34" s="756"/>
      <c r="AJ34" s="756"/>
      <c r="AK34" s="756"/>
      <c r="AL34" s="756"/>
    </row>
    <row r="35" spans="2:38" x14ac:dyDescent="0.25">
      <c r="B35" s="756"/>
      <c r="C35" s="756"/>
      <c r="D35" s="756"/>
      <c r="E35" s="756"/>
      <c r="F35" s="756"/>
      <c r="G35" s="756"/>
      <c r="H35" s="756"/>
      <c r="I35" s="756"/>
      <c r="J35" s="756"/>
      <c r="K35" s="756"/>
      <c r="L35" s="756"/>
      <c r="M35" s="756"/>
      <c r="N35" s="756"/>
      <c r="O35" s="756"/>
      <c r="P35" s="756"/>
      <c r="Q35" s="756"/>
      <c r="R35" s="756"/>
      <c r="S35" s="756"/>
      <c r="T35" s="756"/>
      <c r="U35" s="756"/>
      <c r="V35" s="756"/>
      <c r="W35" s="756"/>
      <c r="X35" s="756"/>
      <c r="Y35" s="756"/>
      <c r="Z35" s="756"/>
      <c r="AA35" s="756"/>
      <c r="AB35" s="756"/>
      <c r="AC35" s="756"/>
      <c r="AD35" s="756"/>
      <c r="AE35" s="756"/>
      <c r="AF35" s="756"/>
      <c r="AG35" s="756"/>
      <c r="AH35" s="756"/>
      <c r="AI35" s="756"/>
      <c r="AJ35" s="756"/>
      <c r="AK35" s="756"/>
      <c r="AL35" s="756"/>
    </row>
    <row r="36" spans="2:38" x14ac:dyDescent="0.25">
      <c r="B36" s="756"/>
      <c r="C36" s="756"/>
      <c r="D36" s="756"/>
      <c r="E36" s="756"/>
      <c r="F36" s="756"/>
      <c r="G36" s="756"/>
      <c r="H36" s="756"/>
      <c r="I36" s="756"/>
      <c r="J36" s="756"/>
      <c r="K36" s="756"/>
      <c r="L36" s="756"/>
      <c r="M36" s="756"/>
      <c r="N36" s="756"/>
      <c r="O36" s="756"/>
      <c r="P36" s="756"/>
      <c r="Q36" s="756"/>
      <c r="R36" s="756"/>
      <c r="S36" s="756"/>
      <c r="T36" s="756"/>
      <c r="U36" s="756"/>
      <c r="V36" s="756"/>
      <c r="W36" s="756"/>
      <c r="X36" s="756"/>
      <c r="Y36" s="756"/>
      <c r="Z36" s="756"/>
      <c r="AA36" s="756"/>
      <c r="AB36" s="756"/>
      <c r="AC36" s="756"/>
      <c r="AD36" s="756"/>
      <c r="AE36" s="756"/>
      <c r="AF36" s="756"/>
      <c r="AG36" s="756"/>
      <c r="AH36" s="756"/>
      <c r="AI36" s="756"/>
      <c r="AJ36" s="756"/>
      <c r="AK36" s="756"/>
      <c r="AL36" s="756"/>
    </row>
    <row r="37" spans="2:38" x14ac:dyDescent="0.25">
      <c r="B37" s="756"/>
      <c r="C37" s="756"/>
      <c r="D37" s="756"/>
      <c r="E37" s="756"/>
      <c r="F37" s="756"/>
      <c r="G37" s="756"/>
      <c r="H37" s="756"/>
      <c r="I37" s="756"/>
      <c r="J37" s="756"/>
      <c r="K37" s="756"/>
      <c r="L37" s="756"/>
      <c r="M37" s="756"/>
      <c r="N37" s="756"/>
      <c r="O37" s="756"/>
      <c r="P37" s="756"/>
      <c r="Q37" s="756"/>
      <c r="R37" s="756"/>
      <c r="S37" s="756"/>
      <c r="T37" s="756"/>
      <c r="U37" s="756"/>
      <c r="V37" s="756"/>
      <c r="W37" s="756"/>
      <c r="X37" s="756"/>
      <c r="Y37" s="756"/>
      <c r="Z37" s="756"/>
      <c r="AA37" s="756"/>
      <c r="AB37" s="756"/>
      <c r="AC37" s="756"/>
      <c r="AD37" s="756"/>
      <c r="AE37" s="756"/>
      <c r="AF37" s="756"/>
      <c r="AG37" s="756"/>
      <c r="AH37" s="756"/>
      <c r="AI37" s="756"/>
      <c r="AJ37" s="756"/>
      <c r="AK37" s="756"/>
      <c r="AL37" s="756"/>
    </row>
    <row r="38" spans="2:38" x14ac:dyDescent="0.25">
      <c r="B38" s="756"/>
      <c r="C38" s="756"/>
      <c r="D38" s="756"/>
      <c r="E38" s="756"/>
      <c r="F38" s="756"/>
      <c r="G38" s="756"/>
      <c r="H38" s="756"/>
      <c r="I38" s="756"/>
      <c r="J38" s="756"/>
      <c r="K38" s="756"/>
      <c r="L38" s="756"/>
      <c r="M38" s="756"/>
      <c r="N38" s="756"/>
      <c r="O38" s="756"/>
      <c r="P38" s="756"/>
      <c r="Q38" s="756"/>
      <c r="R38" s="756"/>
      <c r="S38" s="756"/>
      <c r="T38" s="756"/>
      <c r="U38" s="756"/>
      <c r="V38" s="756"/>
      <c r="W38" s="756"/>
      <c r="X38" s="756"/>
      <c r="Y38" s="756"/>
      <c r="Z38" s="756"/>
      <c r="AA38" s="756"/>
      <c r="AB38" s="756"/>
      <c r="AC38" s="756"/>
      <c r="AD38" s="756"/>
      <c r="AE38" s="756"/>
      <c r="AF38" s="756"/>
      <c r="AG38" s="756"/>
      <c r="AH38" s="756"/>
      <c r="AI38" s="756"/>
      <c r="AJ38" s="756"/>
      <c r="AK38" s="756"/>
      <c r="AL38" s="756"/>
    </row>
    <row r="39" spans="2:38" x14ac:dyDescent="0.25">
      <c r="B39" s="756"/>
      <c r="C39" s="756"/>
      <c r="D39" s="756"/>
      <c r="E39" s="756"/>
      <c r="F39" s="756"/>
      <c r="G39" s="756"/>
      <c r="H39" s="756"/>
      <c r="I39" s="756"/>
      <c r="J39" s="756"/>
      <c r="K39" s="756"/>
      <c r="L39" s="756"/>
      <c r="M39" s="756"/>
      <c r="N39" s="756"/>
      <c r="O39" s="756"/>
      <c r="P39" s="756"/>
      <c r="Q39" s="756"/>
      <c r="R39" s="756"/>
      <c r="S39" s="756"/>
      <c r="T39" s="756"/>
      <c r="U39" s="756"/>
      <c r="V39" s="756"/>
      <c r="W39" s="756"/>
      <c r="X39" s="756"/>
      <c r="Y39" s="756"/>
      <c r="Z39" s="756"/>
      <c r="AA39" s="756"/>
      <c r="AB39" s="756"/>
      <c r="AC39" s="756"/>
      <c r="AD39" s="756"/>
      <c r="AE39" s="756"/>
      <c r="AF39" s="756"/>
      <c r="AG39" s="756"/>
      <c r="AH39" s="756"/>
      <c r="AI39" s="756"/>
      <c r="AJ39" s="756"/>
      <c r="AK39" s="756"/>
      <c r="AL39" s="756"/>
    </row>
    <row r="40" spans="2:38" x14ac:dyDescent="0.25">
      <c r="B40" s="756"/>
      <c r="C40" s="756"/>
      <c r="D40" s="756"/>
      <c r="E40" s="756"/>
      <c r="F40" s="756"/>
      <c r="G40" s="756"/>
      <c r="H40" s="756"/>
      <c r="I40" s="756"/>
      <c r="J40" s="756"/>
      <c r="K40" s="756"/>
      <c r="L40" s="756"/>
      <c r="M40" s="756"/>
      <c r="N40" s="756"/>
      <c r="O40" s="756"/>
      <c r="P40" s="756"/>
      <c r="Q40" s="756"/>
      <c r="R40" s="756"/>
      <c r="S40" s="756"/>
      <c r="T40" s="756"/>
      <c r="U40" s="756"/>
      <c r="V40" s="756"/>
      <c r="W40" s="756"/>
      <c r="X40" s="756"/>
      <c r="Y40" s="756"/>
      <c r="Z40" s="756"/>
      <c r="AA40" s="756"/>
      <c r="AB40" s="756"/>
      <c r="AC40" s="756"/>
      <c r="AD40" s="756"/>
      <c r="AE40" s="756"/>
      <c r="AF40" s="756"/>
      <c r="AG40" s="756"/>
      <c r="AH40" s="756"/>
      <c r="AI40" s="756"/>
      <c r="AJ40" s="756"/>
      <c r="AK40" s="756"/>
      <c r="AL40" s="756"/>
    </row>
    <row r="41" spans="2:38" x14ac:dyDescent="0.25">
      <c r="B41" s="756"/>
      <c r="C41" s="756"/>
      <c r="D41" s="756"/>
      <c r="E41" s="756"/>
      <c r="F41" s="756"/>
      <c r="G41" s="756"/>
      <c r="H41" s="756"/>
      <c r="I41" s="756"/>
      <c r="J41" s="756"/>
      <c r="K41" s="756"/>
      <c r="L41" s="756"/>
      <c r="M41" s="756"/>
      <c r="N41" s="756"/>
      <c r="O41" s="756"/>
      <c r="P41" s="756"/>
      <c r="Q41" s="756"/>
      <c r="R41" s="756"/>
      <c r="S41" s="756"/>
      <c r="T41" s="756"/>
      <c r="U41" s="756"/>
      <c r="V41" s="756"/>
      <c r="W41" s="756"/>
      <c r="X41" s="756"/>
      <c r="Y41" s="756"/>
      <c r="Z41" s="756"/>
      <c r="AA41" s="756"/>
      <c r="AB41" s="756"/>
      <c r="AC41" s="756"/>
      <c r="AD41" s="756"/>
      <c r="AE41" s="756"/>
      <c r="AF41" s="756"/>
      <c r="AG41" s="756"/>
      <c r="AH41" s="756"/>
      <c r="AI41" s="756"/>
      <c r="AJ41" s="756"/>
      <c r="AK41" s="756"/>
      <c r="AL41" s="756"/>
    </row>
    <row r="42" spans="2:38" x14ac:dyDescent="0.25">
      <c r="B42" s="756"/>
      <c r="C42" s="756"/>
      <c r="D42" s="756"/>
      <c r="E42" s="756"/>
      <c r="F42" s="756"/>
      <c r="G42" s="756"/>
      <c r="H42" s="756"/>
      <c r="I42" s="756"/>
      <c r="J42" s="756"/>
      <c r="K42" s="756"/>
      <c r="L42" s="756"/>
      <c r="M42" s="756"/>
      <c r="N42" s="756"/>
      <c r="O42" s="756"/>
      <c r="P42" s="756"/>
      <c r="Q42" s="756"/>
      <c r="R42" s="756"/>
      <c r="S42" s="756"/>
      <c r="T42" s="756"/>
      <c r="U42" s="756"/>
      <c r="V42" s="756"/>
      <c r="W42" s="756"/>
      <c r="X42" s="756"/>
      <c r="Y42" s="756"/>
      <c r="Z42" s="756"/>
      <c r="AA42" s="756"/>
      <c r="AB42" s="756"/>
      <c r="AC42" s="756"/>
      <c r="AD42" s="756"/>
      <c r="AE42" s="756"/>
      <c r="AF42" s="756"/>
      <c r="AG42" s="756"/>
      <c r="AH42" s="756"/>
      <c r="AI42" s="756"/>
      <c r="AJ42" s="756"/>
      <c r="AK42" s="756"/>
      <c r="AL42" s="756"/>
    </row>
    <row r="43" spans="2:38" x14ac:dyDescent="0.25">
      <c r="B43" s="756"/>
      <c r="C43" s="756"/>
      <c r="D43" s="756"/>
      <c r="E43" s="756"/>
      <c r="F43" s="756"/>
      <c r="G43" s="756"/>
      <c r="H43" s="756"/>
      <c r="I43" s="756"/>
      <c r="J43" s="756"/>
      <c r="K43" s="756"/>
      <c r="L43" s="756"/>
      <c r="M43" s="756"/>
      <c r="N43" s="756"/>
      <c r="O43" s="756"/>
      <c r="P43" s="756"/>
      <c r="Q43" s="756"/>
      <c r="R43" s="756"/>
      <c r="S43" s="756"/>
      <c r="T43" s="756"/>
      <c r="U43" s="756"/>
      <c r="V43" s="756"/>
      <c r="W43" s="756"/>
      <c r="X43" s="756"/>
      <c r="Y43" s="756"/>
      <c r="Z43" s="756"/>
      <c r="AA43" s="756"/>
      <c r="AB43" s="756"/>
      <c r="AC43" s="756"/>
      <c r="AD43" s="756"/>
      <c r="AE43" s="756"/>
      <c r="AF43" s="756"/>
      <c r="AG43" s="756"/>
      <c r="AH43" s="756"/>
      <c r="AI43" s="756"/>
      <c r="AJ43" s="756"/>
      <c r="AK43" s="756"/>
      <c r="AL43" s="756"/>
    </row>
    <row r="44" spans="2:38" x14ac:dyDescent="0.25">
      <c r="B44" s="756"/>
      <c r="C44" s="756"/>
      <c r="D44" s="756"/>
      <c r="E44" s="756"/>
      <c r="F44" s="756"/>
      <c r="G44" s="756"/>
      <c r="H44" s="756"/>
      <c r="I44" s="756"/>
      <c r="J44" s="756"/>
      <c r="K44" s="756"/>
      <c r="L44" s="756"/>
      <c r="M44" s="756"/>
      <c r="N44" s="756"/>
      <c r="O44" s="756"/>
      <c r="P44" s="756"/>
      <c r="Q44" s="756"/>
      <c r="R44" s="756"/>
      <c r="S44" s="756"/>
      <c r="T44" s="756"/>
      <c r="U44" s="756"/>
      <c r="V44" s="756"/>
      <c r="W44" s="756"/>
      <c r="X44" s="756"/>
      <c r="Y44" s="756"/>
      <c r="Z44" s="756"/>
      <c r="AA44" s="756"/>
      <c r="AB44" s="756"/>
      <c r="AC44" s="756"/>
      <c r="AD44" s="756"/>
      <c r="AE44" s="756"/>
      <c r="AF44" s="756"/>
      <c r="AG44" s="756"/>
      <c r="AH44" s="756"/>
      <c r="AI44" s="756"/>
      <c r="AJ44" s="756"/>
      <c r="AK44" s="756"/>
      <c r="AL44" s="756"/>
    </row>
    <row r="45" spans="2:38" x14ac:dyDescent="0.25">
      <c r="B45" s="756"/>
      <c r="C45" s="756"/>
      <c r="D45" s="756"/>
      <c r="E45" s="756"/>
      <c r="F45" s="756"/>
      <c r="G45" s="756"/>
      <c r="H45" s="756"/>
      <c r="I45" s="756"/>
      <c r="J45" s="756"/>
      <c r="K45" s="756"/>
      <c r="L45" s="756"/>
      <c r="M45" s="756"/>
      <c r="N45" s="756"/>
      <c r="O45" s="756"/>
      <c r="P45" s="756"/>
      <c r="Q45" s="756"/>
      <c r="R45" s="756"/>
      <c r="S45" s="756"/>
      <c r="T45" s="756"/>
      <c r="U45" s="756"/>
      <c r="V45" s="756"/>
      <c r="W45" s="756"/>
      <c r="X45" s="756"/>
      <c r="Y45" s="756"/>
      <c r="Z45" s="756"/>
      <c r="AA45" s="756"/>
      <c r="AB45" s="756"/>
      <c r="AC45" s="756"/>
      <c r="AD45" s="756"/>
      <c r="AE45" s="756"/>
      <c r="AF45" s="756"/>
      <c r="AG45" s="756"/>
      <c r="AH45" s="756"/>
      <c r="AI45" s="756"/>
      <c r="AJ45" s="756"/>
      <c r="AK45" s="756"/>
      <c r="AL45" s="756"/>
    </row>
    <row r="46" spans="2:38" x14ac:dyDescent="0.25">
      <c r="B46" s="756"/>
      <c r="C46" s="756"/>
      <c r="D46" s="756"/>
      <c r="E46" s="756"/>
      <c r="F46" s="756"/>
      <c r="G46" s="756"/>
      <c r="H46" s="756"/>
      <c r="I46" s="756"/>
      <c r="J46" s="756"/>
      <c r="K46" s="756"/>
      <c r="L46" s="756"/>
      <c r="M46" s="756"/>
      <c r="N46" s="756"/>
      <c r="O46" s="756"/>
      <c r="P46" s="756"/>
      <c r="Q46" s="756"/>
      <c r="R46" s="756"/>
      <c r="S46" s="756"/>
      <c r="T46" s="756"/>
      <c r="U46" s="756"/>
      <c r="V46" s="756"/>
      <c r="W46" s="756"/>
      <c r="X46" s="756"/>
      <c r="Y46" s="756"/>
      <c r="Z46" s="756"/>
      <c r="AA46" s="756"/>
      <c r="AB46" s="756"/>
      <c r="AC46" s="756"/>
      <c r="AD46" s="756"/>
      <c r="AE46" s="756"/>
      <c r="AF46" s="756"/>
      <c r="AG46" s="756"/>
      <c r="AH46" s="756"/>
      <c r="AI46" s="756"/>
      <c r="AJ46" s="756"/>
      <c r="AK46" s="756"/>
      <c r="AL46" s="756"/>
    </row>
    <row r="47" spans="2:38" x14ac:dyDescent="0.25">
      <c r="B47" s="756"/>
      <c r="C47" s="756"/>
      <c r="D47" s="756"/>
      <c r="E47" s="756"/>
      <c r="F47" s="756"/>
      <c r="G47" s="756"/>
      <c r="H47" s="756"/>
      <c r="I47" s="756"/>
      <c r="J47" s="756"/>
      <c r="K47" s="756"/>
      <c r="L47" s="756"/>
      <c r="M47" s="756"/>
      <c r="N47" s="756"/>
      <c r="O47" s="756"/>
      <c r="P47" s="756"/>
      <c r="Q47" s="756"/>
      <c r="R47" s="756"/>
      <c r="S47" s="756"/>
      <c r="T47" s="756"/>
      <c r="U47" s="756"/>
      <c r="V47" s="756"/>
      <c r="W47" s="756"/>
      <c r="X47" s="756"/>
      <c r="Y47" s="756"/>
      <c r="Z47" s="756"/>
      <c r="AA47" s="756"/>
      <c r="AB47" s="756"/>
      <c r="AC47" s="756"/>
      <c r="AD47" s="756"/>
      <c r="AE47" s="756"/>
      <c r="AF47" s="756"/>
      <c r="AG47" s="756"/>
      <c r="AH47" s="756"/>
      <c r="AI47" s="756"/>
      <c r="AJ47" s="756"/>
      <c r="AK47" s="756"/>
      <c r="AL47" s="756"/>
    </row>
    <row r="48" spans="2:38" x14ac:dyDescent="0.25">
      <c r="B48" s="756"/>
      <c r="C48" s="756"/>
      <c r="D48" s="756"/>
      <c r="E48" s="756"/>
      <c r="F48" s="756"/>
      <c r="G48" s="756"/>
      <c r="H48" s="756"/>
      <c r="I48" s="756"/>
      <c r="J48" s="756"/>
      <c r="K48" s="756"/>
      <c r="L48" s="756"/>
      <c r="M48" s="756"/>
      <c r="N48" s="756"/>
      <c r="O48" s="756"/>
      <c r="P48" s="756"/>
      <c r="Q48" s="756"/>
      <c r="R48" s="756"/>
      <c r="S48" s="756"/>
      <c r="T48" s="756"/>
      <c r="U48" s="756"/>
      <c r="V48" s="756"/>
      <c r="W48" s="756"/>
      <c r="X48" s="756"/>
      <c r="Y48" s="756"/>
      <c r="Z48" s="756"/>
      <c r="AA48" s="756"/>
      <c r="AB48" s="756"/>
      <c r="AC48" s="756"/>
      <c r="AD48" s="756"/>
      <c r="AE48" s="756"/>
      <c r="AF48" s="756"/>
      <c r="AG48" s="756"/>
      <c r="AH48" s="756"/>
      <c r="AI48" s="756"/>
      <c r="AJ48" s="756"/>
      <c r="AK48" s="756"/>
      <c r="AL48" s="756"/>
    </row>
    <row r="49" spans="2:38" x14ac:dyDescent="0.25">
      <c r="B49" s="756"/>
      <c r="C49" s="756"/>
      <c r="D49" s="756"/>
      <c r="E49" s="756"/>
      <c r="F49" s="756"/>
      <c r="G49" s="756"/>
      <c r="H49" s="756"/>
      <c r="I49" s="756"/>
      <c r="J49" s="756"/>
      <c r="K49" s="756"/>
      <c r="L49" s="756"/>
      <c r="M49" s="756"/>
      <c r="N49" s="756"/>
      <c r="O49" s="756"/>
      <c r="P49" s="756"/>
      <c r="Q49" s="756"/>
      <c r="R49" s="756"/>
      <c r="S49" s="756"/>
      <c r="T49" s="756"/>
      <c r="U49" s="756"/>
      <c r="V49" s="756"/>
      <c r="W49" s="756"/>
      <c r="X49" s="756"/>
      <c r="Y49" s="756"/>
      <c r="Z49" s="756"/>
      <c r="AA49" s="756"/>
      <c r="AB49" s="756"/>
      <c r="AC49" s="756"/>
      <c r="AD49" s="756"/>
      <c r="AE49" s="756"/>
      <c r="AF49" s="756"/>
      <c r="AG49" s="756"/>
      <c r="AH49" s="756"/>
      <c r="AI49" s="756"/>
      <c r="AJ49" s="756"/>
      <c r="AK49" s="756"/>
      <c r="AL49" s="756"/>
    </row>
    <row r="50" spans="2:38" x14ac:dyDescent="0.25">
      <c r="B50" s="756"/>
      <c r="C50" s="756"/>
      <c r="D50" s="756"/>
      <c r="E50" s="756"/>
      <c r="F50" s="756"/>
      <c r="G50" s="756"/>
      <c r="H50" s="756"/>
      <c r="I50" s="756"/>
      <c r="J50" s="756"/>
      <c r="K50" s="756"/>
      <c r="L50" s="756"/>
      <c r="M50" s="756"/>
      <c r="N50" s="756"/>
      <c r="O50" s="756"/>
      <c r="P50" s="756"/>
      <c r="Q50" s="756"/>
      <c r="R50" s="756"/>
      <c r="S50" s="756"/>
      <c r="T50" s="756"/>
      <c r="U50" s="756"/>
      <c r="V50" s="756"/>
      <c r="W50" s="756"/>
      <c r="X50" s="756"/>
      <c r="Y50" s="756"/>
      <c r="Z50" s="756"/>
      <c r="AA50" s="756"/>
      <c r="AB50" s="756"/>
      <c r="AC50" s="756"/>
      <c r="AD50" s="756"/>
      <c r="AE50" s="756"/>
      <c r="AF50" s="756"/>
      <c r="AG50" s="756"/>
      <c r="AH50" s="756"/>
      <c r="AI50" s="756"/>
      <c r="AJ50" s="756"/>
      <c r="AK50" s="756"/>
      <c r="AL50" s="756"/>
    </row>
    <row r="51" spans="2:38" x14ac:dyDescent="0.25">
      <c r="B51" s="756"/>
      <c r="C51" s="756"/>
      <c r="D51" s="756"/>
      <c r="E51" s="756"/>
      <c r="F51" s="756"/>
      <c r="G51" s="756"/>
      <c r="H51" s="756"/>
      <c r="I51" s="756"/>
      <c r="J51" s="756"/>
      <c r="K51" s="756"/>
      <c r="L51" s="756"/>
      <c r="M51" s="756"/>
      <c r="N51" s="756"/>
      <c r="O51" s="756"/>
      <c r="P51" s="756"/>
      <c r="Q51" s="756"/>
      <c r="R51" s="756"/>
      <c r="S51" s="756"/>
      <c r="T51" s="756"/>
      <c r="U51" s="756"/>
      <c r="V51" s="756"/>
      <c r="W51" s="756"/>
      <c r="X51" s="756"/>
      <c r="Y51" s="756"/>
      <c r="Z51" s="756"/>
      <c r="AA51" s="756"/>
      <c r="AB51" s="756"/>
      <c r="AC51" s="756"/>
      <c r="AD51" s="756"/>
      <c r="AE51" s="756"/>
      <c r="AF51" s="756"/>
      <c r="AG51" s="756"/>
      <c r="AH51" s="756"/>
      <c r="AI51" s="756"/>
      <c r="AJ51" s="756"/>
      <c r="AK51" s="756"/>
      <c r="AL51" s="756"/>
    </row>
    <row r="52" spans="2:38" x14ac:dyDescent="0.25">
      <c r="B52" s="756"/>
      <c r="C52" s="756"/>
      <c r="D52" s="756"/>
      <c r="E52" s="756"/>
      <c r="F52" s="756"/>
      <c r="G52" s="756"/>
      <c r="H52" s="756"/>
      <c r="I52" s="756"/>
      <c r="J52" s="756"/>
      <c r="K52" s="756"/>
      <c r="L52" s="756"/>
      <c r="M52" s="756"/>
      <c r="N52" s="756"/>
      <c r="O52" s="756"/>
      <c r="P52" s="756"/>
      <c r="Q52" s="756"/>
      <c r="R52" s="756"/>
      <c r="S52" s="756"/>
      <c r="T52" s="756"/>
      <c r="U52" s="756"/>
      <c r="V52" s="756"/>
      <c r="W52" s="756"/>
      <c r="X52" s="756"/>
      <c r="Y52" s="756"/>
      <c r="Z52" s="756"/>
      <c r="AA52" s="756"/>
      <c r="AB52" s="756"/>
      <c r="AC52" s="756"/>
      <c r="AD52" s="756"/>
      <c r="AE52" s="756"/>
      <c r="AF52" s="756"/>
      <c r="AG52" s="756"/>
      <c r="AH52" s="756"/>
      <c r="AI52" s="756"/>
      <c r="AJ52" s="756"/>
      <c r="AK52" s="756"/>
      <c r="AL52" s="756"/>
    </row>
    <row r="53" spans="2:38" x14ac:dyDescent="0.25">
      <c r="B53" s="756"/>
      <c r="C53" s="756"/>
      <c r="D53" s="756"/>
      <c r="E53" s="756"/>
      <c r="F53" s="756"/>
      <c r="G53" s="756"/>
      <c r="H53" s="756"/>
      <c r="I53" s="756"/>
      <c r="J53" s="756"/>
      <c r="K53" s="756"/>
      <c r="L53" s="756"/>
      <c r="M53" s="756"/>
      <c r="N53" s="756"/>
      <c r="O53" s="756"/>
      <c r="P53" s="756"/>
      <c r="Q53" s="756"/>
      <c r="R53" s="756"/>
      <c r="S53" s="756"/>
      <c r="T53" s="756"/>
      <c r="U53" s="756"/>
      <c r="V53" s="756"/>
      <c r="W53" s="756"/>
      <c r="X53" s="756"/>
      <c r="Y53" s="756"/>
      <c r="Z53" s="756"/>
      <c r="AA53" s="756"/>
      <c r="AB53" s="756"/>
      <c r="AC53" s="756"/>
      <c r="AD53" s="756"/>
      <c r="AE53" s="756"/>
      <c r="AF53" s="756"/>
      <c r="AG53" s="756"/>
      <c r="AH53" s="756"/>
      <c r="AI53" s="756"/>
      <c r="AJ53" s="756"/>
      <c r="AK53" s="756"/>
      <c r="AL53" s="756"/>
    </row>
    <row r="54" spans="2:38" x14ac:dyDescent="0.25">
      <c r="B54" s="756"/>
      <c r="C54" s="756"/>
      <c r="D54" s="756"/>
      <c r="E54" s="756"/>
      <c r="F54" s="756"/>
      <c r="G54" s="756"/>
      <c r="H54" s="756"/>
      <c r="I54" s="756"/>
      <c r="J54" s="756"/>
      <c r="K54" s="756"/>
      <c r="L54" s="756"/>
      <c r="M54" s="756"/>
      <c r="N54" s="756"/>
      <c r="O54" s="756"/>
      <c r="P54" s="756"/>
      <c r="Q54" s="756"/>
      <c r="R54" s="756"/>
      <c r="S54" s="756"/>
      <c r="T54" s="756"/>
      <c r="U54" s="756"/>
      <c r="V54" s="756"/>
      <c r="W54" s="756"/>
      <c r="X54" s="756"/>
      <c r="Y54" s="756"/>
      <c r="Z54" s="756"/>
      <c r="AA54" s="756"/>
      <c r="AB54" s="756"/>
      <c r="AC54" s="756"/>
      <c r="AD54" s="756"/>
      <c r="AE54" s="756"/>
      <c r="AF54" s="756"/>
      <c r="AG54" s="756"/>
      <c r="AH54" s="756"/>
      <c r="AI54" s="756"/>
      <c r="AJ54" s="756"/>
      <c r="AK54" s="756"/>
      <c r="AL54" s="756"/>
    </row>
    <row r="55" spans="2:38" x14ac:dyDescent="0.25">
      <c r="B55" s="756"/>
      <c r="C55" s="756"/>
      <c r="D55" s="756"/>
      <c r="E55" s="756"/>
      <c r="F55" s="756"/>
      <c r="G55" s="756"/>
      <c r="H55" s="756"/>
      <c r="I55" s="756"/>
      <c r="J55" s="756"/>
      <c r="K55" s="756"/>
      <c r="L55" s="756"/>
      <c r="M55" s="756"/>
      <c r="N55" s="756"/>
      <c r="O55" s="756"/>
      <c r="P55" s="756"/>
      <c r="Q55" s="756"/>
      <c r="R55" s="756"/>
      <c r="S55" s="756"/>
      <c r="T55" s="756"/>
      <c r="U55" s="756"/>
      <c r="V55" s="756"/>
      <c r="W55" s="756"/>
      <c r="X55" s="756"/>
      <c r="Y55" s="756"/>
      <c r="Z55" s="756"/>
      <c r="AA55" s="756"/>
      <c r="AB55" s="756"/>
      <c r="AC55" s="756"/>
      <c r="AD55" s="756"/>
      <c r="AE55" s="756"/>
      <c r="AF55" s="756"/>
      <c r="AG55" s="756"/>
      <c r="AH55" s="756"/>
      <c r="AI55" s="756"/>
      <c r="AJ55" s="756"/>
      <c r="AK55" s="756"/>
      <c r="AL55" s="756"/>
    </row>
    <row r="56" spans="2:38" x14ac:dyDescent="0.25">
      <c r="B56" s="756"/>
      <c r="C56" s="756"/>
      <c r="D56" s="756"/>
      <c r="E56" s="756"/>
      <c r="F56" s="756"/>
      <c r="G56" s="756"/>
      <c r="H56" s="756"/>
      <c r="I56" s="756"/>
      <c r="J56" s="756"/>
      <c r="K56" s="756"/>
      <c r="L56" s="756"/>
      <c r="M56" s="756"/>
      <c r="N56" s="756"/>
      <c r="O56" s="756"/>
      <c r="P56" s="756"/>
      <c r="Q56" s="756"/>
      <c r="R56" s="756"/>
      <c r="S56" s="756"/>
      <c r="T56" s="756"/>
      <c r="U56" s="756"/>
      <c r="V56" s="756"/>
      <c r="W56" s="756"/>
      <c r="X56" s="756"/>
      <c r="Y56" s="756"/>
      <c r="Z56" s="756"/>
      <c r="AA56" s="756"/>
      <c r="AB56" s="756"/>
      <c r="AC56" s="756"/>
      <c r="AD56" s="756"/>
      <c r="AE56" s="756"/>
      <c r="AF56" s="756"/>
      <c r="AG56" s="756"/>
      <c r="AH56" s="756"/>
      <c r="AI56" s="756"/>
      <c r="AJ56" s="756"/>
      <c r="AK56" s="756"/>
      <c r="AL56" s="756"/>
    </row>
    <row r="57" spans="2:38" x14ac:dyDescent="0.25">
      <c r="B57" s="756"/>
      <c r="C57" s="756"/>
      <c r="D57" s="756"/>
      <c r="E57" s="756"/>
      <c r="F57" s="756"/>
      <c r="G57" s="756"/>
      <c r="H57" s="756"/>
      <c r="I57" s="756"/>
      <c r="J57" s="756"/>
      <c r="K57" s="756"/>
      <c r="L57" s="756"/>
      <c r="M57" s="756"/>
      <c r="N57" s="756"/>
      <c r="O57" s="756"/>
      <c r="P57" s="756"/>
      <c r="Q57" s="756"/>
      <c r="R57" s="756"/>
      <c r="S57" s="756"/>
      <c r="T57" s="756"/>
      <c r="U57" s="756"/>
      <c r="V57" s="756"/>
      <c r="W57" s="756"/>
      <c r="X57" s="756"/>
      <c r="Y57" s="756"/>
      <c r="Z57" s="756"/>
      <c r="AA57" s="756"/>
      <c r="AB57" s="756"/>
      <c r="AC57" s="756"/>
      <c r="AD57" s="756"/>
      <c r="AE57" s="756"/>
      <c r="AF57" s="756"/>
      <c r="AG57" s="756"/>
      <c r="AH57" s="756"/>
      <c r="AI57" s="756"/>
      <c r="AJ57" s="756"/>
      <c r="AK57" s="756"/>
      <c r="AL57" s="756"/>
    </row>
    <row r="58" spans="2:38" x14ac:dyDescent="0.25">
      <c r="B58" s="756"/>
      <c r="C58" s="756"/>
      <c r="D58" s="756"/>
      <c r="E58" s="756"/>
      <c r="F58" s="756"/>
      <c r="G58" s="756"/>
      <c r="H58" s="756"/>
      <c r="I58" s="756"/>
      <c r="J58" s="756"/>
      <c r="K58" s="756"/>
      <c r="L58" s="756"/>
      <c r="M58" s="756"/>
      <c r="N58" s="756"/>
      <c r="O58" s="756"/>
      <c r="P58" s="756"/>
      <c r="Q58" s="756"/>
      <c r="R58" s="756"/>
      <c r="S58" s="756"/>
      <c r="T58" s="756"/>
      <c r="U58" s="756"/>
      <c r="V58" s="756"/>
      <c r="W58" s="756"/>
      <c r="X58" s="756"/>
      <c r="Y58" s="756"/>
      <c r="Z58" s="756"/>
      <c r="AA58" s="756"/>
      <c r="AB58" s="756"/>
      <c r="AC58" s="756"/>
      <c r="AD58" s="756"/>
      <c r="AE58" s="756"/>
      <c r="AF58" s="756"/>
      <c r="AG58" s="756"/>
      <c r="AH58" s="756"/>
      <c r="AI58" s="756"/>
      <c r="AJ58" s="756"/>
      <c r="AK58" s="756"/>
      <c r="AL58" s="756"/>
    </row>
    <row r="59" spans="2:38" x14ac:dyDescent="0.25">
      <c r="B59" s="756"/>
      <c r="C59" s="756"/>
      <c r="D59" s="756"/>
      <c r="E59" s="756"/>
      <c r="F59" s="756"/>
      <c r="G59" s="756"/>
      <c r="H59" s="756"/>
      <c r="I59" s="756"/>
      <c r="J59" s="756"/>
      <c r="K59" s="756"/>
      <c r="L59" s="756"/>
      <c r="M59" s="756"/>
      <c r="N59" s="756"/>
      <c r="O59" s="756"/>
      <c r="P59" s="756"/>
      <c r="Q59" s="756"/>
      <c r="R59" s="756"/>
      <c r="S59" s="756"/>
      <c r="T59" s="756"/>
      <c r="U59" s="756"/>
      <c r="V59" s="756"/>
      <c r="W59" s="756"/>
      <c r="X59" s="756"/>
      <c r="Y59" s="756"/>
      <c r="Z59" s="756"/>
      <c r="AA59" s="756"/>
      <c r="AB59" s="756"/>
      <c r="AC59" s="756"/>
      <c r="AD59" s="756"/>
      <c r="AE59" s="756"/>
      <c r="AF59" s="756"/>
      <c r="AG59" s="756"/>
      <c r="AH59" s="756"/>
      <c r="AI59" s="756"/>
      <c r="AJ59" s="756"/>
      <c r="AK59" s="756"/>
      <c r="AL59" s="756"/>
    </row>
    <row r="60" spans="2:38" x14ac:dyDescent="0.25">
      <c r="B60" s="756"/>
      <c r="C60" s="756"/>
      <c r="D60" s="756"/>
      <c r="E60" s="756"/>
      <c r="F60" s="756"/>
      <c r="G60" s="756"/>
      <c r="H60" s="756"/>
      <c r="I60" s="756"/>
      <c r="J60" s="756"/>
      <c r="K60" s="756"/>
      <c r="L60" s="756"/>
      <c r="M60" s="756"/>
      <c r="N60" s="756"/>
      <c r="O60" s="756"/>
      <c r="P60" s="756"/>
      <c r="Q60" s="756"/>
      <c r="R60" s="756"/>
      <c r="S60" s="756"/>
      <c r="T60" s="756"/>
      <c r="U60" s="756"/>
      <c r="V60" s="756"/>
      <c r="W60" s="756"/>
      <c r="X60" s="756"/>
      <c r="Y60" s="756"/>
      <c r="Z60" s="756"/>
      <c r="AA60" s="756"/>
      <c r="AB60" s="756"/>
      <c r="AC60" s="756"/>
      <c r="AD60" s="756"/>
      <c r="AE60" s="756"/>
      <c r="AF60" s="756"/>
      <c r="AG60" s="756"/>
      <c r="AH60" s="756"/>
      <c r="AI60" s="756"/>
      <c r="AJ60" s="756"/>
      <c r="AK60" s="756"/>
      <c r="AL60" s="756"/>
    </row>
    <row r="61" spans="2:38" x14ac:dyDescent="0.25">
      <c r="B61" s="756"/>
      <c r="C61" s="756"/>
      <c r="D61" s="756"/>
      <c r="E61" s="756"/>
      <c r="F61" s="756"/>
      <c r="G61" s="756"/>
      <c r="H61" s="756"/>
      <c r="I61" s="756"/>
      <c r="J61" s="756"/>
      <c r="K61" s="756"/>
      <c r="L61" s="756"/>
      <c r="M61" s="756"/>
      <c r="N61" s="756"/>
      <c r="O61" s="756"/>
      <c r="P61" s="756"/>
      <c r="Q61" s="756"/>
      <c r="R61" s="756"/>
      <c r="S61" s="756"/>
      <c r="T61" s="756"/>
      <c r="U61" s="756"/>
      <c r="V61" s="756"/>
      <c r="W61" s="756"/>
      <c r="X61" s="756"/>
      <c r="Y61" s="756"/>
      <c r="Z61" s="756"/>
      <c r="AA61" s="756"/>
      <c r="AB61" s="756"/>
      <c r="AC61" s="756"/>
      <c r="AD61" s="756"/>
      <c r="AE61" s="756"/>
      <c r="AF61" s="756"/>
      <c r="AG61" s="756"/>
      <c r="AH61" s="756"/>
      <c r="AI61" s="756"/>
      <c r="AJ61" s="756"/>
      <c r="AK61" s="756"/>
      <c r="AL61" s="756"/>
    </row>
    <row r="62" spans="2:38" x14ac:dyDescent="0.25">
      <c r="B62" s="756"/>
      <c r="C62" s="756"/>
      <c r="D62" s="756"/>
      <c r="E62" s="756"/>
      <c r="F62" s="756"/>
      <c r="G62" s="756"/>
      <c r="H62" s="756"/>
      <c r="I62" s="756"/>
      <c r="J62" s="756"/>
      <c r="K62" s="756"/>
      <c r="L62" s="756"/>
      <c r="M62" s="756"/>
      <c r="N62" s="756"/>
      <c r="O62" s="756"/>
      <c r="P62" s="756"/>
      <c r="Q62" s="756"/>
      <c r="R62" s="756"/>
      <c r="S62" s="756"/>
      <c r="T62" s="756"/>
      <c r="U62" s="756"/>
      <c r="V62" s="756"/>
      <c r="W62" s="756"/>
      <c r="X62" s="756"/>
      <c r="Y62" s="756"/>
      <c r="Z62" s="756"/>
      <c r="AA62" s="756"/>
      <c r="AB62" s="756"/>
      <c r="AC62" s="756"/>
      <c r="AD62" s="756"/>
      <c r="AE62" s="756"/>
      <c r="AF62" s="756"/>
      <c r="AG62" s="756"/>
      <c r="AH62" s="756"/>
      <c r="AI62" s="756"/>
      <c r="AJ62" s="756"/>
      <c r="AK62" s="756"/>
      <c r="AL62" s="756"/>
    </row>
    <row r="63" spans="2:38" x14ac:dyDescent="0.25">
      <c r="B63" s="756"/>
      <c r="C63" s="756"/>
      <c r="D63" s="756"/>
      <c r="E63" s="756"/>
      <c r="F63" s="756"/>
      <c r="G63" s="756"/>
      <c r="H63" s="756"/>
      <c r="I63" s="756"/>
      <c r="J63" s="756"/>
      <c r="K63" s="756"/>
      <c r="L63" s="756"/>
      <c r="M63" s="756"/>
      <c r="N63" s="756"/>
      <c r="O63" s="756"/>
      <c r="P63" s="756"/>
      <c r="Q63" s="756"/>
      <c r="R63" s="756"/>
      <c r="S63" s="756"/>
      <c r="T63" s="756"/>
      <c r="U63" s="756"/>
      <c r="V63" s="756"/>
      <c r="W63" s="756"/>
      <c r="X63" s="756"/>
      <c r="Y63" s="756"/>
      <c r="Z63" s="756"/>
      <c r="AA63" s="756"/>
      <c r="AB63" s="756"/>
      <c r="AC63" s="756"/>
      <c r="AD63" s="756"/>
      <c r="AE63" s="756"/>
      <c r="AF63" s="756"/>
      <c r="AG63" s="756"/>
      <c r="AH63" s="756"/>
      <c r="AI63" s="756"/>
      <c r="AJ63" s="756"/>
      <c r="AK63" s="756"/>
      <c r="AL63" s="756"/>
    </row>
    <row r="64" spans="2:38" x14ac:dyDescent="0.25">
      <c r="B64" s="756"/>
      <c r="C64" s="756"/>
      <c r="D64" s="756"/>
      <c r="E64" s="756"/>
      <c r="F64" s="756"/>
      <c r="G64" s="756"/>
      <c r="H64" s="756"/>
      <c r="I64" s="756"/>
      <c r="J64" s="756"/>
      <c r="K64" s="756"/>
      <c r="L64" s="756"/>
      <c r="M64" s="756"/>
      <c r="N64" s="756"/>
      <c r="O64" s="756"/>
      <c r="P64" s="756"/>
      <c r="Q64" s="756"/>
      <c r="R64" s="756"/>
      <c r="S64" s="756"/>
      <c r="T64" s="756"/>
      <c r="U64" s="756"/>
      <c r="V64" s="756"/>
      <c r="W64" s="756"/>
      <c r="X64" s="756"/>
      <c r="Y64" s="756"/>
      <c r="Z64" s="756"/>
      <c r="AA64" s="756"/>
      <c r="AB64" s="756"/>
      <c r="AC64" s="756"/>
      <c r="AD64" s="756"/>
      <c r="AE64" s="756"/>
      <c r="AF64" s="756"/>
      <c r="AG64" s="756"/>
      <c r="AH64" s="756"/>
      <c r="AI64" s="756"/>
      <c r="AJ64" s="756"/>
      <c r="AK64" s="756"/>
      <c r="AL64" s="756"/>
    </row>
    <row r="65" spans="2:38" x14ac:dyDescent="0.25">
      <c r="B65" s="756"/>
      <c r="C65" s="756"/>
      <c r="D65" s="756"/>
      <c r="E65" s="756"/>
      <c r="F65" s="756"/>
      <c r="G65" s="756"/>
      <c r="H65" s="756"/>
      <c r="I65" s="756"/>
      <c r="J65" s="756"/>
      <c r="K65" s="756"/>
      <c r="L65" s="756"/>
      <c r="M65" s="756"/>
      <c r="N65" s="756"/>
      <c r="O65" s="756"/>
      <c r="P65" s="756"/>
      <c r="Q65" s="756"/>
      <c r="R65" s="756"/>
      <c r="S65" s="756"/>
      <c r="T65" s="756"/>
      <c r="U65" s="756"/>
      <c r="V65" s="756"/>
      <c r="W65" s="756"/>
      <c r="X65" s="756"/>
      <c r="Y65" s="756"/>
      <c r="Z65" s="756"/>
      <c r="AA65" s="756"/>
      <c r="AB65" s="756"/>
      <c r="AC65" s="756"/>
      <c r="AD65" s="756"/>
      <c r="AE65" s="756"/>
      <c r="AF65" s="756"/>
      <c r="AG65" s="756"/>
      <c r="AH65" s="756"/>
      <c r="AI65" s="756"/>
      <c r="AJ65" s="756"/>
      <c r="AK65" s="756"/>
      <c r="AL65" s="756"/>
    </row>
    <row r="66" spans="2:38" x14ac:dyDescent="0.25">
      <c r="B66" s="756"/>
      <c r="C66" s="756"/>
      <c r="D66" s="756"/>
      <c r="E66" s="756"/>
      <c r="F66" s="756"/>
      <c r="G66" s="756"/>
      <c r="H66" s="756"/>
      <c r="I66" s="756"/>
      <c r="J66" s="756"/>
      <c r="K66" s="756"/>
      <c r="L66" s="756"/>
      <c r="M66" s="756"/>
      <c r="N66" s="756"/>
      <c r="O66" s="756"/>
      <c r="P66" s="756"/>
      <c r="Q66" s="756"/>
      <c r="R66" s="756"/>
      <c r="S66" s="756"/>
      <c r="T66" s="756"/>
      <c r="U66" s="756"/>
      <c r="V66" s="756"/>
      <c r="W66" s="756"/>
      <c r="X66" s="756"/>
      <c r="Y66" s="756"/>
      <c r="Z66" s="756"/>
      <c r="AA66" s="756"/>
      <c r="AB66" s="756"/>
      <c r="AC66" s="756"/>
      <c r="AD66" s="756"/>
      <c r="AE66" s="756"/>
      <c r="AF66" s="756"/>
      <c r="AG66" s="756"/>
      <c r="AH66" s="756"/>
      <c r="AI66" s="756"/>
      <c r="AJ66" s="756"/>
      <c r="AK66" s="756"/>
      <c r="AL66" s="756"/>
    </row>
    <row r="67" spans="2:38" x14ac:dyDescent="0.25">
      <c r="B67" s="756"/>
      <c r="C67" s="756"/>
      <c r="D67" s="756"/>
      <c r="E67" s="756"/>
      <c r="F67" s="756"/>
      <c r="G67" s="756"/>
      <c r="H67" s="756"/>
      <c r="I67" s="756"/>
      <c r="J67" s="756"/>
      <c r="K67" s="756"/>
      <c r="L67" s="756"/>
      <c r="M67" s="756"/>
      <c r="N67" s="756"/>
      <c r="O67" s="756"/>
      <c r="P67" s="756"/>
      <c r="Q67" s="756"/>
      <c r="R67" s="756"/>
      <c r="S67" s="756"/>
      <c r="T67" s="756"/>
      <c r="U67" s="756"/>
      <c r="V67" s="756"/>
      <c r="W67" s="756"/>
      <c r="X67" s="756"/>
      <c r="Y67" s="756"/>
      <c r="Z67" s="756"/>
      <c r="AA67" s="756"/>
      <c r="AB67" s="756"/>
      <c r="AC67" s="756"/>
      <c r="AD67" s="756"/>
      <c r="AE67" s="756"/>
      <c r="AF67" s="756"/>
      <c r="AG67" s="756"/>
      <c r="AH67" s="756"/>
      <c r="AI67" s="756"/>
      <c r="AJ67" s="756"/>
      <c r="AK67" s="756"/>
      <c r="AL67" s="756"/>
    </row>
    <row r="68" spans="2:38" x14ac:dyDescent="0.25">
      <c r="B68" s="756"/>
      <c r="C68" s="756"/>
      <c r="D68" s="756"/>
      <c r="E68" s="756"/>
      <c r="F68" s="756"/>
      <c r="G68" s="756"/>
      <c r="H68" s="756"/>
      <c r="I68" s="756"/>
      <c r="J68" s="756"/>
      <c r="K68" s="756"/>
      <c r="L68" s="756"/>
      <c r="M68" s="756"/>
      <c r="N68" s="756"/>
      <c r="O68" s="756"/>
      <c r="P68" s="756"/>
      <c r="Q68" s="756"/>
      <c r="R68" s="756"/>
      <c r="S68" s="756"/>
      <c r="T68" s="756"/>
      <c r="U68" s="756"/>
      <c r="V68" s="756"/>
      <c r="W68" s="756"/>
      <c r="X68" s="756"/>
      <c r="Y68" s="756"/>
      <c r="Z68" s="756"/>
      <c r="AA68" s="756"/>
      <c r="AB68" s="756"/>
      <c r="AC68" s="756"/>
      <c r="AD68" s="756"/>
      <c r="AE68" s="756"/>
      <c r="AF68" s="756"/>
      <c r="AG68" s="756"/>
      <c r="AH68" s="756"/>
      <c r="AI68" s="756"/>
      <c r="AJ68" s="756"/>
      <c r="AK68" s="756"/>
      <c r="AL68" s="756"/>
    </row>
    <row r="69" spans="2:38" x14ac:dyDescent="0.25">
      <c r="B69" s="756"/>
      <c r="C69" s="756"/>
      <c r="D69" s="756"/>
      <c r="E69" s="756"/>
      <c r="F69" s="756"/>
      <c r="G69" s="756"/>
      <c r="H69" s="756"/>
      <c r="I69" s="756"/>
      <c r="J69" s="756"/>
      <c r="K69" s="756"/>
      <c r="L69" s="756"/>
      <c r="M69" s="756"/>
      <c r="N69" s="756"/>
      <c r="O69" s="756"/>
      <c r="P69" s="756"/>
      <c r="Q69" s="756"/>
      <c r="R69" s="756"/>
      <c r="S69" s="756"/>
      <c r="T69" s="756"/>
      <c r="U69" s="756"/>
      <c r="V69" s="756"/>
      <c r="W69" s="756"/>
      <c r="X69" s="756"/>
      <c r="Y69" s="756"/>
      <c r="Z69" s="756"/>
      <c r="AA69" s="756"/>
      <c r="AB69" s="756"/>
      <c r="AC69" s="756"/>
      <c r="AD69" s="756"/>
      <c r="AE69" s="756"/>
      <c r="AF69" s="756"/>
      <c r="AG69" s="756"/>
      <c r="AH69" s="756"/>
      <c r="AI69" s="756"/>
      <c r="AJ69" s="756"/>
      <c r="AK69" s="756"/>
      <c r="AL69" s="756"/>
    </row>
    <row r="70" spans="2:38" x14ac:dyDescent="0.25">
      <c r="B70" s="756"/>
      <c r="C70" s="756"/>
      <c r="D70" s="756"/>
      <c r="E70" s="756"/>
      <c r="F70" s="756"/>
      <c r="G70" s="756"/>
      <c r="H70" s="756"/>
      <c r="I70" s="756"/>
      <c r="J70" s="756"/>
      <c r="K70" s="756"/>
      <c r="L70" s="756"/>
      <c r="M70" s="756"/>
      <c r="N70" s="756"/>
      <c r="O70" s="756"/>
      <c r="P70" s="756"/>
      <c r="Q70" s="756"/>
      <c r="R70" s="756"/>
      <c r="S70" s="756"/>
      <c r="T70" s="756"/>
      <c r="U70" s="756"/>
      <c r="V70" s="756"/>
      <c r="W70" s="756"/>
      <c r="X70" s="756"/>
      <c r="Y70" s="756"/>
      <c r="Z70" s="756"/>
      <c r="AA70" s="756"/>
      <c r="AB70" s="756"/>
      <c r="AC70" s="756"/>
      <c r="AD70" s="756"/>
      <c r="AE70" s="756"/>
      <c r="AF70" s="756"/>
      <c r="AG70" s="756"/>
      <c r="AH70" s="756"/>
      <c r="AI70" s="756"/>
      <c r="AJ70" s="756"/>
      <c r="AK70" s="756"/>
      <c r="AL70" s="756"/>
    </row>
    <row r="71" spans="2:38" x14ac:dyDescent="0.25">
      <c r="B71" s="756"/>
      <c r="C71" s="756"/>
      <c r="D71" s="756"/>
      <c r="E71" s="756"/>
      <c r="F71" s="756"/>
      <c r="G71" s="756"/>
      <c r="H71" s="756"/>
      <c r="I71" s="756"/>
      <c r="J71" s="756"/>
      <c r="K71" s="756"/>
      <c r="L71" s="756"/>
      <c r="M71" s="756"/>
      <c r="N71" s="756"/>
      <c r="O71" s="756"/>
      <c r="P71" s="756"/>
      <c r="Q71" s="756"/>
      <c r="R71" s="756"/>
      <c r="S71" s="756"/>
      <c r="T71" s="756"/>
      <c r="U71" s="756"/>
      <c r="V71" s="756"/>
      <c r="W71" s="756"/>
      <c r="X71" s="756"/>
      <c r="Y71" s="756"/>
      <c r="Z71" s="756"/>
      <c r="AA71" s="756"/>
      <c r="AB71" s="756"/>
      <c r="AC71" s="756"/>
      <c r="AD71" s="756"/>
      <c r="AE71" s="756"/>
      <c r="AF71" s="756"/>
      <c r="AG71" s="756"/>
      <c r="AH71" s="756"/>
      <c r="AI71" s="756"/>
      <c r="AJ71" s="756"/>
      <c r="AK71" s="756"/>
      <c r="AL71" s="756"/>
    </row>
    <row r="72" spans="2:38" x14ac:dyDescent="0.25">
      <c r="B72" s="756"/>
      <c r="C72" s="756"/>
      <c r="D72" s="756"/>
      <c r="E72" s="756"/>
      <c r="F72" s="756"/>
      <c r="G72" s="756"/>
      <c r="H72" s="756"/>
      <c r="I72" s="756"/>
      <c r="J72" s="756"/>
      <c r="K72" s="756"/>
      <c r="L72" s="756"/>
      <c r="M72" s="756"/>
      <c r="N72" s="756"/>
      <c r="O72" s="756"/>
      <c r="P72" s="756"/>
      <c r="Q72" s="756"/>
      <c r="R72" s="756"/>
      <c r="S72" s="756"/>
      <c r="T72" s="756"/>
      <c r="U72" s="756"/>
      <c r="V72" s="756"/>
      <c r="W72" s="756"/>
      <c r="X72" s="756"/>
      <c r="Y72" s="756"/>
      <c r="Z72" s="756"/>
      <c r="AA72" s="756"/>
      <c r="AB72" s="756"/>
      <c r="AC72" s="756"/>
      <c r="AD72" s="756"/>
      <c r="AE72" s="756"/>
      <c r="AF72" s="756"/>
      <c r="AG72" s="756"/>
      <c r="AH72" s="756"/>
      <c r="AI72" s="756"/>
      <c r="AJ72" s="756"/>
      <c r="AK72" s="756"/>
      <c r="AL72" s="756"/>
    </row>
    <row r="73" spans="2:38" x14ac:dyDescent="0.25">
      <c r="B73" s="756"/>
      <c r="C73" s="756"/>
      <c r="D73" s="756"/>
      <c r="E73" s="756"/>
      <c r="F73" s="756"/>
      <c r="G73" s="756"/>
      <c r="H73" s="756"/>
      <c r="I73" s="756"/>
      <c r="J73" s="756"/>
      <c r="K73" s="756"/>
      <c r="L73" s="756"/>
      <c r="M73" s="756"/>
      <c r="N73" s="756"/>
      <c r="O73" s="756"/>
      <c r="P73" s="756"/>
      <c r="Q73" s="756"/>
      <c r="R73" s="756"/>
      <c r="S73" s="756"/>
      <c r="T73" s="756"/>
      <c r="U73" s="756"/>
      <c r="V73" s="756"/>
      <c r="W73" s="756"/>
      <c r="X73" s="756"/>
      <c r="Y73" s="756"/>
      <c r="Z73" s="756"/>
      <c r="AA73" s="756"/>
      <c r="AB73" s="756"/>
      <c r="AC73" s="756"/>
      <c r="AD73" s="756"/>
      <c r="AE73" s="756"/>
      <c r="AF73" s="756"/>
      <c r="AG73" s="756"/>
      <c r="AH73" s="756"/>
      <c r="AI73" s="756"/>
      <c r="AJ73" s="756"/>
      <c r="AK73" s="756"/>
      <c r="AL73" s="756"/>
    </row>
    <row r="74" spans="2:38" x14ac:dyDescent="0.25">
      <c r="B74" s="756"/>
      <c r="C74" s="756"/>
      <c r="D74" s="756"/>
      <c r="E74" s="756"/>
      <c r="F74" s="756"/>
      <c r="G74" s="756"/>
      <c r="H74" s="756"/>
      <c r="I74" s="756"/>
      <c r="J74" s="756"/>
      <c r="K74" s="756"/>
      <c r="L74" s="756"/>
      <c r="M74" s="756"/>
      <c r="N74" s="756"/>
      <c r="O74" s="756"/>
      <c r="P74" s="756"/>
      <c r="Q74" s="756"/>
      <c r="R74" s="756"/>
      <c r="S74" s="756"/>
      <c r="T74" s="756"/>
      <c r="U74" s="756"/>
      <c r="V74" s="756"/>
      <c r="W74" s="756"/>
      <c r="X74" s="756"/>
      <c r="Y74" s="756"/>
      <c r="Z74" s="756"/>
      <c r="AA74" s="756"/>
      <c r="AB74" s="756"/>
      <c r="AC74" s="756"/>
      <c r="AD74" s="756"/>
      <c r="AE74" s="756"/>
      <c r="AF74" s="756"/>
      <c r="AG74" s="756"/>
      <c r="AH74" s="756"/>
      <c r="AI74" s="756"/>
      <c r="AJ74" s="756"/>
      <c r="AK74" s="756"/>
      <c r="AL74" s="756"/>
    </row>
    <row r="75" spans="2:38" x14ac:dyDescent="0.25">
      <c r="B75" s="756"/>
      <c r="C75" s="756"/>
      <c r="D75" s="756"/>
      <c r="E75" s="756"/>
      <c r="F75" s="756"/>
      <c r="G75" s="756"/>
      <c r="H75" s="756"/>
      <c r="I75" s="756"/>
      <c r="J75" s="756"/>
      <c r="K75" s="756"/>
      <c r="L75" s="756"/>
      <c r="M75" s="756"/>
      <c r="N75" s="756"/>
      <c r="O75" s="756"/>
      <c r="P75" s="756"/>
      <c r="Q75" s="756"/>
      <c r="R75" s="756"/>
      <c r="S75" s="756"/>
      <c r="T75" s="756"/>
      <c r="U75" s="756"/>
      <c r="V75" s="756"/>
      <c r="W75" s="756"/>
      <c r="X75" s="756"/>
      <c r="Y75" s="756"/>
      <c r="Z75" s="756"/>
      <c r="AA75" s="756"/>
      <c r="AB75" s="756"/>
      <c r="AC75" s="756"/>
      <c r="AD75" s="756"/>
      <c r="AE75" s="756"/>
      <c r="AF75" s="756"/>
      <c r="AG75" s="756"/>
      <c r="AH75" s="756"/>
      <c r="AI75" s="756"/>
      <c r="AJ75" s="756"/>
      <c r="AK75" s="756"/>
      <c r="AL75" s="756"/>
    </row>
    <row r="76" spans="2:38" x14ac:dyDescent="0.25">
      <c r="B76" s="756"/>
      <c r="C76" s="756"/>
      <c r="D76" s="756"/>
      <c r="E76" s="756"/>
      <c r="F76" s="756"/>
      <c r="G76" s="756"/>
      <c r="H76" s="756"/>
      <c r="I76" s="756"/>
      <c r="J76" s="756"/>
      <c r="K76" s="756"/>
      <c r="L76" s="756"/>
      <c r="M76" s="756"/>
      <c r="N76" s="756"/>
      <c r="O76" s="756"/>
      <c r="P76" s="756"/>
      <c r="Q76" s="756"/>
      <c r="R76" s="756"/>
      <c r="S76" s="756"/>
      <c r="T76" s="756"/>
      <c r="U76" s="756"/>
      <c r="V76" s="756"/>
      <c r="W76" s="756"/>
      <c r="X76" s="756"/>
      <c r="Y76" s="756"/>
      <c r="Z76" s="756"/>
      <c r="AA76" s="756"/>
      <c r="AB76" s="756"/>
      <c r="AC76" s="756"/>
      <c r="AD76" s="756"/>
      <c r="AE76" s="756"/>
      <c r="AF76" s="756"/>
      <c r="AG76" s="756"/>
      <c r="AH76" s="756"/>
      <c r="AI76" s="756"/>
      <c r="AJ76" s="756"/>
      <c r="AK76" s="756"/>
      <c r="AL76" s="756"/>
    </row>
    <row r="77" spans="2:38" x14ac:dyDescent="0.25">
      <c r="B77" s="756"/>
      <c r="C77" s="756"/>
      <c r="D77" s="756"/>
      <c r="E77" s="756"/>
      <c r="F77" s="756"/>
      <c r="G77" s="756"/>
      <c r="H77" s="756"/>
      <c r="I77" s="756"/>
      <c r="J77" s="756"/>
      <c r="K77" s="756"/>
      <c r="L77" s="756"/>
      <c r="M77" s="756"/>
      <c r="N77" s="756"/>
      <c r="O77" s="756"/>
      <c r="P77" s="756"/>
      <c r="Q77" s="756"/>
      <c r="R77" s="756"/>
      <c r="S77" s="756"/>
      <c r="T77" s="756"/>
      <c r="U77" s="756"/>
      <c r="V77" s="756"/>
      <c r="W77" s="756"/>
      <c r="X77" s="756"/>
      <c r="Y77" s="756"/>
      <c r="Z77" s="756"/>
      <c r="AA77" s="756"/>
      <c r="AB77" s="756"/>
      <c r="AC77" s="756"/>
      <c r="AD77" s="756"/>
      <c r="AE77" s="756"/>
      <c r="AF77" s="756"/>
      <c r="AG77" s="756"/>
      <c r="AH77" s="756"/>
      <c r="AI77" s="756"/>
      <c r="AJ77" s="756"/>
      <c r="AK77" s="756"/>
      <c r="AL77" s="756"/>
    </row>
    <row r="78" spans="2:38" x14ac:dyDescent="0.25">
      <c r="B78" s="756"/>
      <c r="C78" s="756"/>
      <c r="D78" s="756"/>
      <c r="E78" s="756"/>
      <c r="F78" s="756"/>
      <c r="G78" s="756"/>
      <c r="H78" s="756"/>
      <c r="I78" s="756"/>
      <c r="J78" s="756"/>
      <c r="K78" s="756"/>
      <c r="L78" s="756"/>
      <c r="M78" s="756"/>
      <c r="N78" s="756"/>
      <c r="O78" s="756"/>
      <c r="P78" s="756"/>
      <c r="Q78" s="756"/>
      <c r="R78" s="756"/>
      <c r="S78" s="756"/>
      <c r="T78" s="756"/>
      <c r="U78" s="756"/>
      <c r="V78" s="756"/>
      <c r="W78" s="756"/>
      <c r="X78" s="756"/>
      <c r="Y78" s="756"/>
      <c r="Z78" s="756"/>
      <c r="AA78" s="756"/>
      <c r="AB78" s="756"/>
      <c r="AC78" s="756"/>
      <c r="AD78" s="756"/>
      <c r="AE78" s="756"/>
      <c r="AF78" s="756"/>
      <c r="AG78" s="756"/>
      <c r="AH78" s="756"/>
      <c r="AI78" s="756"/>
      <c r="AJ78" s="756"/>
      <c r="AK78" s="756"/>
      <c r="AL78" s="756"/>
    </row>
    <row r="79" spans="2:38" x14ac:dyDescent="0.25">
      <c r="B79" s="756"/>
      <c r="C79" s="756"/>
      <c r="D79" s="756"/>
      <c r="E79" s="756"/>
      <c r="F79" s="756"/>
      <c r="G79" s="756"/>
      <c r="H79" s="756"/>
      <c r="I79" s="756"/>
      <c r="J79" s="756"/>
      <c r="K79" s="756"/>
      <c r="L79" s="756"/>
      <c r="M79" s="756"/>
      <c r="N79" s="756"/>
      <c r="O79" s="756"/>
      <c r="P79" s="756"/>
      <c r="Q79" s="756"/>
      <c r="R79" s="756"/>
      <c r="S79" s="756"/>
      <c r="T79" s="756"/>
      <c r="U79" s="756"/>
      <c r="V79" s="756"/>
      <c r="W79" s="756"/>
      <c r="X79" s="756"/>
      <c r="Y79" s="756"/>
      <c r="Z79" s="756"/>
      <c r="AA79" s="756"/>
      <c r="AB79" s="756"/>
      <c r="AC79" s="756"/>
      <c r="AD79" s="756"/>
      <c r="AE79" s="756"/>
      <c r="AF79" s="756"/>
      <c r="AG79" s="756"/>
      <c r="AH79" s="756"/>
      <c r="AI79" s="756"/>
      <c r="AJ79" s="756"/>
      <c r="AK79" s="756"/>
      <c r="AL79" s="756"/>
    </row>
    <row r="80" spans="2:38" x14ac:dyDescent="0.25">
      <c r="B80" s="756"/>
      <c r="C80" s="756"/>
      <c r="D80" s="756"/>
      <c r="E80" s="756"/>
      <c r="F80" s="756"/>
      <c r="G80" s="756"/>
      <c r="H80" s="756"/>
      <c r="I80" s="756"/>
      <c r="J80" s="756"/>
      <c r="K80" s="756"/>
      <c r="L80" s="756"/>
      <c r="M80" s="756"/>
      <c r="N80" s="756"/>
      <c r="O80" s="756"/>
      <c r="P80" s="756"/>
      <c r="Q80" s="756"/>
      <c r="R80" s="756"/>
      <c r="S80" s="756"/>
      <c r="T80" s="756"/>
      <c r="U80" s="756"/>
      <c r="V80" s="756"/>
      <c r="W80" s="756"/>
      <c r="X80" s="756"/>
      <c r="Y80" s="756"/>
      <c r="Z80" s="756"/>
      <c r="AA80" s="756"/>
      <c r="AB80" s="756"/>
      <c r="AC80" s="756"/>
      <c r="AD80" s="756"/>
      <c r="AE80" s="756"/>
      <c r="AF80" s="756"/>
      <c r="AG80" s="756"/>
      <c r="AH80" s="756"/>
      <c r="AI80" s="756"/>
      <c r="AJ80" s="756"/>
      <c r="AK80" s="756"/>
      <c r="AL80" s="756"/>
    </row>
    <row r="81" spans="2:38" x14ac:dyDescent="0.25">
      <c r="B81" s="756"/>
      <c r="C81" s="756"/>
      <c r="D81" s="756"/>
      <c r="E81" s="756"/>
      <c r="F81" s="756"/>
      <c r="G81" s="756"/>
      <c r="H81" s="756"/>
      <c r="I81" s="756"/>
      <c r="J81" s="756"/>
      <c r="K81" s="756"/>
      <c r="L81" s="756"/>
      <c r="M81" s="756"/>
      <c r="N81" s="756"/>
      <c r="O81" s="756"/>
      <c r="P81" s="756"/>
      <c r="Q81" s="756"/>
      <c r="R81" s="756"/>
      <c r="S81" s="756"/>
      <c r="T81" s="756"/>
      <c r="U81" s="756"/>
      <c r="V81" s="756"/>
      <c r="W81" s="756"/>
      <c r="X81" s="756"/>
      <c r="Y81" s="756"/>
      <c r="Z81" s="756"/>
      <c r="AA81" s="756"/>
      <c r="AB81" s="756"/>
      <c r="AC81" s="756"/>
      <c r="AD81" s="756"/>
      <c r="AE81" s="756"/>
      <c r="AF81" s="756"/>
      <c r="AG81" s="756"/>
      <c r="AH81" s="756"/>
      <c r="AI81" s="756"/>
      <c r="AJ81" s="756"/>
      <c r="AK81" s="756"/>
      <c r="AL81" s="756"/>
    </row>
    <row r="82" spans="2:38" x14ac:dyDescent="0.25">
      <c r="B82" s="756"/>
      <c r="C82" s="756"/>
      <c r="D82" s="756"/>
      <c r="E82" s="756"/>
      <c r="F82" s="756"/>
      <c r="G82" s="756"/>
      <c r="H82" s="756"/>
      <c r="I82" s="756"/>
      <c r="J82" s="756"/>
      <c r="K82" s="756"/>
      <c r="L82" s="756"/>
      <c r="M82" s="756"/>
      <c r="N82" s="756"/>
      <c r="O82" s="756"/>
      <c r="P82" s="756"/>
      <c r="Q82" s="756"/>
      <c r="R82" s="756"/>
      <c r="S82" s="756"/>
      <c r="T82" s="756"/>
      <c r="U82" s="756"/>
      <c r="V82" s="756"/>
      <c r="W82" s="756"/>
      <c r="X82" s="756"/>
      <c r="Y82" s="756"/>
      <c r="Z82" s="756"/>
      <c r="AA82" s="756"/>
      <c r="AB82" s="756"/>
      <c r="AC82" s="756"/>
      <c r="AD82" s="756"/>
      <c r="AE82" s="756"/>
      <c r="AF82" s="756"/>
      <c r="AG82" s="756"/>
      <c r="AH82" s="756"/>
      <c r="AI82" s="756"/>
      <c r="AJ82" s="756"/>
      <c r="AK82" s="756"/>
      <c r="AL82" s="756"/>
    </row>
    <row r="83" spans="2:38" x14ac:dyDescent="0.25">
      <c r="B83" s="756"/>
      <c r="C83" s="756"/>
      <c r="D83" s="756"/>
      <c r="E83" s="756"/>
      <c r="F83" s="756"/>
      <c r="G83" s="756"/>
      <c r="H83" s="756"/>
      <c r="I83" s="756"/>
      <c r="J83" s="756"/>
      <c r="K83" s="756"/>
      <c r="L83" s="756"/>
      <c r="M83" s="756"/>
      <c r="N83" s="756"/>
      <c r="O83" s="756"/>
      <c r="P83" s="756"/>
      <c r="Q83" s="756"/>
      <c r="R83" s="756"/>
      <c r="S83" s="756"/>
      <c r="T83" s="756"/>
      <c r="U83" s="756"/>
      <c r="V83" s="756"/>
      <c r="W83" s="756"/>
      <c r="X83" s="756"/>
      <c r="Y83" s="756"/>
      <c r="Z83" s="756"/>
      <c r="AA83" s="756"/>
      <c r="AB83" s="756"/>
      <c r="AC83" s="756"/>
      <c r="AD83" s="756"/>
      <c r="AE83" s="756"/>
      <c r="AF83" s="756"/>
      <c r="AG83" s="756"/>
      <c r="AH83" s="756"/>
      <c r="AI83" s="756"/>
      <c r="AJ83" s="756"/>
      <c r="AK83" s="756"/>
      <c r="AL83" s="756"/>
    </row>
    <row r="84" spans="2:38" x14ac:dyDescent="0.25">
      <c r="B84" s="756"/>
      <c r="C84" s="756"/>
      <c r="D84" s="756"/>
      <c r="E84" s="756"/>
      <c r="F84" s="756"/>
      <c r="G84" s="756"/>
      <c r="H84" s="756"/>
      <c r="I84" s="756"/>
      <c r="J84" s="756"/>
      <c r="K84" s="756"/>
      <c r="L84" s="756"/>
      <c r="M84" s="756"/>
      <c r="N84" s="756"/>
      <c r="O84" s="756"/>
      <c r="P84" s="756"/>
      <c r="Q84" s="756"/>
      <c r="R84" s="756"/>
      <c r="S84" s="756"/>
      <c r="T84" s="756"/>
      <c r="U84" s="756"/>
      <c r="V84" s="756"/>
      <c r="W84" s="756"/>
      <c r="X84" s="756"/>
      <c r="Y84" s="756"/>
      <c r="Z84" s="756"/>
      <c r="AA84" s="756"/>
      <c r="AB84" s="756"/>
      <c r="AC84" s="756"/>
      <c r="AD84" s="756"/>
      <c r="AE84" s="756"/>
      <c r="AF84" s="756"/>
      <c r="AG84" s="756"/>
      <c r="AH84" s="756"/>
      <c r="AI84" s="756"/>
      <c r="AJ84" s="756"/>
      <c r="AK84" s="756"/>
      <c r="AL84" s="756"/>
    </row>
    <row r="85" spans="2:38" x14ac:dyDescent="0.25">
      <c r="B85" s="756"/>
      <c r="C85" s="756"/>
      <c r="D85" s="756"/>
      <c r="E85" s="756"/>
      <c r="F85" s="756"/>
      <c r="G85" s="756"/>
      <c r="H85" s="756"/>
      <c r="I85" s="756"/>
      <c r="J85" s="756"/>
      <c r="K85" s="756"/>
      <c r="L85" s="756"/>
      <c r="M85" s="756"/>
      <c r="N85" s="756"/>
      <c r="O85" s="756"/>
      <c r="P85" s="756"/>
      <c r="Q85" s="756"/>
      <c r="R85" s="756"/>
      <c r="S85" s="756"/>
      <c r="T85" s="756"/>
      <c r="U85" s="756"/>
      <c r="V85" s="756"/>
      <c r="W85" s="756"/>
      <c r="X85" s="756"/>
      <c r="Y85" s="756"/>
      <c r="Z85" s="756"/>
      <c r="AA85" s="756"/>
      <c r="AB85" s="756"/>
      <c r="AC85" s="756"/>
      <c r="AD85" s="756"/>
      <c r="AE85" s="756"/>
      <c r="AF85" s="756"/>
      <c r="AG85" s="756"/>
      <c r="AH85" s="756"/>
      <c r="AI85" s="756"/>
      <c r="AJ85" s="756"/>
      <c r="AK85" s="756"/>
      <c r="AL85" s="756"/>
    </row>
    <row r="86" spans="2:38" x14ac:dyDescent="0.25">
      <c r="B86" s="756"/>
      <c r="C86" s="756"/>
      <c r="D86" s="756"/>
      <c r="E86" s="756"/>
      <c r="F86" s="756"/>
      <c r="G86" s="756"/>
      <c r="H86" s="756"/>
      <c r="I86" s="756"/>
      <c r="J86" s="756"/>
      <c r="K86" s="756"/>
      <c r="L86" s="756"/>
      <c r="M86" s="756"/>
      <c r="N86" s="756"/>
      <c r="O86" s="756"/>
      <c r="P86" s="756"/>
      <c r="Q86" s="756"/>
      <c r="R86" s="756"/>
      <c r="S86" s="756"/>
      <c r="T86" s="756"/>
      <c r="U86" s="756"/>
      <c r="V86" s="756"/>
      <c r="W86" s="756"/>
      <c r="X86" s="756"/>
      <c r="Y86" s="756"/>
      <c r="Z86" s="756"/>
      <c r="AA86" s="756"/>
      <c r="AB86" s="756"/>
      <c r="AC86" s="756"/>
      <c r="AD86" s="756"/>
      <c r="AE86" s="756"/>
      <c r="AF86" s="756"/>
      <c r="AG86" s="756"/>
      <c r="AH86" s="756"/>
      <c r="AI86" s="756"/>
      <c r="AJ86" s="756"/>
      <c r="AK86" s="756"/>
      <c r="AL86" s="756"/>
    </row>
    <row r="87" spans="2:38" x14ac:dyDescent="0.25">
      <c r="B87" s="756"/>
      <c r="C87" s="756"/>
      <c r="D87" s="756"/>
      <c r="E87" s="756"/>
      <c r="F87" s="756"/>
      <c r="G87" s="756"/>
      <c r="H87" s="756"/>
      <c r="I87" s="756"/>
      <c r="J87" s="756"/>
      <c r="K87" s="756"/>
      <c r="L87" s="756"/>
      <c r="M87" s="756"/>
      <c r="N87" s="756"/>
      <c r="O87" s="756"/>
      <c r="P87" s="756"/>
      <c r="Q87" s="756"/>
      <c r="R87" s="756"/>
      <c r="S87" s="756"/>
      <c r="T87" s="756"/>
      <c r="U87" s="756"/>
      <c r="V87" s="756"/>
      <c r="W87" s="756"/>
      <c r="X87" s="756"/>
      <c r="Y87" s="756"/>
      <c r="Z87" s="756"/>
      <c r="AA87" s="756"/>
      <c r="AB87" s="756"/>
      <c r="AC87" s="756"/>
      <c r="AD87" s="756"/>
      <c r="AE87" s="756"/>
      <c r="AF87" s="756"/>
      <c r="AG87" s="756"/>
      <c r="AH87" s="756"/>
      <c r="AI87" s="756"/>
      <c r="AJ87" s="756"/>
      <c r="AK87" s="756"/>
      <c r="AL87" s="756"/>
    </row>
    <row r="88" spans="2:38" x14ac:dyDescent="0.25">
      <c r="B88" s="756"/>
      <c r="C88" s="756"/>
      <c r="D88" s="756"/>
      <c r="E88" s="756"/>
      <c r="F88" s="756"/>
      <c r="G88" s="756"/>
      <c r="H88" s="756"/>
      <c r="I88" s="756"/>
      <c r="J88" s="756"/>
      <c r="K88" s="756"/>
      <c r="L88" s="756"/>
      <c r="M88" s="756"/>
      <c r="N88" s="756"/>
      <c r="O88" s="756"/>
      <c r="P88" s="756"/>
      <c r="Q88" s="756"/>
      <c r="R88" s="756"/>
      <c r="S88" s="756"/>
      <c r="T88" s="756"/>
      <c r="U88" s="756"/>
      <c r="V88" s="756"/>
      <c r="W88" s="756"/>
      <c r="X88" s="756"/>
      <c r="Y88" s="756"/>
      <c r="Z88" s="756"/>
      <c r="AA88" s="756"/>
      <c r="AB88" s="756"/>
      <c r="AC88" s="756"/>
      <c r="AD88" s="756"/>
      <c r="AE88" s="756"/>
      <c r="AF88" s="756"/>
      <c r="AG88" s="756"/>
      <c r="AH88" s="756"/>
      <c r="AI88" s="756"/>
      <c r="AJ88" s="756"/>
      <c r="AK88" s="756"/>
      <c r="AL88" s="756"/>
    </row>
    <row r="89" spans="2:38" x14ac:dyDescent="0.25">
      <c r="B89" s="756"/>
      <c r="C89" s="756"/>
      <c r="D89" s="756"/>
      <c r="E89" s="756"/>
      <c r="F89" s="756"/>
      <c r="G89" s="756"/>
      <c r="H89" s="756"/>
      <c r="I89" s="756"/>
      <c r="J89" s="756"/>
      <c r="K89" s="756"/>
      <c r="L89" s="756"/>
      <c r="M89" s="756"/>
      <c r="N89" s="756"/>
      <c r="O89" s="756"/>
      <c r="P89" s="756"/>
      <c r="Q89" s="756"/>
      <c r="R89" s="756"/>
      <c r="S89" s="756"/>
      <c r="T89" s="756"/>
      <c r="U89" s="756"/>
      <c r="V89" s="756"/>
      <c r="W89" s="756"/>
      <c r="X89" s="756"/>
      <c r="Y89" s="756"/>
      <c r="Z89" s="756"/>
      <c r="AA89" s="756"/>
      <c r="AB89" s="756"/>
      <c r="AC89" s="756"/>
      <c r="AD89" s="756"/>
      <c r="AE89" s="756"/>
      <c r="AF89" s="756"/>
      <c r="AG89" s="756"/>
      <c r="AH89" s="756"/>
      <c r="AI89" s="756"/>
      <c r="AJ89" s="756"/>
      <c r="AK89" s="756"/>
      <c r="AL89" s="756"/>
    </row>
    <row r="90" spans="2:38" x14ac:dyDescent="0.25">
      <c r="B90" s="756"/>
      <c r="C90" s="756"/>
      <c r="D90" s="756"/>
      <c r="E90" s="756"/>
      <c r="F90" s="756"/>
      <c r="G90" s="756"/>
      <c r="H90" s="756"/>
      <c r="I90" s="756"/>
      <c r="J90" s="756"/>
      <c r="K90" s="756"/>
      <c r="L90" s="756"/>
      <c r="M90" s="756"/>
      <c r="N90" s="756"/>
      <c r="O90" s="756"/>
      <c r="P90" s="756"/>
      <c r="Q90" s="756"/>
      <c r="R90" s="756"/>
      <c r="S90" s="756"/>
      <c r="T90" s="756"/>
      <c r="U90" s="756"/>
      <c r="V90" s="756"/>
      <c r="W90" s="756"/>
      <c r="X90" s="756"/>
      <c r="Y90" s="756"/>
      <c r="Z90" s="756"/>
      <c r="AA90" s="756"/>
      <c r="AB90" s="756"/>
      <c r="AC90" s="756"/>
      <c r="AD90" s="756"/>
      <c r="AE90" s="756"/>
      <c r="AF90" s="756"/>
      <c r="AG90" s="756"/>
      <c r="AH90" s="756"/>
      <c r="AI90" s="756"/>
      <c r="AJ90" s="756"/>
      <c r="AK90" s="756"/>
      <c r="AL90" s="756"/>
    </row>
    <row r="91" spans="2:38" x14ac:dyDescent="0.25">
      <c r="B91" s="756"/>
      <c r="C91" s="756"/>
      <c r="D91" s="756"/>
      <c r="E91" s="756"/>
      <c r="F91" s="756"/>
      <c r="G91" s="756"/>
      <c r="H91" s="756"/>
      <c r="I91" s="756"/>
      <c r="J91" s="756"/>
      <c r="K91" s="756"/>
      <c r="L91" s="756"/>
      <c r="M91" s="756"/>
      <c r="N91" s="756"/>
      <c r="O91" s="756"/>
      <c r="P91" s="756"/>
      <c r="Q91" s="756"/>
      <c r="R91" s="756"/>
      <c r="S91" s="756"/>
      <c r="T91" s="756"/>
      <c r="U91" s="756"/>
      <c r="V91" s="756"/>
      <c r="W91" s="756"/>
      <c r="X91" s="756"/>
      <c r="Y91" s="756"/>
      <c r="Z91" s="756"/>
      <c r="AA91" s="756"/>
      <c r="AB91" s="756"/>
      <c r="AC91" s="756"/>
      <c r="AD91" s="756"/>
      <c r="AE91" s="756"/>
      <c r="AF91" s="756"/>
      <c r="AG91" s="756"/>
      <c r="AH91" s="756"/>
      <c r="AI91" s="756"/>
      <c r="AJ91" s="756"/>
      <c r="AK91" s="756"/>
      <c r="AL91" s="756"/>
    </row>
    <row r="92" spans="2:38" x14ac:dyDescent="0.25">
      <c r="B92" s="756"/>
      <c r="C92" s="756"/>
      <c r="D92" s="756"/>
      <c r="E92" s="756"/>
      <c r="F92" s="756"/>
      <c r="G92" s="756"/>
      <c r="H92" s="756"/>
      <c r="I92" s="756"/>
      <c r="J92" s="756"/>
      <c r="K92" s="756"/>
      <c r="L92" s="756"/>
      <c r="M92" s="756"/>
      <c r="N92" s="756"/>
      <c r="O92" s="756"/>
      <c r="P92" s="756"/>
      <c r="Q92" s="756"/>
      <c r="R92" s="756"/>
      <c r="S92" s="756"/>
      <c r="T92" s="756"/>
      <c r="U92" s="756"/>
      <c r="V92" s="756"/>
      <c r="W92" s="756"/>
      <c r="X92" s="756"/>
      <c r="Y92" s="756"/>
      <c r="Z92" s="756"/>
      <c r="AA92" s="756"/>
      <c r="AB92" s="756"/>
      <c r="AC92" s="756"/>
      <c r="AD92" s="756"/>
      <c r="AE92" s="756"/>
      <c r="AF92" s="756"/>
      <c r="AG92" s="756"/>
      <c r="AH92" s="756"/>
      <c r="AI92" s="756"/>
      <c r="AJ92" s="756"/>
      <c r="AK92" s="756"/>
      <c r="AL92" s="756"/>
    </row>
    <row r="93" spans="2:38" x14ac:dyDescent="0.25">
      <c r="B93" s="756"/>
      <c r="C93" s="756"/>
      <c r="D93" s="756"/>
      <c r="E93" s="756"/>
      <c r="F93" s="756"/>
      <c r="G93" s="756"/>
      <c r="H93" s="756"/>
      <c r="I93" s="756"/>
      <c r="J93" s="756"/>
      <c r="K93" s="756"/>
      <c r="L93" s="756"/>
      <c r="M93" s="756"/>
      <c r="N93" s="756"/>
      <c r="O93" s="756"/>
      <c r="P93" s="756"/>
      <c r="Q93" s="756"/>
      <c r="R93" s="756"/>
      <c r="S93" s="756"/>
      <c r="T93" s="756"/>
      <c r="U93" s="756"/>
      <c r="V93" s="756"/>
      <c r="W93" s="756"/>
      <c r="X93" s="756"/>
      <c r="Y93" s="756"/>
      <c r="Z93" s="756"/>
      <c r="AA93" s="756"/>
      <c r="AB93" s="756"/>
      <c r="AC93" s="756"/>
      <c r="AD93" s="756"/>
      <c r="AE93" s="756"/>
      <c r="AF93" s="756"/>
      <c r="AG93" s="756"/>
      <c r="AH93" s="756"/>
      <c r="AI93" s="756"/>
      <c r="AJ93" s="756"/>
      <c r="AK93" s="756"/>
      <c r="AL93" s="756"/>
    </row>
    <row r="94" spans="2:38" x14ac:dyDescent="0.25">
      <c r="B94" s="756"/>
      <c r="C94" s="756"/>
      <c r="D94" s="756"/>
      <c r="E94" s="756"/>
      <c r="F94" s="756"/>
      <c r="G94" s="756"/>
      <c r="H94" s="756"/>
      <c r="I94" s="756"/>
      <c r="J94" s="756"/>
      <c r="K94" s="756"/>
      <c r="L94" s="756"/>
      <c r="M94" s="756"/>
      <c r="N94" s="756"/>
      <c r="O94" s="756"/>
      <c r="P94" s="756"/>
      <c r="Q94" s="756"/>
      <c r="R94" s="756"/>
      <c r="S94" s="756"/>
      <c r="T94" s="756"/>
      <c r="U94" s="756"/>
      <c r="V94" s="756"/>
      <c r="W94" s="756"/>
      <c r="X94" s="756"/>
      <c r="Y94" s="756"/>
      <c r="Z94" s="756"/>
      <c r="AA94" s="756"/>
      <c r="AB94" s="756"/>
      <c r="AC94" s="756"/>
      <c r="AD94" s="756"/>
      <c r="AE94" s="756"/>
      <c r="AF94" s="756"/>
      <c r="AG94" s="756"/>
      <c r="AH94" s="756"/>
      <c r="AI94" s="756"/>
      <c r="AJ94" s="756"/>
      <c r="AK94" s="756"/>
      <c r="AL94" s="756"/>
    </row>
    <row r="95" spans="2:38" x14ac:dyDescent="0.25">
      <c r="B95" s="756"/>
      <c r="C95" s="756"/>
      <c r="D95" s="756"/>
      <c r="E95" s="756"/>
      <c r="F95" s="756"/>
      <c r="G95" s="756"/>
      <c r="H95" s="756"/>
      <c r="I95" s="756"/>
      <c r="J95" s="756"/>
      <c r="K95" s="756"/>
      <c r="L95" s="756"/>
      <c r="M95" s="756"/>
      <c r="N95" s="756"/>
      <c r="O95" s="756"/>
      <c r="P95" s="756"/>
      <c r="Q95" s="756"/>
      <c r="R95" s="756"/>
      <c r="S95" s="756"/>
      <c r="T95" s="756"/>
      <c r="U95" s="756"/>
      <c r="V95" s="756"/>
      <c r="W95" s="756"/>
      <c r="X95" s="756"/>
      <c r="Y95" s="756"/>
      <c r="Z95" s="756"/>
      <c r="AA95" s="756"/>
      <c r="AB95" s="756"/>
      <c r="AC95" s="756"/>
      <c r="AD95" s="756"/>
      <c r="AE95" s="756"/>
      <c r="AF95" s="756"/>
      <c r="AG95" s="756"/>
      <c r="AH95" s="756"/>
      <c r="AI95" s="756"/>
      <c r="AJ95" s="756"/>
      <c r="AK95" s="756"/>
      <c r="AL95" s="756"/>
    </row>
    <row r="96" spans="2:38" x14ac:dyDescent="0.25">
      <c r="B96" s="756"/>
      <c r="C96" s="756"/>
      <c r="D96" s="756"/>
      <c r="E96" s="756"/>
      <c r="F96" s="756"/>
      <c r="G96" s="756"/>
      <c r="H96" s="756"/>
      <c r="I96" s="756"/>
      <c r="J96" s="756"/>
      <c r="K96" s="756"/>
      <c r="L96" s="756"/>
      <c r="M96" s="756"/>
      <c r="N96" s="756"/>
      <c r="O96" s="756"/>
      <c r="P96" s="756"/>
      <c r="Q96" s="756"/>
      <c r="R96" s="756"/>
      <c r="S96" s="756"/>
      <c r="T96" s="756"/>
      <c r="U96" s="756"/>
      <c r="V96" s="756"/>
      <c r="W96" s="756"/>
      <c r="X96" s="756"/>
      <c r="Y96" s="756"/>
      <c r="Z96" s="756"/>
      <c r="AA96" s="756"/>
      <c r="AB96" s="756"/>
      <c r="AC96" s="756"/>
      <c r="AD96" s="756"/>
      <c r="AE96" s="756"/>
      <c r="AF96" s="756"/>
      <c r="AG96" s="756"/>
      <c r="AH96" s="756"/>
      <c r="AI96" s="756"/>
      <c r="AJ96" s="756"/>
      <c r="AK96" s="756"/>
      <c r="AL96" s="756"/>
    </row>
    <row r="97" spans="2:38" x14ac:dyDescent="0.25">
      <c r="B97" s="756"/>
      <c r="C97" s="756"/>
      <c r="D97" s="756"/>
      <c r="E97" s="756"/>
      <c r="F97" s="756"/>
      <c r="G97" s="756"/>
      <c r="H97" s="756"/>
      <c r="I97" s="756"/>
      <c r="J97" s="756"/>
      <c r="K97" s="756"/>
      <c r="L97" s="756"/>
      <c r="M97" s="756"/>
      <c r="N97" s="756"/>
      <c r="O97" s="756"/>
      <c r="P97" s="756"/>
      <c r="Q97" s="756"/>
      <c r="R97" s="756"/>
      <c r="S97" s="756"/>
      <c r="T97" s="756"/>
      <c r="U97" s="756"/>
      <c r="V97" s="756"/>
      <c r="W97" s="756"/>
      <c r="X97" s="756"/>
      <c r="Y97" s="756"/>
      <c r="Z97" s="756"/>
      <c r="AA97" s="756"/>
      <c r="AB97" s="756"/>
      <c r="AC97" s="756"/>
      <c r="AD97" s="756"/>
      <c r="AE97" s="756"/>
      <c r="AF97" s="756"/>
      <c r="AG97" s="756"/>
      <c r="AH97" s="756"/>
      <c r="AI97" s="756"/>
      <c r="AJ97" s="756"/>
      <c r="AK97" s="756"/>
      <c r="AL97" s="756"/>
    </row>
    <row r="98" spans="2:38" x14ac:dyDescent="0.25">
      <c r="B98" s="756"/>
      <c r="C98" s="756"/>
      <c r="D98" s="756"/>
      <c r="E98" s="756"/>
      <c r="F98" s="756"/>
      <c r="G98" s="756"/>
      <c r="H98" s="756"/>
      <c r="I98" s="756"/>
      <c r="J98" s="756"/>
      <c r="K98" s="756"/>
      <c r="L98" s="756"/>
      <c r="M98" s="756"/>
      <c r="N98" s="756"/>
      <c r="O98" s="756"/>
      <c r="P98" s="756"/>
      <c r="Q98" s="756"/>
      <c r="R98" s="756"/>
      <c r="S98" s="756"/>
      <c r="T98" s="756"/>
      <c r="U98" s="756"/>
      <c r="V98" s="756"/>
      <c r="W98" s="756"/>
      <c r="X98" s="756"/>
      <c r="Y98" s="756"/>
      <c r="Z98" s="756"/>
      <c r="AA98" s="756"/>
      <c r="AB98" s="756"/>
      <c r="AC98" s="756"/>
      <c r="AD98" s="756"/>
      <c r="AE98" s="756"/>
      <c r="AF98" s="756"/>
      <c r="AG98" s="756"/>
      <c r="AH98" s="756"/>
      <c r="AI98" s="756"/>
      <c r="AJ98" s="756"/>
      <c r="AK98" s="756"/>
      <c r="AL98" s="756"/>
    </row>
    <row r="99" spans="2:38" x14ac:dyDescent="0.25">
      <c r="B99" s="756"/>
      <c r="C99" s="756"/>
      <c r="D99" s="756"/>
      <c r="E99" s="756"/>
      <c r="F99" s="756"/>
      <c r="G99" s="756"/>
      <c r="H99" s="756"/>
      <c r="I99" s="756"/>
      <c r="J99" s="756"/>
      <c r="K99" s="756"/>
      <c r="L99" s="756"/>
      <c r="M99" s="756"/>
      <c r="N99" s="756"/>
      <c r="O99" s="756"/>
      <c r="P99" s="756"/>
      <c r="Q99" s="756"/>
      <c r="R99" s="756"/>
      <c r="S99" s="756"/>
      <c r="T99" s="756"/>
      <c r="U99" s="756"/>
      <c r="V99" s="756"/>
      <c r="W99" s="756"/>
      <c r="X99" s="756"/>
      <c r="Y99" s="756"/>
      <c r="Z99" s="756"/>
      <c r="AA99" s="756"/>
      <c r="AB99" s="756"/>
      <c r="AC99" s="756"/>
      <c r="AD99" s="756"/>
      <c r="AE99" s="756"/>
      <c r="AF99" s="756"/>
      <c r="AG99" s="756"/>
      <c r="AH99" s="756"/>
      <c r="AI99" s="756"/>
      <c r="AJ99" s="756"/>
      <c r="AK99" s="756"/>
      <c r="AL99" s="756"/>
    </row>
    <row r="100" spans="2:38" x14ac:dyDescent="0.25">
      <c r="B100" s="756"/>
      <c r="C100" s="756"/>
      <c r="D100" s="756"/>
      <c r="E100" s="756"/>
      <c r="F100" s="756"/>
      <c r="G100" s="756"/>
      <c r="H100" s="756"/>
      <c r="I100" s="756"/>
      <c r="J100" s="756"/>
      <c r="K100" s="756"/>
      <c r="L100" s="756"/>
      <c r="M100" s="756"/>
      <c r="N100" s="756"/>
      <c r="O100" s="756"/>
      <c r="P100" s="756"/>
      <c r="Q100" s="756"/>
      <c r="R100" s="756"/>
      <c r="S100" s="756"/>
      <c r="T100" s="756"/>
      <c r="U100" s="756"/>
      <c r="V100" s="756"/>
      <c r="W100" s="756"/>
      <c r="X100" s="756"/>
      <c r="Y100" s="756"/>
      <c r="Z100" s="756"/>
      <c r="AA100" s="756"/>
      <c r="AB100" s="756"/>
      <c r="AC100" s="756"/>
      <c r="AD100" s="756"/>
      <c r="AE100" s="756"/>
      <c r="AF100" s="756"/>
      <c r="AG100" s="756"/>
      <c r="AH100" s="756"/>
      <c r="AI100" s="756"/>
      <c r="AJ100" s="756"/>
      <c r="AK100" s="756"/>
      <c r="AL100" s="756"/>
    </row>
    <row r="101" spans="2:38" x14ac:dyDescent="0.25">
      <c r="B101" s="756"/>
      <c r="C101" s="756"/>
      <c r="D101" s="756"/>
      <c r="E101" s="756"/>
      <c r="F101" s="756"/>
      <c r="G101" s="756"/>
      <c r="H101" s="756"/>
      <c r="I101" s="756"/>
      <c r="J101" s="756"/>
      <c r="K101" s="756"/>
      <c r="L101" s="756"/>
      <c r="M101" s="756"/>
      <c r="N101" s="756"/>
      <c r="O101" s="756"/>
      <c r="P101" s="756"/>
      <c r="Q101" s="756"/>
      <c r="R101" s="756"/>
      <c r="S101" s="756"/>
      <c r="T101" s="756"/>
      <c r="U101" s="756"/>
      <c r="V101" s="756"/>
      <c r="W101" s="756"/>
      <c r="X101" s="756"/>
      <c r="Y101" s="756"/>
      <c r="Z101" s="756"/>
      <c r="AA101" s="756"/>
      <c r="AB101" s="756"/>
      <c r="AC101" s="756"/>
      <c r="AD101" s="756"/>
      <c r="AE101" s="756"/>
      <c r="AF101" s="756"/>
      <c r="AG101" s="756"/>
      <c r="AH101" s="756"/>
      <c r="AI101" s="756"/>
      <c r="AJ101" s="756"/>
      <c r="AK101" s="756"/>
      <c r="AL101" s="756"/>
    </row>
    <row r="102" spans="2:38" x14ac:dyDescent="0.25"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56"/>
      <c r="W102" s="756"/>
      <c r="X102" s="756"/>
      <c r="Y102" s="756"/>
      <c r="Z102" s="756"/>
      <c r="AA102" s="756"/>
      <c r="AB102" s="756"/>
      <c r="AC102" s="756"/>
      <c r="AD102" s="756"/>
      <c r="AE102" s="756"/>
      <c r="AF102" s="756"/>
      <c r="AG102" s="756"/>
      <c r="AH102" s="756"/>
      <c r="AI102" s="756"/>
      <c r="AJ102" s="756"/>
      <c r="AK102" s="756"/>
      <c r="AL102" s="756"/>
    </row>
    <row r="103" spans="2:38" x14ac:dyDescent="0.25">
      <c r="B103" s="756"/>
      <c r="C103" s="756"/>
      <c r="D103" s="756"/>
      <c r="E103" s="756"/>
      <c r="F103" s="756"/>
      <c r="G103" s="756"/>
      <c r="H103" s="756"/>
      <c r="I103" s="756"/>
      <c r="J103" s="756"/>
      <c r="K103" s="756"/>
      <c r="L103" s="756"/>
      <c r="M103" s="756"/>
      <c r="N103" s="756"/>
      <c r="O103" s="756"/>
      <c r="P103" s="756"/>
      <c r="Q103" s="756"/>
      <c r="R103" s="756"/>
      <c r="S103" s="756"/>
      <c r="T103" s="756"/>
      <c r="U103" s="756"/>
      <c r="V103" s="756"/>
      <c r="W103" s="756"/>
      <c r="X103" s="756"/>
      <c r="Y103" s="756"/>
      <c r="Z103" s="756"/>
      <c r="AA103" s="756"/>
      <c r="AB103" s="756"/>
      <c r="AC103" s="756"/>
      <c r="AD103" s="756"/>
      <c r="AE103" s="756"/>
      <c r="AF103" s="756"/>
      <c r="AG103" s="756"/>
      <c r="AH103" s="756"/>
      <c r="AI103" s="756"/>
      <c r="AJ103" s="756"/>
      <c r="AK103" s="756"/>
      <c r="AL103" s="756"/>
    </row>
    <row r="104" spans="2:38" x14ac:dyDescent="0.25"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756"/>
      <c r="AL104" s="756"/>
    </row>
    <row r="105" spans="2:38" x14ac:dyDescent="0.25">
      <c r="B105" s="756"/>
      <c r="C105" s="756"/>
      <c r="D105" s="756"/>
      <c r="E105" s="756"/>
      <c r="F105" s="756"/>
      <c r="G105" s="756"/>
      <c r="H105" s="756"/>
      <c r="I105" s="756"/>
      <c r="J105" s="756"/>
      <c r="K105" s="756"/>
      <c r="L105" s="756"/>
      <c r="M105" s="756"/>
      <c r="N105" s="756"/>
      <c r="O105" s="756"/>
      <c r="P105" s="756"/>
      <c r="Q105" s="756"/>
      <c r="R105" s="756"/>
      <c r="S105" s="756"/>
      <c r="T105" s="756"/>
      <c r="U105" s="756"/>
      <c r="V105" s="756"/>
      <c r="W105" s="756"/>
      <c r="X105" s="756"/>
      <c r="Y105" s="756"/>
      <c r="Z105" s="756"/>
      <c r="AA105" s="756"/>
      <c r="AB105" s="756"/>
      <c r="AC105" s="756"/>
      <c r="AD105" s="756"/>
      <c r="AE105" s="756"/>
      <c r="AF105" s="756"/>
      <c r="AG105" s="756"/>
      <c r="AH105" s="756"/>
      <c r="AI105" s="756"/>
      <c r="AJ105" s="756"/>
      <c r="AK105" s="756"/>
      <c r="AL105" s="756"/>
    </row>
    <row r="106" spans="2:38" x14ac:dyDescent="0.25">
      <c r="B106" s="756"/>
      <c r="C106" s="756"/>
      <c r="D106" s="756"/>
      <c r="E106" s="756"/>
      <c r="F106" s="756"/>
      <c r="G106" s="756"/>
      <c r="H106" s="756"/>
      <c r="I106" s="756"/>
      <c r="J106" s="756"/>
      <c r="K106" s="756"/>
      <c r="L106" s="756"/>
      <c r="M106" s="756"/>
      <c r="N106" s="756"/>
      <c r="O106" s="756"/>
      <c r="P106" s="756"/>
      <c r="Q106" s="756"/>
      <c r="R106" s="756"/>
      <c r="S106" s="756"/>
      <c r="T106" s="756"/>
      <c r="U106" s="756"/>
      <c r="V106" s="756"/>
      <c r="W106" s="756"/>
      <c r="X106" s="756"/>
      <c r="Y106" s="756"/>
      <c r="Z106" s="756"/>
      <c r="AA106" s="756"/>
      <c r="AB106" s="756"/>
      <c r="AC106" s="756"/>
      <c r="AD106" s="756"/>
      <c r="AE106" s="756"/>
      <c r="AF106" s="756"/>
      <c r="AG106" s="756"/>
      <c r="AH106" s="756"/>
      <c r="AI106" s="756"/>
      <c r="AJ106" s="756"/>
      <c r="AK106" s="756"/>
      <c r="AL106" s="756"/>
    </row>
    <row r="107" spans="2:38" x14ac:dyDescent="0.25">
      <c r="B107" s="756"/>
      <c r="C107" s="756"/>
      <c r="D107" s="756"/>
      <c r="E107" s="756"/>
      <c r="F107" s="756"/>
      <c r="G107" s="756"/>
      <c r="H107" s="756"/>
      <c r="I107" s="756"/>
      <c r="J107" s="756"/>
      <c r="K107" s="756"/>
      <c r="L107" s="756"/>
      <c r="M107" s="756"/>
      <c r="N107" s="756"/>
      <c r="O107" s="756"/>
      <c r="P107" s="756"/>
      <c r="Q107" s="756"/>
      <c r="R107" s="756"/>
      <c r="S107" s="756"/>
      <c r="T107" s="756"/>
      <c r="U107" s="756"/>
      <c r="V107" s="756"/>
      <c r="W107" s="756"/>
      <c r="X107" s="756"/>
      <c r="Y107" s="756"/>
      <c r="Z107" s="756"/>
      <c r="AA107" s="756"/>
      <c r="AB107" s="756"/>
      <c r="AC107" s="756"/>
      <c r="AD107" s="756"/>
      <c r="AE107" s="756"/>
      <c r="AF107" s="756"/>
      <c r="AG107" s="756"/>
      <c r="AH107" s="756"/>
      <c r="AI107" s="756"/>
      <c r="AJ107" s="756"/>
      <c r="AK107" s="756"/>
      <c r="AL107" s="756"/>
    </row>
    <row r="108" spans="2:38" x14ac:dyDescent="0.25">
      <c r="B108" s="756"/>
      <c r="C108" s="756"/>
      <c r="D108" s="756"/>
      <c r="E108" s="756"/>
      <c r="F108" s="756"/>
      <c r="G108" s="756"/>
      <c r="H108" s="756"/>
      <c r="I108" s="756"/>
      <c r="J108" s="756"/>
      <c r="K108" s="756"/>
      <c r="L108" s="756"/>
      <c r="M108" s="756"/>
      <c r="N108" s="756"/>
      <c r="O108" s="756"/>
      <c r="P108" s="756"/>
      <c r="Q108" s="756"/>
      <c r="R108" s="756"/>
      <c r="S108" s="756"/>
      <c r="T108" s="756"/>
      <c r="U108" s="756"/>
      <c r="V108" s="756"/>
      <c r="W108" s="756"/>
      <c r="X108" s="756"/>
      <c r="Y108" s="756"/>
      <c r="Z108" s="756"/>
      <c r="AA108" s="756"/>
      <c r="AB108" s="756"/>
      <c r="AC108" s="756"/>
      <c r="AD108" s="756"/>
      <c r="AE108" s="756"/>
      <c r="AF108" s="756"/>
      <c r="AG108" s="756"/>
      <c r="AH108" s="756"/>
      <c r="AI108" s="756"/>
      <c r="AJ108" s="756"/>
      <c r="AK108" s="756"/>
      <c r="AL108" s="756"/>
    </row>
    <row r="109" spans="2:38" x14ac:dyDescent="0.25">
      <c r="B109" s="756"/>
      <c r="C109" s="756"/>
      <c r="D109" s="756"/>
      <c r="E109" s="756"/>
      <c r="F109" s="756"/>
      <c r="G109" s="756"/>
      <c r="H109" s="756"/>
      <c r="I109" s="756"/>
      <c r="J109" s="756"/>
      <c r="K109" s="756"/>
      <c r="L109" s="756"/>
      <c r="M109" s="756"/>
      <c r="N109" s="756"/>
      <c r="O109" s="756"/>
      <c r="P109" s="756"/>
      <c r="Q109" s="756"/>
      <c r="R109" s="756"/>
      <c r="S109" s="756"/>
      <c r="T109" s="756"/>
      <c r="U109" s="756"/>
      <c r="V109" s="756"/>
      <c r="W109" s="756"/>
      <c r="X109" s="756"/>
      <c r="Y109" s="756"/>
      <c r="Z109" s="756"/>
      <c r="AA109" s="756"/>
      <c r="AB109" s="756"/>
      <c r="AC109" s="756"/>
      <c r="AD109" s="756"/>
      <c r="AE109" s="756"/>
      <c r="AF109" s="756"/>
      <c r="AG109" s="756"/>
      <c r="AH109" s="756"/>
      <c r="AI109" s="756"/>
      <c r="AJ109" s="756"/>
      <c r="AK109" s="756"/>
      <c r="AL109" s="756"/>
    </row>
    <row r="110" spans="2:38" x14ac:dyDescent="0.25">
      <c r="B110" s="756"/>
      <c r="C110" s="756"/>
      <c r="D110" s="756"/>
      <c r="E110" s="756"/>
      <c r="F110" s="756"/>
      <c r="G110" s="756"/>
      <c r="H110" s="756"/>
      <c r="I110" s="756"/>
      <c r="J110" s="756"/>
      <c r="K110" s="756"/>
      <c r="L110" s="756"/>
      <c r="M110" s="756"/>
      <c r="N110" s="756"/>
      <c r="O110" s="756"/>
      <c r="P110" s="756"/>
      <c r="Q110" s="756"/>
      <c r="R110" s="756"/>
      <c r="S110" s="756"/>
      <c r="T110" s="756"/>
      <c r="U110" s="756"/>
      <c r="V110" s="756"/>
      <c r="W110" s="756"/>
      <c r="X110" s="756"/>
      <c r="Y110" s="756"/>
      <c r="Z110" s="756"/>
      <c r="AA110" s="756"/>
      <c r="AB110" s="756"/>
      <c r="AC110" s="756"/>
      <c r="AD110" s="756"/>
      <c r="AE110" s="756"/>
      <c r="AF110" s="756"/>
      <c r="AG110" s="756"/>
      <c r="AH110" s="756"/>
      <c r="AI110" s="756"/>
      <c r="AJ110" s="756"/>
      <c r="AK110" s="756"/>
      <c r="AL110" s="756"/>
    </row>
    <row r="111" spans="2:38" x14ac:dyDescent="0.25">
      <c r="B111" s="756"/>
      <c r="C111" s="756"/>
      <c r="D111" s="756"/>
      <c r="E111" s="756"/>
      <c r="F111" s="756"/>
      <c r="G111" s="756"/>
      <c r="H111" s="756"/>
      <c r="I111" s="756"/>
      <c r="J111" s="756"/>
      <c r="K111" s="756"/>
      <c r="L111" s="756"/>
      <c r="M111" s="756"/>
      <c r="N111" s="756"/>
      <c r="O111" s="756"/>
      <c r="P111" s="756"/>
      <c r="Q111" s="756"/>
      <c r="R111" s="756"/>
      <c r="S111" s="756"/>
      <c r="T111" s="756"/>
      <c r="U111" s="756"/>
      <c r="V111" s="756"/>
      <c r="W111" s="756"/>
      <c r="X111" s="756"/>
      <c r="Y111" s="756"/>
      <c r="Z111" s="756"/>
      <c r="AA111" s="756"/>
      <c r="AB111" s="756"/>
      <c r="AC111" s="756"/>
      <c r="AD111" s="756"/>
      <c r="AE111" s="756"/>
      <c r="AF111" s="756"/>
      <c r="AG111" s="756"/>
      <c r="AH111" s="756"/>
      <c r="AI111" s="756"/>
      <c r="AJ111" s="756"/>
      <c r="AK111" s="756"/>
      <c r="AL111" s="756"/>
    </row>
    <row r="112" spans="2:38" x14ac:dyDescent="0.25">
      <c r="B112" s="756"/>
      <c r="C112" s="756"/>
      <c r="D112" s="756"/>
      <c r="E112" s="756"/>
      <c r="F112" s="756"/>
      <c r="G112" s="756"/>
      <c r="H112" s="756"/>
      <c r="I112" s="756"/>
      <c r="J112" s="756"/>
      <c r="K112" s="756"/>
      <c r="L112" s="756"/>
      <c r="M112" s="756"/>
      <c r="N112" s="756"/>
      <c r="O112" s="756"/>
      <c r="P112" s="756"/>
      <c r="Q112" s="756"/>
      <c r="R112" s="756"/>
      <c r="S112" s="756"/>
      <c r="T112" s="756"/>
      <c r="U112" s="756"/>
      <c r="V112" s="756"/>
      <c r="W112" s="756"/>
      <c r="X112" s="756"/>
      <c r="Y112" s="756"/>
      <c r="Z112" s="756"/>
      <c r="AA112" s="756"/>
      <c r="AB112" s="756"/>
      <c r="AC112" s="756"/>
      <c r="AD112" s="756"/>
      <c r="AE112" s="756"/>
      <c r="AF112" s="756"/>
      <c r="AG112" s="756"/>
      <c r="AH112" s="756"/>
      <c r="AI112" s="756"/>
      <c r="AJ112" s="756"/>
      <c r="AK112" s="756"/>
      <c r="AL112" s="756"/>
    </row>
    <row r="113" spans="2:38" x14ac:dyDescent="0.25"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756"/>
      <c r="AL113" s="756"/>
    </row>
    <row r="114" spans="2:38" x14ac:dyDescent="0.25">
      <c r="B114" s="756"/>
      <c r="C114" s="756"/>
      <c r="D114" s="756"/>
      <c r="E114" s="756"/>
      <c r="F114" s="756"/>
      <c r="G114" s="756"/>
      <c r="H114" s="756"/>
      <c r="I114" s="756"/>
      <c r="J114" s="756"/>
      <c r="K114" s="756"/>
      <c r="L114" s="756"/>
      <c r="M114" s="756"/>
      <c r="N114" s="756"/>
      <c r="O114" s="756"/>
      <c r="P114" s="756"/>
      <c r="Q114" s="756"/>
      <c r="R114" s="756"/>
      <c r="S114" s="756"/>
      <c r="T114" s="756"/>
      <c r="U114" s="756"/>
      <c r="V114" s="756"/>
      <c r="W114" s="756"/>
      <c r="X114" s="756"/>
      <c r="Y114" s="756"/>
      <c r="Z114" s="756"/>
      <c r="AA114" s="756"/>
      <c r="AB114" s="756"/>
      <c r="AC114" s="756"/>
      <c r="AD114" s="756"/>
      <c r="AE114" s="756"/>
      <c r="AF114" s="756"/>
      <c r="AG114" s="756"/>
      <c r="AH114" s="756"/>
      <c r="AI114" s="756"/>
      <c r="AJ114" s="756"/>
      <c r="AK114" s="756"/>
      <c r="AL114" s="756"/>
    </row>
    <row r="115" spans="2:38" x14ac:dyDescent="0.25">
      <c r="B115" s="756"/>
      <c r="C115" s="756"/>
      <c r="D115" s="756"/>
      <c r="E115" s="756"/>
      <c r="F115" s="756"/>
      <c r="G115" s="756"/>
      <c r="H115" s="756"/>
      <c r="I115" s="756"/>
      <c r="J115" s="756"/>
      <c r="K115" s="756"/>
      <c r="L115" s="756"/>
      <c r="M115" s="756"/>
      <c r="N115" s="756"/>
      <c r="O115" s="756"/>
      <c r="P115" s="756"/>
      <c r="Q115" s="756"/>
      <c r="R115" s="756"/>
      <c r="S115" s="756"/>
      <c r="T115" s="756"/>
      <c r="U115" s="756"/>
      <c r="V115" s="756"/>
      <c r="W115" s="756"/>
      <c r="X115" s="756"/>
      <c r="Y115" s="756"/>
      <c r="Z115" s="756"/>
      <c r="AA115" s="756"/>
      <c r="AB115" s="756"/>
      <c r="AC115" s="756"/>
      <c r="AD115" s="756"/>
      <c r="AE115" s="756"/>
      <c r="AF115" s="756"/>
      <c r="AG115" s="756"/>
      <c r="AH115" s="756"/>
      <c r="AI115" s="756"/>
      <c r="AJ115" s="756"/>
      <c r="AK115" s="756"/>
      <c r="AL115" s="756"/>
    </row>
    <row r="116" spans="2:38" x14ac:dyDescent="0.25">
      <c r="B116" s="756"/>
      <c r="C116" s="756"/>
      <c r="D116" s="756"/>
      <c r="E116" s="756"/>
      <c r="F116" s="756"/>
      <c r="G116" s="756"/>
      <c r="H116" s="756"/>
      <c r="I116" s="756"/>
      <c r="J116" s="756"/>
      <c r="K116" s="756"/>
      <c r="L116" s="756"/>
      <c r="M116" s="756"/>
      <c r="N116" s="756"/>
      <c r="O116" s="756"/>
      <c r="P116" s="756"/>
      <c r="Q116" s="756"/>
      <c r="R116" s="756"/>
      <c r="S116" s="756"/>
      <c r="T116" s="756"/>
      <c r="U116" s="756"/>
      <c r="V116" s="756"/>
      <c r="W116" s="756"/>
      <c r="X116" s="756"/>
      <c r="Y116" s="756"/>
      <c r="Z116" s="756"/>
      <c r="AA116" s="756"/>
      <c r="AB116" s="756"/>
      <c r="AC116" s="756"/>
      <c r="AD116" s="756"/>
      <c r="AE116" s="756"/>
      <c r="AF116" s="756"/>
      <c r="AG116" s="756"/>
      <c r="AH116" s="756"/>
      <c r="AI116" s="756"/>
      <c r="AJ116" s="756"/>
      <c r="AK116" s="756"/>
      <c r="AL116" s="756"/>
    </row>
    <row r="117" spans="2:38" x14ac:dyDescent="0.25">
      <c r="B117" s="756"/>
      <c r="C117" s="756"/>
      <c r="D117" s="756"/>
      <c r="E117" s="756"/>
      <c r="F117" s="756"/>
      <c r="G117" s="756"/>
      <c r="H117" s="756"/>
      <c r="I117" s="756"/>
      <c r="J117" s="756"/>
      <c r="K117" s="756"/>
      <c r="L117" s="756"/>
      <c r="M117" s="756"/>
      <c r="N117" s="756"/>
      <c r="O117" s="756"/>
      <c r="P117" s="756"/>
      <c r="Q117" s="756"/>
      <c r="R117" s="756"/>
      <c r="S117" s="756"/>
      <c r="T117" s="756"/>
      <c r="U117" s="756"/>
      <c r="V117" s="756"/>
      <c r="W117" s="756"/>
      <c r="X117" s="756"/>
      <c r="Y117" s="756"/>
      <c r="Z117" s="756"/>
      <c r="AA117" s="756"/>
      <c r="AB117" s="756"/>
      <c r="AC117" s="756"/>
      <c r="AD117" s="756"/>
      <c r="AE117" s="756"/>
      <c r="AF117" s="756"/>
      <c r="AG117" s="756"/>
      <c r="AH117" s="756"/>
      <c r="AI117" s="756"/>
      <c r="AJ117" s="756"/>
      <c r="AK117" s="756"/>
      <c r="AL117" s="756"/>
    </row>
    <row r="118" spans="2:38" x14ac:dyDescent="0.25">
      <c r="B118" s="756"/>
      <c r="C118" s="756"/>
      <c r="D118" s="756"/>
      <c r="E118" s="756"/>
      <c r="F118" s="756"/>
      <c r="G118" s="756"/>
      <c r="H118" s="756"/>
      <c r="I118" s="756"/>
      <c r="J118" s="756"/>
      <c r="K118" s="756"/>
      <c r="L118" s="756"/>
      <c r="M118" s="756"/>
      <c r="N118" s="756"/>
      <c r="O118" s="756"/>
      <c r="P118" s="756"/>
      <c r="Q118" s="756"/>
      <c r="R118" s="756"/>
      <c r="S118" s="756"/>
      <c r="T118" s="756"/>
      <c r="U118" s="756"/>
      <c r="V118" s="756"/>
      <c r="W118" s="756"/>
      <c r="X118" s="756"/>
      <c r="Y118" s="756"/>
      <c r="Z118" s="756"/>
      <c r="AA118" s="756"/>
      <c r="AB118" s="756"/>
      <c r="AC118" s="756"/>
      <c r="AD118" s="756"/>
      <c r="AE118" s="756"/>
      <c r="AF118" s="756"/>
      <c r="AG118" s="756"/>
      <c r="AH118" s="756"/>
      <c r="AI118" s="756"/>
      <c r="AJ118" s="756"/>
      <c r="AK118" s="756"/>
      <c r="AL118" s="756"/>
    </row>
    <row r="119" spans="2:38" x14ac:dyDescent="0.25">
      <c r="B119" s="756"/>
      <c r="C119" s="756"/>
      <c r="D119" s="756"/>
      <c r="E119" s="756"/>
      <c r="F119" s="756"/>
      <c r="G119" s="756"/>
      <c r="H119" s="756"/>
      <c r="I119" s="756"/>
      <c r="J119" s="756"/>
      <c r="K119" s="756"/>
      <c r="L119" s="756"/>
      <c r="M119" s="756"/>
      <c r="N119" s="756"/>
      <c r="O119" s="756"/>
      <c r="P119" s="756"/>
      <c r="Q119" s="756"/>
      <c r="R119" s="756"/>
      <c r="S119" s="756"/>
      <c r="T119" s="756"/>
      <c r="U119" s="756"/>
      <c r="V119" s="756"/>
      <c r="W119" s="756"/>
      <c r="X119" s="756"/>
      <c r="Y119" s="756"/>
      <c r="Z119" s="756"/>
      <c r="AA119" s="756"/>
      <c r="AB119" s="756"/>
      <c r="AC119" s="756"/>
      <c r="AD119" s="756"/>
      <c r="AE119" s="756"/>
      <c r="AF119" s="756"/>
      <c r="AG119" s="756"/>
      <c r="AH119" s="756"/>
      <c r="AI119" s="756"/>
      <c r="AJ119" s="756"/>
      <c r="AK119" s="756"/>
      <c r="AL119" s="756"/>
    </row>
    <row r="120" spans="2:38" x14ac:dyDescent="0.25">
      <c r="B120" s="756"/>
      <c r="C120" s="756"/>
      <c r="D120" s="756"/>
      <c r="E120" s="756"/>
      <c r="F120" s="756"/>
      <c r="G120" s="756"/>
      <c r="H120" s="756"/>
      <c r="I120" s="756"/>
      <c r="J120" s="756"/>
      <c r="K120" s="756"/>
      <c r="L120" s="756"/>
      <c r="M120" s="756"/>
      <c r="N120" s="756"/>
      <c r="O120" s="756"/>
      <c r="P120" s="756"/>
      <c r="Q120" s="756"/>
      <c r="R120" s="756"/>
      <c r="S120" s="756"/>
      <c r="T120" s="756"/>
      <c r="U120" s="756"/>
      <c r="V120" s="756"/>
      <c r="W120" s="756"/>
      <c r="X120" s="756"/>
      <c r="Y120" s="756"/>
      <c r="Z120" s="756"/>
      <c r="AA120" s="756"/>
      <c r="AB120" s="756"/>
      <c r="AC120" s="756"/>
      <c r="AD120" s="756"/>
      <c r="AE120" s="756"/>
      <c r="AF120" s="756"/>
      <c r="AG120" s="756"/>
      <c r="AH120" s="756"/>
      <c r="AI120" s="756"/>
      <c r="AJ120" s="756"/>
      <c r="AK120" s="756"/>
      <c r="AL120" s="756"/>
    </row>
    <row r="121" spans="2:38" x14ac:dyDescent="0.25">
      <c r="B121" s="756"/>
      <c r="C121" s="756"/>
      <c r="D121" s="756"/>
      <c r="E121" s="756"/>
      <c r="F121" s="756"/>
      <c r="G121" s="756"/>
      <c r="H121" s="756"/>
      <c r="I121" s="756"/>
      <c r="J121" s="756"/>
      <c r="K121" s="756"/>
      <c r="L121" s="756"/>
      <c r="M121" s="756"/>
      <c r="N121" s="756"/>
      <c r="O121" s="756"/>
      <c r="P121" s="756"/>
      <c r="Q121" s="756"/>
      <c r="R121" s="756"/>
      <c r="S121" s="756"/>
      <c r="T121" s="756"/>
      <c r="U121" s="756"/>
      <c r="V121" s="756"/>
      <c r="W121" s="756"/>
      <c r="X121" s="756"/>
      <c r="Y121" s="756"/>
      <c r="Z121" s="756"/>
      <c r="AA121" s="756"/>
      <c r="AB121" s="756"/>
      <c r="AC121" s="756"/>
      <c r="AD121" s="756"/>
      <c r="AE121" s="756"/>
      <c r="AF121" s="756"/>
      <c r="AG121" s="756"/>
      <c r="AH121" s="756"/>
      <c r="AI121" s="756"/>
      <c r="AJ121" s="756"/>
      <c r="AK121" s="756"/>
      <c r="AL121" s="756"/>
    </row>
    <row r="122" spans="2:38" x14ac:dyDescent="0.25">
      <c r="B122" s="756"/>
      <c r="C122" s="756"/>
      <c r="D122" s="756"/>
      <c r="E122" s="756"/>
      <c r="F122" s="756"/>
      <c r="G122" s="756"/>
      <c r="H122" s="756"/>
      <c r="I122" s="756"/>
      <c r="J122" s="756"/>
      <c r="K122" s="756"/>
      <c r="L122" s="756"/>
      <c r="M122" s="756"/>
      <c r="N122" s="756"/>
      <c r="O122" s="756"/>
      <c r="P122" s="756"/>
      <c r="Q122" s="756"/>
      <c r="R122" s="756"/>
      <c r="S122" s="756"/>
      <c r="T122" s="756"/>
      <c r="U122" s="756"/>
      <c r="V122" s="756"/>
      <c r="W122" s="756"/>
      <c r="X122" s="756"/>
      <c r="Y122" s="756"/>
      <c r="Z122" s="756"/>
      <c r="AA122" s="756"/>
      <c r="AB122" s="756"/>
      <c r="AC122" s="756"/>
      <c r="AD122" s="756"/>
      <c r="AE122" s="756"/>
      <c r="AF122" s="756"/>
      <c r="AG122" s="756"/>
      <c r="AH122" s="756"/>
      <c r="AI122" s="756"/>
      <c r="AJ122" s="756"/>
      <c r="AK122" s="756"/>
      <c r="AL122" s="756"/>
    </row>
    <row r="123" spans="2:38" x14ac:dyDescent="0.25">
      <c r="B123" s="756"/>
      <c r="C123" s="756"/>
      <c r="D123" s="756"/>
      <c r="E123" s="756"/>
      <c r="F123" s="756"/>
      <c r="G123" s="756"/>
      <c r="H123" s="756"/>
      <c r="I123" s="756"/>
      <c r="J123" s="756"/>
      <c r="K123" s="756"/>
      <c r="L123" s="756"/>
      <c r="M123" s="756"/>
      <c r="N123" s="756"/>
      <c r="O123" s="756"/>
      <c r="P123" s="756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756"/>
      <c r="AE123" s="756"/>
      <c r="AF123" s="756"/>
      <c r="AG123" s="756"/>
      <c r="AH123" s="756"/>
      <c r="AI123" s="756"/>
      <c r="AJ123" s="756"/>
      <c r="AK123" s="756"/>
      <c r="AL123" s="756"/>
    </row>
    <row r="124" spans="2:38" x14ac:dyDescent="0.25">
      <c r="B124" s="756"/>
      <c r="C124" s="756"/>
      <c r="D124" s="756"/>
      <c r="E124" s="756"/>
      <c r="F124" s="756"/>
      <c r="G124" s="756"/>
      <c r="H124" s="756"/>
      <c r="I124" s="756"/>
      <c r="J124" s="756"/>
      <c r="K124" s="756"/>
      <c r="L124" s="756"/>
      <c r="M124" s="756"/>
      <c r="N124" s="756"/>
      <c r="O124" s="756"/>
      <c r="P124" s="756"/>
      <c r="Q124" s="756"/>
      <c r="R124" s="756"/>
      <c r="S124" s="756"/>
      <c r="T124" s="756"/>
      <c r="U124" s="756"/>
      <c r="V124" s="756"/>
      <c r="W124" s="756"/>
      <c r="X124" s="756"/>
      <c r="Y124" s="756"/>
      <c r="Z124" s="756"/>
      <c r="AA124" s="756"/>
      <c r="AB124" s="756"/>
      <c r="AC124" s="756"/>
      <c r="AD124" s="756"/>
      <c r="AE124" s="756"/>
      <c r="AF124" s="756"/>
      <c r="AG124" s="756"/>
      <c r="AH124" s="756"/>
      <c r="AI124" s="756"/>
      <c r="AJ124" s="756"/>
      <c r="AK124" s="756"/>
      <c r="AL124" s="756"/>
    </row>
    <row r="125" spans="2:38" x14ac:dyDescent="0.25">
      <c r="B125" s="756"/>
      <c r="C125" s="756"/>
      <c r="D125" s="756"/>
      <c r="E125" s="756"/>
      <c r="F125" s="756"/>
      <c r="G125" s="756"/>
      <c r="H125" s="756"/>
      <c r="I125" s="756"/>
      <c r="J125" s="756"/>
      <c r="K125" s="756"/>
      <c r="L125" s="756"/>
      <c r="M125" s="756"/>
      <c r="N125" s="756"/>
      <c r="O125" s="756"/>
      <c r="P125" s="756"/>
      <c r="Q125" s="756"/>
      <c r="R125" s="756"/>
      <c r="S125" s="756"/>
      <c r="T125" s="756"/>
      <c r="U125" s="756"/>
      <c r="V125" s="756"/>
      <c r="W125" s="756"/>
      <c r="X125" s="756"/>
      <c r="Y125" s="756"/>
      <c r="Z125" s="756"/>
      <c r="AA125" s="756"/>
      <c r="AB125" s="756"/>
      <c r="AC125" s="756"/>
      <c r="AD125" s="756"/>
      <c r="AE125" s="756"/>
      <c r="AF125" s="756"/>
      <c r="AG125" s="756"/>
      <c r="AH125" s="756"/>
      <c r="AI125" s="756"/>
      <c r="AJ125" s="756"/>
      <c r="AK125" s="756"/>
      <c r="AL125" s="756"/>
    </row>
    <row r="126" spans="2:38" x14ac:dyDescent="0.25">
      <c r="B126" s="756"/>
      <c r="C126" s="756"/>
      <c r="D126" s="756"/>
      <c r="E126" s="756"/>
      <c r="F126" s="756"/>
      <c r="G126" s="756"/>
      <c r="H126" s="756"/>
      <c r="I126" s="756"/>
      <c r="J126" s="756"/>
      <c r="K126" s="756"/>
      <c r="L126" s="756"/>
      <c r="M126" s="756"/>
      <c r="N126" s="756"/>
      <c r="O126" s="756"/>
      <c r="P126" s="756"/>
      <c r="Q126" s="756"/>
      <c r="R126" s="756"/>
      <c r="S126" s="756"/>
      <c r="T126" s="756"/>
      <c r="U126" s="756"/>
      <c r="V126" s="756"/>
      <c r="W126" s="756"/>
      <c r="X126" s="756"/>
      <c r="Y126" s="756"/>
      <c r="Z126" s="756"/>
      <c r="AA126" s="756"/>
      <c r="AB126" s="756"/>
      <c r="AC126" s="756"/>
      <c r="AD126" s="756"/>
      <c r="AE126" s="756"/>
      <c r="AF126" s="756"/>
      <c r="AG126" s="756"/>
      <c r="AH126" s="756"/>
      <c r="AI126" s="756"/>
      <c r="AJ126" s="756"/>
      <c r="AK126" s="756"/>
      <c r="AL126" s="756"/>
    </row>
    <row r="127" spans="2:38" x14ac:dyDescent="0.25">
      <c r="B127" s="756"/>
      <c r="C127" s="756"/>
      <c r="D127" s="756"/>
      <c r="E127" s="756"/>
      <c r="F127" s="756"/>
      <c r="G127" s="756"/>
      <c r="H127" s="756"/>
      <c r="I127" s="756"/>
      <c r="J127" s="756"/>
      <c r="K127" s="756"/>
      <c r="L127" s="756"/>
      <c r="M127" s="756"/>
      <c r="N127" s="756"/>
      <c r="O127" s="756"/>
      <c r="P127" s="756"/>
      <c r="Q127" s="756"/>
      <c r="R127" s="756"/>
      <c r="S127" s="756"/>
      <c r="T127" s="756"/>
      <c r="U127" s="756"/>
      <c r="V127" s="756"/>
      <c r="W127" s="756"/>
      <c r="X127" s="756"/>
      <c r="Y127" s="756"/>
      <c r="Z127" s="756"/>
      <c r="AA127" s="756"/>
      <c r="AB127" s="756"/>
      <c r="AC127" s="756"/>
      <c r="AD127" s="756"/>
      <c r="AE127" s="756"/>
      <c r="AF127" s="756"/>
      <c r="AG127" s="756"/>
      <c r="AH127" s="756"/>
      <c r="AI127" s="756"/>
      <c r="AJ127" s="756"/>
      <c r="AK127" s="756"/>
      <c r="AL127" s="756"/>
    </row>
    <row r="128" spans="2:38" x14ac:dyDescent="0.25">
      <c r="B128" s="756"/>
      <c r="C128" s="756"/>
      <c r="D128" s="756"/>
      <c r="E128" s="756"/>
      <c r="F128" s="756"/>
      <c r="G128" s="756"/>
      <c r="H128" s="756"/>
      <c r="I128" s="756"/>
      <c r="J128" s="756"/>
      <c r="K128" s="756"/>
      <c r="L128" s="756"/>
      <c r="M128" s="756"/>
      <c r="N128" s="756"/>
      <c r="O128" s="756"/>
      <c r="P128" s="756"/>
      <c r="Q128" s="756"/>
      <c r="R128" s="756"/>
      <c r="S128" s="756"/>
      <c r="T128" s="756"/>
      <c r="U128" s="756"/>
      <c r="V128" s="756"/>
      <c r="W128" s="756"/>
      <c r="X128" s="756"/>
      <c r="Y128" s="756"/>
      <c r="Z128" s="756"/>
      <c r="AA128" s="756"/>
      <c r="AB128" s="756"/>
      <c r="AC128" s="756"/>
      <c r="AD128" s="756"/>
      <c r="AE128" s="756"/>
      <c r="AF128" s="756"/>
      <c r="AG128" s="756"/>
      <c r="AH128" s="756"/>
      <c r="AI128" s="756"/>
      <c r="AJ128" s="756"/>
      <c r="AK128" s="756"/>
      <c r="AL128" s="756"/>
    </row>
    <row r="129" spans="2:38" x14ac:dyDescent="0.25">
      <c r="B129" s="756"/>
      <c r="C129" s="756"/>
      <c r="D129" s="756"/>
      <c r="E129" s="756"/>
      <c r="F129" s="756"/>
      <c r="G129" s="756"/>
      <c r="H129" s="756"/>
      <c r="I129" s="756"/>
      <c r="J129" s="756"/>
      <c r="K129" s="756"/>
      <c r="L129" s="756"/>
      <c r="M129" s="756"/>
      <c r="N129" s="756"/>
      <c r="O129" s="756"/>
      <c r="P129" s="756"/>
      <c r="Q129" s="756"/>
      <c r="R129" s="756"/>
      <c r="S129" s="756"/>
      <c r="T129" s="756"/>
      <c r="U129" s="756"/>
      <c r="V129" s="756"/>
      <c r="W129" s="756"/>
      <c r="X129" s="756"/>
      <c r="Y129" s="756"/>
      <c r="Z129" s="756"/>
      <c r="AA129" s="756"/>
      <c r="AB129" s="756"/>
      <c r="AC129" s="756"/>
      <c r="AD129" s="756"/>
      <c r="AE129" s="756"/>
      <c r="AF129" s="756"/>
      <c r="AG129" s="756"/>
      <c r="AH129" s="756"/>
      <c r="AI129" s="756"/>
      <c r="AJ129" s="756"/>
      <c r="AK129" s="756"/>
      <c r="AL129" s="756"/>
    </row>
    <row r="130" spans="2:38" x14ac:dyDescent="0.25">
      <c r="B130" s="756"/>
      <c r="C130" s="756"/>
      <c r="D130" s="756"/>
      <c r="E130" s="756"/>
      <c r="F130" s="756"/>
      <c r="G130" s="756"/>
      <c r="H130" s="756"/>
      <c r="I130" s="756"/>
      <c r="J130" s="756"/>
      <c r="K130" s="756"/>
      <c r="L130" s="756"/>
      <c r="M130" s="756"/>
      <c r="N130" s="756"/>
      <c r="O130" s="756"/>
      <c r="P130" s="756"/>
      <c r="Q130" s="756"/>
      <c r="R130" s="756"/>
      <c r="S130" s="756"/>
      <c r="T130" s="756"/>
      <c r="U130" s="756"/>
      <c r="V130" s="756"/>
      <c r="W130" s="756"/>
      <c r="X130" s="756"/>
      <c r="Y130" s="756"/>
      <c r="Z130" s="756"/>
      <c r="AA130" s="756"/>
      <c r="AB130" s="756"/>
      <c r="AC130" s="756"/>
      <c r="AD130" s="756"/>
      <c r="AE130" s="756"/>
      <c r="AF130" s="756"/>
      <c r="AG130" s="756"/>
      <c r="AH130" s="756"/>
      <c r="AI130" s="756"/>
      <c r="AJ130" s="756"/>
      <c r="AK130" s="756"/>
      <c r="AL130" s="756"/>
    </row>
    <row r="131" spans="2:38" x14ac:dyDescent="0.25">
      <c r="B131" s="756"/>
      <c r="C131" s="756"/>
      <c r="D131" s="756"/>
      <c r="E131" s="756"/>
      <c r="F131" s="756"/>
      <c r="G131" s="756"/>
      <c r="H131" s="756"/>
      <c r="I131" s="756"/>
      <c r="J131" s="756"/>
      <c r="K131" s="756"/>
      <c r="L131" s="756"/>
      <c r="M131" s="756"/>
      <c r="N131" s="756"/>
      <c r="O131" s="756"/>
      <c r="P131" s="756"/>
      <c r="Q131" s="756"/>
      <c r="R131" s="756"/>
      <c r="S131" s="756"/>
      <c r="T131" s="756"/>
      <c r="U131" s="756"/>
      <c r="V131" s="756"/>
      <c r="W131" s="756"/>
      <c r="X131" s="756"/>
      <c r="Y131" s="756"/>
      <c r="Z131" s="756"/>
      <c r="AA131" s="756"/>
      <c r="AB131" s="756"/>
      <c r="AC131" s="756"/>
      <c r="AD131" s="756"/>
      <c r="AE131" s="756"/>
      <c r="AF131" s="756"/>
      <c r="AG131" s="756"/>
      <c r="AH131" s="756"/>
      <c r="AI131" s="756"/>
      <c r="AJ131" s="756"/>
      <c r="AK131" s="756"/>
      <c r="AL131" s="756"/>
    </row>
    <row r="132" spans="2:38" x14ac:dyDescent="0.25">
      <c r="B132" s="756"/>
      <c r="C132" s="756"/>
      <c r="D132" s="756"/>
      <c r="E132" s="756"/>
      <c r="F132" s="756"/>
      <c r="G132" s="756"/>
      <c r="H132" s="756"/>
      <c r="I132" s="756"/>
      <c r="J132" s="756"/>
      <c r="K132" s="756"/>
      <c r="L132" s="756"/>
      <c r="M132" s="756"/>
      <c r="N132" s="756"/>
      <c r="O132" s="756"/>
      <c r="P132" s="756"/>
      <c r="Q132" s="756"/>
      <c r="R132" s="756"/>
      <c r="S132" s="756"/>
      <c r="T132" s="756"/>
      <c r="U132" s="756"/>
      <c r="V132" s="756"/>
      <c r="W132" s="756"/>
      <c r="X132" s="756"/>
      <c r="Y132" s="756"/>
      <c r="Z132" s="756"/>
      <c r="AA132" s="756"/>
      <c r="AB132" s="756"/>
      <c r="AC132" s="756"/>
      <c r="AD132" s="756"/>
      <c r="AE132" s="756"/>
      <c r="AF132" s="756"/>
      <c r="AG132" s="756"/>
      <c r="AH132" s="756"/>
      <c r="AI132" s="756"/>
      <c r="AJ132" s="756"/>
      <c r="AK132" s="756"/>
      <c r="AL132" s="756"/>
    </row>
    <row r="133" spans="2:38" x14ac:dyDescent="0.25">
      <c r="B133" s="756"/>
      <c r="C133" s="756"/>
      <c r="D133" s="756"/>
      <c r="E133" s="756"/>
      <c r="F133" s="756"/>
      <c r="G133" s="756"/>
      <c r="H133" s="756"/>
      <c r="I133" s="756"/>
      <c r="J133" s="756"/>
      <c r="K133" s="756"/>
      <c r="L133" s="756"/>
      <c r="M133" s="756"/>
      <c r="N133" s="756"/>
      <c r="O133" s="756"/>
      <c r="P133" s="756"/>
      <c r="Q133" s="756"/>
      <c r="R133" s="756"/>
      <c r="S133" s="756"/>
      <c r="T133" s="756"/>
      <c r="U133" s="756"/>
      <c r="V133" s="756"/>
      <c r="W133" s="756"/>
      <c r="X133" s="756"/>
      <c r="Y133" s="756"/>
      <c r="Z133" s="756"/>
      <c r="AA133" s="756"/>
      <c r="AB133" s="756"/>
      <c r="AC133" s="756"/>
      <c r="AD133" s="756"/>
      <c r="AE133" s="756"/>
      <c r="AF133" s="756"/>
      <c r="AG133" s="756"/>
      <c r="AH133" s="756"/>
      <c r="AI133" s="756"/>
      <c r="AJ133" s="756"/>
      <c r="AK133" s="756"/>
      <c r="AL133" s="756"/>
    </row>
    <row r="134" spans="2:38" x14ac:dyDescent="0.25">
      <c r="B134" s="756"/>
      <c r="C134" s="756"/>
      <c r="D134" s="756"/>
      <c r="E134" s="756"/>
      <c r="F134" s="756"/>
      <c r="G134" s="756"/>
      <c r="H134" s="756"/>
      <c r="I134" s="756"/>
      <c r="J134" s="756"/>
      <c r="K134" s="756"/>
      <c r="L134" s="756"/>
      <c r="M134" s="756"/>
      <c r="N134" s="756"/>
      <c r="O134" s="756"/>
      <c r="P134" s="756"/>
      <c r="Q134" s="756"/>
      <c r="R134" s="756"/>
      <c r="S134" s="756"/>
      <c r="T134" s="756"/>
      <c r="U134" s="756"/>
      <c r="V134" s="756"/>
      <c r="W134" s="756"/>
      <c r="X134" s="756"/>
      <c r="Y134" s="756"/>
      <c r="Z134" s="756"/>
      <c r="AA134" s="756"/>
      <c r="AB134" s="756"/>
      <c r="AC134" s="756"/>
      <c r="AD134" s="756"/>
      <c r="AE134" s="756"/>
      <c r="AF134" s="756"/>
      <c r="AG134" s="756"/>
      <c r="AH134" s="756"/>
      <c r="AI134" s="756"/>
      <c r="AJ134" s="756"/>
      <c r="AK134" s="756"/>
      <c r="AL134" s="756"/>
    </row>
    <row r="135" spans="2:38" x14ac:dyDescent="0.25">
      <c r="B135" s="756"/>
      <c r="C135" s="756"/>
      <c r="D135" s="756"/>
      <c r="E135" s="756"/>
      <c r="F135" s="756"/>
      <c r="G135" s="756"/>
      <c r="H135" s="756"/>
      <c r="I135" s="756"/>
      <c r="J135" s="756"/>
      <c r="K135" s="756"/>
      <c r="L135" s="756"/>
      <c r="M135" s="756"/>
      <c r="N135" s="756"/>
      <c r="O135" s="756"/>
      <c r="P135" s="756"/>
      <c r="Q135" s="756"/>
      <c r="R135" s="756"/>
      <c r="S135" s="756"/>
      <c r="T135" s="756"/>
      <c r="U135" s="756"/>
      <c r="V135" s="756"/>
      <c r="W135" s="756"/>
      <c r="X135" s="756"/>
      <c r="Y135" s="756"/>
      <c r="Z135" s="756"/>
      <c r="AA135" s="756"/>
      <c r="AB135" s="756"/>
      <c r="AC135" s="756"/>
      <c r="AD135" s="756"/>
      <c r="AE135" s="756"/>
      <c r="AF135" s="756"/>
      <c r="AG135" s="756"/>
      <c r="AH135" s="756"/>
      <c r="AI135" s="756"/>
      <c r="AJ135" s="756"/>
      <c r="AK135" s="756"/>
      <c r="AL135" s="756"/>
    </row>
    <row r="136" spans="2:38" x14ac:dyDescent="0.25">
      <c r="B136" s="756"/>
      <c r="C136" s="756"/>
      <c r="D136" s="756"/>
      <c r="E136" s="756"/>
      <c r="F136" s="756"/>
      <c r="G136" s="756"/>
      <c r="H136" s="756"/>
      <c r="I136" s="756"/>
      <c r="J136" s="756"/>
      <c r="K136" s="756"/>
      <c r="L136" s="756"/>
      <c r="M136" s="756"/>
      <c r="N136" s="756"/>
      <c r="O136" s="756"/>
      <c r="P136" s="756"/>
      <c r="Q136" s="756"/>
      <c r="R136" s="756"/>
      <c r="S136" s="756"/>
      <c r="T136" s="756"/>
      <c r="U136" s="756"/>
      <c r="V136" s="756"/>
      <c r="W136" s="756"/>
      <c r="X136" s="756"/>
      <c r="Y136" s="756"/>
      <c r="Z136" s="756"/>
      <c r="AA136" s="756"/>
      <c r="AB136" s="756"/>
      <c r="AC136" s="756"/>
      <c r="AD136" s="756"/>
      <c r="AE136" s="756"/>
      <c r="AF136" s="756"/>
      <c r="AG136" s="756"/>
      <c r="AH136" s="756"/>
      <c r="AI136" s="756"/>
      <c r="AJ136" s="756"/>
      <c r="AK136" s="756"/>
      <c r="AL136" s="756"/>
    </row>
    <row r="137" spans="2:38" x14ac:dyDescent="0.25">
      <c r="B137" s="756"/>
      <c r="C137" s="756"/>
      <c r="D137" s="756"/>
      <c r="E137" s="756"/>
      <c r="F137" s="756"/>
      <c r="G137" s="756"/>
      <c r="H137" s="756"/>
      <c r="I137" s="756"/>
      <c r="J137" s="756"/>
      <c r="K137" s="756"/>
      <c r="L137" s="756"/>
      <c r="M137" s="756"/>
      <c r="N137" s="756"/>
      <c r="O137" s="756"/>
      <c r="P137" s="756"/>
      <c r="Q137" s="756"/>
      <c r="R137" s="756"/>
      <c r="S137" s="756"/>
      <c r="T137" s="756"/>
      <c r="U137" s="756"/>
      <c r="V137" s="756"/>
      <c r="W137" s="756"/>
      <c r="X137" s="756"/>
      <c r="Y137" s="756"/>
      <c r="Z137" s="756"/>
      <c r="AA137" s="756"/>
      <c r="AB137" s="756"/>
      <c r="AC137" s="756"/>
      <c r="AD137" s="756"/>
      <c r="AE137" s="756"/>
      <c r="AF137" s="756"/>
      <c r="AG137" s="756"/>
      <c r="AH137" s="756"/>
      <c r="AI137" s="756"/>
      <c r="AJ137" s="756"/>
      <c r="AK137" s="756"/>
      <c r="AL137" s="756"/>
    </row>
    <row r="138" spans="2:38" x14ac:dyDescent="0.25">
      <c r="B138" s="756"/>
      <c r="C138" s="756"/>
      <c r="D138" s="756"/>
      <c r="E138" s="756"/>
      <c r="F138" s="756"/>
      <c r="G138" s="756"/>
      <c r="H138" s="756"/>
      <c r="I138" s="756"/>
      <c r="J138" s="756"/>
      <c r="K138" s="756"/>
      <c r="L138" s="756"/>
      <c r="M138" s="756"/>
      <c r="N138" s="756"/>
      <c r="O138" s="756"/>
      <c r="P138" s="756"/>
      <c r="Q138" s="756"/>
      <c r="R138" s="756"/>
      <c r="S138" s="756"/>
      <c r="T138" s="756"/>
      <c r="U138" s="756"/>
      <c r="V138" s="756"/>
      <c r="W138" s="756"/>
      <c r="X138" s="756"/>
      <c r="Y138" s="756"/>
      <c r="Z138" s="756"/>
      <c r="AA138" s="756"/>
      <c r="AB138" s="756"/>
      <c r="AC138" s="756"/>
      <c r="AD138" s="756"/>
      <c r="AE138" s="756"/>
      <c r="AF138" s="756"/>
      <c r="AG138" s="756"/>
      <c r="AH138" s="756"/>
      <c r="AI138" s="756"/>
      <c r="AJ138" s="756"/>
      <c r="AK138" s="756"/>
      <c r="AL138" s="756"/>
    </row>
    <row r="139" spans="2:38" x14ac:dyDescent="0.25">
      <c r="B139" s="756"/>
      <c r="C139" s="756"/>
      <c r="D139" s="756"/>
      <c r="E139" s="756"/>
      <c r="F139" s="756"/>
      <c r="G139" s="756"/>
      <c r="H139" s="756"/>
      <c r="I139" s="756"/>
      <c r="J139" s="756"/>
      <c r="K139" s="756"/>
      <c r="L139" s="756"/>
      <c r="M139" s="756"/>
      <c r="N139" s="756"/>
      <c r="O139" s="756"/>
      <c r="P139" s="756"/>
      <c r="Q139" s="756"/>
      <c r="R139" s="756"/>
      <c r="S139" s="756"/>
      <c r="T139" s="756"/>
      <c r="U139" s="756"/>
      <c r="V139" s="756"/>
      <c r="W139" s="756"/>
      <c r="X139" s="756"/>
      <c r="Y139" s="756"/>
      <c r="Z139" s="756"/>
      <c r="AA139" s="756"/>
      <c r="AB139" s="756"/>
      <c r="AC139" s="756"/>
      <c r="AD139" s="756"/>
      <c r="AE139" s="756"/>
      <c r="AF139" s="756"/>
      <c r="AG139" s="756"/>
      <c r="AH139" s="756"/>
      <c r="AI139" s="756"/>
      <c r="AJ139" s="756"/>
      <c r="AK139" s="756"/>
      <c r="AL139" s="756"/>
    </row>
    <row r="140" spans="2:38" x14ac:dyDescent="0.25">
      <c r="B140" s="756"/>
      <c r="C140" s="756"/>
      <c r="D140" s="756"/>
      <c r="E140" s="756"/>
      <c r="F140" s="756"/>
      <c r="G140" s="756"/>
      <c r="H140" s="756"/>
      <c r="I140" s="756"/>
      <c r="J140" s="756"/>
      <c r="K140" s="756"/>
      <c r="L140" s="756"/>
      <c r="M140" s="756"/>
      <c r="N140" s="756"/>
      <c r="O140" s="756"/>
      <c r="P140" s="756"/>
      <c r="Q140" s="756"/>
      <c r="R140" s="756"/>
      <c r="S140" s="756"/>
      <c r="T140" s="756"/>
      <c r="U140" s="756"/>
      <c r="V140" s="756"/>
      <c r="W140" s="756"/>
      <c r="X140" s="756"/>
      <c r="Y140" s="756"/>
      <c r="Z140" s="756"/>
      <c r="AA140" s="756"/>
      <c r="AB140" s="756"/>
      <c r="AC140" s="756"/>
      <c r="AD140" s="756"/>
      <c r="AE140" s="756"/>
      <c r="AF140" s="756"/>
      <c r="AG140" s="756"/>
      <c r="AH140" s="756"/>
      <c r="AI140" s="756"/>
      <c r="AJ140" s="756"/>
      <c r="AK140" s="756"/>
      <c r="AL140" s="756"/>
    </row>
    <row r="141" spans="2:38" x14ac:dyDescent="0.25">
      <c r="B141" s="756"/>
      <c r="C141" s="756"/>
      <c r="D141" s="756"/>
      <c r="E141" s="756"/>
      <c r="F141" s="756"/>
      <c r="G141" s="756"/>
      <c r="H141" s="756"/>
      <c r="I141" s="756"/>
      <c r="J141" s="756"/>
      <c r="K141" s="756"/>
      <c r="L141" s="756"/>
      <c r="M141" s="756"/>
      <c r="N141" s="756"/>
      <c r="O141" s="756"/>
      <c r="P141" s="756"/>
      <c r="Q141" s="756"/>
      <c r="R141" s="756"/>
      <c r="S141" s="756"/>
      <c r="T141" s="756"/>
      <c r="U141" s="756"/>
      <c r="V141" s="756"/>
      <c r="W141" s="756"/>
      <c r="X141" s="756"/>
      <c r="Y141" s="756"/>
      <c r="Z141" s="756"/>
      <c r="AA141" s="756"/>
      <c r="AB141" s="756"/>
      <c r="AC141" s="756"/>
      <c r="AD141" s="756"/>
      <c r="AE141" s="756"/>
      <c r="AF141" s="756"/>
      <c r="AG141" s="756"/>
      <c r="AH141" s="756"/>
      <c r="AI141" s="756"/>
      <c r="AJ141" s="756"/>
      <c r="AK141" s="756"/>
      <c r="AL141" s="756"/>
    </row>
    <row r="142" spans="2:38" x14ac:dyDescent="0.25">
      <c r="B142" s="756"/>
      <c r="C142" s="756"/>
      <c r="D142" s="756"/>
      <c r="E142" s="756"/>
      <c r="F142" s="756"/>
      <c r="G142" s="756"/>
      <c r="H142" s="756"/>
      <c r="I142" s="756"/>
      <c r="J142" s="756"/>
      <c r="K142" s="756"/>
      <c r="L142" s="756"/>
      <c r="M142" s="756"/>
      <c r="N142" s="756"/>
      <c r="O142" s="756"/>
      <c r="P142" s="756"/>
      <c r="Q142" s="756"/>
      <c r="R142" s="756"/>
      <c r="S142" s="756"/>
      <c r="T142" s="756"/>
      <c r="U142" s="756"/>
      <c r="V142" s="756"/>
      <c r="W142" s="756"/>
      <c r="X142" s="756"/>
      <c r="Y142" s="756"/>
      <c r="Z142" s="756"/>
      <c r="AA142" s="756"/>
      <c r="AB142" s="756"/>
      <c r="AC142" s="756"/>
      <c r="AD142" s="756"/>
      <c r="AE142" s="756"/>
      <c r="AF142" s="756"/>
      <c r="AG142" s="756"/>
      <c r="AH142" s="756"/>
      <c r="AI142" s="756"/>
      <c r="AJ142" s="756"/>
      <c r="AK142" s="756"/>
      <c r="AL142" s="756"/>
    </row>
    <row r="143" spans="2:38" x14ac:dyDescent="0.25">
      <c r="B143" s="756"/>
      <c r="C143" s="756"/>
      <c r="D143" s="756"/>
      <c r="E143" s="756"/>
      <c r="F143" s="756"/>
      <c r="G143" s="756"/>
      <c r="H143" s="756"/>
      <c r="I143" s="756"/>
      <c r="J143" s="756"/>
      <c r="K143" s="756"/>
      <c r="L143" s="756"/>
      <c r="M143" s="756"/>
      <c r="N143" s="756"/>
      <c r="O143" s="756"/>
      <c r="P143" s="756"/>
      <c r="Q143" s="756"/>
      <c r="R143" s="756"/>
      <c r="S143" s="756"/>
      <c r="T143" s="756"/>
      <c r="U143" s="756"/>
      <c r="V143" s="756"/>
      <c r="W143" s="756"/>
      <c r="X143" s="756"/>
      <c r="Y143" s="756"/>
      <c r="Z143" s="756"/>
      <c r="AA143" s="756"/>
      <c r="AB143" s="756"/>
      <c r="AC143" s="756"/>
      <c r="AD143" s="756"/>
      <c r="AE143" s="756"/>
      <c r="AF143" s="756"/>
      <c r="AG143" s="756"/>
      <c r="AH143" s="756"/>
      <c r="AI143" s="756"/>
      <c r="AJ143" s="756"/>
      <c r="AK143" s="756"/>
      <c r="AL143" s="756"/>
    </row>
    <row r="144" spans="2:38" x14ac:dyDescent="0.25">
      <c r="B144" s="756"/>
      <c r="C144" s="756"/>
      <c r="D144" s="756"/>
      <c r="E144" s="756"/>
      <c r="F144" s="756"/>
      <c r="G144" s="756"/>
      <c r="H144" s="756"/>
      <c r="I144" s="756"/>
      <c r="J144" s="756"/>
      <c r="K144" s="756"/>
      <c r="L144" s="756"/>
      <c r="M144" s="756"/>
      <c r="N144" s="756"/>
      <c r="O144" s="756"/>
      <c r="P144" s="756"/>
      <c r="Q144" s="756"/>
      <c r="R144" s="756"/>
      <c r="S144" s="756"/>
      <c r="T144" s="756"/>
      <c r="U144" s="756"/>
      <c r="V144" s="756"/>
      <c r="W144" s="756"/>
      <c r="X144" s="756"/>
      <c r="Y144" s="756"/>
      <c r="Z144" s="756"/>
      <c r="AA144" s="756"/>
      <c r="AB144" s="756"/>
      <c r="AC144" s="756"/>
      <c r="AD144" s="756"/>
      <c r="AE144" s="756"/>
      <c r="AF144" s="756"/>
      <c r="AG144" s="756"/>
      <c r="AH144" s="756"/>
      <c r="AI144" s="756"/>
      <c r="AJ144" s="756"/>
      <c r="AK144" s="756"/>
      <c r="AL144" s="756"/>
    </row>
    <row r="145" spans="2:38" x14ac:dyDescent="0.25">
      <c r="B145" s="756"/>
      <c r="C145" s="756"/>
      <c r="D145" s="756"/>
      <c r="E145" s="756"/>
      <c r="F145" s="756"/>
      <c r="G145" s="756"/>
      <c r="H145" s="756"/>
      <c r="I145" s="756"/>
      <c r="J145" s="756"/>
      <c r="K145" s="756"/>
      <c r="L145" s="756"/>
      <c r="M145" s="756"/>
      <c r="N145" s="756"/>
      <c r="O145" s="756"/>
      <c r="P145" s="756"/>
      <c r="Q145" s="756"/>
      <c r="R145" s="756"/>
      <c r="S145" s="756"/>
      <c r="T145" s="756"/>
      <c r="U145" s="756"/>
      <c r="V145" s="756"/>
      <c r="W145" s="756"/>
      <c r="X145" s="756"/>
      <c r="Y145" s="756"/>
      <c r="Z145" s="756"/>
      <c r="AA145" s="756"/>
      <c r="AB145" s="756"/>
      <c r="AC145" s="756"/>
      <c r="AD145" s="756"/>
      <c r="AE145" s="756"/>
      <c r="AF145" s="756"/>
      <c r="AG145" s="756"/>
      <c r="AH145" s="756"/>
      <c r="AI145" s="756"/>
      <c r="AJ145" s="756"/>
      <c r="AK145" s="756"/>
      <c r="AL145" s="756"/>
    </row>
    <row r="146" spans="2:38" x14ac:dyDescent="0.25">
      <c r="B146" s="756"/>
      <c r="C146" s="756"/>
      <c r="D146" s="756"/>
      <c r="E146" s="756"/>
      <c r="F146" s="756"/>
      <c r="G146" s="756"/>
      <c r="H146" s="756"/>
      <c r="I146" s="756"/>
      <c r="J146" s="756"/>
      <c r="K146" s="756"/>
      <c r="L146" s="756"/>
      <c r="M146" s="756"/>
      <c r="N146" s="756"/>
      <c r="O146" s="756"/>
      <c r="P146" s="756"/>
      <c r="Q146" s="756"/>
      <c r="R146" s="756"/>
      <c r="S146" s="756"/>
      <c r="T146" s="756"/>
      <c r="U146" s="756"/>
      <c r="V146" s="756"/>
      <c r="W146" s="756"/>
      <c r="X146" s="756"/>
      <c r="Y146" s="756"/>
      <c r="Z146" s="756"/>
      <c r="AA146" s="756"/>
      <c r="AB146" s="756"/>
      <c r="AC146" s="756"/>
      <c r="AD146" s="756"/>
      <c r="AE146" s="756"/>
      <c r="AF146" s="756"/>
      <c r="AG146" s="756"/>
      <c r="AH146" s="756"/>
      <c r="AI146" s="756"/>
      <c r="AJ146" s="756"/>
      <c r="AK146" s="756"/>
      <c r="AL146" s="756"/>
    </row>
    <row r="147" spans="2:38" x14ac:dyDescent="0.25">
      <c r="B147" s="756"/>
      <c r="C147" s="756"/>
      <c r="D147" s="756"/>
      <c r="E147" s="756"/>
      <c r="F147" s="756"/>
      <c r="G147" s="756"/>
      <c r="H147" s="756"/>
      <c r="I147" s="756"/>
      <c r="J147" s="756"/>
      <c r="K147" s="756"/>
      <c r="L147" s="756"/>
      <c r="M147" s="756"/>
      <c r="N147" s="756"/>
      <c r="O147" s="756"/>
      <c r="P147" s="756"/>
      <c r="Q147" s="756"/>
      <c r="R147" s="756"/>
      <c r="S147" s="756"/>
      <c r="T147" s="756"/>
      <c r="U147" s="756"/>
      <c r="V147" s="756"/>
      <c r="W147" s="756"/>
      <c r="X147" s="756"/>
      <c r="Y147" s="756"/>
      <c r="Z147" s="756"/>
      <c r="AA147" s="756"/>
      <c r="AB147" s="756"/>
      <c r="AC147" s="756"/>
      <c r="AD147" s="756"/>
      <c r="AE147" s="756"/>
      <c r="AF147" s="756"/>
      <c r="AG147" s="756"/>
      <c r="AH147" s="756"/>
      <c r="AI147" s="756"/>
      <c r="AJ147" s="756"/>
      <c r="AK147" s="756"/>
      <c r="AL147" s="756"/>
    </row>
    <row r="148" spans="2:38" x14ac:dyDescent="0.25">
      <c r="B148" s="756"/>
      <c r="C148" s="756"/>
      <c r="D148" s="756"/>
      <c r="E148" s="756"/>
      <c r="F148" s="756"/>
      <c r="G148" s="756"/>
      <c r="H148" s="756"/>
      <c r="I148" s="756"/>
      <c r="J148" s="756"/>
      <c r="K148" s="756"/>
      <c r="L148" s="756"/>
      <c r="M148" s="756"/>
      <c r="N148" s="756"/>
      <c r="O148" s="756"/>
      <c r="P148" s="756"/>
      <c r="Q148" s="756"/>
      <c r="R148" s="756"/>
      <c r="S148" s="756"/>
      <c r="T148" s="756"/>
      <c r="U148" s="756"/>
      <c r="V148" s="756"/>
      <c r="W148" s="756"/>
      <c r="X148" s="756"/>
      <c r="Y148" s="756"/>
      <c r="Z148" s="756"/>
      <c r="AA148" s="756"/>
      <c r="AB148" s="756"/>
      <c r="AC148" s="756"/>
      <c r="AD148" s="756"/>
      <c r="AE148" s="756"/>
      <c r="AF148" s="756"/>
      <c r="AG148" s="756"/>
      <c r="AH148" s="756"/>
      <c r="AI148" s="756"/>
      <c r="AJ148" s="756"/>
      <c r="AK148" s="756"/>
      <c r="AL148" s="756"/>
    </row>
    <row r="149" spans="2:38" x14ac:dyDescent="0.25">
      <c r="B149" s="756"/>
      <c r="C149" s="756"/>
      <c r="D149" s="756"/>
      <c r="E149" s="756"/>
      <c r="F149" s="756"/>
      <c r="G149" s="756"/>
      <c r="H149" s="756"/>
      <c r="I149" s="756"/>
      <c r="J149" s="756"/>
      <c r="K149" s="756"/>
      <c r="L149" s="756"/>
      <c r="M149" s="756"/>
      <c r="N149" s="756"/>
      <c r="O149" s="756"/>
      <c r="P149" s="756"/>
      <c r="Q149" s="756"/>
      <c r="R149" s="756"/>
      <c r="S149" s="756"/>
      <c r="T149" s="756"/>
      <c r="U149" s="756"/>
      <c r="V149" s="756"/>
      <c r="W149" s="756"/>
      <c r="X149" s="756"/>
      <c r="Y149" s="756"/>
      <c r="Z149" s="756"/>
      <c r="AA149" s="756"/>
      <c r="AB149" s="756"/>
      <c r="AC149" s="756"/>
      <c r="AD149" s="756"/>
      <c r="AE149" s="756"/>
      <c r="AF149" s="756"/>
      <c r="AG149" s="756"/>
      <c r="AH149" s="756"/>
      <c r="AI149" s="756"/>
      <c r="AJ149" s="756"/>
      <c r="AK149" s="756"/>
      <c r="AL149" s="756"/>
    </row>
    <row r="150" spans="2:38" x14ac:dyDescent="0.25">
      <c r="B150" s="756"/>
      <c r="C150" s="756"/>
      <c r="D150" s="756"/>
      <c r="E150" s="756"/>
      <c r="F150" s="756"/>
      <c r="G150" s="756"/>
      <c r="H150" s="756"/>
      <c r="I150" s="756"/>
      <c r="J150" s="756"/>
      <c r="K150" s="756"/>
      <c r="L150" s="756"/>
      <c r="M150" s="756"/>
      <c r="N150" s="756"/>
      <c r="O150" s="756"/>
      <c r="P150" s="756"/>
      <c r="Q150" s="756"/>
      <c r="R150" s="756"/>
      <c r="S150" s="756"/>
      <c r="T150" s="756"/>
      <c r="U150" s="756"/>
      <c r="V150" s="756"/>
      <c r="W150" s="756"/>
      <c r="X150" s="756"/>
      <c r="Y150" s="756"/>
      <c r="Z150" s="756"/>
      <c r="AA150" s="756"/>
      <c r="AB150" s="756"/>
      <c r="AC150" s="756"/>
      <c r="AD150" s="756"/>
      <c r="AE150" s="756"/>
      <c r="AF150" s="756"/>
      <c r="AG150" s="756"/>
      <c r="AH150" s="756"/>
      <c r="AI150" s="756"/>
      <c r="AJ150" s="756"/>
      <c r="AK150" s="756"/>
      <c r="AL150" s="756"/>
    </row>
    <row r="151" spans="2:38" x14ac:dyDescent="0.25">
      <c r="B151" s="756"/>
      <c r="C151" s="756"/>
      <c r="D151" s="756"/>
      <c r="E151" s="756"/>
      <c r="F151" s="756"/>
      <c r="G151" s="756"/>
      <c r="H151" s="756"/>
      <c r="I151" s="756"/>
      <c r="J151" s="756"/>
      <c r="K151" s="756"/>
      <c r="L151" s="756"/>
      <c r="M151" s="756"/>
      <c r="N151" s="756"/>
      <c r="O151" s="756"/>
      <c r="P151" s="756"/>
      <c r="Q151" s="756"/>
      <c r="R151" s="756"/>
      <c r="S151" s="756"/>
      <c r="T151" s="756"/>
      <c r="U151" s="756"/>
      <c r="V151" s="756"/>
      <c r="W151" s="756"/>
      <c r="X151" s="756"/>
      <c r="Y151" s="756"/>
      <c r="Z151" s="756"/>
      <c r="AA151" s="756"/>
      <c r="AB151" s="756"/>
      <c r="AC151" s="756"/>
      <c r="AD151" s="756"/>
      <c r="AE151" s="756"/>
      <c r="AF151" s="756"/>
      <c r="AG151" s="756"/>
      <c r="AH151" s="756"/>
      <c r="AI151" s="756"/>
      <c r="AJ151" s="756"/>
      <c r="AK151" s="756"/>
      <c r="AL151" s="756"/>
    </row>
    <row r="152" spans="2:38" x14ac:dyDescent="0.25">
      <c r="B152" s="756"/>
      <c r="C152" s="756"/>
      <c r="D152" s="756"/>
      <c r="E152" s="756"/>
      <c r="F152" s="756"/>
      <c r="G152" s="756"/>
      <c r="H152" s="756"/>
      <c r="I152" s="756"/>
      <c r="J152" s="756"/>
      <c r="K152" s="756"/>
      <c r="L152" s="756"/>
      <c r="M152" s="756"/>
      <c r="N152" s="756"/>
      <c r="O152" s="756"/>
      <c r="P152" s="756"/>
      <c r="Q152" s="756"/>
      <c r="R152" s="756"/>
      <c r="S152" s="756"/>
      <c r="T152" s="756"/>
      <c r="U152" s="756"/>
      <c r="V152" s="756"/>
      <c r="W152" s="756"/>
      <c r="X152" s="756"/>
      <c r="Y152" s="756"/>
      <c r="Z152" s="756"/>
      <c r="AA152" s="756"/>
      <c r="AB152" s="756"/>
      <c r="AC152" s="756"/>
      <c r="AD152" s="756"/>
      <c r="AE152" s="756"/>
      <c r="AF152" s="756"/>
      <c r="AG152" s="756"/>
      <c r="AH152" s="756"/>
      <c r="AI152" s="756"/>
      <c r="AJ152" s="756"/>
      <c r="AK152" s="756"/>
      <c r="AL152" s="756"/>
    </row>
    <row r="153" spans="2:38" x14ac:dyDescent="0.25">
      <c r="B153" s="756"/>
      <c r="C153" s="756"/>
      <c r="D153" s="756"/>
      <c r="E153" s="756"/>
      <c r="F153" s="756"/>
      <c r="G153" s="756"/>
      <c r="H153" s="756"/>
      <c r="I153" s="756"/>
      <c r="J153" s="756"/>
      <c r="K153" s="756"/>
      <c r="L153" s="756"/>
      <c r="M153" s="756"/>
      <c r="N153" s="756"/>
      <c r="O153" s="756"/>
      <c r="P153" s="756"/>
      <c r="Q153" s="756"/>
      <c r="R153" s="756"/>
      <c r="S153" s="756"/>
      <c r="T153" s="756"/>
      <c r="U153" s="756"/>
      <c r="V153" s="756"/>
      <c r="W153" s="756"/>
      <c r="X153" s="756"/>
      <c r="Y153" s="756"/>
      <c r="Z153" s="756"/>
      <c r="AA153" s="756"/>
      <c r="AB153" s="756"/>
      <c r="AC153" s="756"/>
      <c r="AD153" s="756"/>
      <c r="AE153" s="756"/>
      <c r="AF153" s="756"/>
      <c r="AG153" s="756"/>
      <c r="AH153" s="756"/>
      <c r="AI153" s="756"/>
      <c r="AJ153" s="756"/>
      <c r="AK153" s="756"/>
      <c r="AL153" s="756"/>
    </row>
    <row r="154" spans="2:38" x14ac:dyDescent="0.25">
      <c r="B154" s="756"/>
      <c r="C154" s="756"/>
      <c r="D154" s="756"/>
      <c r="E154" s="756"/>
      <c r="F154" s="756"/>
      <c r="G154" s="756"/>
      <c r="H154" s="756"/>
      <c r="I154" s="756"/>
      <c r="J154" s="756"/>
      <c r="K154" s="756"/>
      <c r="L154" s="756"/>
      <c r="M154" s="756"/>
      <c r="N154" s="756"/>
      <c r="O154" s="756"/>
      <c r="P154" s="756"/>
      <c r="Q154" s="756"/>
      <c r="R154" s="756"/>
      <c r="S154" s="756"/>
      <c r="T154" s="756"/>
      <c r="U154" s="756"/>
      <c r="V154" s="756"/>
      <c r="W154" s="756"/>
      <c r="X154" s="756"/>
      <c r="Y154" s="756"/>
      <c r="Z154" s="756"/>
      <c r="AA154" s="756"/>
      <c r="AB154" s="756"/>
      <c r="AC154" s="756"/>
      <c r="AD154" s="756"/>
      <c r="AE154" s="756"/>
      <c r="AF154" s="756"/>
      <c r="AG154" s="756"/>
      <c r="AH154" s="756"/>
      <c r="AI154" s="756"/>
      <c r="AJ154" s="756"/>
      <c r="AK154" s="756"/>
      <c r="AL154" s="756"/>
    </row>
    <row r="155" spans="2:38" x14ac:dyDescent="0.25">
      <c r="B155" s="756"/>
      <c r="C155" s="756"/>
      <c r="D155" s="756"/>
      <c r="E155" s="756"/>
      <c r="F155" s="756"/>
      <c r="G155" s="756"/>
      <c r="H155" s="756"/>
      <c r="I155" s="756"/>
      <c r="J155" s="756"/>
      <c r="K155" s="756"/>
      <c r="L155" s="756"/>
      <c r="M155" s="756"/>
      <c r="N155" s="756"/>
      <c r="O155" s="756"/>
      <c r="P155" s="756"/>
      <c r="Q155" s="756"/>
      <c r="R155" s="756"/>
      <c r="S155" s="756"/>
      <c r="T155" s="756"/>
      <c r="U155" s="756"/>
      <c r="V155" s="756"/>
      <c r="W155" s="756"/>
      <c r="X155" s="756"/>
      <c r="Y155" s="756"/>
      <c r="Z155" s="756"/>
      <c r="AA155" s="756"/>
      <c r="AB155" s="756"/>
      <c r="AC155" s="756"/>
      <c r="AD155" s="756"/>
      <c r="AE155" s="756"/>
      <c r="AF155" s="756"/>
      <c r="AG155" s="756"/>
      <c r="AH155" s="756"/>
      <c r="AI155" s="756"/>
      <c r="AJ155" s="756"/>
      <c r="AK155" s="756"/>
      <c r="AL155" s="756"/>
    </row>
  </sheetData>
  <mergeCells count="44">
    <mergeCell ref="C7:C13"/>
    <mergeCell ref="B26:AF26"/>
    <mergeCell ref="AP3:AP4"/>
    <mergeCell ref="V3:X3"/>
    <mergeCell ref="Y3:AB3"/>
    <mergeCell ref="AC3:AF3"/>
    <mergeCell ref="AG3:AJ3"/>
    <mergeCell ref="AK3:AN3"/>
    <mergeCell ref="AO3:AO4"/>
    <mergeCell ref="L3:L4"/>
    <mergeCell ref="M3:M4"/>
    <mergeCell ref="N3:N4"/>
    <mergeCell ref="O3:O4"/>
    <mergeCell ref="P3:P4"/>
    <mergeCell ref="B14:B17"/>
    <mergeCell ref="A18:A24"/>
    <mergeCell ref="B18:B24"/>
    <mergeCell ref="C18:C24"/>
    <mergeCell ref="C14:C17"/>
    <mergeCell ref="AQ2:AQ5"/>
    <mergeCell ref="D3:D5"/>
    <mergeCell ref="E3:E4"/>
    <mergeCell ref="F3:F4"/>
    <mergeCell ref="G3:G4"/>
    <mergeCell ref="H3:H4"/>
    <mergeCell ref="I3:I4"/>
    <mergeCell ref="J3:J4"/>
    <mergeCell ref="K3:K4"/>
    <mergeCell ref="A25:B25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Q3:Q4"/>
    <mergeCell ref="AG2:AP2"/>
    <mergeCell ref="A7:A13"/>
    <mergeCell ref="B7:B13"/>
    <mergeCell ref="A14:A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"/>
  <sheetViews>
    <sheetView topLeftCell="I1" zoomScale="85" zoomScaleNormal="85" workbookViewId="0">
      <selection sqref="A1:AO1"/>
    </sheetView>
  </sheetViews>
  <sheetFormatPr defaultRowHeight="15" x14ac:dyDescent="0.25"/>
  <cols>
    <col min="2" max="2" width="11.140625" customWidth="1"/>
    <col min="4" max="4" width="16.7109375" customWidth="1"/>
    <col min="6" max="6" width="14.28515625" customWidth="1"/>
    <col min="8" max="8" width="12.85546875" customWidth="1"/>
    <col min="14" max="14" width="12.140625" customWidth="1"/>
    <col min="15" max="15" width="10.28515625" customWidth="1"/>
    <col min="16" max="16" width="10.5703125" customWidth="1"/>
    <col min="17" max="17" width="11.7109375" customWidth="1"/>
    <col min="21" max="21" width="13.5703125" customWidth="1"/>
    <col min="36" max="36" width="10.140625" customWidth="1"/>
    <col min="39" max="39" width="11.85546875" customWidth="1"/>
    <col min="41" max="41" width="11.7109375" customWidth="1"/>
    <col min="42" max="42" width="9.7109375" customWidth="1"/>
  </cols>
  <sheetData>
    <row r="1" spans="1:42" ht="48.75" customHeight="1" thickBot="1" x14ac:dyDescent="0.3">
      <c r="A1" s="799" t="s">
        <v>868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9"/>
    </row>
    <row r="2" spans="1:42" ht="60" customHeight="1" x14ac:dyDescent="0.25">
      <c r="A2" s="800" t="s">
        <v>13</v>
      </c>
      <c r="B2" s="803" t="s">
        <v>33</v>
      </c>
      <c r="C2" s="806" t="s">
        <v>43</v>
      </c>
      <c r="D2" s="808" t="s">
        <v>11</v>
      </c>
      <c r="E2" s="808"/>
      <c r="F2" s="808"/>
      <c r="G2" s="808"/>
      <c r="H2" s="808"/>
      <c r="I2" s="846" t="s">
        <v>14</v>
      </c>
      <c r="J2" s="846"/>
      <c r="K2" s="846"/>
      <c r="L2" s="846"/>
      <c r="M2" s="846"/>
      <c r="N2" s="847" t="s">
        <v>4</v>
      </c>
      <c r="O2" s="847"/>
      <c r="P2" s="847"/>
      <c r="Q2" s="847"/>
      <c r="R2" s="810" t="s">
        <v>23</v>
      </c>
      <c r="S2" s="810"/>
      <c r="T2" s="810"/>
      <c r="U2" s="810"/>
      <c r="V2" s="846" t="s">
        <v>34</v>
      </c>
      <c r="W2" s="846"/>
      <c r="X2" s="846"/>
      <c r="Y2" s="808" t="s">
        <v>22</v>
      </c>
      <c r="Z2" s="808"/>
      <c r="AA2" s="808"/>
      <c r="AB2" s="808"/>
      <c r="AC2" s="808"/>
      <c r="AD2" s="808"/>
      <c r="AE2" s="808"/>
      <c r="AF2" s="808"/>
      <c r="AG2" s="846" t="s">
        <v>0</v>
      </c>
      <c r="AH2" s="846"/>
      <c r="AI2" s="846"/>
      <c r="AJ2" s="846"/>
      <c r="AK2" s="846"/>
      <c r="AL2" s="846"/>
      <c r="AM2" s="846"/>
      <c r="AN2" s="846"/>
      <c r="AO2" s="846"/>
      <c r="AP2" s="848"/>
    </row>
    <row r="3" spans="1:42" ht="63.75" customHeight="1" x14ac:dyDescent="0.25">
      <c r="A3" s="801"/>
      <c r="B3" s="804"/>
      <c r="C3" s="807"/>
      <c r="D3" s="807" t="s">
        <v>47</v>
      </c>
      <c r="E3" s="804" t="s">
        <v>46</v>
      </c>
      <c r="F3" s="849" t="s">
        <v>10</v>
      </c>
      <c r="G3" s="850" t="s">
        <v>21</v>
      </c>
      <c r="H3" s="851" t="s">
        <v>686</v>
      </c>
      <c r="I3" s="850" t="s">
        <v>7</v>
      </c>
      <c r="J3" s="850" t="s">
        <v>6</v>
      </c>
      <c r="K3" s="850" t="s">
        <v>5</v>
      </c>
      <c r="L3" s="850" t="s">
        <v>32</v>
      </c>
      <c r="M3" s="853" t="s">
        <v>8</v>
      </c>
      <c r="N3" s="854" t="s">
        <v>31</v>
      </c>
      <c r="O3" s="854" t="s">
        <v>2</v>
      </c>
      <c r="P3" s="854" t="s">
        <v>3</v>
      </c>
      <c r="Q3" s="855" t="s">
        <v>41</v>
      </c>
      <c r="R3" s="811"/>
      <c r="S3" s="811"/>
      <c r="T3" s="811"/>
      <c r="U3" s="811"/>
      <c r="V3" s="853" t="s">
        <v>1</v>
      </c>
      <c r="W3" s="853"/>
      <c r="X3" s="853"/>
      <c r="Y3" s="804" t="s">
        <v>38</v>
      </c>
      <c r="Z3" s="804"/>
      <c r="AA3" s="804"/>
      <c r="AB3" s="804"/>
      <c r="AC3" s="804" t="s">
        <v>39</v>
      </c>
      <c r="AD3" s="804"/>
      <c r="AE3" s="804"/>
      <c r="AF3" s="804"/>
      <c r="AG3" s="842" t="s">
        <v>37</v>
      </c>
      <c r="AH3" s="842"/>
      <c r="AI3" s="842"/>
      <c r="AJ3" s="842"/>
      <c r="AK3" s="856" t="s">
        <v>40</v>
      </c>
      <c r="AL3" s="856"/>
      <c r="AM3" s="856"/>
      <c r="AN3" s="856"/>
      <c r="AO3" s="857" t="s">
        <v>41</v>
      </c>
      <c r="AP3" s="852" t="s">
        <v>44</v>
      </c>
    </row>
    <row r="4" spans="1:42" ht="129" customHeight="1" x14ac:dyDescent="0.25">
      <c r="A4" s="801"/>
      <c r="B4" s="804"/>
      <c r="C4" s="807"/>
      <c r="D4" s="807"/>
      <c r="E4" s="804"/>
      <c r="F4" s="849"/>
      <c r="G4" s="850"/>
      <c r="H4" s="851"/>
      <c r="I4" s="850"/>
      <c r="J4" s="850"/>
      <c r="K4" s="850"/>
      <c r="L4" s="850"/>
      <c r="M4" s="853"/>
      <c r="N4" s="854"/>
      <c r="O4" s="854"/>
      <c r="P4" s="854"/>
      <c r="Q4" s="855"/>
      <c r="R4" s="55" t="s">
        <v>24</v>
      </c>
      <c r="S4" s="55" t="s">
        <v>25</v>
      </c>
      <c r="T4" s="55" t="s">
        <v>26</v>
      </c>
      <c r="U4" s="55" t="s">
        <v>27</v>
      </c>
      <c r="V4" s="112" t="s">
        <v>35</v>
      </c>
      <c r="W4" s="112" t="s">
        <v>36</v>
      </c>
      <c r="X4" s="112" t="s">
        <v>9</v>
      </c>
      <c r="Y4" s="111" t="s">
        <v>15</v>
      </c>
      <c r="Z4" s="111" t="s">
        <v>17</v>
      </c>
      <c r="AA4" s="111" t="s">
        <v>19</v>
      </c>
      <c r="AB4" s="111" t="s">
        <v>8</v>
      </c>
      <c r="AC4" s="111" t="s">
        <v>15</v>
      </c>
      <c r="AD4" s="111" t="s">
        <v>17</v>
      </c>
      <c r="AE4" s="111" t="s">
        <v>19</v>
      </c>
      <c r="AF4" s="111" t="s">
        <v>8</v>
      </c>
      <c r="AG4" s="57" t="s">
        <v>15</v>
      </c>
      <c r="AH4" s="57" t="s">
        <v>17</v>
      </c>
      <c r="AI4" s="57" t="s">
        <v>19</v>
      </c>
      <c r="AJ4" s="58" t="s">
        <v>27</v>
      </c>
      <c r="AK4" s="59" t="s">
        <v>15</v>
      </c>
      <c r="AL4" s="59" t="s">
        <v>17</v>
      </c>
      <c r="AM4" s="59" t="s">
        <v>19</v>
      </c>
      <c r="AN4" s="60" t="s">
        <v>27</v>
      </c>
      <c r="AO4" s="857"/>
      <c r="AP4" s="852"/>
    </row>
    <row r="5" spans="1:42" ht="59.25" customHeight="1" thickBot="1" x14ac:dyDescent="0.3">
      <c r="A5" s="802"/>
      <c r="B5" s="805"/>
      <c r="C5" s="108" t="s">
        <v>12</v>
      </c>
      <c r="D5" s="817"/>
      <c r="E5" s="108" t="s">
        <v>12</v>
      </c>
      <c r="F5" s="61"/>
      <c r="G5" s="61"/>
      <c r="H5" s="62"/>
      <c r="I5" s="108"/>
      <c r="J5" s="108"/>
      <c r="K5" s="110"/>
      <c r="L5" s="108"/>
      <c r="M5" s="108"/>
      <c r="N5" s="13" t="s">
        <v>30</v>
      </c>
      <c r="O5" s="13" t="s">
        <v>30</v>
      </c>
      <c r="P5" s="13" t="s">
        <v>30</v>
      </c>
      <c r="Q5" s="14" t="s">
        <v>30</v>
      </c>
      <c r="R5" s="63" t="s">
        <v>28</v>
      </c>
      <c r="S5" s="63" t="s">
        <v>28</v>
      </c>
      <c r="T5" s="63" t="s">
        <v>28</v>
      </c>
      <c r="U5" s="63" t="s">
        <v>28</v>
      </c>
      <c r="V5" s="108" t="s">
        <v>29</v>
      </c>
      <c r="W5" s="108" t="s">
        <v>12</v>
      </c>
      <c r="X5" s="108" t="s">
        <v>9</v>
      </c>
      <c r="Y5" s="64" t="s">
        <v>16</v>
      </c>
      <c r="Z5" s="64" t="s">
        <v>18</v>
      </c>
      <c r="AA5" s="64" t="s">
        <v>20</v>
      </c>
      <c r="AB5" s="64" t="s">
        <v>20</v>
      </c>
      <c r="AC5" s="64" t="s">
        <v>16</v>
      </c>
      <c r="AD5" s="64" t="s">
        <v>18</v>
      </c>
      <c r="AE5" s="64" t="s">
        <v>20</v>
      </c>
      <c r="AF5" s="64"/>
      <c r="AG5" s="65" t="s">
        <v>28</v>
      </c>
      <c r="AH5" s="65" t="s">
        <v>28</v>
      </c>
      <c r="AI5" s="65" t="s">
        <v>28</v>
      </c>
      <c r="AJ5" s="65" t="s">
        <v>28</v>
      </c>
      <c r="AK5" s="66" t="s">
        <v>28</v>
      </c>
      <c r="AL5" s="66" t="s">
        <v>28</v>
      </c>
      <c r="AM5" s="66" t="s">
        <v>28</v>
      </c>
      <c r="AN5" s="15" t="s">
        <v>30</v>
      </c>
      <c r="AO5" s="16" t="s">
        <v>30</v>
      </c>
      <c r="AP5" s="17" t="s">
        <v>30</v>
      </c>
    </row>
    <row r="6" spans="1:42" x14ac:dyDescent="0.25">
      <c r="A6" s="18">
        <v>1</v>
      </c>
      <c r="B6" s="19">
        <v>2</v>
      </c>
      <c r="C6" s="20">
        <v>3</v>
      </c>
      <c r="D6" s="19">
        <v>4</v>
      </c>
      <c r="E6" s="20">
        <v>5</v>
      </c>
      <c r="F6" s="19">
        <v>6</v>
      </c>
      <c r="G6" s="20">
        <v>7</v>
      </c>
      <c r="H6" s="21">
        <v>8</v>
      </c>
      <c r="I6" s="20">
        <v>9</v>
      </c>
      <c r="J6" s="19">
        <v>10</v>
      </c>
      <c r="K6" s="20">
        <v>11</v>
      </c>
      <c r="L6" s="19">
        <v>12</v>
      </c>
      <c r="M6" s="20">
        <v>13</v>
      </c>
      <c r="N6" s="22">
        <v>14</v>
      </c>
      <c r="O6" s="23">
        <v>15</v>
      </c>
      <c r="P6" s="22">
        <v>16</v>
      </c>
      <c r="Q6" s="24">
        <v>17</v>
      </c>
      <c r="R6" s="25">
        <v>18</v>
      </c>
      <c r="S6" s="26">
        <v>19</v>
      </c>
      <c r="T6" s="25">
        <v>20</v>
      </c>
      <c r="U6" s="26">
        <v>21</v>
      </c>
      <c r="V6" s="19">
        <v>22</v>
      </c>
      <c r="W6" s="20">
        <v>23</v>
      </c>
      <c r="X6" s="19">
        <v>24</v>
      </c>
      <c r="Y6" s="20">
        <v>25</v>
      </c>
      <c r="Z6" s="19">
        <v>26</v>
      </c>
      <c r="AA6" s="20">
        <v>27</v>
      </c>
      <c r="AB6" s="19">
        <v>28</v>
      </c>
      <c r="AC6" s="20">
        <v>29</v>
      </c>
      <c r="AD6" s="19">
        <v>30</v>
      </c>
      <c r="AE6" s="20">
        <v>31</v>
      </c>
      <c r="AF6" s="19">
        <v>32</v>
      </c>
      <c r="AG6" s="27">
        <v>33</v>
      </c>
      <c r="AH6" s="28">
        <v>34</v>
      </c>
      <c r="AI6" s="27">
        <v>35</v>
      </c>
      <c r="AJ6" s="28">
        <v>36</v>
      </c>
      <c r="AK6" s="29">
        <v>37</v>
      </c>
      <c r="AL6" s="30">
        <v>38</v>
      </c>
      <c r="AM6" s="29">
        <v>39</v>
      </c>
      <c r="AN6" s="30">
        <v>40</v>
      </c>
      <c r="AO6" s="31">
        <v>41</v>
      </c>
      <c r="AP6" s="32">
        <v>42</v>
      </c>
    </row>
    <row r="7" spans="1:42" x14ac:dyDescent="0.25">
      <c r="A7" s="832">
        <v>1</v>
      </c>
      <c r="B7" s="823" t="s">
        <v>680</v>
      </c>
      <c r="C7" s="836">
        <v>3</v>
      </c>
      <c r="D7" s="107" t="s">
        <v>57</v>
      </c>
      <c r="E7" s="35">
        <v>1</v>
      </c>
      <c r="F7" s="140">
        <v>43160</v>
      </c>
      <c r="G7" s="35" t="s">
        <v>681</v>
      </c>
      <c r="H7" s="368" t="s">
        <v>52</v>
      </c>
      <c r="I7" s="35"/>
      <c r="J7" s="35"/>
      <c r="K7" s="35"/>
      <c r="L7" s="35"/>
      <c r="M7" s="35" t="s">
        <v>682</v>
      </c>
      <c r="N7" s="40">
        <v>3145000</v>
      </c>
      <c r="O7" s="40">
        <v>1217000</v>
      </c>
      <c r="P7" s="40">
        <v>350000</v>
      </c>
      <c r="Q7" s="41">
        <f>N7+O7+P7</f>
        <v>4712000</v>
      </c>
      <c r="R7" s="42"/>
      <c r="S7" s="42"/>
      <c r="T7" s="42"/>
      <c r="U7" s="109" t="s">
        <v>743</v>
      </c>
      <c r="V7" s="35">
        <v>4247</v>
      </c>
      <c r="W7" s="35">
        <v>3058</v>
      </c>
      <c r="X7" s="35">
        <v>72</v>
      </c>
      <c r="Y7" s="35"/>
      <c r="Z7" s="173"/>
      <c r="AA7" s="35">
        <v>70</v>
      </c>
      <c r="AB7" s="35"/>
      <c r="AC7" s="35"/>
      <c r="AD7" s="35"/>
      <c r="AE7" s="35"/>
      <c r="AF7" s="35"/>
      <c r="AG7" s="43"/>
      <c r="AH7" s="36">
        <v>0</v>
      </c>
      <c r="AI7" s="43">
        <v>574000</v>
      </c>
      <c r="AJ7" s="36">
        <v>0</v>
      </c>
      <c r="AK7" s="36">
        <f>R7*Y7</f>
        <v>0</v>
      </c>
      <c r="AL7" s="36">
        <v>0</v>
      </c>
      <c r="AM7" s="36">
        <v>4500000</v>
      </c>
      <c r="AN7" s="36">
        <v>0</v>
      </c>
      <c r="AO7" s="33">
        <f t="shared" ref="AO7" si="0">AK7+AL7+AM7+AN7+AJ7+AI7</f>
        <v>5074000</v>
      </c>
      <c r="AP7" s="34">
        <f>AO7-Q7</f>
        <v>362000</v>
      </c>
    </row>
    <row r="8" spans="1:42" x14ac:dyDescent="0.25">
      <c r="A8" s="833"/>
      <c r="B8" s="824"/>
      <c r="C8" s="837"/>
      <c r="D8" s="107" t="s">
        <v>50</v>
      </c>
      <c r="E8" s="35">
        <v>1</v>
      </c>
      <c r="F8" s="140">
        <v>43006</v>
      </c>
      <c r="G8" s="35" t="s">
        <v>683</v>
      </c>
      <c r="H8" s="368" t="s">
        <v>52</v>
      </c>
      <c r="I8" s="35"/>
      <c r="J8" s="35"/>
      <c r="K8" s="35"/>
      <c r="L8" s="35"/>
      <c r="M8" s="35" t="s">
        <v>682</v>
      </c>
      <c r="N8" s="40">
        <v>3514000</v>
      </c>
      <c r="O8" s="40">
        <v>4120000</v>
      </c>
      <c r="P8" s="40">
        <v>535000</v>
      </c>
      <c r="Q8" s="41">
        <f t="shared" ref="Q8:Q11" si="1">N8+O8+P8</f>
        <v>8169000</v>
      </c>
      <c r="R8" s="42"/>
      <c r="S8" s="42"/>
      <c r="T8" s="42"/>
      <c r="U8" s="109" t="s">
        <v>744</v>
      </c>
      <c r="V8" s="35"/>
      <c r="W8" s="35"/>
      <c r="X8" s="35"/>
      <c r="Y8" s="35"/>
      <c r="Z8" s="35">
        <v>750</v>
      </c>
      <c r="AA8" s="35">
        <v>50</v>
      </c>
      <c r="AB8" s="35"/>
      <c r="AC8" s="35"/>
      <c r="AD8" s="35"/>
      <c r="AE8" s="35"/>
      <c r="AF8" s="35"/>
      <c r="AG8" s="43"/>
      <c r="AH8" s="43">
        <v>401000</v>
      </c>
      <c r="AI8" s="43"/>
      <c r="AJ8" s="43"/>
      <c r="AK8" s="36">
        <f t="shared" ref="AK8:AK11" si="2">R8*Y8</f>
        <v>0</v>
      </c>
      <c r="AL8" s="36">
        <v>2268000</v>
      </c>
      <c r="AM8" s="36">
        <v>6500000</v>
      </c>
      <c r="AN8" s="36">
        <v>3106000</v>
      </c>
      <c r="AO8" s="33">
        <f>AK8+AL8+AM8+AN8+AJ8+AI8+AH8</f>
        <v>12275000</v>
      </c>
      <c r="AP8" s="34">
        <f t="shared" ref="AP8:AP11" si="3">AO8-Q8</f>
        <v>4106000</v>
      </c>
    </row>
    <row r="9" spans="1:42" x14ac:dyDescent="0.25">
      <c r="A9" s="833"/>
      <c r="B9" s="824"/>
      <c r="C9" s="837"/>
      <c r="D9" s="114" t="s">
        <v>684</v>
      </c>
      <c r="E9" s="113">
        <v>1</v>
      </c>
      <c r="F9" s="50">
        <v>42993</v>
      </c>
      <c r="G9" s="113">
        <v>65115</v>
      </c>
      <c r="H9" s="368" t="s">
        <v>52</v>
      </c>
      <c r="I9" s="113"/>
      <c r="J9" s="113"/>
      <c r="K9" s="113"/>
      <c r="L9" s="113"/>
      <c r="M9" s="35" t="s">
        <v>682</v>
      </c>
      <c r="N9" s="46">
        <v>3292000</v>
      </c>
      <c r="O9" s="46">
        <v>2525000</v>
      </c>
      <c r="P9" s="46">
        <v>512000</v>
      </c>
      <c r="Q9" s="41">
        <f t="shared" si="1"/>
        <v>6329000</v>
      </c>
      <c r="R9" s="47"/>
      <c r="S9" s="47"/>
      <c r="T9" s="47"/>
      <c r="U9" s="174" t="s">
        <v>745</v>
      </c>
      <c r="V9" s="113"/>
      <c r="W9" s="113"/>
      <c r="X9" s="113"/>
      <c r="Y9" s="113"/>
      <c r="Z9" s="113"/>
      <c r="AA9" s="35">
        <v>50</v>
      </c>
      <c r="AB9" s="113">
        <v>7000</v>
      </c>
      <c r="AC9" s="113"/>
      <c r="AD9" s="113"/>
      <c r="AE9" s="113"/>
      <c r="AF9" s="113"/>
      <c r="AG9" s="48"/>
      <c r="AH9" s="48"/>
      <c r="AI9" s="48">
        <v>165000</v>
      </c>
      <c r="AJ9" s="48">
        <v>1553000</v>
      </c>
      <c r="AK9" s="165"/>
      <c r="AL9" s="165"/>
      <c r="AM9" s="165">
        <v>3800000</v>
      </c>
      <c r="AN9" s="165">
        <v>5000000</v>
      </c>
      <c r="AO9" s="33">
        <f>AK9+AL9+AM9+AN9+AJ9+AI9</f>
        <v>10518000</v>
      </c>
      <c r="AP9" s="34">
        <f t="shared" si="3"/>
        <v>4189000</v>
      </c>
    </row>
    <row r="10" spans="1:42" ht="28.5" x14ac:dyDescent="0.25">
      <c r="A10" s="833"/>
      <c r="B10" s="824"/>
      <c r="C10" s="837"/>
      <c r="D10" s="114" t="s">
        <v>746</v>
      </c>
      <c r="E10" s="113">
        <v>2</v>
      </c>
      <c r="F10" s="50">
        <v>43817</v>
      </c>
      <c r="G10" s="113"/>
      <c r="H10" s="368" t="s">
        <v>52</v>
      </c>
      <c r="I10" s="113"/>
      <c r="J10" s="113"/>
      <c r="K10" s="113"/>
      <c r="L10" s="113"/>
      <c r="M10" s="35" t="s">
        <v>682</v>
      </c>
      <c r="N10" s="46"/>
      <c r="O10" s="46"/>
      <c r="P10" s="46"/>
      <c r="Q10" s="164">
        <f t="shared" si="1"/>
        <v>0</v>
      </c>
      <c r="R10" s="47"/>
      <c r="S10" s="47"/>
      <c r="T10" s="47"/>
      <c r="U10" s="174" t="s">
        <v>747</v>
      </c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48"/>
      <c r="AH10" s="48"/>
      <c r="AI10" s="48"/>
      <c r="AJ10" s="48"/>
      <c r="AK10" s="165">
        <f t="shared" ref="AK10:AM11" si="4">R10*Y10</f>
        <v>0</v>
      </c>
      <c r="AL10" s="165">
        <f t="shared" si="4"/>
        <v>0</v>
      </c>
      <c r="AM10" s="165">
        <f t="shared" si="4"/>
        <v>0</v>
      </c>
      <c r="AN10" s="165">
        <v>0</v>
      </c>
      <c r="AO10" s="136">
        <f t="shared" ref="AO10:AO11" si="5">AK10+AL10+AM10+AN10</f>
        <v>0</v>
      </c>
      <c r="AP10" s="137">
        <f t="shared" si="3"/>
        <v>0</v>
      </c>
    </row>
    <row r="11" spans="1:42" ht="83.25" customHeight="1" thickBot="1" x14ac:dyDescent="0.3">
      <c r="A11" s="834"/>
      <c r="B11" s="835"/>
      <c r="C11" s="838"/>
      <c r="D11" s="114" t="s">
        <v>685</v>
      </c>
      <c r="E11" s="113">
        <v>1</v>
      </c>
      <c r="F11" s="50">
        <v>44193</v>
      </c>
      <c r="G11" s="113"/>
      <c r="H11" s="368" t="s">
        <v>52</v>
      </c>
      <c r="I11" s="113"/>
      <c r="J11" s="113"/>
      <c r="K11" s="113"/>
      <c r="L11" s="113"/>
      <c r="M11" s="35" t="s">
        <v>682</v>
      </c>
      <c r="N11" s="46">
        <v>150000</v>
      </c>
      <c r="O11" s="46">
        <v>210000</v>
      </c>
      <c r="P11" s="46"/>
      <c r="Q11" s="164">
        <f t="shared" si="1"/>
        <v>360000</v>
      </c>
      <c r="R11" s="47"/>
      <c r="S11" s="47"/>
      <c r="T11" s="47"/>
      <c r="U11" s="174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48"/>
      <c r="AH11" s="48"/>
      <c r="AI11" s="48"/>
      <c r="AJ11" s="48"/>
      <c r="AK11" s="165">
        <f t="shared" si="2"/>
        <v>0</v>
      </c>
      <c r="AL11" s="165">
        <f t="shared" si="4"/>
        <v>0</v>
      </c>
      <c r="AM11" s="165">
        <f t="shared" si="4"/>
        <v>0</v>
      </c>
      <c r="AN11" s="165">
        <v>350000</v>
      </c>
      <c r="AO11" s="136">
        <f t="shared" si="5"/>
        <v>350000</v>
      </c>
      <c r="AP11" s="137">
        <f t="shared" si="3"/>
        <v>-10000</v>
      </c>
    </row>
    <row r="12" spans="1:42" ht="24" customHeight="1" thickBot="1" x14ac:dyDescent="0.3">
      <c r="A12" s="859" t="s">
        <v>42</v>
      </c>
      <c r="B12" s="860"/>
      <c r="C12" s="172">
        <f>SUM(C7:C11)</f>
        <v>3</v>
      </c>
      <c r="D12" s="172"/>
      <c r="E12" s="172">
        <f>SUM(E7:E11)</f>
        <v>6</v>
      </c>
      <c r="F12" s="172"/>
      <c r="G12" s="172"/>
      <c r="H12" s="172"/>
      <c r="I12" s="172"/>
      <c r="J12" s="172"/>
      <c r="K12" s="172"/>
      <c r="L12" s="172"/>
      <c r="M12" s="175"/>
      <c r="N12" s="176">
        <f t="shared" ref="N12:Y12" si="6">SUM(N7:N11)</f>
        <v>10101000</v>
      </c>
      <c r="O12" s="177">
        <f t="shared" si="6"/>
        <v>8072000</v>
      </c>
      <c r="P12" s="172">
        <f t="shared" si="6"/>
        <v>1397000</v>
      </c>
      <c r="Q12" s="172">
        <f t="shared" si="6"/>
        <v>19570000</v>
      </c>
      <c r="R12" s="172">
        <f t="shared" si="6"/>
        <v>0</v>
      </c>
      <c r="S12" s="172">
        <f t="shared" si="6"/>
        <v>0</v>
      </c>
      <c r="T12" s="172">
        <f t="shared" si="6"/>
        <v>0</v>
      </c>
      <c r="U12" s="172">
        <f t="shared" si="6"/>
        <v>0</v>
      </c>
      <c r="V12" s="172">
        <f t="shared" si="6"/>
        <v>4247</v>
      </c>
      <c r="W12" s="172">
        <f t="shared" si="6"/>
        <v>3058</v>
      </c>
      <c r="X12" s="172">
        <f t="shared" si="6"/>
        <v>72</v>
      </c>
      <c r="Y12" s="172">
        <f t="shared" si="6"/>
        <v>0</v>
      </c>
      <c r="Z12" s="172">
        <f>SUM(Z8:Z11)</f>
        <v>750</v>
      </c>
      <c r="AA12" s="172">
        <f t="shared" ref="AA12:AP12" si="7">SUM(AA7:AA11)</f>
        <v>170</v>
      </c>
      <c r="AB12" s="172">
        <f t="shared" si="7"/>
        <v>7000</v>
      </c>
      <c r="AC12" s="172">
        <f t="shared" si="7"/>
        <v>0</v>
      </c>
      <c r="AD12" s="172">
        <f t="shared" si="7"/>
        <v>0</v>
      </c>
      <c r="AE12" s="172">
        <f t="shared" si="7"/>
        <v>0</v>
      </c>
      <c r="AF12" s="172">
        <f t="shared" si="7"/>
        <v>0</v>
      </c>
      <c r="AG12" s="172">
        <f t="shared" si="7"/>
        <v>0</v>
      </c>
      <c r="AH12" s="172">
        <f t="shared" si="7"/>
        <v>401000</v>
      </c>
      <c r="AI12" s="172">
        <f t="shared" si="7"/>
        <v>739000</v>
      </c>
      <c r="AJ12" s="172">
        <f t="shared" si="7"/>
        <v>1553000</v>
      </c>
      <c r="AK12" s="172">
        <f t="shared" si="7"/>
        <v>0</v>
      </c>
      <c r="AL12" s="172">
        <f t="shared" si="7"/>
        <v>2268000</v>
      </c>
      <c r="AM12" s="172">
        <f t="shared" si="7"/>
        <v>14800000</v>
      </c>
      <c r="AN12" s="172">
        <f t="shared" si="7"/>
        <v>8456000</v>
      </c>
      <c r="AO12" s="172">
        <f t="shared" si="7"/>
        <v>28217000</v>
      </c>
      <c r="AP12" s="178">
        <f t="shared" si="7"/>
        <v>8647000</v>
      </c>
    </row>
    <row r="13" spans="1:42" ht="33.75" customHeight="1" x14ac:dyDescent="0.25">
      <c r="A13" s="138"/>
      <c r="B13" s="858" t="s">
        <v>281</v>
      </c>
      <c r="C13" s="858"/>
      <c r="D13" s="858"/>
      <c r="E13" s="858"/>
      <c r="F13" s="858"/>
      <c r="G13" s="858"/>
      <c r="H13" s="858"/>
      <c r="I13" s="858"/>
      <c r="J13" s="858"/>
      <c r="K13" s="858"/>
      <c r="L13" s="858"/>
      <c r="M13" s="858"/>
      <c r="N13" s="858"/>
      <c r="O13" s="858"/>
      <c r="P13" s="858"/>
      <c r="Q13" s="858"/>
      <c r="R13" s="858"/>
      <c r="S13" s="858"/>
      <c r="T13" s="858"/>
      <c r="U13" s="858"/>
      <c r="V13" s="858"/>
      <c r="W13" s="858"/>
      <c r="X13" s="858"/>
      <c r="Y13" s="858"/>
      <c r="Z13" s="858"/>
      <c r="AA13" s="858"/>
      <c r="AB13" s="858"/>
      <c r="AC13" s="858"/>
      <c r="AD13" s="858"/>
      <c r="AE13" s="858"/>
      <c r="AF13" s="858"/>
      <c r="AG13" s="170"/>
      <c r="AH13" s="170"/>
      <c r="AI13" s="170"/>
      <c r="AJ13" s="170"/>
      <c r="AK13" s="170"/>
      <c r="AL13" s="170"/>
      <c r="AM13" s="171"/>
      <c r="AN13" s="171"/>
      <c r="AO13" s="138"/>
      <c r="AP13" s="138"/>
    </row>
  </sheetData>
  <mergeCells count="37">
    <mergeCell ref="B13:AF13"/>
    <mergeCell ref="B7:B11"/>
    <mergeCell ref="A7:A11"/>
    <mergeCell ref="A12:B12"/>
    <mergeCell ref="C7:C11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6"/>
  <sheetViews>
    <sheetView workbookViewId="0">
      <selection sqref="A1:AO1"/>
    </sheetView>
  </sheetViews>
  <sheetFormatPr defaultRowHeight="15" x14ac:dyDescent="0.25"/>
  <cols>
    <col min="2" max="2" width="12.7109375" customWidth="1"/>
    <col min="4" max="4" width="12.28515625" customWidth="1"/>
    <col min="6" max="6" width="12.85546875" customWidth="1"/>
    <col min="14" max="14" width="10" customWidth="1"/>
    <col min="15" max="15" width="10.28515625" customWidth="1"/>
    <col min="17" max="17" width="10" customWidth="1"/>
    <col min="23" max="23" width="12.42578125" customWidth="1"/>
    <col min="38" max="38" width="10.140625" customWidth="1"/>
    <col min="39" max="39" width="10.42578125" customWidth="1"/>
    <col min="40" max="40" width="10.140625" customWidth="1"/>
    <col min="41" max="41" width="10.28515625" customWidth="1"/>
    <col min="42" max="42" width="10.42578125" customWidth="1"/>
  </cols>
  <sheetData>
    <row r="1" spans="1:42" ht="44.25" customHeight="1" thickBot="1" x14ac:dyDescent="0.3">
      <c r="A1" s="799" t="s">
        <v>868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9"/>
    </row>
    <row r="2" spans="1:42" ht="39" customHeight="1" x14ac:dyDescent="0.25">
      <c r="A2" s="800" t="s">
        <v>13</v>
      </c>
      <c r="B2" s="803" t="s">
        <v>33</v>
      </c>
      <c r="C2" s="806" t="s">
        <v>43</v>
      </c>
      <c r="D2" s="865" t="s">
        <v>11</v>
      </c>
      <c r="E2" s="866"/>
      <c r="F2" s="866"/>
      <c r="G2" s="866"/>
      <c r="H2" s="867"/>
      <c r="I2" s="846" t="s">
        <v>14</v>
      </c>
      <c r="J2" s="846"/>
      <c r="K2" s="846"/>
      <c r="L2" s="846"/>
      <c r="M2" s="846"/>
      <c r="N2" s="847" t="s">
        <v>4</v>
      </c>
      <c r="O2" s="847"/>
      <c r="P2" s="847"/>
      <c r="Q2" s="847"/>
      <c r="R2" s="810" t="s">
        <v>23</v>
      </c>
      <c r="S2" s="810"/>
      <c r="T2" s="810"/>
      <c r="U2" s="810"/>
      <c r="V2" s="846" t="s">
        <v>34</v>
      </c>
      <c r="W2" s="846"/>
      <c r="X2" s="846"/>
      <c r="Y2" s="808" t="s">
        <v>22</v>
      </c>
      <c r="Z2" s="808"/>
      <c r="AA2" s="808"/>
      <c r="AB2" s="808"/>
      <c r="AC2" s="808"/>
      <c r="AD2" s="808"/>
      <c r="AE2" s="808"/>
      <c r="AF2" s="808"/>
      <c r="AG2" s="846" t="s">
        <v>0</v>
      </c>
      <c r="AH2" s="846"/>
      <c r="AI2" s="846"/>
      <c r="AJ2" s="846"/>
      <c r="AK2" s="846"/>
      <c r="AL2" s="846"/>
      <c r="AM2" s="846"/>
      <c r="AN2" s="846"/>
      <c r="AO2" s="846"/>
      <c r="AP2" s="848"/>
    </row>
    <row r="3" spans="1:42" ht="77.25" customHeight="1" x14ac:dyDescent="0.25">
      <c r="A3" s="801"/>
      <c r="B3" s="804"/>
      <c r="C3" s="807"/>
      <c r="D3" s="807" t="s">
        <v>47</v>
      </c>
      <c r="E3" s="804" t="s">
        <v>46</v>
      </c>
      <c r="F3" s="849" t="s">
        <v>10</v>
      </c>
      <c r="G3" s="850" t="s">
        <v>21</v>
      </c>
      <c r="H3" s="868" t="s">
        <v>686</v>
      </c>
      <c r="I3" s="850" t="s">
        <v>7</v>
      </c>
      <c r="J3" s="850" t="s">
        <v>6</v>
      </c>
      <c r="K3" s="850" t="s">
        <v>5</v>
      </c>
      <c r="L3" s="850" t="s">
        <v>32</v>
      </c>
      <c r="M3" s="853" t="s">
        <v>8</v>
      </c>
      <c r="N3" s="854" t="s">
        <v>31</v>
      </c>
      <c r="O3" s="854" t="s">
        <v>2</v>
      </c>
      <c r="P3" s="854" t="s">
        <v>3</v>
      </c>
      <c r="Q3" s="855" t="s">
        <v>41</v>
      </c>
      <c r="R3" s="811"/>
      <c r="S3" s="811"/>
      <c r="T3" s="811"/>
      <c r="U3" s="811"/>
      <c r="V3" s="853" t="s">
        <v>1</v>
      </c>
      <c r="W3" s="853"/>
      <c r="X3" s="853"/>
      <c r="Y3" s="804" t="s">
        <v>38</v>
      </c>
      <c r="Z3" s="804"/>
      <c r="AA3" s="804"/>
      <c r="AB3" s="804"/>
      <c r="AC3" s="804" t="s">
        <v>39</v>
      </c>
      <c r="AD3" s="804"/>
      <c r="AE3" s="804"/>
      <c r="AF3" s="804"/>
      <c r="AG3" s="842" t="s">
        <v>37</v>
      </c>
      <c r="AH3" s="842"/>
      <c r="AI3" s="842"/>
      <c r="AJ3" s="842"/>
      <c r="AK3" s="856" t="s">
        <v>40</v>
      </c>
      <c r="AL3" s="856"/>
      <c r="AM3" s="856"/>
      <c r="AN3" s="856"/>
      <c r="AO3" s="857" t="s">
        <v>41</v>
      </c>
      <c r="AP3" s="852" t="s">
        <v>44</v>
      </c>
    </row>
    <row r="4" spans="1:42" ht="57.75" x14ac:dyDescent="0.25">
      <c r="A4" s="801"/>
      <c r="B4" s="804"/>
      <c r="C4" s="807"/>
      <c r="D4" s="807"/>
      <c r="E4" s="804"/>
      <c r="F4" s="849"/>
      <c r="G4" s="850"/>
      <c r="H4" s="868"/>
      <c r="I4" s="850"/>
      <c r="J4" s="850"/>
      <c r="K4" s="850"/>
      <c r="L4" s="850"/>
      <c r="M4" s="853"/>
      <c r="N4" s="854"/>
      <c r="O4" s="854"/>
      <c r="P4" s="854"/>
      <c r="Q4" s="855"/>
      <c r="R4" s="115" t="s">
        <v>24</v>
      </c>
      <c r="S4" s="115" t="s">
        <v>25</v>
      </c>
      <c r="T4" s="115" t="s">
        <v>26</v>
      </c>
      <c r="U4" s="115" t="s">
        <v>27</v>
      </c>
      <c r="V4" s="102" t="s">
        <v>35</v>
      </c>
      <c r="W4" s="102" t="s">
        <v>36</v>
      </c>
      <c r="X4" s="710" t="s">
        <v>9</v>
      </c>
      <c r="Y4" s="709" t="s">
        <v>15</v>
      </c>
      <c r="Z4" s="709" t="s">
        <v>17</v>
      </c>
      <c r="AA4" s="709" t="s">
        <v>19</v>
      </c>
      <c r="AB4" s="709" t="s">
        <v>8</v>
      </c>
      <c r="AC4" s="709" t="s">
        <v>15</v>
      </c>
      <c r="AD4" s="709" t="s">
        <v>17</v>
      </c>
      <c r="AE4" s="709" t="s">
        <v>19</v>
      </c>
      <c r="AF4" s="709" t="s">
        <v>8</v>
      </c>
      <c r="AG4" s="116" t="s">
        <v>15</v>
      </c>
      <c r="AH4" s="116" t="s">
        <v>17</v>
      </c>
      <c r="AI4" s="116" t="s">
        <v>19</v>
      </c>
      <c r="AJ4" s="117" t="s">
        <v>27</v>
      </c>
      <c r="AK4" s="118" t="s">
        <v>15</v>
      </c>
      <c r="AL4" s="118" t="s">
        <v>17</v>
      </c>
      <c r="AM4" s="118" t="s">
        <v>19</v>
      </c>
      <c r="AN4" s="119" t="s">
        <v>27</v>
      </c>
      <c r="AO4" s="857"/>
      <c r="AP4" s="852"/>
    </row>
    <row r="5" spans="1:42" ht="37.5" customHeight="1" thickBot="1" x14ac:dyDescent="0.3">
      <c r="A5" s="802"/>
      <c r="B5" s="805"/>
      <c r="C5" s="120" t="s">
        <v>12</v>
      </c>
      <c r="D5" s="817"/>
      <c r="E5" s="120" t="s">
        <v>12</v>
      </c>
      <c r="F5" s="121"/>
      <c r="G5" s="121"/>
      <c r="H5" s="122"/>
      <c r="I5" s="104"/>
      <c r="J5" s="104"/>
      <c r="K5" s="106"/>
      <c r="L5" s="104"/>
      <c r="M5" s="104"/>
      <c r="N5" s="13" t="s">
        <v>30</v>
      </c>
      <c r="O5" s="13" t="s">
        <v>30</v>
      </c>
      <c r="P5" s="13" t="s">
        <v>30</v>
      </c>
      <c r="Q5" s="14" t="s">
        <v>30</v>
      </c>
      <c r="R5" s="123" t="s">
        <v>28</v>
      </c>
      <c r="S5" s="123" t="s">
        <v>28</v>
      </c>
      <c r="T5" s="123" t="s">
        <v>28</v>
      </c>
      <c r="U5" s="123" t="s">
        <v>28</v>
      </c>
      <c r="V5" s="104" t="s">
        <v>29</v>
      </c>
      <c r="W5" s="104" t="s">
        <v>12</v>
      </c>
      <c r="X5" s="707" t="s">
        <v>9</v>
      </c>
      <c r="Y5" s="64" t="s">
        <v>16</v>
      </c>
      <c r="Z5" s="64" t="s">
        <v>18</v>
      </c>
      <c r="AA5" s="64" t="s">
        <v>20</v>
      </c>
      <c r="AB5" s="64"/>
      <c r="AC5" s="64" t="s">
        <v>16</v>
      </c>
      <c r="AD5" s="64" t="s">
        <v>18</v>
      </c>
      <c r="AE5" s="64" t="s">
        <v>20</v>
      </c>
      <c r="AF5" s="64"/>
      <c r="AG5" s="124" t="s">
        <v>28</v>
      </c>
      <c r="AH5" s="124" t="s">
        <v>28</v>
      </c>
      <c r="AI5" s="124" t="s">
        <v>28</v>
      </c>
      <c r="AJ5" s="124" t="s">
        <v>28</v>
      </c>
      <c r="AK5" s="125" t="s">
        <v>28</v>
      </c>
      <c r="AL5" s="125" t="s">
        <v>28</v>
      </c>
      <c r="AM5" s="125" t="s">
        <v>28</v>
      </c>
      <c r="AN5" s="15" t="s">
        <v>30</v>
      </c>
      <c r="AO5" s="16" t="s">
        <v>30</v>
      </c>
      <c r="AP5" s="17" t="s">
        <v>30</v>
      </c>
    </row>
    <row r="6" spans="1:42" x14ac:dyDescent="0.25">
      <c r="A6" s="18">
        <v>1</v>
      </c>
      <c r="B6" s="19">
        <v>2</v>
      </c>
      <c r="C6" s="20">
        <v>3</v>
      </c>
      <c r="D6" s="19">
        <v>4</v>
      </c>
      <c r="E6" s="20">
        <v>5</v>
      </c>
      <c r="F6" s="19">
        <v>6</v>
      </c>
      <c r="G6" s="20">
        <v>7</v>
      </c>
      <c r="H6" s="21">
        <v>8</v>
      </c>
      <c r="I6" s="20">
        <v>9</v>
      </c>
      <c r="J6" s="19">
        <v>10</v>
      </c>
      <c r="K6" s="20">
        <v>11</v>
      </c>
      <c r="L6" s="19">
        <v>12</v>
      </c>
      <c r="M6" s="20">
        <v>13</v>
      </c>
      <c r="N6" s="22">
        <v>14</v>
      </c>
      <c r="O6" s="23">
        <v>15</v>
      </c>
      <c r="P6" s="22">
        <v>16</v>
      </c>
      <c r="Q6" s="24">
        <v>17</v>
      </c>
      <c r="R6" s="25">
        <v>18</v>
      </c>
      <c r="S6" s="26">
        <v>19</v>
      </c>
      <c r="T6" s="25">
        <v>20</v>
      </c>
      <c r="U6" s="26">
        <v>21</v>
      </c>
      <c r="V6" s="19">
        <v>22</v>
      </c>
      <c r="W6" s="20">
        <v>23</v>
      </c>
      <c r="X6" s="19">
        <v>24</v>
      </c>
      <c r="Y6" s="20">
        <v>25</v>
      </c>
      <c r="Z6" s="19">
        <v>26</v>
      </c>
      <c r="AA6" s="20">
        <v>27</v>
      </c>
      <c r="AB6" s="19">
        <v>28</v>
      </c>
      <c r="AC6" s="20">
        <v>29</v>
      </c>
      <c r="AD6" s="19">
        <v>30</v>
      </c>
      <c r="AE6" s="20">
        <v>31</v>
      </c>
      <c r="AF6" s="19">
        <v>32</v>
      </c>
      <c r="AG6" s="27">
        <v>33</v>
      </c>
      <c r="AH6" s="28">
        <v>34</v>
      </c>
      <c r="AI6" s="27">
        <v>35</v>
      </c>
      <c r="AJ6" s="28">
        <v>36</v>
      </c>
      <c r="AK6" s="29">
        <v>37</v>
      </c>
      <c r="AL6" s="30">
        <v>38</v>
      </c>
      <c r="AM6" s="29">
        <v>39</v>
      </c>
      <c r="AN6" s="30">
        <v>40</v>
      </c>
      <c r="AO6" s="31">
        <v>41</v>
      </c>
      <c r="AP6" s="32">
        <v>42</v>
      </c>
    </row>
    <row r="7" spans="1:42" ht="48" x14ac:dyDescent="0.25">
      <c r="A7" s="820">
        <v>1</v>
      </c>
      <c r="B7" s="823" t="s">
        <v>701</v>
      </c>
      <c r="C7" s="35">
        <v>9</v>
      </c>
      <c r="D7" s="103" t="s">
        <v>50</v>
      </c>
      <c r="E7" s="35">
        <v>1</v>
      </c>
      <c r="F7" s="140">
        <v>43789</v>
      </c>
      <c r="G7" s="103" t="s">
        <v>60</v>
      </c>
      <c r="H7" s="126" t="s">
        <v>49</v>
      </c>
      <c r="I7" s="35"/>
      <c r="J7" s="35">
        <v>1</v>
      </c>
      <c r="K7" s="35"/>
      <c r="L7" s="35" t="s">
        <v>702</v>
      </c>
      <c r="M7" s="35"/>
      <c r="N7" s="127">
        <v>405000</v>
      </c>
      <c r="O7" s="127">
        <v>645800</v>
      </c>
      <c r="P7" s="127"/>
      <c r="Q7" s="128">
        <f>N7+O7+P7</f>
        <v>1050800</v>
      </c>
      <c r="R7" s="42"/>
      <c r="S7" s="42">
        <v>15000</v>
      </c>
      <c r="T7" s="42">
        <v>15000</v>
      </c>
      <c r="U7" s="42">
        <v>15000</v>
      </c>
      <c r="V7" s="35">
        <v>11993</v>
      </c>
      <c r="W7" s="35">
        <v>200</v>
      </c>
      <c r="X7" s="35">
        <v>2</v>
      </c>
      <c r="Y7" s="35"/>
      <c r="Z7" s="35">
        <v>150</v>
      </c>
      <c r="AA7" s="35">
        <v>20</v>
      </c>
      <c r="AB7" s="35">
        <v>80</v>
      </c>
      <c r="AC7" s="35"/>
      <c r="AD7" s="35">
        <v>10</v>
      </c>
      <c r="AE7" s="35">
        <v>2</v>
      </c>
      <c r="AF7" s="35">
        <v>15</v>
      </c>
      <c r="AG7" s="43"/>
      <c r="AH7" s="43"/>
      <c r="AI7" s="43"/>
      <c r="AJ7" s="43">
        <v>305100</v>
      </c>
      <c r="AK7" s="36">
        <f>R7*Y7</f>
        <v>0</v>
      </c>
      <c r="AL7" s="36">
        <f>S7*Z7</f>
        <v>2250000</v>
      </c>
      <c r="AM7" s="36">
        <f t="shared" ref="AL7:AN10" si="0">T7*AA7</f>
        <v>300000</v>
      </c>
      <c r="AN7" s="36">
        <f t="shared" si="0"/>
        <v>1200000</v>
      </c>
      <c r="AO7" s="33">
        <f>AK7+AL7+AM7+AN7</f>
        <v>3750000</v>
      </c>
      <c r="AP7" s="34">
        <f>AO7-Q7</f>
        <v>2699200</v>
      </c>
    </row>
    <row r="8" spans="1:42" ht="41.25" x14ac:dyDescent="0.25">
      <c r="A8" s="821"/>
      <c r="B8" s="824"/>
      <c r="C8" s="35"/>
      <c r="D8" s="103" t="s">
        <v>48</v>
      </c>
      <c r="E8" s="35">
        <v>1</v>
      </c>
      <c r="F8" s="35" t="s">
        <v>703</v>
      </c>
      <c r="G8" s="35" t="s">
        <v>704</v>
      </c>
      <c r="H8" s="126" t="s">
        <v>49</v>
      </c>
      <c r="I8" s="35"/>
      <c r="J8" s="35">
        <v>1</v>
      </c>
      <c r="K8" s="35"/>
      <c r="L8" s="140" t="s">
        <v>702</v>
      </c>
      <c r="M8" s="35"/>
      <c r="N8" s="127">
        <v>133000</v>
      </c>
      <c r="O8" s="127">
        <v>26400</v>
      </c>
      <c r="P8" s="127"/>
      <c r="Q8" s="128">
        <f t="shared" ref="Q8:Q11" si="1">N8+O8+P8</f>
        <v>159400</v>
      </c>
      <c r="R8" s="42"/>
      <c r="S8" s="42">
        <v>15000</v>
      </c>
      <c r="T8" s="42"/>
      <c r="U8" s="42">
        <v>15000</v>
      </c>
      <c r="V8" s="35">
        <v>11993</v>
      </c>
      <c r="W8" s="35">
        <v>200</v>
      </c>
      <c r="X8" s="35">
        <v>2</v>
      </c>
      <c r="Y8" s="35"/>
      <c r="Z8" s="35"/>
      <c r="AA8" s="35">
        <v>5</v>
      </c>
      <c r="AB8" s="35">
        <v>11</v>
      </c>
      <c r="AC8" s="35"/>
      <c r="AD8" s="35"/>
      <c r="AE8" s="35">
        <v>20</v>
      </c>
      <c r="AF8" s="35">
        <v>5</v>
      </c>
      <c r="AG8" s="43"/>
      <c r="AH8" s="43"/>
      <c r="AI8" s="43"/>
      <c r="AJ8" s="43"/>
      <c r="AK8" s="36">
        <f t="shared" ref="AK8:AK10" si="2">R8*Y8</f>
        <v>0</v>
      </c>
      <c r="AL8" s="36">
        <f t="shared" si="0"/>
        <v>0</v>
      </c>
      <c r="AM8" s="36">
        <f t="shared" si="0"/>
        <v>0</v>
      </c>
      <c r="AN8" s="36">
        <f t="shared" si="0"/>
        <v>165000</v>
      </c>
      <c r="AO8" s="33">
        <f>AK8+AL8+AM8+AN8</f>
        <v>165000</v>
      </c>
      <c r="AP8" s="34">
        <f t="shared" ref="AP8:AP10" si="3">AO8-Q8</f>
        <v>5600</v>
      </c>
    </row>
    <row r="9" spans="1:42" ht="41.25" x14ac:dyDescent="0.25">
      <c r="A9" s="821"/>
      <c r="B9" s="824"/>
      <c r="C9" s="35"/>
      <c r="D9" s="103" t="s">
        <v>705</v>
      </c>
      <c r="E9" s="35">
        <v>1</v>
      </c>
      <c r="F9" s="35" t="s">
        <v>703</v>
      </c>
      <c r="G9" s="35" t="s">
        <v>706</v>
      </c>
      <c r="H9" s="126" t="s">
        <v>49</v>
      </c>
      <c r="I9" s="35"/>
      <c r="J9" s="35">
        <v>1</v>
      </c>
      <c r="K9" s="35"/>
      <c r="L9" s="140" t="s">
        <v>702</v>
      </c>
      <c r="M9" s="35"/>
      <c r="N9" s="127">
        <v>279000</v>
      </c>
      <c r="O9" s="127">
        <v>5160</v>
      </c>
      <c r="P9" s="127"/>
      <c r="Q9" s="128">
        <f t="shared" si="1"/>
        <v>284160</v>
      </c>
      <c r="R9" s="42"/>
      <c r="S9" s="42"/>
      <c r="T9" s="42"/>
      <c r="U9" s="42">
        <v>10000</v>
      </c>
      <c r="V9" s="35">
        <v>11993</v>
      </c>
      <c r="W9" s="35">
        <v>15</v>
      </c>
      <c r="X9" s="35">
        <v>1</v>
      </c>
      <c r="Y9" s="35"/>
      <c r="Z9" s="35">
        <v>6</v>
      </c>
      <c r="AA9" s="35">
        <v>4</v>
      </c>
      <c r="AB9" s="35">
        <v>30</v>
      </c>
      <c r="AC9" s="35"/>
      <c r="AD9" s="35"/>
      <c r="AE9" s="35"/>
      <c r="AF9" s="35"/>
      <c r="AG9" s="43"/>
      <c r="AH9" s="43"/>
      <c r="AI9" s="43"/>
      <c r="AJ9" s="43"/>
      <c r="AK9" s="36">
        <f t="shared" si="2"/>
        <v>0</v>
      </c>
      <c r="AL9" s="36">
        <f t="shared" si="0"/>
        <v>0</v>
      </c>
      <c r="AM9" s="36">
        <f t="shared" si="0"/>
        <v>0</v>
      </c>
      <c r="AN9" s="36">
        <f t="shared" si="0"/>
        <v>300000</v>
      </c>
      <c r="AO9" s="33">
        <f t="shared" ref="AO9:AO10" si="4">AK9+AL9+AM9+AN9</f>
        <v>300000</v>
      </c>
      <c r="AP9" s="34">
        <f t="shared" si="3"/>
        <v>15840</v>
      </c>
    </row>
    <row r="10" spans="1:42" ht="42.75" x14ac:dyDescent="0.25">
      <c r="A10" s="821"/>
      <c r="B10" s="824"/>
      <c r="C10" s="35"/>
      <c r="D10" s="130" t="s">
        <v>707</v>
      </c>
      <c r="E10" s="129">
        <v>1</v>
      </c>
      <c r="F10" s="129" t="s">
        <v>708</v>
      </c>
      <c r="G10" s="130" t="s">
        <v>709</v>
      </c>
      <c r="H10" s="126" t="s">
        <v>49</v>
      </c>
      <c r="I10" s="141"/>
      <c r="J10" s="35">
        <v>1</v>
      </c>
      <c r="K10" s="141"/>
      <c r="L10" s="140" t="s">
        <v>702</v>
      </c>
      <c r="M10" s="141"/>
      <c r="N10" s="127">
        <v>202500</v>
      </c>
      <c r="O10" s="127">
        <v>400000</v>
      </c>
      <c r="P10" s="127"/>
      <c r="Q10" s="128">
        <f t="shared" si="1"/>
        <v>602500</v>
      </c>
      <c r="R10" s="42"/>
      <c r="S10" s="42"/>
      <c r="T10" s="42">
        <v>700</v>
      </c>
      <c r="U10" s="42">
        <v>10000</v>
      </c>
      <c r="V10" s="35">
        <v>11993</v>
      </c>
      <c r="W10" s="35">
        <v>200</v>
      </c>
      <c r="X10" s="35">
        <v>2</v>
      </c>
      <c r="Y10" s="35"/>
      <c r="Z10" s="35"/>
      <c r="AA10" s="35">
        <v>72</v>
      </c>
      <c r="AB10" s="35">
        <v>82</v>
      </c>
      <c r="AC10" s="35"/>
      <c r="AD10" s="35"/>
      <c r="AE10" s="35">
        <v>5</v>
      </c>
      <c r="AF10" s="35">
        <v>2</v>
      </c>
      <c r="AG10" s="43"/>
      <c r="AH10" s="43"/>
      <c r="AI10" s="43"/>
      <c r="AJ10" s="43"/>
      <c r="AK10" s="36">
        <f t="shared" si="2"/>
        <v>0</v>
      </c>
      <c r="AL10" s="36">
        <f t="shared" si="0"/>
        <v>0</v>
      </c>
      <c r="AM10" s="36">
        <f t="shared" si="0"/>
        <v>50400</v>
      </c>
      <c r="AN10" s="36">
        <f t="shared" si="0"/>
        <v>820000</v>
      </c>
      <c r="AO10" s="33">
        <f t="shared" si="4"/>
        <v>870400</v>
      </c>
      <c r="AP10" s="34">
        <f t="shared" si="3"/>
        <v>267900</v>
      </c>
    </row>
    <row r="11" spans="1:42" ht="71.25" x14ac:dyDescent="0.25">
      <c r="A11" s="822"/>
      <c r="B11" s="825"/>
      <c r="C11" s="35"/>
      <c r="D11" s="130" t="s">
        <v>710</v>
      </c>
      <c r="E11" s="129">
        <v>1</v>
      </c>
      <c r="F11" s="129" t="s">
        <v>711</v>
      </c>
      <c r="G11" s="130" t="s">
        <v>712</v>
      </c>
      <c r="H11" s="126" t="s">
        <v>49</v>
      </c>
      <c r="I11" s="141"/>
      <c r="J11" s="35">
        <v>1</v>
      </c>
      <c r="K11" s="141"/>
      <c r="L11" s="140" t="s">
        <v>702</v>
      </c>
      <c r="M11" s="141"/>
      <c r="N11" s="127">
        <v>202500</v>
      </c>
      <c r="O11" s="127">
        <v>202400</v>
      </c>
      <c r="P11" s="127"/>
      <c r="Q11" s="128">
        <f t="shared" si="1"/>
        <v>404900</v>
      </c>
      <c r="R11" s="42"/>
      <c r="S11" s="42"/>
      <c r="T11" s="42">
        <v>500</v>
      </c>
      <c r="U11" s="42">
        <v>5000</v>
      </c>
      <c r="V11" s="35">
        <v>11993</v>
      </c>
      <c r="W11" s="35">
        <v>200</v>
      </c>
      <c r="X11" s="35">
        <v>2</v>
      </c>
      <c r="Y11" s="35"/>
      <c r="Z11" s="35"/>
      <c r="AA11" s="35">
        <v>80</v>
      </c>
      <c r="AB11" s="35">
        <v>40</v>
      </c>
      <c r="AC11" s="35"/>
      <c r="AD11" s="35"/>
      <c r="AE11" s="35">
        <v>15</v>
      </c>
      <c r="AF11" s="35">
        <v>4</v>
      </c>
      <c r="AG11" s="43"/>
      <c r="AH11" s="43"/>
      <c r="AI11" s="43"/>
      <c r="AJ11" s="43">
        <v>40000</v>
      </c>
      <c r="AK11" s="36">
        <f>R11*Y11</f>
        <v>0</v>
      </c>
      <c r="AL11" s="36">
        <f>S11*Z11</f>
        <v>0</v>
      </c>
      <c r="AM11" s="36">
        <f>T11*AA11</f>
        <v>40000</v>
      </c>
      <c r="AN11" s="36">
        <f>U11*AB11*AF11</f>
        <v>800000</v>
      </c>
      <c r="AO11" s="33">
        <f>AK11+AL11+AM11+AN11</f>
        <v>840000</v>
      </c>
      <c r="AP11" s="34">
        <f>AO11-Q11</f>
        <v>435100</v>
      </c>
    </row>
    <row r="12" spans="1:42" ht="66.75" x14ac:dyDescent="0.25">
      <c r="A12" s="832">
        <v>2</v>
      </c>
      <c r="B12" s="823" t="s">
        <v>713</v>
      </c>
      <c r="C12" s="35">
        <v>6</v>
      </c>
      <c r="D12" s="103" t="s">
        <v>50</v>
      </c>
      <c r="E12" s="35">
        <v>1</v>
      </c>
      <c r="F12" s="131" t="s">
        <v>714</v>
      </c>
      <c r="G12" s="131" t="s">
        <v>715</v>
      </c>
      <c r="H12" s="126" t="s">
        <v>49</v>
      </c>
      <c r="I12" s="35"/>
      <c r="J12" s="35"/>
      <c r="K12" s="35"/>
      <c r="L12" s="35"/>
      <c r="M12" s="35"/>
      <c r="N12" s="142">
        <v>0</v>
      </c>
      <c r="O12" s="142">
        <v>305000</v>
      </c>
      <c r="P12" s="143">
        <v>0</v>
      </c>
      <c r="Q12" s="144">
        <v>305000</v>
      </c>
      <c r="R12" s="145">
        <v>0</v>
      </c>
      <c r="S12" s="42">
        <v>500</v>
      </c>
      <c r="T12" s="146">
        <v>0</v>
      </c>
      <c r="U12" s="42">
        <v>0</v>
      </c>
      <c r="V12" s="35">
        <v>3646</v>
      </c>
      <c r="W12" s="35">
        <v>67</v>
      </c>
      <c r="X12" s="147">
        <v>1.7999999999999999E-2</v>
      </c>
      <c r="Y12" s="131">
        <v>0</v>
      </c>
      <c r="Z12" s="35">
        <v>1560</v>
      </c>
      <c r="AA12" s="131">
        <v>0.88</v>
      </c>
      <c r="AB12" s="35">
        <v>1.5</v>
      </c>
      <c r="AC12" s="35">
        <v>0</v>
      </c>
      <c r="AD12" s="35">
        <v>320</v>
      </c>
      <c r="AE12" s="35">
        <v>0</v>
      </c>
      <c r="AF12" s="35">
        <v>0</v>
      </c>
      <c r="AG12" s="148">
        <v>0</v>
      </c>
      <c r="AH12" s="149">
        <v>100000</v>
      </c>
      <c r="AI12" s="43">
        <v>0</v>
      </c>
      <c r="AJ12" s="149">
        <v>0</v>
      </c>
      <c r="AK12" s="150">
        <v>0</v>
      </c>
      <c r="AL12" s="150">
        <v>0</v>
      </c>
      <c r="AM12" s="150">
        <v>100000</v>
      </c>
      <c r="AN12" s="150">
        <v>0</v>
      </c>
      <c r="AO12" s="33">
        <v>100000</v>
      </c>
      <c r="AP12" s="132">
        <v>100000</v>
      </c>
    </row>
    <row r="13" spans="1:42" ht="108.75" x14ac:dyDescent="0.25">
      <c r="A13" s="833"/>
      <c r="B13" s="824"/>
      <c r="C13" s="35"/>
      <c r="D13" s="103" t="s">
        <v>716</v>
      </c>
      <c r="E13" s="100">
        <v>1</v>
      </c>
      <c r="F13" s="105" t="s">
        <v>717</v>
      </c>
      <c r="G13" s="131" t="s">
        <v>718</v>
      </c>
      <c r="H13" s="126" t="s">
        <v>49</v>
      </c>
      <c r="I13" s="35"/>
      <c r="J13" s="35"/>
      <c r="K13" s="35"/>
      <c r="L13" s="35"/>
      <c r="M13" s="35"/>
      <c r="N13" s="142">
        <v>0</v>
      </c>
      <c r="O13" s="142">
        <v>140000</v>
      </c>
      <c r="P13" s="143">
        <v>0</v>
      </c>
      <c r="Q13" s="144">
        <v>140000</v>
      </c>
      <c r="R13" s="145">
        <v>0</v>
      </c>
      <c r="S13" s="42">
        <v>0</v>
      </c>
      <c r="T13" s="146">
        <v>0</v>
      </c>
      <c r="U13" s="42">
        <v>900</v>
      </c>
      <c r="V13" s="35">
        <v>3646</v>
      </c>
      <c r="W13" s="35">
        <v>364</v>
      </c>
      <c r="X13" s="147">
        <v>0.1</v>
      </c>
      <c r="Y13" s="131">
        <v>0</v>
      </c>
      <c r="Z13" s="35">
        <v>0</v>
      </c>
      <c r="AA13" s="131">
        <v>0.45</v>
      </c>
      <c r="AB13" s="35">
        <v>80</v>
      </c>
      <c r="AC13" s="35"/>
      <c r="AD13" s="35"/>
      <c r="AE13" s="35">
        <v>0.45</v>
      </c>
      <c r="AF13" s="35">
        <v>80</v>
      </c>
      <c r="AG13" s="148">
        <v>0</v>
      </c>
      <c r="AH13" s="43">
        <v>0</v>
      </c>
      <c r="AI13" s="43">
        <v>0</v>
      </c>
      <c r="AJ13" s="149">
        <v>0</v>
      </c>
      <c r="AK13" s="150">
        <v>0</v>
      </c>
      <c r="AL13" s="36">
        <v>0</v>
      </c>
      <c r="AM13" s="150">
        <v>0</v>
      </c>
      <c r="AN13" s="150">
        <v>0</v>
      </c>
      <c r="AO13" s="33">
        <v>0</v>
      </c>
      <c r="AP13" s="133">
        <v>0</v>
      </c>
    </row>
    <row r="14" spans="1:42" ht="68.25" x14ac:dyDescent="0.25">
      <c r="A14" s="862"/>
      <c r="B14" s="825"/>
      <c r="C14" s="35"/>
      <c r="D14" s="169" t="s">
        <v>719</v>
      </c>
      <c r="E14" s="100">
        <v>1</v>
      </c>
      <c r="F14" s="105" t="s">
        <v>720</v>
      </c>
      <c r="G14" s="134" t="s">
        <v>721</v>
      </c>
      <c r="H14" s="126" t="s">
        <v>49</v>
      </c>
      <c r="I14" s="100"/>
      <c r="J14" s="100"/>
      <c r="K14" s="100"/>
      <c r="L14" s="100"/>
      <c r="M14" s="100"/>
      <c r="N14" s="151">
        <v>0</v>
      </c>
      <c r="O14" s="151">
        <v>40000</v>
      </c>
      <c r="P14" s="46">
        <v>0</v>
      </c>
      <c r="Q14" s="144">
        <v>40000</v>
      </c>
      <c r="R14" s="152">
        <v>0</v>
      </c>
      <c r="S14" s="47">
        <v>0</v>
      </c>
      <c r="T14" s="152">
        <v>0</v>
      </c>
      <c r="U14" s="47">
        <v>0</v>
      </c>
      <c r="V14" s="100">
        <v>3646</v>
      </c>
      <c r="W14" s="100"/>
      <c r="X14" s="153"/>
      <c r="Y14" s="134">
        <v>0</v>
      </c>
      <c r="Z14" s="100">
        <v>0</v>
      </c>
      <c r="AA14" s="154">
        <v>0</v>
      </c>
      <c r="AB14" s="100">
        <v>200</v>
      </c>
      <c r="AC14" s="100">
        <v>0</v>
      </c>
      <c r="AD14" s="100">
        <v>0</v>
      </c>
      <c r="AE14" s="100">
        <v>0</v>
      </c>
      <c r="AF14" s="100">
        <v>0</v>
      </c>
      <c r="AG14" s="155">
        <v>0</v>
      </c>
      <c r="AH14" s="48">
        <v>0</v>
      </c>
      <c r="AI14" s="48">
        <v>0</v>
      </c>
      <c r="AJ14" s="48">
        <v>0</v>
      </c>
      <c r="AK14" s="150">
        <v>0</v>
      </c>
      <c r="AL14" s="36">
        <v>0</v>
      </c>
      <c r="AM14" s="150">
        <v>0</v>
      </c>
      <c r="AN14" s="36">
        <v>0</v>
      </c>
      <c r="AO14" s="33">
        <v>0</v>
      </c>
      <c r="AP14" s="34">
        <v>0</v>
      </c>
    </row>
    <row r="15" spans="1:42" ht="69.75" x14ac:dyDescent="0.25">
      <c r="A15" s="832">
        <v>3</v>
      </c>
      <c r="B15" s="823" t="s">
        <v>722</v>
      </c>
      <c r="C15" s="35">
        <v>18</v>
      </c>
      <c r="D15" s="103" t="s">
        <v>723</v>
      </c>
      <c r="E15" s="35">
        <v>4</v>
      </c>
      <c r="F15" s="131" t="s">
        <v>724</v>
      </c>
      <c r="G15" s="131" t="s">
        <v>725</v>
      </c>
      <c r="H15" s="126" t="s">
        <v>49</v>
      </c>
      <c r="I15" s="35"/>
      <c r="J15" s="35"/>
      <c r="K15" s="35"/>
      <c r="L15" s="35"/>
      <c r="M15" s="35"/>
      <c r="N15" s="142"/>
      <c r="O15" s="142">
        <v>339750</v>
      </c>
      <c r="P15" s="143">
        <v>0</v>
      </c>
      <c r="Q15" s="144">
        <f>N15+O15+P15</f>
        <v>339750</v>
      </c>
      <c r="R15" s="145">
        <v>0</v>
      </c>
      <c r="S15" s="42"/>
      <c r="T15" s="146">
        <v>0</v>
      </c>
      <c r="U15" s="42"/>
      <c r="V15" s="35">
        <v>7900</v>
      </c>
      <c r="W15" s="35">
        <v>2100</v>
      </c>
      <c r="X15" s="156">
        <f>W15/V15*100</f>
        <v>26.582278481012654</v>
      </c>
      <c r="Y15" s="131">
        <v>0</v>
      </c>
      <c r="Z15" s="35"/>
      <c r="AA15" s="131">
        <v>43</v>
      </c>
      <c r="AB15" s="35"/>
      <c r="AC15" s="35"/>
      <c r="AD15" s="35"/>
      <c r="AE15" s="35"/>
      <c r="AF15" s="35"/>
      <c r="AG15" s="148">
        <v>0</v>
      </c>
      <c r="AH15" s="43"/>
      <c r="AI15" s="43"/>
      <c r="AJ15" s="43"/>
      <c r="AK15" s="150"/>
      <c r="AL15" s="36">
        <f>S15*Z15</f>
        <v>0</v>
      </c>
      <c r="AM15" s="150">
        <f>T15*AA15</f>
        <v>0</v>
      </c>
      <c r="AN15" s="36">
        <f t="shared" ref="AN15" si="5">U15*AB15</f>
        <v>0</v>
      </c>
      <c r="AO15" s="33">
        <f>AK15+AL15+AM15+AN15</f>
        <v>0</v>
      </c>
      <c r="AP15" s="132">
        <f>AO15-Q15</f>
        <v>-339750</v>
      </c>
    </row>
    <row r="16" spans="1:42" ht="57" x14ac:dyDescent="0.25">
      <c r="A16" s="833"/>
      <c r="B16" s="824"/>
      <c r="C16" s="35"/>
      <c r="D16" s="101" t="s">
        <v>726</v>
      </c>
      <c r="E16" s="100"/>
      <c r="F16" s="105" t="s">
        <v>727</v>
      </c>
      <c r="G16" s="131">
        <v>65115</v>
      </c>
      <c r="H16" s="126" t="s">
        <v>49</v>
      </c>
      <c r="I16" s="35"/>
      <c r="J16" s="35"/>
      <c r="K16" s="35"/>
      <c r="L16" s="35"/>
      <c r="M16" s="35"/>
      <c r="N16" s="142">
        <v>0</v>
      </c>
      <c r="O16" s="142">
        <v>331650</v>
      </c>
      <c r="P16" s="143">
        <v>0</v>
      </c>
      <c r="Q16" s="144">
        <f>N16+O16+P16</f>
        <v>331650</v>
      </c>
      <c r="R16" s="145">
        <v>0</v>
      </c>
      <c r="S16" s="42"/>
      <c r="T16" s="146">
        <v>0</v>
      </c>
      <c r="U16" s="42"/>
      <c r="V16" s="35">
        <v>7900</v>
      </c>
      <c r="W16" s="35">
        <v>2100</v>
      </c>
      <c r="X16" s="156">
        <f>W16/V16*100</f>
        <v>26.582278481012654</v>
      </c>
      <c r="Y16" s="131">
        <v>0</v>
      </c>
      <c r="Z16" s="35"/>
      <c r="AA16" s="131">
        <v>43</v>
      </c>
      <c r="AB16" s="35"/>
      <c r="AC16" s="35"/>
      <c r="AD16" s="35"/>
      <c r="AE16" s="35"/>
      <c r="AF16" s="35"/>
      <c r="AG16" s="148">
        <v>0</v>
      </c>
      <c r="AH16" s="43"/>
      <c r="AI16" s="43">
        <v>40000</v>
      </c>
      <c r="AJ16" s="43"/>
      <c r="AK16" s="150"/>
      <c r="AL16" s="36">
        <f>S16*Z16</f>
        <v>0</v>
      </c>
      <c r="AM16" s="150">
        <f>T16*AA16</f>
        <v>0</v>
      </c>
      <c r="AN16" s="36">
        <f>U16*AB16</f>
        <v>0</v>
      </c>
      <c r="AO16" s="33">
        <v>40000</v>
      </c>
      <c r="AP16" s="133">
        <f>AO16-Q16</f>
        <v>-291650</v>
      </c>
    </row>
    <row r="17" spans="1:42" ht="64.5" x14ac:dyDescent="0.25">
      <c r="A17" s="833"/>
      <c r="B17" s="824"/>
      <c r="C17" s="100"/>
      <c r="D17" s="101" t="s">
        <v>728</v>
      </c>
      <c r="E17" s="100"/>
      <c r="F17" s="105" t="s">
        <v>729</v>
      </c>
      <c r="G17" s="135" t="s">
        <v>730</v>
      </c>
      <c r="H17" s="126" t="s">
        <v>49</v>
      </c>
      <c r="I17" s="100"/>
      <c r="J17" s="100"/>
      <c r="K17" s="100"/>
      <c r="L17" s="100"/>
      <c r="M17" s="100"/>
      <c r="N17" s="151">
        <v>0</v>
      </c>
      <c r="O17" s="151">
        <v>0</v>
      </c>
      <c r="P17" s="46"/>
      <c r="Q17" s="144">
        <f>N17+O17+P17</f>
        <v>0</v>
      </c>
      <c r="R17" s="152">
        <v>0</v>
      </c>
      <c r="S17" s="47"/>
      <c r="T17" s="152">
        <v>0</v>
      </c>
      <c r="U17" s="47"/>
      <c r="V17" s="100"/>
      <c r="W17" s="100">
        <v>0</v>
      </c>
      <c r="X17" s="153">
        <v>0</v>
      </c>
      <c r="Y17" s="134">
        <v>0</v>
      </c>
      <c r="Z17" s="100"/>
      <c r="AA17" s="154">
        <v>0</v>
      </c>
      <c r="AB17" s="100"/>
      <c r="AC17" s="100"/>
      <c r="AD17" s="100"/>
      <c r="AE17" s="100"/>
      <c r="AF17" s="100"/>
      <c r="AG17" s="155">
        <v>0</v>
      </c>
      <c r="AH17" s="48"/>
      <c r="AI17" s="48"/>
      <c r="AJ17" s="48"/>
      <c r="AK17" s="150"/>
      <c r="AL17" s="36">
        <f t="shared" ref="AL17" si="6">S17*Z17</f>
        <v>0</v>
      </c>
      <c r="AM17" s="150">
        <f>T17*AA17</f>
        <v>0</v>
      </c>
      <c r="AN17" s="36">
        <f t="shared" ref="AN17" si="7">U17*AB17</f>
        <v>0</v>
      </c>
      <c r="AO17" s="33">
        <f>AK17+AL17+AM17+AN17</f>
        <v>0</v>
      </c>
      <c r="AP17" s="133">
        <f t="shared" ref="AP17:AP24" si="8">AO17-Q17</f>
        <v>0</v>
      </c>
    </row>
    <row r="18" spans="1:42" ht="56.25" x14ac:dyDescent="0.25">
      <c r="A18" s="862"/>
      <c r="B18" s="825"/>
      <c r="C18" s="100"/>
      <c r="D18" s="101" t="s">
        <v>143</v>
      </c>
      <c r="E18" s="100"/>
      <c r="F18" s="105" t="s">
        <v>731</v>
      </c>
      <c r="G18" s="135" t="s">
        <v>732</v>
      </c>
      <c r="H18" s="126" t="s">
        <v>49</v>
      </c>
      <c r="I18" s="100"/>
      <c r="J18" s="100"/>
      <c r="K18" s="100"/>
      <c r="L18" s="100"/>
      <c r="M18" s="100"/>
      <c r="N18" s="151"/>
      <c r="O18" s="151">
        <v>625050</v>
      </c>
      <c r="P18" s="46"/>
      <c r="Q18" s="144">
        <f>O18</f>
        <v>625050</v>
      </c>
      <c r="R18" s="152"/>
      <c r="S18" s="47"/>
      <c r="T18" s="152"/>
      <c r="U18" s="47"/>
      <c r="V18" s="100">
        <v>7900</v>
      </c>
      <c r="W18" s="100">
        <v>3500</v>
      </c>
      <c r="X18" s="100">
        <f>W18/V18*100</f>
        <v>44.303797468354425</v>
      </c>
      <c r="Y18" s="157"/>
      <c r="Z18" s="100"/>
      <c r="AA18" s="158">
        <v>43</v>
      </c>
      <c r="AB18" s="100"/>
      <c r="AC18" s="100"/>
      <c r="AD18" s="100"/>
      <c r="AE18" s="100"/>
      <c r="AF18" s="100"/>
      <c r="AG18" s="155">
        <v>0</v>
      </c>
      <c r="AH18" s="48">
        <v>58000</v>
      </c>
      <c r="AI18" s="48"/>
      <c r="AJ18" s="48"/>
      <c r="AK18" s="150"/>
      <c r="AL18" s="36"/>
      <c r="AM18" s="150">
        <v>0</v>
      </c>
      <c r="AN18" s="36"/>
      <c r="AO18" s="33">
        <v>58000</v>
      </c>
      <c r="AP18" s="133">
        <f t="shared" si="8"/>
        <v>-567050</v>
      </c>
    </row>
    <row r="19" spans="1:42" ht="68.25" x14ac:dyDescent="0.25">
      <c r="A19" s="832">
        <v>4</v>
      </c>
      <c r="B19" s="823" t="s">
        <v>733</v>
      </c>
      <c r="C19" s="35">
        <v>3</v>
      </c>
      <c r="D19" s="103" t="s">
        <v>723</v>
      </c>
      <c r="E19" s="35">
        <v>6</v>
      </c>
      <c r="F19" s="131" t="s">
        <v>734</v>
      </c>
      <c r="G19" s="131" t="s">
        <v>735</v>
      </c>
      <c r="H19" s="126" t="s">
        <v>49</v>
      </c>
      <c r="I19" s="35"/>
      <c r="J19" s="35"/>
      <c r="K19" s="35"/>
      <c r="L19" s="35"/>
      <c r="M19" s="35"/>
      <c r="N19" s="142">
        <v>11800</v>
      </c>
      <c r="O19" s="142">
        <v>45000</v>
      </c>
      <c r="P19" s="143">
        <v>0</v>
      </c>
      <c r="Q19" s="144">
        <f t="shared" ref="Q19:Q24" si="9">N19+O19+P19</f>
        <v>56800</v>
      </c>
      <c r="R19" s="145">
        <v>10000</v>
      </c>
      <c r="S19" s="42"/>
      <c r="T19" s="146">
        <v>10000</v>
      </c>
      <c r="U19" s="42"/>
      <c r="V19" s="35">
        <v>15376</v>
      </c>
      <c r="W19" s="35">
        <v>1</v>
      </c>
      <c r="X19" s="159">
        <v>3.4000000000000002E-4</v>
      </c>
      <c r="Y19" s="131">
        <v>1.42</v>
      </c>
      <c r="Z19" s="35"/>
      <c r="AA19" s="131">
        <v>5.68</v>
      </c>
      <c r="AB19" s="35"/>
      <c r="AC19" s="35"/>
      <c r="AD19" s="35"/>
      <c r="AE19" s="35"/>
      <c r="AF19" s="35"/>
      <c r="AG19" s="148">
        <v>12000</v>
      </c>
      <c r="AH19" s="43"/>
      <c r="AI19" s="43"/>
      <c r="AJ19" s="43"/>
      <c r="AK19" s="150"/>
      <c r="AL19" s="36">
        <f t="shared" ref="AL19:AL24" si="10">S19*Z19</f>
        <v>0</v>
      </c>
      <c r="AM19" s="150">
        <v>12000</v>
      </c>
      <c r="AN19" s="36">
        <f t="shared" ref="AN19:AN24" si="11">U19*AB19</f>
        <v>0</v>
      </c>
      <c r="AO19" s="33">
        <f t="shared" ref="AO19:AO24" si="12">AK19+AL19+AM19+AN19</f>
        <v>12000</v>
      </c>
      <c r="AP19" s="133">
        <f t="shared" si="8"/>
        <v>-44800</v>
      </c>
    </row>
    <row r="20" spans="1:42" ht="57" x14ac:dyDescent="0.25">
      <c r="A20" s="833"/>
      <c r="B20" s="824"/>
      <c r="C20" s="35"/>
      <c r="D20" s="103" t="s">
        <v>736</v>
      </c>
      <c r="E20" s="35"/>
      <c r="F20" s="105" t="s">
        <v>734</v>
      </c>
      <c r="G20" s="131" t="s">
        <v>737</v>
      </c>
      <c r="H20" s="126" t="s">
        <v>49</v>
      </c>
      <c r="I20" s="35"/>
      <c r="J20" s="35"/>
      <c r="K20" s="35"/>
      <c r="L20" s="35"/>
      <c r="M20" s="35"/>
      <c r="N20" s="142">
        <v>32100</v>
      </c>
      <c r="O20" s="142">
        <v>126000</v>
      </c>
      <c r="P20" s="40"/>
      <c r="Q20" s="144">
        <f t="shared" si="9"/>
        <v>158100</v>
      </c>
      <c r="R20" s="146">
        <v>5000</v>
      </c>
      <c r="S20" s="42"/>
      <c r="T20" s="146">
        <v>5000</v>
      </c>
      <c r="U20" s="42"/>
      <c r="V20" s="35"/>
      <c r="W20" s="35">
        <v>3</v>
      </c>
      <c r="X20" s="160">
        <v>5.0000000000000001E-4</v>
      </c>
      <c r="Y20" s="131">
        <v>13.7</v>
      </c>
      <c r="Z20" s="35"/>
      <c r="AA20" s="131">
        <v>4</v>
      </c>
      <c r="AB20" s="35"/>
      <c r="AC20" s="35"/>
      <c r="AD20" s="35"/>
      <c r="AE20" s="35"/>
      <c r="AF20" s="35"/>
      <c r="AG20" s="148">
        <v>20000</v>
      </c>
      <c r="AH20" s="43"/>
      <c r="AI20" s="43"/>
      <c r="AJ20" s="43"/>
      <c r="AK20" s="150"/>
      <c r="AL20" s="36">
        <f t="shared" si="10"/>
        <v>0</v>
      </c>
      <c r="AM20" s="150">
        <f>T20*AA20</f>
        <v>20000</v>
      </c>
      <c r="AN20" s="36">
        <f t="shared" si="11"/>
        <v>0</v>
      </c>
      <c r="AO20" s="33">
        <f t="shared" si="12"/>
        <v>20000</v>
      </c>
      <c r="AP20" s="133">
        <f t="shared" si="8"/>
        <v>-138100</v>
      </c>
    </row>
    <row r="21" spans="1:42" ht="65.25" x14ac:dyDescent="0.25">
      <c r="A21" s="833"/>
      <c r="B21" s="824"/>
      <c r="C21" s="100"/>
      <c r="D21" s="101" t="s">
        <v>738</v>
      </c>
      <c r="E21" s="100"/>
      <c r="F21" s="105" t="s">
        <v>734</v>
      </c>
      <c r="G21" s="135" t="s">
        <v>739</v>
      </c>
      <c r="H21" s="126" t="s">
        <v>49</v>
      </c>
      <c r="I21" s="100"/>
      <c r="J21" s="100"/>
      <c r="K21" s="100"/>
      <c r="L21" s="100"/>
      <c r="M21" s="100"/>
      <c r="N21" s="151">
        <v>95200</v>
      </c>
      <c r="O21" s="151">
        <v>510000</v>
      </c>
      <c r="P21" s="46"/>
      <c r="Q21" s="144">
        <f t="shared" si="9"/>
        <v>605200</v>
      </c>
      <c r="R21" s="152">
        <v>8000</v>
      </c>
      <c r="S21" s="47"/>
      <c r="T21" s="152">
        <v>8000</v>
      </c>
      <c r="U21" s="47"/>
      <c r="V21" s="100"/>
      <c r="W21" s="100">
        <v>48</v>
      </c>
      <c r="X21" s="153">
        <v>0.7</v>
      </c>
      <c r="Y21" s="154">
        <v>2100</v>
      </c>
      <c r="Z21" s="100"/>
      <c r="AA21" s="154">
        <v>91.375</v>
      </c>
      <c r="AB21" s="100"/>
      <c r="AC21" s="100"/>
      <c r="AD21" s="100"/>
      <c r="AE21" s="100"/>
      <c r="AF21" s="100"/>
      <c r="AG21" s="155">
        <v>731000</v>
      </c>
      <c r="AH21" s="48"/>
      <c r="AI21" s="48"/>
      <c r="AJ21" s="48"/>
      <c r="AK21" s="150"/>
      <c r="AL21" s="36">
        <f t="shared" si="10"/>
        <v>0</v>
      </c>
      <c r="AM21" s="150">
        <f>T21*AA21</f>
        <v>731000</v>
      </c>
      <c r="AN21" s="36">
        <f t="shared" si="11"/>
        <v>0</v>
      </c>
      <c r="AO21" s="33">
        <f t="shared" si="12"/>
        <v>731000</v>
      </c>
      <c r="AP21" s="34">
        <f t="shared" si="8"/>
        <v>125800</v>
      </c>
    </row>
    <row r="22" spans="1:42" ht="62.25" x14ac:dyDescent="0.25">
      <c r="A22" s="833"/>
      <c r="B22" s="824"/>
      <c r="C22" s="100"/>
      <c r="D22" s="101" t="s">
        <v>726</v>
      </c>
      <c r="E22" s="100"/>
      <c r="F22" s="105" t="s">
        <v>734</v>
      </c>
      <c r="G22" s="135" t="s">
        <v>740</v>
      </c>
      <c r="H22" s="126" t="s">
        <v>49</v>
      </c>
      <c r="I22" s="100"/>
      <c r="J22" s="100"/>
      <c r="K22" s="100"/>
      <c r="L22" s="100"/>
      <c r="M22" s="100"/>
      <c r="N22" s="151">
        <v>20000</v>
      </c>
      <c r="O22" s="151">
        <v>200800</v>
      </c>
      <c r="P22" s="46"/>
      <c r="Q22" s="161">
        <f t="shared" si="9"/>
        <v>220800</v>
      </c>
      <c r="R22" s="152">
        <v>4000</v>
      </c>
      <c r="S22" s="47"/>
      <c r="T22" s="152">
        <v>4000</v>
      </c>
      <c r="U22" s="47"/>
      <c r="V22" s="100"/>
      <c r="W22" s="100">
        <v>20</v>
      </c>
      <c r="X22" s="162">
        <v>2.0200000000000001E-3</v>
      </c>
      <c r="Y22" s="154">
        <v>44.1</v>
      </c>
      <c r="Z22" s="100"/>
      <c r="AA22" s="154">
        <v>51.25</v>
      </c>
      <c r="AB22" s="100"/>
      <c r="AC22" s="100"/>
      <c r="AD22" s="100"/>
      <c r="AE22" s="100"/>
      <c r="AF22" s="100"/>
      <c r="AG22" s="155">
        <v>205000</v>
      </c>
      <c r="AH22" s="48"/>
      <c r="AI22" s="48"/>
      <c r="AJ22" s="48"/>
      <c r="AK22" s="150"/>
      <c r="AL22" s="36">
        <f t="shared" si="10"/>
        <v>0</v>
      </c>
      <c r="AM22" s="150">
        <f>T22*AA22</f>
        <v>205000</v>
      </c>
      <c r="AN22" s="36">
        <f t="shared" si="11"/>
        <v>0</v>
      </c>
      <c r="AO22" s="33">
        <f t="shared" si="12"/>
        <v>205000</v>
      </c>
      <c r="AP22" s="34">
        <f t="shared" si="8"/>
        <v>-15800</v>
      </c>
    </row>
    <row r="23" spans="1:42" ht="62.25" x14ac:dyDescent="0.25">
      <c r="A23" s="833"/>
      <c r="B23" s="824"/>
      <c r="C23" s="100"/>
      <c r="D23" s="101" t="s">
        <v>726</v>
      </c>
      <c r="E23" s="100"/>
      <c r="F23" s="105" t="s">
        <v>734</v>
      </c>
      <c r="G23" s="135" t="s">
        <v>740</v>
      </c>
      <c r="H23" s="126" t="s">
        <v>49</v>
      </c>
      <c r="I23" s="100"/>
      <c r="J23" s="100"/>
      <c r="K23" s="100"/>
      <c r="L23" s="100"/>
      <c r="M23" s="100"/>
      <c r="N23" s="163"/>
      <c r="O23" s="163">
        <v>56000</v>
      </c>
      <c r="P23" s="46"/>
      <c r="Q23" s="161">
        <f t="shared" si="9"/>
        <v>56000</v>
      </c>
      <c r="R23" s="152">
        <v>4000</v>
      </c>
      <c r="S23" s="47"/>
      <c r="T23" s="152">
        <v>4000</v>
      </c>
      <c r="U23" s="47"/>
      <c r="V23" s="100"/>
      <c r="W23" s="100">
        <v>1</v>
      </c>
      <c r="X23" s="100">
        <v>0.03</v>
      </c>
      <c r="Y23" s="154">
        <v>0.3</v>
      </c>
      <c r="Z23" s="100"/>
      <c r="AA23" s="134">
        <v>6.25</v>
      </c>
      <c r="AB23" s="100"/>
      <c r="AC23" s="100"/>
      <c r="AD23" s="100"/>
      <c r="AE23" s="100"/>
      <c r="AF23" s="100"/>
      <c r="AG23" s="155">
        <v>25000</v>
      </c>
      <c r="AH23" s="48"/>
      <c r="AI23" s="48"/>
      <c r="AJ23" s="48"/>
      <c r="AK23" s="150"/>
      <c r="AL23" s="36">
        <f t="shared" si="10"/>
        <v>0</v>
      </c>
      <c r="AM23" s="150">
        <f>T23*AA23</f>
        <v>25000</v>
      </c>
      <c r="AN23" s="36">
        <f t="shared" si="11"/>
        <v>0</v>
      </c>
      <c r="AO23" s="33">
        <f t="shared" si="12"/>
        <v>25000</v>
      </c>
      <c r="AP23" s="34">
        <f t="shared" si="8"/>
        <v>-31000</v>
      </c>
    </row>
    <row r="24" spans="1:42" ht="57.75" thickBot="1" x14ac:dyDescent="0.3">
      <c r="A24" s="834"/>
      <c r="B24" s="835"/>
      <c r="C24" s="100"/>
      <c r="D24" s="101" t="s">
        <v>564</v>
      </c>
      <c r="E24" s="100"/>
      <c r="F24" s="105" t="s">
        <v>734</v>
      </c>
      <c r="G24" s="100"/>
      <c r="H24" s="126" t="s">
        <v>49</v>
      </c>
      <c r="I24" s="100"/>
      <c r="J24" s="100"/>
      <c r="K24" s="100"/>
      <c r="L24" s="100"/>
      <c r="M24" s="100"/>
      <c r="N24" s="163"/>
      <c r="O24" s="163"/>
      <c r="P24" s="46"/>
      <c r="Q24" s="164">
        <f t="shared" si="9"/>
        <v>0</v>
      </c>
      <c r="R24" s="47"/>
      <c r="S24" s="47"/>
      <c r="T24" s="47"/>
      <c r="U24" s="47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48"/>
      <c r="AH24" s="48"/>
      <c r="AI24" s="48"/>
      <c r="AJ24" s="48"/>
      <c r="AK24" s="165">
        <f>R24*Y24</f>
        <v>0</v>
      </c>
      <c r="AL24" s="165">
        <f t="shared" si="10"/>
        <v>0</v>
      </c>
      <c r="AM24" s="165">
        <f>T24*AA24</f>
        <v>0</v>
      </c>
      <c r="AN24" s="165">
        <f t="shared" si="11"/>
        <v>0</v>
      </c>
      <c r="AO24" s="136">
        <f t="shared" si="12"/>
        <v>0</v>
      </c>
      <c r="AP24" s="137">
        <f t="shared" si="8"/>
        <v>0</v>
      </c>
    </row>
    <row r="25" spans="1:42" ht="28.5" customHeight="1" x14ac:dyDescent="0.25">
      <c r="A25" s="863" t="s">
        <v>42</v>
      </c>
      <c r="B25" s="864"/>
      <c r="C25" s="166">
        <f>SUM(C19:C24)</f>
        <v>3</v>
      </c>
      <c r="D25" s="166"/>
      <c r="E25" s="166">
        <f>SUM(E19:E24)</f>
        <v>6</v>
      </c>
      <c r="F25" s="166"/>
      <c r="G25" s="166"/>
      <c r="H25" s="166"/>
      <c r="I25" s="166"/>
      <c r="J25" s="166"/>
      <c r="K25" s="166"/>
      <c r="L25" s="166"/>
      <c r="M25" s="167"/>
      <c r="N25" s="168">
        <f>SUM(N7:N24)</f>
        <v>1381100</v>
      </c>
      <c r="O25" s="168">
        <f>SUM(O7:O24)</f>
        <v>3999010</v>
      </c>
      <c r="P25" s="168">
        <f t="shared" ref="P25:AP25" si="13">SUM(P7:P24)</f>
        <v>0</v>
      </c>
      <c r="Q25" s="168">
        <f t="shared" si="13"/>
        <v>5380110</v>
      </c>
      <c r="R25" s="168">
        <f t="shared" si="13"/>
        <v>31000</v>
      </c>
      <c r="S25" s="168">
        <f t="shared" si="13"/>
        <v>30500</v>
      </c>
      <c r="T25" s="168">
        <f t="shared" si="13"/>
        <v>47200</v>
      </c>
      <c r="U25" s="168">
        <f t="shared" si="13"/>
        <v>55900</v>
      </c>
      <c r="V25" s="168">
        <f t="shared" si="13"/>
        <v>109979</v>
      </c>
      <c r="W25" s="168">
        <f t="shared" si="13"/>
        <v>9019</v>
      </c>
      <c r="X25" s="168">
        <f t="shared" si="13"/>
        <v>107.31921443037974</v>
      </c>
      <c r="Y25" s="168">
        <f t="shared" si="13"/>
        <v>2159.52</v>
      </c>
      <c r="Z25" s="168">
        <f t="shared" si="13"/>
        <v>1716</v>
      </c>
      <c r="AA25" s="168">
        <f t="shared" si="13"/>
        <v>469.88499999999999</v>
      </c>
      <c r="AB25" s="168">
        <f t="shared" si="13"/>
        <v>524.5</v>
      </c>
      <c r="AC25" s="168">
        <f t="shared" si="13"/>
        <v>0</v>
      </c>
      <c r="AD25" s="168">
        <f t="shared" si="13"/>
        <v>330</v>
      </c>
      <c r="AE25" s="168">
        <f t="shared" si="13"/>
        <v>42.45</v>
      </c>
      <c r="AF25" s="168">
        <f t="shared" si="13"/>
        <v>106</v>
      </c>
      <c r="AG25" s="168">
        <f t="shared" si="13"/>
        <v>993000</v>
      </c>
      <c r="AH25" s="168">
        <f t="shared" si="13"/>
        <v>158000</v>
      </c>
      <c r="AI25" s="168">
        <f t="shared" si="13"/>
        <v>40000</v>
      </c>
      <c r="AJ25" s="168">
        <f t="shared" si="13"/>
        <v>345100</v>
      </c>
      <c r="AK25" s="168">
        <f t="shared" si="13"/>
        <v>0</v>
      </c>
      <c r="AL25" s="168">
        <f t="shared" si="13"/>
        <v>2250000</v>
      </c>
      <c r="AM25" s="168">
        <f t="shared" si="13"/>
        <v>1483400</v>
      </c>
      <c r="AN25" s="168">
        <f t="shared" si="13"/>
        <v>3285000</v>
      </c>
      <c r="AO25" s="168">
        <f t="shared" si="13"/>
        <v>7116400</v>
      </c>
      <c r="AP25" s="168">
        <f t="shared" si="13"/>
        <v>2221290</v>
      </c>
    </row>
    <row r="26" spans="1:42" ht="48.75" customHeight="1" x14ac:dyDescent="0.25">
      <c r="A26" s="138"/>
      <c r="B26" s="861" t="s">
        <v>281</v>
      </c>
      <c r="C26" s="861"/>
      <c r="D26" s="861"/>
      <c r="E26" s="861"/>
      <c r="F26" s="861"/>
      <c r="G26" s="861"/>
      <c r="H26" s="861"/>
      <c r="I26" s="861"/>
      <c r="J26" s="861"/>
      <c r="K26" s="861"/>
      <c r="L26" s="861"/>
      <c r="M26" s="861"/>
      <c r="N26" s="861"/>
      <c r="O26" s="861"/>
      <c r="P26" s="861"/>
      <c r="Q26" s="861"/>
      <c r="R26" s="861"/>
      <c r="S26" s="861"/>
      <c r="T26" s="861"/>
      <c r="U26" s="861"/>
      <c r="V26" s="861"/>
      <c r="W26" s="861"/>
      <c r="X26" s="861"/>
      <c r="Y26" s="861"/>
      <c r="Z26" s="861"/>
      <c r="AA26" s="861"/>
      <c r="AB26" s="861"/>
      <c r="AC26" s="861"/>
      <c r="AD26" s="861"/>
      <c r="AE26" s="861"/>
      <c r="AF26" s="861"/>
      <c r="AG26" s="139"/>
      <c r="AH26" s="139"/>
      <c r="AI26" s="139"/>
      <c r="AJ26" s="139"/>
      <c r="AK26" s="139"/>
      <c r="AL26" s="139"/>
      <c r="AM26" s="138"/>
      <c r="AN26" s="138"/>
      <c r="AO26" s="138"/>
      <c r="AP26" s="138"/>
    </row>
  </sheetData>
  <mergeCells count="42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B26:AF26"/>
    <mergeCell ref="B7:B11"/>
    <mergeCell ref="A7:A11"/>
    <mergeCell ref="A12:A14"/>
    <mergeCell ref="B12:B14"/>
    <mergeCell ref="B15:B18"/>
    <mergeCell ref="A15:A18"/>
    <mergeCell ref="B19:B24"/>
    <mergeCell ref="A19:A24"/>
    <mergeCell ref="A25:B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"/>
  <sheetViews>
    <sheetView zoomScale="85" zoomScaleNormal="85" workbookViewId="0">
      <selection activeCell="Y3" sqref="Y3:AB3"/>
    </sheetView>
  </sheetViews>
  <sheetFormatPr defaultRowHeight="15" x14ac:dyDescent="0.25"/>
  <cols>
    <col min="1" max="1" width="9.28515625" bestFit="1" customWidth="1"/>
    <col min="2" max="2" width="12" customWidth="1"/>
    <col min="3" max="3" width="9.28515625" bestFit="1" customWidth="1"/>
    <col min="4" max="4" width="17.7109375" customWidth="1"/>
    <col min="5" max="5" width="9.28515625" bestFit="1" customWidth="1"/>
    <col min="6" max="6" width="11.140625" customWidth="1"/>
    <col min="7" max="7" width="26.7109375" customWidth="1"/>
    <col min="8" max="8" width="18.28515625" customWidth="1"/>
    <col min="9" max="11" width="9.28515625" bestFit="1" customWidth="1"/>
    <col min="12" max="12" width="15" customWidth="1"/>
    <col min="13" max="13" width="9.28515625" bestFit="1" customWidth="1"/>
    <col min="14" max="14" width="11.7109375" customWidth="1"/>
    <col min="15" max="15" width="12.7109375" customWidth="1"/>
    <col min="16" max="17" width="11.28515625" bestFit="1" customWidth="1"/>
    <col min="18" max="18" width="9.7109375" bestFit="1" customWidth="1"/>
    <col min="19" max="32" width="9.28515625" bestFit="1" customWidth="1"/>
    <col min="33" max="33" width="10" bestFit="1" customWidth="1"/>
    <col min="34" max="35" width="9.28515625" bestFit="1" customWidth="1"/>
    <col min="36" max="36" width="11.28515625" bestFit="1" customWidth="1"/>
    <col min="37" max="39" width="9.28515625" bestFit="1" customWidth="1"/>
    <col min="40" max="40" width="13.5703125" customWidth="1"/>
    <col min="41" max="41" width="15.42578125" customWidth="1"/>
    <col min="42" max="42" width="14" customWidth="1"/>
    <col min="43" max="43" width="18" customWidth="1"/>
  </cols>
  <sheetData>
    <row r="1" spans="1:43" ht="55.5" customHeight="1" thickBot="1" x14ac:dyDescent="0.3">
      <c r="A1" s="894" t="s">
        <v>867</v>
      </c>
      <c r="B1" s="894"/>
      <c r="C1" s="894"/>
      <c r="D1" s="894"/>
      <c r="E1" s="894"/>
      <c r="F1" s="894"/>
      <c r="G1" s="894"/>
      <c r="H1" s="894"/>
      <c r="I1" s="894"/>
      <c r="J1" s="894"/>
      <c r="K1" s="894"/>
      <c r="L1" s="894"/>
      <c r="M1" s="894"/>
      <c r="N1" s="894"/>
      <c r="O1" s="894"/>
      <c r="P1" s="894"/>
      <c r="Q1" s="894"/>
      <c r="R1" s="894"/>
      <c r="S1" s="894"/>
      <c r="T1" s="894"/>
      <c r="U1" s="894"/>
      <c r="V1" s="894"/>
      <c r="W1" s="894"/>
      <c r="X1" s="894"/>
      <c r="Y1" s="894"/>
      <c r="Z1" s="894"/>
      <c r="AA1" s="894"/>
      <c r="AB1" s="894"/>
      <c r="AC1" s="894"/>
      <c r="AD1" s="894"/>
      <c r="AE1" s="894"/>
      <c r="AF1" s="894"/>
      <c r="AG1" s="894"/>
      <c r="AH1" s="894"/>
      <c r="AI1" s="894"/>
      <c r="AJ1" s="894"/>
      <c r="AK1" s="894"/>
      <c r="AL1" s="894"/>
      <c r="AM1" s="894"/>
      <c r="AN1" s="894"/>
      <c r="AO1" s="894"/>
      <c r="AP1" s="894"/>
      <c r="AQ1" s="347"/>
    </row>
    <row r="2" spans="1:43" ht="63" customHeight="1" x14ac:dyDescent="0.25">
      <c r="A2" s="895" t="s">
        <v>13</v>
      </c>
      <c r="B2" s="898" t="s">
        <v>33</v>
      </c>
      <c r="C2" s="900" t="s">
        <v>43</v>
      </c>
      <c r="D2" s="902" t="s">
        <v>11</v>
      </c>
      <c r="E2" s="902"/>
      <c r="F2" s="902"/>
      <c r="G2" s="902"/>
      <c r="H2" s="902"/>
      <c r="I2" s="903" t="s">
        <v>14</v>
      </c>
      <c r="J2" s="903"/>
      <c r="K2" s="903"/>
      <c r="L2" s="903"/>
      <c r="M2" s="903"/>
      <c r="N2" s="904" t="s">
        <v>4</v>
      </c>
      <c r="O2" s="904"/>
      <c r="P2" s="904"/>
      <c r="Q2" s="904"/>
      <c r="R2" s="905" t="s">
        <v>23</v>
      </c>
      <c r="S2" s="905"/>
      <c r="T2" s="905"/>
      <c r="U2" s="905"/>
      <c r="V2" s="903" t="s">
        <v>34</v>
      </c>
      <c r="W2" s="903"/>
      <c r="X2" s="903"/>
      <c r="Y2" s="902" t="s">
        <v>22</v>
      </c>
      <c r="Z2" s="902"/>
      <c r="AA2" s="902"/>
      <c r="AB2" s="902"/>
      <c r="AC2" s="902"/>
      <c r="AD2" s="902"/>
      <c r="AE2" s="902"/>
      <c r="AF2" s="902"/>
      <c r="AG2" s="903" t="s">
        <v>0</v>
      </c>
      <c r="AH2" s="903"/>
      <c r="AI2" s="903"/>
      <c r="AJ2" s="903"/>
      <c r="AK2" s="903"/>
      <c r="AL2" s="903"/>
      <c r="AM2" s="903"/>
      <c r="AN2" s="903"/>
      <c r="AO2" s="903"/>
      <c r="AP2" s="907"/>
      <c r="AQ2" s="565"/>
    </row>
    <row r="3" spans="1:43" ht="68.25" customHeight="1" x14ac:dyDescent="0.25">
      <c r="A3" s="896"/>
      <c r="B3" s="890"/>
      <c r="C3" s="901"/>
      <c r="D3" s="901" t="s">
        <v>47</v>
      </c>
      <c r="E3" s="890" t="s">
        <v>46</v>
      </c>
      <c r="F3" s="909" t="s">
        <v>10</v>
      </c>
      <c r="G3" s="885" t="s">
        <v>21</v>
      </c>
      <c r="H3" s="910" t="s">
        <v>805</v>
      </c>
      <c r="I3" s="885" t="s">
        <v>7</v>
      </c>
      <c r="J3" s="885" t="s">
        <v>6</v>
      </c>
      <c r="K3" s="885" t="s">
        <v>5</v>
      </c>
      <c r="L3" s="885" t="s">
        <v>32</v>
      </c>
      <c r="M3" s="887" t="s">
        <v>8</v>
      </c>
      <c r="N3" s="888" t="s">
        <v>31</v>
      </c>
      <c r="O3" s="888" t="s">
        <v>2</v>
      </c>
      <c r="P3" s="888" t="s">
        <v>3</v>
      </c>
      <c r="Q3" s="889" t="s">
        <v>41</v>
      </c>
      <c r="R3" s="906"/>
      <c r="S3" s="906"/>
      <c r="T3" s="906"/>
      <c r="U3" s="906"/>
      <c r="V3" s="887" t="s">
        <v>1</v>
      </c>
      <c r="W3" s="887"/>
      <c r="X3" s="887"/>
      <c r="Y3" s="890" t="s">
        <v>38</v>
      </c>
      <c r="Z3" s="890"/>
      <c r="AA3" s="890"/>
      <c r="AB3" s="890"/>
      <c r="AC3" s="890" t="s">
        <v>39</v>
      </c>
      <c r="AD3" s="890"/>
      <c r="AE3" s="890"/>
      <c r="AF3" s="890"/>
      <c r="AG3" s="891" t="s">
        <v>37</v>
      </c>
      <c r="AH3" s="891"/>
      <c r="AI3" s="891"/>
      <c r="AJ3" s="891"/>
      <c r="AK3" s="892" t="s">
        <v>40</v>
      </c>
      <c r="AL3" s="892"/>
      <c r="AM3" s="892"/>
      <c r="AN3" s="892"/>
      <c r="AO3" s="893" t="s">
        <v>41</v>
      </c>
      <c r="AP3" s="886" t="s">
        <v>44</v>
      </c>
      <c r="AQ3" s="882" t="s">
        <v>302</v>
      </c>
    </row>
    <row r="4" spans="1:43" ht="109.5" customHeight="1" x14ac:dyDescent="0.25">
      <c r="A4" s="896"/>
      <c r="B4" s="890"/>
      <c r="C4" s="901"/>
      <c r="D4" s="901"/>
      <c r="E4" s="890"/>
      <c r="F4" s="909"/>
      <c r="G4" s="885"/>
      <c r="H4" s="910"/>
      <c r="I4" s="885"/>
      <c r="J4" s="885"/>
      <c r="K4" s="885"/>
      <c r="L4" s="885"/>
      <c r="M4" s="887"/>
      <c r="N4" s="888"/>
      <c r="O4" s="888"/>
      <c r="P4" s="888"/>
      <c r="Q4" s="889"/>
      <c r="R4" s="647" t="s">
        <v>24</v>
      </c>
      <c r="S4" s="647" t="s">
        <v>25</v>
      </c>
      <c r="T4" s="647" t="s">
        <v>26</v>
      </c>
      <c r="U4" s="647" t="s">
        <v>27</v>
      </c>
      <c r="V4" s="567" t="s">
        <v>35</v>
      </c>
      <c r="W4" s="567" t="s">
        <v>36</v>
      </c>
      <c r="X4" s="567" t="s">
        <v>9</v>
      </c>
      <c r="Y4" s="648" t="s">
        <v>15</v>
      </c>
      <c r="Z4" s="648" t="s">
        <v>17</v>
      </c>
      <c r="AA4" s="648" t="s">
        <v>19</v>
      </c>
      <c r="AB4" s="648" t="s">
        <v>8</v>
      </c>
      <c r="AC4" s="648" t="s">
        <v>15</v>
      </c>
      <c r="AD4" s="648" t="s">
        <v>17</v>
      </c>
      <c r="AE4" s="648" t="s">
        <v>19</v>
      </c>
      <c r="AF4" s="648" t="s">
        <v>8</v>
      </c>
      <c r="AG4" s="649" t="s">
        <v>15</v>
      </c>
      <c r="AH4" s="649" t="s">
        <v>17</v>
      </c>
      <c r="AI4" s="649" t="s">
        <v>19</v>
      </c>
      <c r="AJ4" s="650" t="s">
        <v>27</v>
      </c>
      <c r="AK4" s="651" t="s">
        <v>15</v>
      </c>
      <c r="AL4" s="651" t="s">
        <v>17</v>
      </c>
      <c r="AM4" s="651" t="s">
        <v>19</v>
      </c>
      <c r="AN4" s="652" t="s">
        <v>27</v>
      </c>
      <c r="AO4" s="893"/>
      <c r="AP4" s="886"/>
      <c r="AQ4" s="883"/>
    </row>
    <row r="5" spans="1:43" ht="15.75" thickBot="1" x14ac:dyDescent="0.3">
      <c r="A5" s="897"/>
      <c r="B5" s="899"/>
      <c r="C5" s="568" t="s">
        <v>12</v>
      </c>
      <c r="D5" s="908"/>
      <c r="E5" s="568" t="s">
        <v>12</v>
      </c>
      <c r="F5" s="653"/>
      <c r="G5" s="653"/>
      <c r="H5" s="654"/>
      <c r="I5" s="568"/>
      <c r="J5" s="568"/>
      <c r="K5" s="569"/>
      <c r="L5" s="568"/>
      <c r="M5" s="568"/>
      <c r="N5" s="570" t="s">
        <v>30</v>
      </c>
      <c r="O5" s="570" t="s">
        <v>30</v>
      </c>
      <c r="P5" s="570" t="s">
        <v>30</v>
      </c>
      <c r="Q5" s="571" t="s">
        <v>30</v>
      </c>
      <c r="R5" s="655" t="s">
        <v>28</v>
      </c>
      <c r="S5" s="655" t="s">
        <v>28</v>
      </c>
      <c r="T5" s="655" t="s">
        <v>28</v>
      </c>
      <c r="U5" s="655" t="s">
        <v>28</v>
      </c>
      <c r="V5" s="568" t="s">
        <v>29</v>
      </c>
      <c r="W5" s="568" t="s">
        <v>12</v>
      </c>
      <c r="X5" s="568" t="s">
        <v>9</v>
      </c>
      <c r="Y5" s="656" t="s">
        <v>16</v>
      </c>
      <c r="Z5" s="656" t="s">
        <v>18</v>
      </c>
      <c r="AA5" s="656" t="s">
        <v>20</v>
      </c>
      <c r="AB5" s="656"/>
      <c r="AC5" s="656" t="s">
        <v>16</v>
      </c>
      <c r="AD5" s="656" t="s">
        <v>18</v>
      </c>
      <c r="AE5" s="656" t="s">
        <v>20</v>
      </c>
      <c r="AF5" s="656"/>
      <c r="AG5" s="657" t="s">
        <v>28</v>
      </c>
      <c r="AH5" s="657" t="s">
        <v>28</v>
      </c>
      <c r="AI5" s="657" t="s">
        <v>28</v>
      </c>
      <c r="AJ5" s="657" t="s">
        <v>28</v>
      </c>
      <c r="AK5" s="658" t="s">
        <v>28</v>
      </c>
      <c r="AL5" s="658" t="s">
        <v>28</v>
      </c>
      <c r="AM5" s="658" t="s">
        <v>28</v>
      </c>
      <c r="AN5" s="572" t="s">
        <v>30</v>
      </c>
      <c r="AO5" s="573" t="s">
        <v>30</v>
      </c>
      <c r="AP5" s="574" t="s">
        <v>30</v>
      </c>
      <c r="AQ5" s="884"/>
    </row>
    <row r="6" spans="1:43" ht="15.75" thickBot="1" x14ac:dyDescent="0.3">
      <c r="A6" s="575">
        <v>1</v>
      </c>
      <c r="B6" s="576">
        <v>2</v>
      </c>
      <c r="C6" s="577">
        <v>3</v>
      </c>
      <c r="D6" s="576">
        <v>4</v>
      </c>
      <c r="E6" s="577">
        <v>5</v>
      </c>
      <c r="F6" s="576">
        <v>6</v>
      </c>
      <c r="G6" s="577">
        <v>7</v>
      </c>
      <c r="H6" s="578">
        <v>8</v>
      </c>
      <c r="I6" s="577">
        <v>9</v>
      </c>
      <c r="J6" s="576">
        <v>10</v>
      </c>
      <c r="K6" s="577">
        <v>11</v>
      </c>
      <c r="L6" s="576">
        <v>12</v>
      </c>
      <c r="M6" s="577">
        <v>13</v>
      </c>
      <c r="N6" s="579">
        <v>14</v>
      </c>
      <c r="O6" s="580">
        <v>15</v>
      </c>
      <c r="P6" s="579">
        <v>16</v>
      </c>
      <c r="Q6" s="581">
        <v>17</v>
      </c>
      <c r="R6" s="582">
        <v>18</v>
      </c>
      <c r="S6" s="583">
        <v>19</v>
      </c>
      <c r="T6" s="582">
        <v>20</v>
      </c>
      <c r="U6" s="583">
        <v>21</v>
      </c>
      <c r="V6" s="576">
        <v>22</v>
      </c>
      <c r="W6" s="577">
        <v>23</v>
      </c>
      <c r="X6" s="576">
        <v>24</v>
      </c>
      <c r="Y6" s="577">
        <v>25</v>
      </c>
      <c r="Z6" s="576">
        <v>26</v>
      </c>
      <c r="AA6" s="577">
        <v>27</v>
      </c>
      <c r="AB6" s="576">
        <v>28</v>
      </c>
      <c r="AC6" s="577">
        <v>29</v>
      </c>
      <c r="AD6" s="576">
        <v>30</v>
      </c>
      <c r="AE6" s="577">
        <v>31</v>
      </c>
      <c r="AF6" s="576">
        <v>32</v>
      </c>
      <c r="AG6" s="584">
        <v>33</v>
      </c>
      <c r="AH6" s="585">
        <v>34</v>
      </c>
      <c r="AI6" s="584">
        <v>35</v>
      </c>
      <c r="AJ6" s="585">
        <v>36</v>
      </c>
      <c r="AK6" s="586">
        <v>37</v>
      </c>
      <c r="AL6" s="587">
        <v>38</v>
      </c>
      <c r="AM6" s="586">
        <v>39</v>
      </c>
      <c r="AN6" s="587">
        <v>40</v>
      </c>
      <c r="AO6" s="588">
        <v>41</v>
      </c>
      <c r="AP6" s="589">
        <v>42</v>
      </c>
      <c r="AQ6" s="590">
        <v>43</v>
      </c>
    </row>
    <row r="7" spans="1:43" ht="99.75" x14ac:dyDescent="0.25">
      <c r="A7" s="800">
        <v>1</v>
      </c>
      <c r="B7" s="879" t="s">
        <v>264</v>
      </c>
      <c r="C7" s="878">
        <v>3</v>
      </c>
      <c r="D7" s="591" t="s">
        <v>143</v>
      </c>
      <c r="E7" s="592">
        <v>1</v>
      </c>
      <c r="F7" s="592" t="s">
        <v>806</v>
      </c>
      <c r="G7" s="591" t="s">
        <v>807</v>
      </c>
      <c r="H7" s="593" t="s">
        <v>52</v>
      </c>
      <c r="I7" s="592"/>
      <c r="J7" s="594"/>
      <c r="K7" s="592"/>
      <c r="L7" s="591" t="s">
        <v>808</v>
      </c>
      <c r="M7" s="591"/>
      <c r="N7" s="595">
        <v>105000</v>
      </c>
      <c r="O7" s="596">
        <v>496351</v>
      </c>
      <c r="P7" s="596">
        <v>60000</v>
      </c>
      <c r="Q7" s="383">
        <f>N7+O7+P7</f>
        <v>661351</v>
      </c>
      <c r="R7" s="551"/>
      <c r="S7" s="375"/>
      <c r="T7" s="551"/>
      <c r="U7" s="375">
        <v>15000</v>
      </c>
      <c r="V7" s="878">
        <v>4045</v>
      </c>
      <c r="W7" s="538">
        <v>22</v>
      </c>
      <c r="X7" s="550">
        <v>0.5</v>
      </c>
      <c r="Y7" s="538">
        <v>0.5</v>
      </c>
      <c r="Z7" s="550">
        <v>0</v>
      </c>
      <c r="AA7" s="538">
        <v>0</v>
      </c>
      <c r="AB7" s="550">
        <v>7</v>
      </c>
      <c r="AC7" s="538">
        <v>30</v>
      </c>
      <c r="AD7" s="550">
        <v>0</v>
      </c>
      <c r="AE7" s="538">
        <v>76.5</v>
      </c>
      <c r="AF7" s="550">
        <v>0</v>
      </c>
      <c r="AG7" s="490">
        <v>0</v>
      </c>
      <c r="AH7" s="484">
        <v>0</v>
      </c>
      <c r="AI7" s="490">
        <v>922000</v>
      </c>
      <c r="AJ7" s="484"/>
      <c r="AK7" s="379">
        <f>R7*Y7</f>
        <v>0</v>
      </c>
      <c r="AL7" s="379">
        <f t="shared" ref="AL7:AN18" si="0">S7*Z7</f>
        <v>0</v>
      </c>
      <c r="AM7" s="379">
        <f t="shared" si="0"/>
        <v>0</v>
      </c>
      <c r="AN7" s="379">
        <f t="shared" si="0"/>
        <v>105000</v>
      </c>
      <c r="AO7" s="384">
        <f>AK7+AL7+AM7+AN7</f>
        <v>105000</v>
      </c>
      <c r="AP7" s="597">
        <f t="shared" ref="AP7:AP49" si="1">AO7-Q7</f>
        <v>-556351</v>
      </c>
      <c r="AQ7" s="598" t="s">
        <v>809</v>
      </c>
    </row>
    <row r="8" spans="1:43" ht="28.5" x14ac:dyDescent="0.25">
      <c r="A8" s="801"/>
      <c r="B8" s="880"/>
      <c r="C8" s="837"/>
      <c r="D8" s="348" t="s">
        <v>265</v>
      </c>
      <c r="E8" s="545">
        <v>1</v>
      </c>
      <c r="F8" s="545" t="s">
        <v>266</v>
      </c>
      <c r="G8" s="545" t="s">
        <v>267</v>
      </c>
      <c r="H8" s="434" t="s">
        <v>52</v>
      </c>
      <c r="I8" s="545"/>
      <c r="J8" s="545"/>
      <c r="K8" s="545"/>
      <c r="L8" s="659" t="s">
        <v>268</v>
      </c>
      <c r="M8" s="545"/>
      <c r="N8" s="599">
        <v>268000</v>
      </c>
      <c r="O8" s="600">
        <v>908000</v>
      </c>
      <c r="P8" s="599">
        <v>0</v>
      </c>
      <c r="Q8" s="660">
        <f>N8+O8+P8</f>
        <v>1176000</v>
      </c>
      <c r="R8" s="601">
        <v>23500</v>
      </c>
      <c r="S8" s="619"/>
      <c r="T8" s="619"/>
      <c r="U8" s="620"/>
      <c r="V8" s="837"/>
      <c r="W8" s="545"/>
      <c r="X8" s="602"/>
      <c r="Y8" s="545">
        <v>108.6</v>
      </c>
      <c r="Z8" s="602">
        <v>102.16</v>
      </c>
      <c r="AA8" s="545">
        <v>0</v>
      </c>
      <c r="AB8" s="602">
        <v>0</v>
      </c>
      <c r="AC8" s="545">
        <v>0</v>
      </c>
      <c r="AD8" s="602">
        <v>0</v>
      </c>
      <c r="AE8" s="545">
        <v>0</v>
      </c>
      <c r="AF8" s="602">
        <v>33.35</v>
      </c>
      <c r="AG8" s="603">
        <v>0</v>
      </c>
      <c r="AH8" s="604">
        <v>0</v>
      </c>
      <c r="AI8" s="603">
        <v>0</v>
      </c>
      <c r="AJ8" s="604">
        <v>0</v>
      </c>
      <c r="AK8" s="661">
        <f>R8*Y8</f>
        <v>2552100</v>
      </c>
      <c r="AL8" s="661">
        <f t="shared" si="0"/>
        <v>0</v>
      </c>
      <c r="AM8" s="661">
        <f t="shared" si="0"/>
        <v>0</v>
      </c>
      <c r="AN8" s="661">
        <f t="shared" si="0"/>
        <v>0</v>
      </c>
      <c r="AO8" s="438">
        <f>AK8+AL8+AM8+AN8</f>
        <v>2552100</v>
      </c>
      <c r="AP8" s="605">
        <f t="shared" si="1"/>
        <v>1376100</v>
      </c>
      <c r="AQ8" s="606"/>
    </row>
    <row r="9" spans="1:43" ht="57.75" thickBot="1" x14ac:dyDescent="0.3">
      <c r="A9" s="801"/>
      <c r="B9" s="880"/>
      <c r="C9" s="837"/>
      <c r="D9" s="536" t="s">
        <v>269</v>
      </c>
      <c r="E9" s="539">
        <v>1</v>
      </c>
      <c r="F9" s="539" t="s">
        <v>266</v>
      </c>
      <c r="G9" s="539" t="s">
        <v>270</v>
      </c>
      <c r="H9" s="391" t="s">
        <v>52</v>
      </c>
      <c r="I9" s="539"/>
      <c r="J9" s="539"/>
      <c r="K9" s="539"/>
      <c r="L9" s="662" t="s">
        <v>268</v>
      </c>
      <c r="M9" s="539"/>
      <c r="N9" s="491"/>
      <c r="O9" s="491">
        <v>31680</v>
      </c>
      <c r="P9" s="491">
        <v>10000</v>
      </c>
      <c r="Q9" s="392">
        <f>N9+O9+P9</f>
        <v>41680</v>
      </c>
      <c r="R9" s="607"/>
      <c r="S9" s="393"/>
      <c r="T9" s="393"/>
      <c r="U9" s="393"/>
      <c r="V9" s="837"/>
      <c r="W9" s="539"/>
      <c r="X9" s="539"/>
      <c r="Y9" s="539">
        <v>10</v>
      </c>
      <c r="Z9" s="539">
        <v>8</v>
      </c>
      <c r="AA9" s="539">
        <v>0</v>
      </c>
      <c r="AB9" s="539">
        <v>0</v>
      </c>
      <c r="AC9" s="539">
        <v>0</v>
      </c>
      <c r="AD9" s="539">
        <v>0.86</v>
      </c>
      <c r="AE9" s="539">
        <v>9.43</v>
      </c>
      <c r="AF9" s="539">
        <v>0</v>
      </c>
      <c r="AG9" s="388">
        <v>0</v>
      </c>
      <c r="AH9" s="388">
        <v>400000</v>
      </c>
      <c r="AI9" s="388">
        <v>123000</v>
      </c>
      <c r="AJ9" s="388">
        <v>0</v>
      </c>
      <c r="AK9" s="390">
        <f>R9*Y9</f>
        <v>0</v>
      </c>
      <c r="AL9" s="390">
        <f t="shared" si="0"/>
        <v>0</v>
      </c>
      <c r="AM9" s="390">
        <f t="shared" si="0"/>
        <v>0</v>
      </c>
      <c r="AN9" s="390">
        <f t="shared" si="0"/>
        <v>0</v>
      </c>
      <c r="AO9" s="543">
        <f>AK9+AL9+AM9+AN9</f>
        <v>0</v>
      </c>
      <c r="AP9" s="608">
        <f t="shared" si="1"/>
        <v>-41680</v>
      </c>
      <c r="AQ9" s="609" t="s">
        <v>809</v>
      </c>
    </row>
    <row r="10" spans="1:43" ht="57.75" thickBot="1" x14ac:dyDescent="0.3">
      <c r="A10" s="832"/>
      <c r="B10" s="823"/>
      <c r="C10" s="837"/>
      <c r="D10" s="546" t="s">
        <v>269</v>
      </c>
      <c r="E10" s="534">
        <v>1</v>
      </c>
      <c r="F10" s="534" t="s">
        <v>303</v>
      </c>
      <c r="G10" s="534" t="s">
        <v>271</v>
      </c>
      <c r="H10" s="444" t="s">
        <v>52</v>
      </c>
      <c r="I10" s="534"/>
      <c r="J10" s="534"/>
      <c r="K10" s="534"/>
      <c r="L10" s="663" t="s">
        <v>268</v>
      </c>
      <c r="M10" s="534"/>
      <c r="N10" s="46">
        <v>104000</v>
      </c>
      <c r="O10" s="46">
        <v>22758</v>
      </c>
      <c r="P10" s="46">
        <v>0</v>
      </c>
      <c r="Q10" s="448">
        <f t="shared" ref="Q10:Q49" si="2">N10+O10+P10</f>
        <v>126758</v>
      </c>
      <c r="R10" s="610"/>
      <c r="S10" s="449"/>
      <c r="T10" s="449"/>
      <c r="U10" s="449"/>
      <c r="V10" s="837"/>
      <c r="W10" s="534">
        <v>15</v>
      </c>
      <c r="X10" s="534">
        <v>0.04</v>
      </c>
      <c r="Y10" s="534">
        <v>0</v>
      </c>
      <c r="Z10" s="534">
        <v>0</v>
      </c>
      <c r="AA10" s="534">
        <v>0</v>
      </c>
      <c r="AB10" s="546">
        <v>0</v>
      </c>
      <c r="AC10" s="534">
        <v>0</v>
      </c>
      <c r="AD10" s="534">
        <v>0</v>
      </c>
      <c r="AE10" s="534">
        <v>0</v>
      </c>
      <c r="AF10" s="534">
        <v>5.8</v>
      </c>
      <c r="AG10" s="48">
        <v>0.54300000000000004</v>
      </c>
      <c r="AH10" s="48">
        <v>0</v>
      </c>
      <c r="AI10" s="48">
        <v>0</v>
      </c>
      <c r="AJ10" s="48">
        <v>0</v>
      </c>
      <c r="AK10" s="451">
        <f t="shared" ref="AK10:AN25" si="3">R10*Y10</f>
        <v>0</v>
      </c>
      <c r="AL10" s="451">
        <f t="shared" si="0"/>
        <v>0</v>
      </c>
      <c r="AM10" s="451">
        <f t="shared" si="0"/>
        <v>0</v>
      </c>
      <c r="AN10" s="451">
        <f t="shared" si="0"/>
        <v>0</v>
      </c>
      <c r="AO10" s="452">
        <f t="shared" ref="AO10:AO49" si="4">AK10+AL10+AM10+AN10</f>
        <v>0</v>
      </c>
      <c r="AP10" s="611">
        <f t="shared" si="1"/>
        <v>-126758</v>
      </c>
      <c r="AQ10" s="612" t="s">
        <v>809</v>
      </c>
    </row>
    <row r="11" spans="1:43" ht="57" x14ac:dyDescent="0.25">
      <c r="A11" s="873">
        <v>2</v>
      </c>
      <c r="B11" s="874" t="s">
        <v>257</v>
      </c>
      <c r="C11" s="878">
        <v>4</v>
      </c>
      <c r="D11" s="664" t="s">
        <v>258</v>
      </c>
      <c r="E11" s="613">
        <v>1</v>
      </c>
      <c r="F11" s="531" t="s">
        <v>259</v>
      </c>
      <c r="G11" s="403" t="s">
        <v>260</v>
      </c>
      <c r="H11" s="665" t="s">
        <v>49</v>
      </c>
      <c r="I11" s="531"/>
      <c r="J11" s="531"/>
      <c r="K11" s="531"/>
      <c r="L11" s="531"/>
      <c r="M11" s="666"/>
      <c r="N11" s="667">
        <v>100000</v>
      </c>
      <c r="O11" s="667">
        <v>700000</v>
      </c>
      <c r="P11" s="667">
        <v>0</v>
      </c>
      <c r="Q11" s="668">
        <f t="shared" si="2"/>
        <v>800000</v>
      </c>
      <c r="R11" s="413"/>
      <c r="S11" s="669">
        <v>0</v>
      </c>
      <c r="T11" s="614">
        <v>0</v>
      </c>
      <c r="U11" s="413"/>
      <c r="V11" s="878">
        <v>6840</v>
      </c>
      <c r="W11" s="531">
        <v>0</v>
      </c>
      <c r="X11" s="531">
        <v>0</v>
      </c>
      <c r="Y11" s="531">
        <v>0</v>
      </c>
      <c r="Z11" s="531">
        <v>0</v>
      </c>
      <c r="AA11" s="531">
        <v>0</v>
      </c>
      <c r="AB11" s="403">
        <v>0</v>
      </c>
      <c r="AC11" s="531">
        <v>0</v>
      </c>
      <c r="AD11" s="531">
        <v>0</v>
      </c>
      <c r="AE11" s="531">
        <v>0</v>
      </c>
      <c r="AF11" s="531">
        <v>0</v>
      </c>
      <c r="AG11" s="670">
        <v>0</v>
      </c>
      <c r="AH11" s="670">
        <v>0</v>
      </c>
      <c r="AI11" s="670">
        <v>0</v>
      </c>
      <c r="AJ11" s="670">
        <v>0</v>
      </c>
      <c r="AK11" s="671">
        <f t="shared" si="3"/>
        <v>0</v>
      </c>
      <c r="AL11" s="671">
        <f t="shared" si="0"/>
        <v>0</v>
      </c>
      <c r="AM11" s="671">
        <f t="shared" si="0"/>
        <v>0</v>
      </c>
      <c r="AN11" s="671">
        <f t="shared" si="0"/>
        <v>0</v>
      </c>
      <c r="AO11" s="615">
        <f t="shared" si="4"/>
        <v>0</v>
      </c>
      <c r="AP11" s="597">
        <f t="shared" si="1"/>
        <v>-800000</v>
      </c>
      <c r="AQ11" s="598" t="s">
        <v>809</v>
      </c>
    </row>
    <row r="12" spans="1:43" ht="42.75" x14ac:dyDescent="0.25">
      <c r="A12" s="833"/>
      <c r="B12" s="824"/>
      <c r="C12" s="837"/>
      <c r="D12" s="672" t="s">
        <v>261</v>
      </c>
      <c r="E12" s="539">
        <v>1</v>
      </c>
      <c r="F12" s="536" t="s">
        <v>262</v>
      </c>
      <c r="G12" s="536" t="s">
        <v>263</v>
      </c>
      <c r="H12" s="391" t="s">
        <v>49</v>
      </c>
      <c r="I12" s="539"/>
      <c r="J12" s="539"/>
      <c r="K12" s="539"/>
      <c r="L12" s="539"/>
      <c r="M12" s="539"/>
      <c r="N12" s="491">
        <v>0</v>
      </c>
      <c r="O12" s="491">
        <v>0</v>
      </c>
      <c r="P12" s="491">
        <v>0</v>
      </c>
      <c r="Q12" s="392">
        <f t="shared" si="2"/>
        <v>0</v>
      </c>
      <c r="R12" s="393"/>
      <c r="S12" s="393">
        <v>0</v>
      </c>
      <c r="T12" s="541">
        <v>0</v>
      </c>
      <c r="U12" s="393">
        <v>0</v>
      </c>
      <c r="V12" s="837"/>
      <c r="W12" s="539">
        <v>0</v>
      </c>
      <c r="X12" s="539">
        <v>0</v>
      </c>
      <c r="Y12" s="539">
        <v>0</v>
      </c>
      <c r="Z12" s="539">
        <v>0</v>
      </c>
      <c r="AA12" s="539">
        <v>0</v>
      </c>
      <c r="AB12" s="536"/>
      <c r="AC12" s="539">
        <v>0</v>
      </c>
      <c r="AD12" s="539">
        <v>0</v>
      </c>
      <c r="AE12" s="539">
        <v>0</v>
      </c>
      <c r="AF12" s="539">
        <v>0</v>
      </c>
      <c r="AG12" s="388">
        <v>0</v>
      </c>
      <c r="AH12" s="388">
        <v>0</v>
      </c>
      <c r="AI12" s="388">
        <v>0</v>
      </c>
      <c r="AJ12" s="388">
        <v>0</v>
      </c>
      <c r="AK12" s="390">
        <f t="shared" si="3"/>
        <v>0</v>
      </c>
      <c r="AL12" s="390">
        <f t="shared" si="0"/>
        <v>0</v>
      </c>
      <c r="AM12" s="390">
        <f t="shared" si="0"/>
        <v>0</v>
      </c>
      <c r="AN12" s="390">
        <f t="shared" si="0"/>
        <v>0</v>
      </c>
      <c r="AO12" s="543">
        <f t="shared" si="4"/>
        <v>0</v>
      </c>
      <c r="AP12" s="544">
        <f t="shared" si="1"/>
        <v>0</v>
      </c>
      <c r="AQ12" s="616" t="s">
        <v>810</v>
      </c>
    </row>
    <row r="13" spans="1:43" ht="42.75" x14ac:dyDescent="0.25">
      <c r="A13" s="833"/>
      <c r="B13" s="824"/>
      <c r="C13" s="837"/>
      <c r="D13" s="536" t="s">
        <v>811</v>
      </c>
      <c r="E13" s="539">
        <v>1</v>
      </c>
      <c r="F13" s="539" t="s">
        <v>812</v>
      </c>
      <c r="G13" s="536" t="s">
        <v>813</v>
      </c>
      <c r="H13" s="391" t="s">
        <v>49</v>
      </c>
      <c r="I13" s="539"/>
      <c r="J13" s="539"/>
      <c r="K13" s="539"/>
      <c r="L13" s="539"/>
      <c r="M13" s="539"/>
      <c r="N13" s="491">
        <v>0</v>
      </c>
      <c r="O13" s="491">
        <v>0</v>
      </c>
      <c r="P13" s="491">
        <v>0</v>
      </c>
      <c r="Q13" s="392">
        <f t="shared" si="2"/>
        <v>0</v>
      </c>
      <c r="R13" s="393"/>
      <c r="S13" s="393"/>
      <c r="T13" s="541"/>
      <c r="U13" s="393"/>
      <c r="V13" s="837"/>
      <c r="W13" s="539"/>
      <c r="X13" s="539"/>
      <c r="Y13" s="539"/>
      <c r="Z13" s="539"/>
      <c r="AA13" s="539"/>
      <c r="AB13" s="536"/>
      <c r="AC13" s="539"/>
      <c r="AD13" s="539"/>
      <c r="AE13" s="539"/>
      <c r="AF13" s="539"/>
      <c r="AG13" s="388"/>
      <c r="AH13" s="388"/>
      <c r="AI13" s="388"/>
      <c r="AJ13" s="388"/>
      <c r="AK13" s="390">
        <f t="shared" si="3"/>
        <v>0</v>
      </c>
      <c r="AL13" s="390">
        <f t="shared" si="0"/>
        <v>0</v>
      </c>
      <c r="AM13" s="390">
        <f t="shared" si="0"/>
        <v>0</v>
      </c>
      <c r="AN13" s="390">
        <f t="shared" si="0"/>
        <v>0</v>
      </c>
      <c r="AO13" s="543">
        <f t="shared" si="4"/>
        <v>0</v>
      </c>
      <c r="AP13" s="544">
        <f t="shared" si="1"/>
        <v>0</v>
      </c>
      <c r="AQ13" s="616" t="s">
        <v>810</v>
      </c>
    </row>
    <row r="14" spans="1:43" ht="57.75" thickBot="1" x14ac:dyDescent="0.3">
      <c r="A14" s="834"/>
      <c r="B14" s="835"/>
      <c r="C14" s="838"/>
      <c r="D14" s="549" t="s">
        <v>814</v>
      </c>
      <c r="E14" s="540">
        <v>1</v>
      </c>
      <c r="F14" s="540" t="s">
        <v>815</v>
      </c>
      <c r="G14" s="549" t="s">
        <v>816</v>
      </c>
      <c r="H14" s="380" t="s">
        <v>49</v>
      </c>
      <c r="I14" s="540"/>
      <c r="J14" s="540"/>
      <c r="K14" s="540"/>
      <c r="L14" s="540"/>
      <c r="M14" s="540"/>
      <c r="N14" s="492">
        <v>244700</v>
      </c>
      <c r="O14" s="492">
        <v>0</v>
      </c>
      <c r="P14" s="492">
        <v>0</v>
      </c>
      <c r="Q14" s="385">
        <f t="shared" si="2"/>
        <v>244700</v>
      </c>
      <c r="R14" s="377"/>
      <c r="S14" s="377"/>
      <c r="T14" s="406"/>
      <c r="U14" s="377"/>
      <c r="V14" s="838"/>
      <c r="W14" s="540"/>
      <c r="X14" s="540"/>
      <c r="Y14" s="540"/>
      <c r="Z14" s="540"/>
      <c r="AA14" s="540"/>
      <c r="AB14" s="549"/>
      <c r="AC14" s="540"/>
      <c r="AD14" s="540"/>
      <c r="AE14" s="540"/>
      <c r="AF14" s="540"/>
      <c r="AG14" s="493"/>
      <c r="AH14" s="493"/>
      <c r="AI14" s="493"/>
      <c r="AJ14" s="493"/>
      <c r="AK14" s="386">
        <f t="shared" si="3"/>
        <v>0</v>
      </c>
      <c r="AL14" s="386">
        <f t="shared" si="0"/>
        <v>0</v>
      </c>
      <c r="AM14" s="386">
        <f t="shared" si="0"/>
        <v>0</v>
      </c>
      <c r="AN14" s="386">
        <f t="shared" si="0"/>
        <v>0</v>
      </c>
      <c r="AO14" s="372">
        <f t="shared" si="4"/>
        <v>0</v>
      </c>
      <c r="AP14" s="617">
        <f t="shared" si="1"/>
        <v>-244700</v>
      </c>
      <c r="AQ14" s="618" t="s">
        <v>809</v>
      </c>
    </row>
    <row r="15" spans="1:43" ht="69.75" thickBot="1" x14ac:dyDescent="0.3">
      <c r="A15" s="833">
        <v>3</v>
      </c>
      <c r="B15" s="824" t="s">
        <v>249</v>
      </c>
      <c r="C15" s="837">
        <v>9</v>
      </c>
      <c r="D15" s="348" t="s">
        <v>250</v>
      </c>
      <c r="E15" s="545">
        <v>2</v>
      </c>
      <c r="F15" s="673">
        <v>43629</v>
      </c>
      <c r="G15" s="674" t="s">
        <v>251</v>
      </c>
      <c r="H15" s="675" t="s">
        <v>252</v>
      </c>
      <c r="I15" s="545" t="s">
        <v>817</v>
      </c>
      <c r="J15" s="545"/>
      <c r="K15" s="545"/>
      <c r="L15" s="348" t="s">
        <v>818</v>
      </c>
      <c r="M15" s="348"/>
      <c r="N15" s="600">
        <v>0</v>
      </c>
      <c r="O15" s="600">
        <v>3059700</v>
      </c>
      <c r="P15" s="600"/>
      <c r="Q15" s="676">
        <f t="shared" si="2"/>
        <v>3059700</v>
      </c>
      <c r="R15" s="619"/>
      <c r="S15" s="619"/>
      <c r="T15" s="620"/>
      <c r="U15" s="619">
        <v>27000</v>
      </c>
      <c r="V15" s="837">
        <v>5675</v>
      </c>
      <c r="W15" s="545"/>
      <c r="X15" s="545">
        <v>0</v>
      </c>
      <c r="Y15" s="545">
        <v>0</v>
      </c>
      <c r="Z15" s="545"/>
      <c r="AA15" s="545"/>
      <c r="AB15" s="348">
        <v>274.04000000000002</v>
      </c>
      <c r="AC15" s="545"/>
      <c r="AD15" s="545"/>
      <c r="AE15" s="545"/>
      <c r="AF15" s="545"/>
      <c r="AG15" s="603"/>
      <c r="AH15" s="603"/>
      <c r="AI15" s="603"/>
      <c r="AJ15" s="603">
        <v>7399100</v>
      </c>
      <c r="AK15" s="661">
        <f t="shared" si="3"/>
        <v>0</v>
      </c>
      <c r="AL15" s="661">
        <f t="shared" si="3"/>
        <v>0</v>
      </c>
      <c r="AM15" s="661">
        <f t="shared" si="0"/>
        <v>0</v>
      </c>
      <c r="AN15" s="661">
        <f t="shared" si="0"/>
        <v>7399080.0000000009</v>
      </c>
      <c r="AO15" s="438">
        <f t="shared" si="4"/>
        <v>7399080.0000000009</v>
      </c>
      <c r="AP15" s="605">
        <f t="shared" si="1"/>
        <v>4339380.0000000009</v>
      </c>
      <c r="AQ15" s="621"/>
    </row>
    <row r="16" spans="1:43" ht="53.25" thickBot="1" x14ac:dyDescent="0.3">
      <c r="A16" s="833"/>
      <c r="B16" s="824"/>
      <c r="C16" s="837"/>
      <c r="D16" s="536" t="s">
        <v>200</v>
      </c>
      <c r="E16" s="539">
        <v>2</v>
      </c>
      <c r="F16" s="677">
        <v>43710</v>
      </c>
      <c r="G16" s="542" t="s">
        <v>253</v>
      </c>
      <c r="H16" s="536" t="s">
        <v>819</v>
      </c>
      <c r="I16" s="539"/>
      <c r="J16" s="539"/>
      <c r="K16" s="539"/>
      <c r="L16" s="536" t="s">
        <v>818</v>
      </c>
      <c r="M16" s="539"/>
      <c r="N16" s="491">
        <v>870700</v>
      </c>
      <c r="O16" s="491">
        <v>1073626</v>
      </c>
      <c r="P16" s="491">
        <v>0</v>
      </c>
      <c r="Q16" s="678">
        <f t="shared" si="2"/>
        <v>1944326</v>
      </c>
      <c r="R16" s="393">
        <v>33000</v>
      </c>
      <c r="S16" s="393"/>
      <c r="T16" s="541"/>
      <c r="U16" s="393">
        <v>28000</v>
      </c>
      <c r="V16" s="837"/>
      <c r="W16" s="539">
        <v>7</v>
      </c>
      <c r="X16" s="370">
        <v>0.12334801762114538</v>
      </c>
      <c r="Y16" s="539">
        <v>33.9</v>
      </c>
      <c r="Z16" s="539"/>
      <c r="AA16" s="539"/>
      <c r="AB16" s="536">
        <v>152.15</v>
      </c>
      <c r="AC16" s="539">
        <v>19</v>
      </c>
      <c r="AD16" s="539"/>
      <c r="AE16" s="539"/>
      <c r="AF16" s="539">
        <v>8.93</v>
      </c>
      <c r="AG16" s="388">
        <v>1118200</v>
      </c>
      <c r="AH16" s="388"/>
      <c r="AI16" s="388"/>
      <c r="AJ16" s="388">
        <v>2979.7</v>
      </c>
      <c r="AK16" s="390">
        <f>R15*Y16</f>
        <v>0</v>
      </c>
      <c r="AL16" s="390">
        <f t="shared" si="3"/>
        <v>0</v>
      </c>
      <c r="AM16" s="390">
        <f t="shared" si="0"/>
        <v>0</v>
      </c>
      <c r="AN16" s="390">
        <f t="shared" si="0"/>
        <v>4260200</v>
      </c>
      <c r="AO16" s="543">
        <f t="shared" si="4"/>
        <v>4260200</v>
      </c>
      <c r="AP16" s="608">
        <f t="shared" si="1"/>
        <v>2315874</v>
      </c>
      <c r="AQ16" s="616"/>
    </row>
    <row r="17" spans="1:43" ht="72" thickBot="1" x14ac:dyDescent="0.3">
      <c r="A17" s="833"/>
      <c r="B17" s="824"/>
      <c r="C17" s="837"/>
      <c r="D17" s="546" t="s">
        <v>143</v>
      </c>
      <c r="E17" s="534">
        <v>1</v>
      </c>
      <c r="F17" s="677">
        <v>43813</v>
      </c>
      <c r="G17" s="679" t="s">
        <v>94</v>
      </c>
      <c r="H17" s="447" t="s">
        <v>255</v>
      </c>
      <c r="I17" s="534"/>
      <c r="J17" s="534"/>
      <c r="K17" s="534"/>
      <c r="L17" s="546" t="s">
        <v>818</v>
      </c>
      <c r="M17" s="534"/>
      <c r="N17" s="491">
        <v>499250</v>
      </c>
      <c r="O17" s="491">
        <v>1084809</v>
      </c>
      <c r="P17" s="491">
        <v>0</v>
      </c>
      <c r="Q17" s="678">
        <f t="shared" si="2"/>
        <v>1584059</v>
      </c>
      <c r="R17" s="393"/>
      <c r="S17" s="393"/>
      <c r="T17" s="541"/>
      <c r="U17" s="393">
        <v>12000</v>
      </c>
      <c r="V17" s="837"/>
      <c r="W17" s="539"/>
      <c r="X17" s="539">
        <v>0</v>
      </c>
      <c r="Y17" s="539"/>
      <c r="Z17" s="539"/>
      <c r="AA17" s="539"/>
      <c r="AB17" s="536">
        <v>305</v>
      </c>
      <c r="AC17" s="539"/>
      <c r="AD17" s="539"/>
      <c r="AE17" s="539"/>
      <c r="AF17" s="539"/>
      <c r="AG17" s="388"/>
      <c r="AH17" s="388"/>
      <c r="AI17" s="388"/>
      <c r="AJ17" s="388">
        <v>2100000</v>
      </c>
      <c r="AK17" s="390">
        <f t="shared" ref="AK17:AN32" si="5">R17*Y17</f>
        <v>0</v>
      </c>
      <c r="AL17" s="390">
        <f t="shared" si="3"/>
        <v>0</v>
      </c>
      <c r="AM17" s="390">
        <f t="shared" si="0"/>
        <v>0</v>
      </c>
      <c r="AN17" s="390">
        <f t="shared" si="0"/>
        <v>3660000</v>
      </c>
      <c r="AO17" s="543">
        <f t="shared" si="4"/>
        <v>3660000</v>
      </c>
      <c r="AP17" s="608">
        <f t="shared" si="1"/>
        <v>2075941</v>
      </c>
      <c r="AQ17" s="616"/>
    </row>
    <row r="18" spans="1:43" ht="50.25" thickBot="1" x14ac:dyDescent="0.3">
      <c r="A18" s="834"/>
      <c r="B18" s="835"/>
      <c r="C18" s="838"/>
      <c r="D18" s="549" t="s">
        <v>200</v>
      </c>
      <c r="E18" s="540">
        <v>2</v>
      </c>
      <c r="F18" s="680">
        <v>2018</v>
      </c>
      <c r="G18" s="680" t="s">
        <v>256</v>
      </c>
      <c r="H18" s="366" t="s">
        <v>254</v>
      </c>
      <c r="I18" s="540"/>
      <c r="J18" s="540"/>
      <c r="K18" s="540"/>
      <c r="L18" s="549" t="s">
        <v>818</v>
      </c>
      <c r="M18" s="540"/>
      <c r="N18" s="492">
        <v>1131750</v>
      </c>
      <c r="O18" s="492">
        <v>524139</v>
      </c>
      <c r="P18" s="492">
        <v>0</v>
      </c>
      <c r="Q18" s="678">
        <f t="shared" si="2"/>
        <v>1655889</v>
      </c>
      <c r="R18" s="377"/>
      <c r="S18" s="377"/>
      <c r="T18" s="406"/>
      <c r="U18" s="377">
        <v>10000</v>
      </c>
      <c r="V18" s="838"/>
      <c r="W18" s="540">
        <v>554</v>
      </c>
      <c r="X18" s="540">
        <v>20</v>
      </c>
      <c r="Y18" s="540"/>
      <c r="Z18" s="540"/>
      <c r="AA18" s="540"/>
      <c r="AB18" s="549">
        <v>260</v>
      </c>
      <c r="AC18" s="540"/>
      <c r="AD18" s="540"/>
      <c r="AE18" s="540"/>
      <c r="AF18" s="540"/>
      <c r="AG18" s="493"/>
      <c r="AH18" s="493"/>
      <c r="AI18" s="493"/>
      <c r="AJ18" s="493">
        <v>4700200</v>
      </c>
      <c r="AK18" s="386">
        <f t="shared" si="5"/>
        <v>0</v>
      </c>
      <c r="AL18" s="386">
        <f t="shared" si="3"/>
        <v>0</v>
      </c>
      <c r="AM18" s="386">
        <f t="shared" si="0"/>
        <v>0</v>
      </c>
      <c r="AN18" s="386">
        <f t="shared" si="0"/>
        <v>2600000</v>
      </c>
      <c r="AO18" s="372">
        <f t="shared" si="4"/>
        <v>2600000</v>
      </c>
      <c r="AP18" s="622">
        <f t="shared" si="1"/>
        <v>944111</v>
      </c>
      <c r="AQ18" s="618"/>
    </row>
    <row r="19" spans="1:43" ht="28.5" x14ac:dyDescent="0.25">
      <c r="A19" s="873">
        <v>4</v>
      </c>
      <c r="B19" s="874" t="s">
        <v>234</v>
      </c>
      <c r="C19" s="878">
        <v>12</v>
      </c>
      <c r="D19" s="348" t="s">
        <v>235</v>
      </c>
      <c r="E19" s="623">
        <v>1</v>
      </c>
      <c r="F19" s="681">
        <v>44026</v>
      </c>
      <c r="G19" s="348" t="s">
        <v>236</v>
      </c>
      <c r="H19" s="434" t="s">
        <v>49</v>
      </c>
      <c r="I19" s="545">
        <v>1</v>
      </c>
      <c r="J19" s="545"/>
      <c r="K19" s="545"/>
      <c r="L19" s="348" t="s">
        <v>32</v>
      </c>
      <c r="M19" s="545"/>
      <c r="N19" s="600">
        <v>900500</v>
      </c>
      <c r="O19" s="600">
        <v>1858100</v>
      </c>
      <c r="P19" s="600">
        <v>70000</v>
      </c>
      <c r="Q19" s="660">
        <f t="shared" si="2"/>
        <v>2828600</v>
      </c>
      <c r="R19" s="619">
        <v>25000</v>
      </c>
      <c r="S19" s="619"/>
      <c r="T19" s="619"/>
      <c r="U19" s="619"/>
      <c r="V19" s="878">
        <v>5982</v>
      </c>
      <c r="W19" s="545">
        <v>0</v>
      </c>
      <c r="X19" s="682">
        <v>0</v>
      </c>
      <c r="Y19" s="545"/>
      <c r="Z19" s="545"/>
      <c r="AA19" s="545"/>
      <c r="AB19" s="545">
        <v>0</v>
      </c>
      <c r="AC19" s="545"/>
      <c r="AD19" s="545"/>
      <c r="AE19" s="545"/>
      <c r="AF19" s="545">
        <v>0</v>
      </c>
      <c r="AG19" s="603"/>
      <c r="AH19" s="603"/>
      <c r="AI19" s="603"/>
      <c r="AJ19" s="603">
        <v>0</v>
      </c>
      <c r="AK19" s="661">
        <f t="shared" si="5"/>
        <v>0</v>
      </c>
      <c r="AL19" s="661">
        <f t="shared" si="3"/>
        <v>0</v>
      </c>
      <c r="AM19" s="661">
        <f t="shared" si="3"/>
        <v>0</v>
      </c>
      <c r="AN19" s="661">
        <f t="shared" si="3"/>
        <v>0</v>
      </c>
      <c r="AO19" s="438">
        <f t="shared" si="4"/>
        <v>0</v>
      </c>
      <c r="AP19" s="624">
        <f t="shared" si="1"/>
        <v>-2828600</v>
      </c>
      <c r="AQ19" s="602"/>
    </row>
    <row r="20" spans="1:43" ht="99.75" x14ac:dyDescent="0.25">
      <c r="A20" s="833"/>
      <c r="B20" s="824"/>
      <c r="C20" s="837"/>
      <c r="D20" s="536" t="s">
        <v>237</v>
      </c>
      <c r="E20" s="625">
        <v>1</v>
      </c>
      <c r="F20" s="683">
        <v>44146</v>
      </c>
      <c r="G20" s="536" t="s">
        <v>238</v>
      </c>
      <c r="H20" s="391" t="s">
        <v>49</v>
      </c>
      <c r="I20" s="539"/>
      <c r="J20" s="539">
        <v>1</v>
      </c>
      <c r="K20" s="539"/>
      <c r="L20" s="536" t="s">
        <v>32</v>
      </c>
      <c r="M20" s="539"/>
      <c r="N20" s="491">
        <v>1581100</v>
      </c>
      <c r="O20" s="491">
        <v>2503780</v>
      </c>
      <c r="P20" s="491">
        <v>288300</v>
      </c>
      <c r="Q20" s="392">
        <f t="shared" si="2"/>
        <v>4373180</v>
      </c>
      <c r="R20" s="393"/>
      <c r="S20" s="393"/>
      <c r="T20" s="393"/>
      <c r="U20" s="393">
        <v>12000</v>
      </c>
      <c r="V20" s="837"/>
      <c r="W20" s="539">
        <v>20</v>
      </c>
      <c r="X20" s="156">
        <v>0.18</v>
      </c>
      <c r="Y20" s="539"/>
      <c r="Z20" s="539">
        <v>60</v>
      </c>
      <c r="AA20" s="539">
        <v>93</v>
      </c>
      <c r="AB20" s="539"/>
      <c r="AC20" s="539"/>
      <c r="AD20" s="539"/>
      <c r="AE20" s="539"/>
      <c r="AF20" s="539"/>
      <c r="AG20" s="388"/>
      <c r="AH20" s="388"/>
      <c r="AI20" s="388"/>
      <c r="AJ20" s="388">
        <v>658000</v>
      </c>
      <c r="AK20" s="390">
        <f t="shared" si="5"/>
        <v>0</v>
      </c>
      <c r="AL20" s="390">
        <f t="shared" si="3"/>
        <v>0</v>
      </c>
      <c r="AM20" s="390">
        <f t="shared" si="3"/>
        <v>0</v>
      </c>
      <c r="AN20" s="390">
        <f t="shared" si="3"/>
        <v>0</v>
      </c>
      <c r="AO20" s="543">
        <f t="shared" si="4"/>
        <v>0</v>
      </c>
      <c r="AP20" s="544">
        <f t="shared" si="1"/>
        <v>-4373180</v>
      </c>
      <c r="AQ20" s="537" t="s">
        <v>820</v>
      </c>
    </row>
    <row r="21" spans="1:43" ht="99.75" x14ac:dyDescent="0.25">
      <c r="A21" s="833"/>
      <c r="B21" s="824"/>
      <c r="C21" s="837"/>
      <c r="D21" s="536" t="s">
        <v>51</v>
      </c>
      <c r="E21" s="625">
        <v>1</v>
      </c>
      <c r="F21" s="683">
        <v>44022</v>
      </c>
      <c r="G21" s="536" t="s">
        <v>239</v>
      </c>
      <c r="H21" s="391" t="s">
        <v>49</v>
      </c>
      <c r="I21" s="539"/>
      <c r="J21" s="539">
        <v>1</v>
      </c>
      <c r="K21" s="539"/>
      <c r="L21" s="536" t="s">
        <v>32</v>
      </c>
      <c r="M21" s="539"/>
      <c r="N21" s="491">
        <v>472000</v>
      </c>
      <c r="O21" s="491">
        <v>289265</v>
      </c>
      <c r="P21" s="491">
        <v>0</v>
      </c>
      <c r="Q21" s="392">
        <f t="shared" si="2"/>
        <v>761265</v>
      </c>
      <c r="R21" s="393"/>
      <c r="S21" s="393"/>
      <c r="T21" s="393"/>
      <c r="U21" s="393">
        <v>10000</v>
      </c>
      <c r="V21" s="837"/>
      <c r="W21" s="539"/>
      <c r="X21" s="156"/>
      <c r="Y21" s="539"/>
      <c r="Z21" s="539"/>
      <c r="AA21" s="539">
        <v>340</v>
      </c>
      <c r="AB21" s="539"/>
      <c r="AC21" s="539"/>
      <c r="AD21" s="539"/>
      <c r="AE21" s="539"/>
      <c r="AF21" s="539"/>
      <c r="AG21" s="388"/>
      <c r="AH21" s="388"/>
      <c r="AI21" s="388"/>
      <c r="AJ21" s="388"/>
      <c r="AK21" s="390">
        <f t="shared" si="5"/>
        <v>0</v>
      </c>
      <c r="AL21" s="390">
        <f t="shared" si="3"/>
        <v>0</v>
      </c>
      <c r="AM21" s="390">
        <f t="shared" si="3"/>
        <v>0</v>
      </c>
      <c r="AN21" s="390">
        <f t="shared" si="3"/>
        <v>0</v>
      </c>
      <c r="AO21" s="543">
        <f t="shared" si="4"/>
        <v>0</v>
      </c>
      <c r="AP21" s="544">
        <f t="shared" si="1"/>
        <v>-761265</v>
      </c>
      <c r="AQ21" s="537" t="s">
        <v>821</v>
      </c>
    </row>
    <row r="22" spans="1:43" ht="28.5" x14ac:dyDescent="0.25">
      <c r="A22" s="833"/>
      <c r="B22" s="824"/>
      <c r="C22" s="837"/>
      <c r="D22" s="536" t="s">
        <v>240</v>
      </c>
      <c r="E22" s="625">
        <v>1</v>
      </c>
      <c r="F22" s="683">
        <v>44023</v>
      </c>
      <c r="G22" s="536" t="s">
        <v>241</v>
      </c>
      <c r="H22" s="391" t="s">
        <v>49</v>
      </c>
      <c r="I22" s="539"/>
      <c r="J22" s="539"/>
      <c r="K22" s="539"/>
      <c r="L22" s="536" t="s">
        <v>32</v>
      </c>
      <c r="M22" s="539"/>
      <c r="N22" s="491">
        <v>0</v>
      </c>
      <c r="O22" s="491">
        <v>0</v>
      </c>
      <c r="P22" s="491">
        <v>0</v>
      </c>
      <c r="Q22" s="392">
        <f t="shared" si="2"/>
        <v>0</v>
      </c>
      <c r="R22" s="393"/>
      <c r="S22" s="393"/>
      <c r="T22" s="393"/>
      <c r="U22" s="393">
        <v>7000</v>
      </c>
      <c r="V22" s="837"/>
      <c r="W22" s="539"/>
      <c r="X22" s="156"/>
      <c r="Y22" s="539"/>
      <c r="Z22" s="539"/>
      <c r="AA22" s="539"/>
      <c r="AB22" s="539"/>
      <c r="AC22" s="539"/>
      <c r="AD22" s="539"/>
      <c r="AE22" s="539"/>
      <c r="AF22" s="539"/>
      <c r="AG22" s="388"/>
      <c r="AH22" s="388"/>
      <c r="AI22" s="388"/>
      <c r="AJ22" s="388"/>
      <c r="AK22" s="390">
        <f t="shared" si="5"/>
        <v>0</v>
      </c>
      <c r="AL22" s="390">
        <f t="shared" si="3"/>
        <v>0</v>
      </c>
      <c r="AM22" s="390">
        <f t="shared" si="3"/>
        <v>0</v>
      </c>
      <c r="AN22" s="390">
        <f t="shared" si="3"/>
        <v>0</v>
      </c>
      <c r="AO22" s="543">
        <f t="shared" si="4"/>
        <v>0</v>
      </c>
      <c r="AP22" s="544">
        <f t="shared" si="1"/>
        <v>0</v>
      </c>
      <c r="AQ22" s="537"/>
    </row>
    <row r="23" spans="1:43" ht="28.5" x14ac:dyDescent="0.25">
      <c r="A23" s="833"/>
      <c r="B23" s="824"/>
      <c r="C23" s="837"/>
      <c r="D23" s="536" t="s">
        <v>242</v>
      </c>
      <c r="E23" s="625" t="s">
        <v>56</v>
      </c>
      <c r="F23" s="683">
        <v>44024</v>
      </c>
      <c r="G23" s="536" t="s">
        <v>243</v>
      </c>
      <c r="H23" s="391" t="s">
        <v>49</v>
      </c>
      <c r="I23" s="539"/>
      <c r="J23" s="539"/>
      <c r="K23" s="539"/>
      <c r="L23" s="536" t="s">
        <v>32</v>
      </c>
      <c r="M23" s="539"/>
      <c r="N23" s="491">
        <v>0</v>
      </c>
      <c r="O23" s="491">
        <v>0</v>
      </c>
      <c r="P23" s="491">
        <v>0</v>
      </c>
      <c r="Q23" s="448">
        <f t="shared" si="2"/>
        <v>0</v>
      </c>
      <c r="R23" s="684"/>
      <c r="S23" s="684"/>
      <c r="T23" s="684"/>
      <c r="U23" s="684">
        <v>8000</v>
      </c>
      <c r="V23" s="837"/>
      <c r="W23" s="532"/>
      <c r="X23" s="685"/>
      <c r="Y23" s="532"/>
      <c r="Z23" s="532"/>
      <c r="AA23" s="532"/>
      <c r="AB23" s="532"/>
      <c r="AC23" s="532"/>
      <c r="AD23" s="532"/>
      <c r="AE23" s="532"/>
      <c r="AF23" s="532"/>
      <c r="AG23" s="686"/>
      <c r="AH23" s="686"/>
      <c r="AI23" s="686"/>
      <c r="AJ23" s="686"/>
      <c r="AK23" s="451">
        <f t="shared" si="5"/>
        <v>0</v>
      </c>
      <c r="AL23" s="451">
        <f t="shared" si="3"/>
        <v>0</v>
      </c>
      <c r="AM23" s="451">
        <f t="shared" si="3"/>
        <v>0</v>
      </c>
      <c r="AN23" s="451">
        <f t="shared" si="3"/>
        <v>0</v>
      </c>
      <c r="AO23" s="452">
        <f t="shared" si="4"/>
        <v>0</v>
      </c>
      <c r="AP23" s="626">
        <f t="shared" si="1"/>
        <v>0</v>
      </c>
      <c r="AQ23" s="537"/>
    </row>
    <row r="24" spans="1:43" ht="28.5" x14ac:dyDescent="0.25">
      <c r="A24" s="833"/>
      <c r="B24" s="824"/>
      <c r="C24" s="837"/>
      <c r="D24" s="536" t="s">
        <v>244</v>
      </c>
      <c r="E24" s="625" t="s">
        <v>56</v>
      </c>
      <c r="F24" s="683">
        <v>44025</v>
      </c>
      <c r="G24" s="536" t="s">
        <v>245</v>
      </c>
      <c r="H24" s="391"/>
      <c r="I24" s="539"/>
      <c r="J24" s="539"/>
      <c r="K24" s="539"/>
      <c r="L24" s="536" t="s">
        <v>32</v>
      </c>
      <c r="M24" s="539"/>
      <c r="N24" s="491">
        <v>0</v>
      </c>
      <c r="O24" s="491">
        <v>0</v>
      </c>
      <c r="P24" s="491">
        <v>0</v>
      </c>
      <c r="Q24" s="448">
        <f t="shared" si="2"/>
        <v>0</v>
      </c>
      <c r="R24" s="393"/>
      <c r="S24" s="393"/>
      <c r="T24" s="393"/>
      <c r="U24" s="393">
        <v>12000</v>
      </c>
      <c r="V24" s="837"/>
      <c r="W24" s="539"/>
      <c r="X24" s="156"/>
      <c r="Y24" s="539"/>
      <c r="Z24" s="539"/>
      <c r="AA24" s="539"/>
      <c r="AB24" s="539"/>
      <c r="AC24" s="539"/>
      <c r="AD24" s="539"/>
      <c r="AE24" s="539"/>
      <c r="AF24" s="539"/>
      <c r="AG24" s="388"/>
      <c r="AH24" s="388"/>
      <c r="AI24" s="388"/>
      <c r="AJ24" s="388"/>
      <c r="AK24" s="451">
        <f t="shared" si="5"/>
        <v>0</v>
      </c>
      <c r="AL24" s="451">
        <f t="shared" si="3"/>
        <v>0</v>
      </c>
      <c r="AM24" s="451">
        <f t="shared" si="3"/>
        <v>0</v>
      </c>
      <c r="AN24" s="451">
        <f t="shared" si="3"/>
        <v>0</v>
      </c>
      <c r="AO24" s="452">
        <f t="shared" si="4"/>
        <v>0</v>
      </c>
      <c r="AP24" s="626">
        <f t="shared" si="1"/>
        <v>0</v>
      </c>
      <c r="AQ24" s="537"/>
    </row>
    <row r="25" spans="1:43" ht="42.75" x14ac:dyDescent="0.25">
      <c r="A25" s="833"/>
      <c r="B25" s="824"/>
      <c r="C25" s="837"/>
      <c r="D25" s="536" t="s">
        <v>246</v>
      </c>
      <c r="E25" s="625">
        <v>1</v>
      </c>
      <c r="F25" s="683">
        <v>44025</v>
      </c>
      <c r="G25" s="536" t="s">
        <v>247</v>
      </c>
      <c r="H25" s="391"/>
      <c r="I25" s="539"/>
      <c r="J25" s="539"/>
      <c r="K25" s="539"/>
      <c r="L25" s="536" t="s">
        <v>32</v>
      </c>
      <c r="M25" s="539"/>
      <c r="N25" s="491">
        <v>0</v>
      </c>
      <c r="O25" s="491">
        <v>0</v>
      </c>
      <c r="P25" s="491">
        <v>0</v>
      </c>
      <c r="Q25" s="448">
        <f t="shared" si="2"/>
        <v>0</v>
      </c>
      <c r="R25" s="393"/>
      <c r="S25" s="393"/>
      <c r="T25" s="393"/>
      <c r="U25" s="393">
        <v>8000</v>
      </c>
      <c r="V25" s="837"/>
      <c r="W25" s="539"/>
      <c r="X25" s="156"/>
      <c r="Y25" s="539"/>
      <c r="Z25" s="539"/>
      <c r="AA25" s="539"/>
      <c r="AB25" s="539"/>
      <c r="AC25" s="539"/>
      <c r="AD25" s="539"/>
      <c r="AE25" s="539"/>
      <c r="AF25" s="539"/>
      <c r="AG25" s="388"/>
      <c r="AH25" s="388"/>
      <c r="AI25" s="388"/>
      <c r="AJ25" s="388"/>
      <c r="AK25" s="451">
        <f t="shared" si="5"/>
        <v>0</v>
      </c>
      <c r="AL25" s="451">
        <f t="shared" si="3"/>
        <v>0</v>
      </c>
      <c r="AM25" s="451">
        <f t="shared" si="3"/>
        <v>0</v>
      </c>
      <c r="AN25" s="451">
        <f t="shared" si="3"/>
        <v>0</v>
      </c>
      <c r="AO25" s="452">
        <f t="shared" si="4"/>
        <v>0</v>
      </c>
      <c r="AP25" s="626">
        <f t="shared" si="1"/>
        <v>0</v>
      </c>
      <c r="AQ25" s="537"/>
    </row>
    <row r="26" spans="1:43" ht="114.75" thickBot="1" x14ac:dyDescent="0.3">
      <c r="A26" s="834"/>
      <c r="B26" s="835"/>
      <c r="C26" s="838"/>
      <c r="D26" s="549" t="s">
        <v>55</v>
      </c>
      <c r="E26" s="627">
        <v>1</v>
      </c>
      <c r="F26" s="687">
        <v>44020</v>
      </c>
      <c r="G26" s="540" t="s">
        <v>248</v>
      </c>
      <c r="H26" s="380" t="s">
        <v>49</v>
      </c>
      <c r="I26" s="540"/>
      <c r="J26" s="540">
        <v>1</v>
      </c>
      <c r="K26" s="540"/>
      <c r="L26" s="549" t="s">
        <v>32</v>
      </c>
      <c r="M26" s="540"/>
      <c r="N26" s="492">
        <v>1858000</v>
      </c>
      <c r="O26" s="492">
        <v>1695413</v>
      </c>
      <c r="P26" s="492">
        <v>81000</v>
      </c>
      <c r="Q26" s="385">
        <f t="shared" si="2"/>
        <v>3634413</v>
      </c>
      <c r="R26" s="688"/>
      <c r="S26" s="688"/>
      <c r="T26" s="688"/>
      <c r="U26" s="688">
        <v>100</v>
      </c>
      <c r="V26" s="838"/>
      <c r="W26" s="540">
        <v>3396</v>
      </c>
      <c r="X26" s="540">
        <v>56.7</v>
      </c>
      <c r="Y26" s="540"/>
      <c r="Z26" s="540"/>
      <c r="AA26" s="540"/>
      <c r="AB26" s="540"/>
      <c r="AC26" s="540"/>
      <c r="AD26" s="540"/>
      <c r="AE26" s="540"/>
      <c r="AF26" s="540"/>
      <c r="AG26" s="493">
        <v>0</v>
      </c>
      <c r="AH26" s="493">
        <v>0</v>
      </c>
      <c r="AI26" s="493">
        <v>0</v>
      </c>
      <c r="AJ26" s="493">
        <v>2652870</v>
      </c>
      <c r="AK26" s="386">
        <f t="shared" si="5"/>
        <v>0</v>
      </c>
      <c r="AL26" s="386">
        <f t="shared" si="5"/>
        <v>0</v>
      </c>
      <c r="AM26" s="386">
        <f t="shared" si="5"/>
        <v>0</v>
      </c>
      <c r="AN26" s="386">
        <f t="shared" si="5"/>
        <v>0</v>
      </c>
      <c r="AO26" s="372">
        <f t="shared" si="4"/>
        <v>0</v>
      </c>
      <c r="AP26" s="617">
        <f t="shared" si="1"/>
        <v>-3634413</v>
      </c>
      <c r="AQ26" s="616" t="s">
        <v>304</v>
      </c>
    </row>
    <row r="27" spans="1:43" ht="128.25" x14ac:dyDescent="0.25">
      <c r="A27" s="800">
        <v>5</v>
      </c>
      <c r="B27" s="879" t="s">
        <v>305</v>
      </c>
      <c r="C27" s="881">
        <v>12</v>
      </c>
      <c r="D27" s="548" t="s">
        <v>51</v>
      </c>
      <c r="E27" s="538">
        <v>1</v>
      </c>
      <c r="F27" s="689">
        <v>43819</v>
      </c>
      <c r="G27" s="538" t="s">
        <v>306</v>
      </c>
      <c r="H27" s="378" t="s">
        <v>49</v>
      </c>
      <c r="I27" s="538"/>
      <c r="J27" s="538"/>
      <c r="K27" s="538"/>
      <c r="L27" s="538"/>
      <c r="M27" s="538"/>
      <c r="N27" s="489">
        <v>0</v>
      </c>
      <c r="O27" s="489">
        <v>450000</v>
      </c>
      <c r="P27" s="489"/>
      <c r="Q27" s="383">
        <f t="shared" si="2"/>
        <v>450000</v>
      </c>
      <c r="R27" s="375"/>
      <c r="S27" s="375"/>
      <c r="T27" s="375"/>
      <c r="U27" s="375">
        <v>16500</v>
      </c>
      <c r="V27" s="881">
        <v>16087</v>
      </c>
      <c r="W27" s="538"/>
      <c r="X27" s="538"/>
      <c r="Y27" s="538"/>
      <c r="Z27" s="538"/>
      <c r="AA27" s="538"/>
      <c r="AB27" s="538">
        <v>14</v>
      </c>
      <c r="AC27" s="538"/>
      <c r="AD27" s="538"/>
      <c r="AE27" s="538"/>
      <c r="AF27" s="538"/>
      <c r="AG27" s="490"/>
      <c r="AH27" s="490"/>
      <c r="AI27" s="490"/>
      <c r="AJ27" s="490"/>
      <c r="AK27" s="379">
        <f t="shared" si="5"/>
        <v>0</v>
      </c>
      <c r="AL27" s="379">
        <f t="shared" si="5"/>
        <v>0</v>
      </c>
      <c r="AM27" s="379">
        <f t="shared" si="5"/>
        <v>0</v>
      </c>
      <c r="AN27" s="379">
        <f t="shared" si="5"/>
        <v>231000</v>
      </c>
      <c r="AO27" s="384">
        <f t="shared" si="4"/>
        <v>231000</v>
      </c>
      <c r="AP27" s="597">
        <f t="shared" si="1"/>
        <v>-219000</v>
      </c>
      <c r="AQ27" s="537" t="s">
        <v>822</v>
      </c>
    </row>
    <row r="28" spans="1:43" ht="114" x14ac:dyDescent="0.25">
      <c r="A28" s="801"/>
      <c r="B28" s="880"/>
      <c r="C28" s="871"/>
      <c r="D28" s="536" t="s">
        <v>307</v>
      </c>
      <c r="E28" s="539">
        <v>1</v>
      </c>
      <c r="F28" s="374">
        <v>43741</v>
      </c>
      <c r="G28" s="539" t="s">
        <v>308</v>
      </c>
      <c r="H28" s="391" t="s">
        <v>49</v>
      </c>
      <c r="I28" s="539"/>
      <c r="J28" s="539"/>
      <c r="K28" s="539"/>
      <c r="L28" s="539"/>
      <c r="M28" s="539"/>
      <c r="N28" s="491">
        <v>0</v>
      </c>
      <c r="O28" s="491">
        <v>3175650</v>
      </c>
      <c r="P28" s="491">
        <v>690000</v>
      </c>
      <c r="Q28" s="392">
        <f t="shared" si="2"/>
        <v>3865650</v>
      </c>
      <c r="R28" s="393"/>
      <c r="S28" s="393"/>
      <c r="T28" s="393"/>
      <c r="U28" s="393"/>
      <c r="V28" s="871"/>
      <c r="W28" s="539"/>
      <c r="X28" s="539"/>
      <c r="Y28" s="539"/>
      <c r="Z28" s="539"/>
      <c r="AA28" s="539"/>
      <c r="AB28" s="539">
        <v>463</v>
      </c>
      <c r="AC28" s="539"/>
      <c r="AD28" s="539"/>
      <c r="AE28" s="539"/>
      <c r="AF28" s="539"/>
      <c r="AG28" s="388"/>
      <c r="AH28" s="388"/>
      <c r="AI28" s="388"/>
      <c r="AJ28" s="388"/>
      <c r="AK28" s="390">
        <f t="shared" si="5"/>
        <v>0</v>
      </c>
      <c r="AL28" s="390">
        <f t="shared" si="5"/>
        <v>0</v>
      </c>
      <c r="AM28" s="390">
        <f t="shared" si="5"/>
        <v>0</v>
      </c>
      <c r="AN28" s="390">
        <f t="shared" si="5"/>
        <v>0</v>
      </c>
      <c r="AO28" s="543">
        <f t="shared" si="4"/>
        <v>0</v>
      </c>
      <c r="AP28" s="544">
        <f t="shared" si="1"/>
        <v>-3865650</v>
      </c>
      <c r="AQ28" s="616" t="s">
        <v>823</v>
      </c>
    </row>
    <row r="29" spans="1:43" ht="71.25" x14ac:dyDescent="0.25">
      <c r="A29" s="801"/>
      <c r="B29" s="880"/>
      <c r="C29" s="871"/>
      <c r="D29" s="536" t="s">
        <v>309</v>
      </c>
      <c r="E29" s="539">
        <v>1</v>
      </c>
      <c r="F29" s="374">
        <v>43781</v>
      </c>
      <c r="G29" s="539" t="s">
        <v>310</v>
      </c>
      <c r="H29" s="391" t="s">
        <v>49</v>
      </c>
      <c r="I29" s="539" t="s">
        <v>311</v>
      </c>
      <c r="J29" s="467"/>
      <c r="K29" s="539"/>
      <c r="L29" s="539"/>
      <c r="M29" s="539"/>
      <c r="N29" s="491">
        <v>0</v>
      </c>
      <c r="O29" s="491"/>
      <c r="P29" s="221">
        <v>282640</v>
      </c>
      <c r="Q29" s="392">
        <f t="shared" si="2"/>
        <v>282640</v>
      </c>
      <c r="R29" s="393"/>
      <c r="S29" s="393"/>
      <c r="T29" s="393"/>
      <c r="U29" s="393">
        <v>8000</v>
      </c>
      <c r="V29" s="871"/>
      <c r="W29" s="539"/>
      <c r="X29" s="539"/>
      <c r="Y29" s="539"/>
      <c r="Z29" s="539"/>
      <c r="AA29" s="539"/>
      <c r="AB29" s="539"/>
      <c r="AC29" s="539"/>
      <c r="AD29" s="539"/>
      <c r="AE29" s="539"/>
      <c r="AF29" s="539"/>
      <c r="AG29" s="388"/>
      <c r="AH29" s="388"/>
      <c r="AI29" s="388"/>
      <c r="AJ29" s="388">
        <v>6000000</v>
      </c>
      <c r="AK29" s="390">
        <f t="shared" si="5"/>
        <v>0</v>
      </c>
      <c r="AL29" s="390">
        <f t="shared" si="5"/>
        <v>0</v>
      </c>
      <c r="AM29" s="390">
        <f t="shared" si="5"/>
        <v>0</v>
      </c>
      <c r="AN29" s="390">
        <f t="shared" si="5"/>
        <v>0</v>
      </c>
      <c r="AO29" s="543">
        <f t="shared" si="4"/>
        <v>0</v>
      </c>
      <c r="AP29" s="544">
        <f t="shared" si="1"/>
        <v>-282640</v>
      </c>
      <c r="AQ29" s="628" t="s">
        <v>824</v>
      </c>
    </row>
    <row r="30" spans="1:43" ht="71.25" x14ac:dyDescent="0.25">
      <c r="A30" s="801"/>
      <c r="B30" s="880"/>
      <c r="C30" s="871"/>
      <c r="D30" s="536" t="s">
        <v>48</v>
      </c>
      <c r="E30" s="539">
        <v>1</v>
      </c>
      <c r="F30" s="374">
        <v>43781</v>
      </c>
      <c r="G30" s="539"/>
      <c r="H30" s="391" t="s">
        <v>49</v>
      </c>
      <c r="I30" s="539"/>
      <c r="J30" s="467"/>
      <c r="K30" s="539"/>
      <c r="L30" s="539"/>
      <c r="M30" s="539"/>
      <c r="N30" s="491">
        <v>0</v>
      </c>
      <c r="O30" s="491">
        <v>1560000</v>
      </c>
      <c r="P30" s="491"/>
      <c r="Q30" s="392">
        <f t="shared" si="2"/>
        <v>1560000</v>
      </c>
      <c r="R30" s="393"/>
      <c r="S30" s="393"/>
      <c r="T30" s="393"/>
      <c r="U30" s="393">
        <v>20000</v>
      </c>
      <c r="V30" s="871"/>
      <c r="W30" s="539"/>
      <c r="X30" s="539"/>
      <c r="Y30" s="539"/>
      <c r="Z30" s="539"/>
      <c r="AA30" s="539"/>
      <c r="AB30" s="539">
        <v>4</v>
      </c>
      <c r="AC30" s="539"/>
      <c r="AD30" s="539"/>
      <c r="AE30" s="539"/>
      <c r="AF30" s="539"/>
      <c r="AG30" s="388"/>
      <c r="AH30" s="388"/>
      <c r="AI30" s="388"/>
      <c r="AJ30" s="388"/>
      <c r="AK30" s="390">
        <f t="shared" si="5"/>
        <v>0</v>
      </c>
      <c r="AL30" s="390">
        <f t="shared" si="5"/>
        <v>0</v>
      </c>
      <c r="AM30" s="390">
        <f t="shared" si="5"/>
        <v>0</v>
      </c>
      <c r="AN30" s="390">
        <f t="shared" si="5"/>
        <v>80000</v>
      </c>
      <c r="AO30" s="543">
        <f t="shared" si="4"/>
        <v>80000</v>
      </c>
      <c r="AP30" s="544">
        <f t="shared" si="1"/>
        <v>-1480000</v>
      </c>
      <c r="AQ30" s="628" t="s">
        <v>824</v>
      </c>
    </row>
    <row r="31" spans="1:43" ht="86.25" thickBot="1" x14ac:dyDescent="0.3">
      <c r="A31" s="832"/>
      <c r="B31" s="823"/>
      <c r="C31" s="836"/>
      <c r="D31" s="534" t="s">
        <v>50</v>
      </c>
      <c r="E31" s="534">
        <v>1</v>
      </c>
      <c r="F31" s="534" t="s">
        <v>312</v>
      </c>
      <c r="G31" s="534" t="s">
        <v>60</v>
      </c>
      <c r="H31" s="444" t="s">
        <v>49</v>
      </c>
      <c r="I31" s="534" t="s">
        <v>313</v>
      </c>
      <c r="J31" s="552"/>
      <c r="K31" s="534"/>
      <c r="L31" s="534"/>
      <c r="M31" s="534"/>
      <c r="N31" s="46"/>
      <c r="O31" s="46">
        <v>1870000</v>
      </c>
      <c r="P31" s="46">
        <v>1425000</v>
      </c>
      <c r="Q31" s="448">
        <f t="shared" si="2"/>
        <v>3295000</v>
      </c>
      <c r="R31" s="449"/>
      <c r="S31" s="449"/>
      <c r="T31" s="449"/>
      <c r="U31" s="449">
        <v>7000</v>
      </c>
      <c r="V31" s="836"/>
      <c r="W31" s="534"/>
      <c r="X31" s="534"/>
      <c r="Y31" s="534"/>
      <c r="Z31" s="534"/>
      <c r="AA31" s="534"/>
      <c r="AB31" s="534"/>
      <c r="AC31" s="534"/>
      <c r="AD31" s="534"/>
      <c r="AE31" s="534"/>
      <c r="AF31" s="534"/>
      <c r="AG31" s="48"/>
      <c r="AH31" s="48"/>
      <c r="AI31" s="48"/>
      <c r="AJ31" s="48">
        <v>2135000</v>
      </c>
      <c r="AK31" s="451">
        <f t="shared" si="5"/>
        <v>0</v>
      </c>
      <c r="AL31" s="451">
        <f t="shared" si="5"/>
        <v>0</v>
      </c>
      <c r="AM31" s="451">
        <f t="shared" si="5"/>
        <v>0</v>
      </c>
      <c r="AN31" s="451">
        <f t="shared" si="5"/>
        <v>0</v>
      </c>
      <c r="AO31" s="452">
        <f t="shared" si="4"/>
        <v>0</v>
      </c>
      <c r="AP31" s="626">
        <f t="shared" si="1"/>
        <v>-3295000</v>
      </c>
      <c r="AQ31" s="629" t="s">
        <v>825</v>
      </c>
    </row>
    <row r="32" spans="1:43" ht="100.5" thickBot="1" x14ac:dyDescent="0.35">
      <c r="A32" s="630">
        <v>6</v>
      </c>
      <c r="B32" s="645" t="s">
        <v>314</v>
      </c>
      <c r="C32" s="631">
        <v>8</v>
      </c>
      <c r="D32" s="690" t="s">
        <v>315</v>
      </c>
      <c r="E32" s="631">
        <v>10</v>
      </c>
      <c r="F32" s="690" t="s">
        <v>316</v>
      </c>
      <c r="G32" s="631"/>
      <c r="H32" s="691" t="s">
        <v>61</v>
      </c>
      <c r="I32" s="631"/>
      <c r="J32" s="631"/>
      <c r="K32" s="631"/>
      <c r="L32" s="631" t="s">
        <v>317</v>
      </c>
      <c r="M32" s="631"/>
      <c r="N32" s="692">
        <v>174000</v>
      </c>
      <c r="O32" s="692">
        <v>1045600</v>
      </c>
      <c r="P32" s="692">
        <v>276900</v>
      </c>
      <c r="Q32" s="693">
        <f t="shared" si="2"/>
        <v>1496500</v>
      </c>
      <c r="R32" s="694">
        <v>30</v>
      </c>
      <c r="S32" s="694">
        <v>902</v>
      </c>
      <c r="T32" s="694"/>
      <c r="U32" s="694">
        <v>36000</v>
      </c>
      <c r="V32" s="631">
        <v>6066</v>
      </c>
      <c r="W32" s="631">
        <v>43</v>
      </c>
      <c r="X32" s="631">
        <v>0.7</v>
      </c>
      <c r="Y32" s="631"/>
      <c r="Z32" s="631">
        <v>1012</v>
      </c>
      <c r="AA32" s="631"/>
      <c r="AB32" s="631">
        <v>110.8</v>
      </c>
      <c r="AC32" s="631">
        <v>4.5</v>
      </c>
      <c r="AD32" s="631"/>
      <c r="AE32" s="631"/>
      <c r="AF32" s="631">
        <v>70.8</v>
      </c>
      <c r="AG32" s="695">
        <v>135</v>
      </c>
      <c r="AH32" s="695"/>
      <c r="AI32" s="695"/>
      <c r="AJ32" s="695">
        <v>840</v>
      </c>
      <c r="AK32" s="696">
        <f t="shared" si="5"/>
        <v>0</v>
      </c>
      <c r="AL32" s="696">
        <f t="shared" si="5"/>
        <v>912824</v>
      </c>
      <c r="AM32" s="696">
        <f t="shared" si="5"/>
        <v>0</v>
      </c>
      <c r="AN32" s="696">
        <f t="shared" si="5"/>
        <v>3988800</v>
      </c>
      <c r="AO32" s="632">
        <f t="shared" si="4"/>
        <v>4901624</v>
      </c>
      <c r="AP32" s="633">
        <f t="shared" si="1"/>
        <v>3405124</v>
      </c>
      <c r="AQ32" s="634"/>
    </row>
    <row r="33" spans="1:43" ht="88.5" customHeight="1" thickBot="1" x14ac:dyDescent="0.35">
      <c r="A33" s="873">
        <v>7</v>
      </c>
      <c r="B33" s="874" t="s">
        <v>318</v>
      </c>
      <c r="C33" s="878">
        <v>6</v>
      </c>
      <c r="D33" s="348" t="s">
        <v>319</v>
      </c>
      <c r="E33" s="545">
        <v>1</v>
      </c>
      <c r="F33" s="545" t="s">
        <v>320</v>
      </c>
      <c r="G33" s="545" t="s">
        <v>203</v>
      </c>
      <c r="H33" s="737" t="s">
        <v>321</v>
      </c>
      <c r="I33" s="545">
        <v>0</v>
      </c>
      <c r="J33" s="545">
        <v>0</v>
      </c>
      <c r="K33" s="545">
        <v>0</v>
      </c>
      <c r="L33" s="545">
        <v>0</v>
      </c>
      <c r="M33" s="545">
        <v>0</v>
      </c>
      <c r="N33" s="600">
        <v>778800</v>
      </c>
      <c r="O33" s="600">
        <v>1018600</v>
      </c>
      <c r="P33" s="600">
        <v>0</v>
      </c>
      <c r="Q33" s="697">
        <f t="shared" si="2"/>
        <v>1797400</v>
      </c>
      <c r="R33" s="619">
        <v>0</v>
      </c>
      <c r="S33" s="619">
        <v>0</v>
      </c>
      <c r="T33" s="619">
        <v>0</v>
      </c>
      <c r="U33" s="619">
        <v>18000</v>
      </c>
      <c r="V33" s="837">
        <v>24610</v>
      </c>
      <c r="W33" s="545">
        <v>0</v>
      </c>
      <c r="X33" s="545">
        <v>0</v>
      </c>
      <c r="Y33" s="545">
        <v>0</v>
      </c>
      <c r="Z33" s="545">
        <v>0</v>
      </c>
      <c r="AA33" s="545">
        <v>0</v>
      </c>
      <c r="AB33" s="545">
        <v>216.3</v>
      </c>
      <c r="AC33" s="545">
        <v>0</v>
      </c>
      <c r="AD33" s="545">
        <v>0</v>
      </c>
      <c r="AE33" s="545">
        <v>0</v>
      </c>
      <c r="AF33" s="545">
        <v>0</v>
      </c>
      <c r="AG33" s="603">
        <v>0</v>
      </c>
      <c r="AH33" s="603">
        <v>0</v>
      </c>
      <c r="AI33" s="603">
        <v>0</v>
      </c>
      <c r="AJ33" s="603">
        <v>0</v>
      </c>
      <c r="AK33" s="698">
        <f t="shared" ref="AK33:AN48" si="6">R33*Y33</f>
        <v>0</v>
      </c>
      <c r="AL33" s="698">
        <f t="shared" si="6"/>
        <v>0</v>
      </c>
      <c r="AM33" s="698">
        <f t="shared" si="6"/>
        <v>0</v>
      </c>
      <c r="AN33" s="698">
        <f t="shared" si="6"/>
        <v>3893400</v>
      </c>
      <c r="AO33" s="635">
        <f t="shared" si="4"/>
        <v>3893400</v>
      </c>
      <c r="AP33" s="636">
        <f t="shared" si="1"/>
        <v>2096000</v>
      </c>
      <c r="AQ33" s="637"/>
    </row>
    <row r="34" spans="1:43" ht="72" thickBot="1" x14ac:dyDescent="0.35">
      <c r="A34" s="833"/>
      <c r="B34" s="824"/>
      <c r="C34" s="837"/>
      <c r="D34" s="536" t="s">
        <v>322</v>
      </c>
      <c r="E34" s="539">
        <v>1</v>
      </c>
      <c r="F34" s="539" t="s">
        <v>320</v>
      </c>
      <c r="G34" s="539" t="s">
        <v>323</v>
      </c>
      <c r="H34" s="368" t="s">
        <v>321</v>
      </c>
      <c r="I34" s="539">
        <v>0</v>
      </c>
      <c r="J34" s="539">
        <v>0</v>
      </c>
      <c r="K34" s="539">
        <v>0</v>
      </c>
      <c r="L34" s="539">
        <v>0</v>
      </c>
      <c r="M34" s="539">
        <v>0</v>
      </c>
      <c r="N34" s="491">
        <v>323200</v>
      </c>
      <c r="O34" s="491">
        <v>866800</v>
      </c>
      <c r="P34" s="491">
        <v>0</v>
      </c>
      <c r="Q34" s="693">
        <f t="shared" si="2"/>
        <v>1190000</v>
      </c>
      <c r="R34" s="393">
        <v>0</v>
      </c>
      <c r="S34" s="393">
        <v>0</v>
      </c>
      <c r="T34" s="393">
        <v>0</v>
      </c>
      <c r="U34" s="393">
        <v>2000</v>
      </c>
      <c r="V34" s="837"/>
      <c r="W34" s="539">
        <v>0</v>
      </c>
      <c r="X34" s="539">
        <v>0</v>
      </c>
      <c r="Y34" s="539">
        <v>0</v>
      </c>
      <c r="Z34" s="539">
        <v>0</v>
      </c>
      <c r="AA34" s="539">
        <v>0</v>
      </c>
      <c r="AB34" s="539">
        <v>808</v>
      </c>
      <c r="AC34" s="539">
        <v>0</v>
      </c>
      <c r="AD34" s="539">
        <v>0</v>
      </c>
      <c r="AE34" s="539">
        <v>0</v>
      </c>
      <c r="AF34" s="539">
        <v>0</v>
      </c>
      <c r="AG34" s="388">
        <v>0</v>
      </c>
      <c r="AH34" s="388">
        <v>0</v>
      </c>
      <c r="AI34" s="388">
        <v>0</v>
      </c>
      <c r="AJ34" s="388">
        <v>0</v>
      </c>
      <c r="AK34" s="696">
        <f t="shared" si="6"/>
        <v>0</v>
      </c>
      <c r="AL34" s="696">
        <f t="shared" si="6"/>
        <v>0</v>
      </c>
      <c r="AM34" s="696">
        <f t="shared" si="6"/>
        <v>0</v>
      </c>
      <c r="AN34" s="696">
        <f t="shared" si="6"/>
        <v>1616000</v>
      </c>
      <c r="AO34" s="632">
        <f t="shared" si="4"/>
        <v>1616000</v>
      </c>
      <c r="AP34" s="633">
        <f t="shared" si="1"/>
        <v>426000</v>
      </c>
      <c r="AQ34" s="637"/>
    </row>
    <row r="35" spans="1:43" ht="66.75" thickBot="1" x14ac:dyDescent="0.3">
      <c r="A35" s="833"/>
      <c r="B35" s="824"/>
      <c r="C35" s="837"/>
      <c r="D35" s="547" t="s">
        <v>324</v>
      </c>
      <c r="E35" s="532">
        <v>1</v>
      </c>
      <c r="F35" s="534" t="s">
        <v>320</v>
      </c>
      <c r="G35" s="534" t="s">
        <v>325</v>
      </c>
      <c r="H35" s="705" t="s">
        <v>321</v>
      </c>
      <c r="I35" s="534">
        <v>0</v>
      </c>
      <c r="J35" s="534">
        <v>0</v>
      </c>
      <c r="K35" s="534">
        <v>0</v>
      </c>
      <c r="L35" s="534">
        <v>0</v>
      </c>
      <c r="M35" s="534">
        <v>0</v>
      </c>
      <c r="N35" s="46">
        <v>0</v>
      </c>
      <c r="O35" s="46">
        <v>1200000</v>
      </c>
      <c r="P35" s="46">
        <v>290000</v>
      </c>
      <c r="Q35" s="693">
        <f t="shared" si="2"/>
        <v>1490000</v>
      </c>
      <c r="R35" s="393">
        <v>0</v>
      </c>
      <c r="S35" s="393">
        <v>0</v>
      </c>
      <c r="T35" s="393">
        <v>0</v>
      </c>
      <c r="U35" s="393">
        <v>0</v>
      </c>
      <c r="V35" s="837"/>
      <c r="W35" s="539">
        <v>0</v>
      </c>
      <c r="X35" s="539">
        <v>0</v>
      </c>
      <c r="Y35" s="539">
        <v>0</v>
      </c>
      <c r="Z35" s="539">
        <v>0</v>
      </c>
      <c r="AA35" s="539">
        <v>0</v>
      </c>
      <c r="AB35" s="539">
        <v>0</v>
      </c>
      <c r="AC35" s="539">
        <v>0</v>
      </c>
      <c r="AD35" s="539">
        <v>0</v>
      </c>
      <c r="AE35" s="539">
        <v>0</v>
      </c>
      <c r="AF35" s="539">
        <v>0</v>
      </c>
      <c r="AG35" s="388">
        <v>0</v>
      </c>
      <c r="AH35" s="388">
        <v>0</v>
      </c>
      <c r="AI35" s="388">
        <v>0</v>
      </c>
      <c r="AJ35" s="388">
        <v>0</v>
      </c>
      <c r="AK35" s="696">
        <f t="shared" si="6"/>
        <v>0</v>
      </c>
      <c r="AL35" s="696">
        <f t="shared" si="6"/>
        <v>0</v>
      </c>
      <c r="AM35" s="696">
        <f t="shared" si="6"/>
        <v>0</v>
      </c>
      <c r="AN35" s="696">
        <f t="shared" si="6"/>
        <v>0</v>
      </c>
      <c r="AO35" s="632">
        <f t="shared" si="4"/>
        <v>0</v>
      </c>
      <c r="AP35" s="633">
        <f t="shared" si="1"/>
        <v>-1490000</v>
      </c>
      <c r="AQ35" s="638" t="s">
        <v>809</v>
      </c>
    </row>
    <row r="36" spans="1:43" ht="57.75" thickBot="1" x14ac:dyDescent="0.3">
      <c r="A36" s="833"/>
      <c r="B36" s="824"/>
      <c r="C36" s="837"/>
      <c r="D36" s="536" t="s">
        <v>326</v>
      </c>
      <c r="E36" s="539">
        <v>1</v>
      </c>
      <c r="F36" s="539" t="s">
        <v>320</v>
      </c>
      <c r="G36" s="542" t="s">
        <v>59</v>
      </c>
      <c r="H36" s="368" t="s">
        <v>321</v>
      </c>
      <c r="I36" s="539">
        <v>0</v>
      </c>
      <c r="J36" s="539">
        <v>0</v>
      </c>
      <c r="K36" s="539">
        <v>0</v>
      </c>
      <c r="L36" s="539">
        <v>0</v>
      </c>
      <c r="M36" s="539">
        <v>0</v>
      </c>
      <c r="N36" s="491">
        <v>0</v>
      </c>
      <c r="O36" s="491">
        <v>48400</v>
      </c>
      <c r="P36" s="491">
        <v>0</v>
      </c>
      <c r="Q36" s="693">
        <f t="shared" si="2"/>
        <v>48400</v>
      </c>
      <c r="R36" s="393">
        <v>0</v>
      </c>
      <c r="S36" s="393">
        <v>0</v>
      </c>
      <c r="T36" s="393">
        <v>0</v>
      </c>
      <c r="U36" s="393">
        <v>400</v>
      </c>
      <c r="V36" s="837"/>
      <c r="W36" s="539">
        <v>0</v>
      </c>
      <c r="X36" s="539">
        <v>0</v>
      </c>
      <c r="Y36" s="539">
        <v>0</v>
      </c>
      <c r="Z36" s="539">
        <v>0</v>
      </c>
      <c r="AA36" s="539">
        <v>0</v>
      </c>
      <c r="AB36" s="539">
        <v>147.75</v>
      </c>
      <c r="AC36" s="539">
        <v>0</v>
      </c>
      <c r="AD36" s="539">
        <v>0</v>
      </c>
      <c r="AE36" s="539">
        <v>0</v>
      </c>
      <c r="AF36" s="539">
        <v>0</v>
      </c>
      <c r="AG36" s="388">
        <v>0</v>
      </c>
      <c r="AH36" s="388">
        <v>0</v>
      </c>
      <c r="AI36" s="388">
        <v>0</v>
      </c>
      <c r="AJ36" s="388">
        <v>0</v>
      </c>
      <c r="AK36" s="696">
        <f t="shared" si="6"/>
        <v>0</v>
      </c>
      <c r="AL36" s="696">
        <f t="shared" si="6"/>
        <v>0</v>
      </c>
      <c r="AM36" s="696">
        <f t="shared" si="6"/>
        <v>0</v>
      </c>
      <c r="AN36" s="696">
        <f t="shared" si="6"/>
        <v>59100</v>
      </c>
      <c r="AO36" s="632">
        <f t="shared" si="4"/>
        <v>59100</v>
      </c>
      <c r="AP36" s="633">
        <f t="shared" si="1"/>
        <v>10700</v>
      </c>
      <c r="AQ36" s="639"/>
    </row>
    <row r="37" spans="1:43" ht="57.75" thickBot="1" x14ac:dyDescent="0.3">
      <c r="A37" s="833"/>
      <c r="B37" s="824"/>
      <c r="C37" s="837"/>
      <c r="D37" s="547" t="s">
        <v>327</v>
      </c>
      <c r="E37" s="532">
        <v>1</v>
      </c>
      <c r="F37" s="534" t="s">
        <v>320</v>
      </c>
      <c r="G37" s="135"/>
      <c r="H37" s="705" t="s">
        <v>321</v>
      </c>
      <c r="I37" s="534">
        <v>0</v>
      </c>
      <c r="J37" s="539">
        <v>0</v>
      </c>
      <c r="K37" s="539">
        <v>0</v>
      </c>
      <c r="L37" s="539">
        <v>0</v>
      </c>
      <c r="M37" s="539">
        <v>0</v>
      </c>
      <c r="N37" s="491">
        <v>0</v>
      </c>
      <c r="O37" s="491">
        <v>0</v>
      </c>
      <c r="P37" s="491">
        <v>0</v>
      </c>
      <c r="Q37" s="693">
        <f t="shared" si="2"/>
        <v>0</v>
      </c>
      <c r="R37" s="393">
        <v>0</v>
      </c>
      <c r="S37" s="393">
        <v>0</v>
      </c>
      <c r="T37" s="393">
        <v>0</v>
      </c>
      <c r="U37" s="393">
        <v>0</v>
      </c>
      <c r="V37" s="837"/>
      <c r="W37" s="539">
        <v>0</v>
      </c>
      <c r="X37" s="539">
        <v>0</v>
      </c>
      <c r="Y37" s="539">
        <v>0</v>
      </c>
      <c r="Z37" s="539">
        <v>0</v>
      </c>
      <c r="AA37" s="539">
        <v>0</v>
      </c>
      <c r="AB37" s="539">
        <v>0</v>
      </c>
      <c r="AC37" s="539">
        <v>0</v>
      </c>
      <c r="AD37" s="539">
        <v>0</v>
      </c>
      <c r="AE37" s="539">
        <v>0</v>
      </c>
      <c r="AF37" s="539">
        <v>0</v>
      </c>
      <c r="AG37" s="388">
        <v>0</v>
      </c>
      <c r="AH37" s="388">
        <v>0</v>
      </c>
      <c r="AI37" s="388">
        <v>0</v>
      </c>
      <c r="AJ37" s="388">
        <v>0</v>
      </c>
      <c r="AK37" s="696">
        <f t="shared" si="6"/>
        <v>0</v>
      </c>
      <c r="AL37" s="696">
        <f t="shared" si="6"/>
        <v>0</v>
      </c>
      <c r="AM37" s="696">
        <f t="shared" si="6"/>
        <v>0</v>
      </c>
      <c r="AN37" s="696">
        <f t="shared" si="6"/>
        <v>0</v>
      </c>
      <c r="AO37" s="632">
        <f t="shared" si="4"/>
        <v>0</v>
      </c>
      <c r="AP37" s="633">
        <f t="shared" si="1"/>
        <v>0</v>
      </c>
      <c r="AQ37" s="639" t="s">
        <v>826</v>
      </c>
    </row>
    <row r="38" spans="1:43" ht="57" x14ac:dyDescent="0.25">
      <c r="A38" s="833"/>
      <c r="B38" s="824"/>
      <c r="C38" s="837"/>
      <c r="D38" s="536" t="s">
        <v>328</v>
      </c>
      <c r="E38" s="539">
        <v>1</v>
      </c>
      <c r="F38" s="542" t="s">
        <v>320</v>
      </c>
      <c r="G38" s="535"/>
      <c r="H38" s="368" t="s">
        <v>321</v>
      </c>
      <c r="I38" s="539">
        <v>0</v>
      </c>
      <c r="J38" s="534">
        <v>0</v>
      </c>
      <c r="K38" s="534">
        <v>0</v>
      </c>
      <c r="L38" s="534">
        <v>0</v>
      </c>
      <c r="M38" s="534">
        <v>0</v>
      </c>
      <c r="N38" s="46">
        <v>99000</v>
      </c>
      <c r="O38" s="46">
        <v>171600</v>
      </c>
      <c r="P38" s="46">
        <v>0</v>
      </c>
      <c r="Q38" s="412">
        <f t="shared" si="2"/>
        <v>270600</v>
      </c>
      <c r="R38" s="449">
        <v>0</v>
      </c>
      <c r="S38" s="449">
        <v>0</v>
      </c>
      <c r="T38" s="449">
        <v>0</v>
      </c>
      <c r="U38" s="449">
        <v>500</v>
      </c>
      <c r="V38" s="837"/>
      <c r="W38" s="534">
        <v>0</v>
      </c>
      <c r="X38" s="534">
        <v>0</v>
      </c>
      <c r="Y38" s="534">
        <v>0</v>
      </c>
      <c r="Z38" s="534">
        <v>0</v>
      </c>
      <c r="AA38" s="534">
        <v>0</v>
      </c>
      <c r="AB38" s="534">
        <v>2100</v>
      </c>
      <c r="AC38" s="534">
        <v>0</v>
      </c>
      <c r="AD38" s="534">
        <v>0</v>
      </c>
      <c r="AE38" s="534">
        <v>0</v>
      </c>
      <c r="AF38" s="534">
        <v>0</v>
      </c>
      <c r="AG38" s="48">
        <v>0</v>
      </c>
      <c r="AH38" s="48">
        <v>0</v>
      </c>
      <c r="AI38" s="48">
        <v>0</v>
      </c>
      <c r="AJ38" s="48">
        <v>0</v>
      </c>
      <c r="AK38" s="671">
        <f t="shared" si="6"/>
        <v>0</v>
      </c>
      <c r="AL38" s="671">
        <f t="shared" si="6"/>
        <v>0</v>
      </c>
      <c r="AM38" s="671">
        <f t="shared" si="6"/>
        <v>0</v>
      </c>
      <c r="AN38" s="671">
        <f t="shared" si="6"/>
        <v>1050000</v>
      </c>
      <c r="AO38" s="615">
        <f t="shared" si="4"/>
        <v>1050000</v>
      </c>
      <c r="AP38" s="640">
        <f t="shared" si="1"/>
        <v>779400</v>
      </c>
      <c r="AQ38" s="639"/>
    </row>
    <row r="39" spans="1:43" ht="57" x14ac:dyDescent="0.25">
      <c r="A39" s="833"/>
      <c r="B39" s="824"/>
      <c r="C39" s="837"/>
      <c r="D39" s="536" t="s">
        <v>329</v>
      </c>
      <c r="E39" s="539">
        <v>1</v>
      </c>
      <c r="F39" s="539" t="s">
        <v>320</v>
      </c>
      <c r="G39" s="535"/>
      <c r="H39" s="368" t="s">
        <v>321</v>
      </c>
      <c r="I39" s="539">
        <v>0</v>
      </c>
      <c r="J39" s="539">
        <v>0</v>
      </c>
      <c r="K39" s="539">
        <v>0</v>
      </c>
      <c r="L39" s="539">
        <v>0</v>
      </c>
      <c r="M39" s="539">
        <v>0</v>
      </c>
      <c r="N39" s="491">
        <v>0</v>
      </c>
      <c r="O39" s="491">
        <v>0</v>
      </c>
      <c r="P39" s="491">
        <v>0</v>
      </c>
      <c r="Q39" s="392">
        <f t="shared" si="2"/>
        <v>0</v>
      </c>
      <c r="R39" s="393">
        <v>0</v>
      </c>
      <c r="S39" s="393">
        <v>0</v>
      </c>
      <c r="T39" s="393">
        <v>0</v>
      </c>
      <c r="U39" s="393">
        <v>0</v>
      </c>
      <c r="V39" s="837"/>
      <c r="W39" s="539">
        <v>0</v>
      </c>
      <c r="X39" s="539">
        <v>0</v>
      </c>
      <c r="Y39" s="539">
        <v>0</v>
      </c>
      <c r="Z39" s="539">
        <v>0</v>
      </c>
      <c r="AA39" s="539">
        <v>0</v>
      </c>
      <c r="AB39" s="539">
        <v>0</v>
      </c>
      <c r="AC39" s="539">
        <v>0</v>
      </c>
      <c r="AD39" s="539">
        <v>0</v>
      </c>
      <c r="AE39" s="539">
        <v>0</v>
      </c>
      <c r="AF39" s="539">
        <v>0</v>
      </c>
      <c r="AG39" s="388">
        <v>0</v>
      </c>
      <c r="AH39" s="388">
        <v>0</v>
      </c>
      <c r="AI39" s="388">
        <v>0</v>
      </c>
      <c r="AJ39" s="388">
        <v>0</v>
      </c>
      <c r="AK39" s="390">
        <f t="shared" si="6"/>
        <v>0</v>
      </c>
      <c r="AL39" s="390">
        <f t="shared" si="6"/>
        <v>0</v>
      </c>
      <c r="AM39" s="390">
        <f t="shared" si="6"/>
        <v>0</v>
      </c>
      <c r="AN39" s="390">
        <f t="shared" si="6"/>
        <v>0</v>
      </c>
      <c r="AO39" s="543">
        <f t="shared" si="4"/>
        <v>0</v>
      </c>
      <c r="AP39" s="544">
        <f t="shared" si="1"/>
        <v>0</v>
      </c>
      <c r="AQ39" s="639" t="s">
        <v>826</v>
      </c>
    </row>
    <row r="40" spans="1:43" ht="57.75" thickBot="1" x14ac:dyDescent="0.3">
      <c r="A40" s="834"/>
      <c r="B40" s="835"/>
      <c r="C40" s="838"/>
      <c r="D40" s="547" t="s">
        <v>330</v>
      </c>
      <c r="E40" s="532">
        <v>1</v>
      </c>
      <c r="F40" s="534" t="s">
        <v>320</v>
      </c>
      <c r="G40" s="546" t="s">
        <v>331</v>
      </c>
      <c r="H40" s="705" t="s">
        <v>321</v>
      </c>
      <c r="I40" s="534">
        <v>0</v>
      </c>
      <c r="J40" s="534">
        <v>0</v>
      </c>
      <c r="K40" s="534">
        <v>0</v>
      </c>
      <c r="L40" s="534">
        <v>0</v>
      </c>
      <c r="M40" s="534">
        <v>0</v>
      </c>
      <c r="N40" s="46">
        <v>0</v>
      </c>
      <c r="O40" s="46">
        <v>0</v>
      </c>
      <c r="P40" s="46">
        <v>0</v>
      </c>
      <c r="Q40" s="448">
        <f t="shared" si="2"/>
        <v>0</v>
      </c>
      <c r="R40" s="449">
        <v>0</v>
      </c>
      <c r="S40" s="449">
        <v>0</v>
      </c>
      <c r="T40" s="449">
        <v>0</v>
      </c>
      <c r="U40" s="449">
        <v>0</v>
      </c>
      <c r="V40" s="837"/>
      <c r="W40" s="534">
        <v>0</v>
      </c>
      <c r="X40" s="534">
        <v>0</v>
      </c>
      <c r="Y40" s="534">
        <v>0</v>
      </c>
      <c r="Z40" s="534">
        <v>0</v>
      </c>
      <c r="AA40" s="534">
        <v>0</v>
      </c>
      <c r="AB40" s="534">
        <v>0</v>
      </c>
      <c r="AC40" s="534">
        <v>0</v>
      </c>
      <c r="AD40" s="534">
        <v>0</v>
      </c>
      <c r="AE40" s="534">
        <v>0</v>
      </c>
      <c r="AF40" s="534">
        <v>0</v>
      </c>
      <c r="AG40" s="48">
        <v>0</v>
      </c>
      <c r="AH40" s="48">
        <v>0</v>
      </c>
      <c r="AI40" s="48">
        <v>0</v>
      </c>
      <c r="AJ40" s="48">
        <v>0</v>
      </c>
      <c r="AK40" s="451">
        <f t="shared" si="6"/>
        <v>0</v>
      </c>
      <c r="AL40" s="451">
        <f t="shared" si="6"/>
        <v>0</v>
      </c>
      <c r="AM40" s="451">
        <f t="shared" si="6"/>
        <v>0</v>
      </c>
      <c r="AN40" s="451">
        <f t="shared" si="6"/>
        <v>0</v>
      </c>
      <c r="AO40" s="452">
        <f t="shared" si="4"/>
        <v>0</v>
      </c>
      <c r="AP40" s="626">
        <f t="shared" si="1"/>
        <v>0</v>
      </c>
      <c r="AQ40" s="639" t="s">
        <v>826</v>
      </c>
    </row>
    <row r="41" spans="1:43" ht="66.75" thickBot="1" x14ac:dyDescent="0.3">
      <c r="A41" s="873">
        <v>8</v>
      </c>
      <c r="B41" s="874" t="s">
        <v>62</v>
      </c>
      <c r="C41" s="875">
        <v>7</v>
      </c>
      <c r="D41" s="699" t="s">
        <v>143</v>
      </c>
      <c r="E41" s="538">
        <v>1</v>
      </c>
      <c r="F41" s="689">
        <v>42821</v>
      </c>
      <c r="G41" s="538" t="s">
        <v>63</v>
      </c>
      <c r="H41" s="378" t="s">
        <v>52</v>
      </c>
      <c r="I41" s="538">
        <v>0</v>
      </c>
      <c r="J41" s="538">
        <v>0</v>
      </c>
      <c r="K41" s="538">
        <v>0</v>
      </c>
      <c r="L41" s="538" t="s">
        <v>65</v>
      </c>
      <c r="M41" s="538"/>
      <c r="N41" s="489">
        <v>480000</v>
      </c>
      <c r="O41" s="489">
        <v>1210000</v>
      </c>
      <c r="P41" s="489">
        <v>17000</v>
      </c>
      <c r="Q41" s="383">
        <f t="shared" si="2"/>
        <v>1707000</v>
      </c>
      <c r="R41" s="375"/>
      <c r="S41" s="375">
        <v>5000</v>
      </c>
      <c r="T41" s="375"/>
      <c r="U41" s="375"/>
      <c r="V41" s="878">
        <v>4517</v>
      </c>
      <c r="W41" s="538"/>
      <c r="X41" s="538"/>
      <c r="Y41" s="538"/>
      <c r="Z41" s="538">
        <v>25</v>
      </c>
      <c r="AA41" s="538"/>
      <c r="AB41" s="538"/>
      <c r="AC41" s="538"/>
      <c r="AD41" s="538"/>
      <c r="AE41" s="538"/>
      <c r="AF41" s="538"/>
      <c r="AG41" s="490"/>
      <c r="AH41" s="490"/>
      <c r="AI41" s="490"/>
      <c r="AJ41" s="490"/>
      <c r="AK41" s="379">
        <f t="shared" si="6"/>
        <v>0</v>
      </c>
      <c r="AL41" s="379">
        <f t="shared" si="6"/>
        <v>125000</v>
      </c>
      <c r="AM41" s="379">
        <f t="shared" si="6"/>
        <v>0</v>
      </c>
      <c r="AN41" s="379">
        <f t="shared" si="6"/>
        <v>0</v>
      </c>
      <c r="AO41" s="384">
        <f t="shared" si="4"/>
        <v>125000</v>
      </c>
      <c r="AP41" s="597">
        <f t="shared" si="1"/>
        <v>-1582000</v>
      </c>
      <c r="AQ41" s="641" t="s">
        <v>809</v>
      </c>
    </row>
    <row r="42" spans="1:43" ht="66" x14ac:dyDescent="0.25">
      <c r="A42" s="833"/>
      <c r="B42" s="824"/>
      <c r="C42" s="876"/>
      <c r="D42" s="672" t="s">
        <v>332</v>
      </c>
      <c r="E42" s="539">
        <v>1</v>
      </c>
      <c r="F42" s="374">
        <v>42846</v>
      </c>
      <c r="G42" s="539" t="s">
        <v>64</v>
      </c>
      <c r="H42" s="391" t="s">
        <v>52</v>
      </c>
      <c r="I42" s="539">
        <v>0</v>
      </c>
      <c r="J42" s="539">
        <v>0</v>
      </c>
      <c r="K42" s="539">
        <v>0</v>
      </c>
      <c r="L42" s="539" t="s">
        <v>65</v>
      </c>
      <c r="M42" s="539"/>
      <c r="N42" s="491">
        <v>617000</v>
      </c>
      <c r="O42" s="491">
        <v>282825</v>
      </c>
      <c r="P42" s="491">
        <v>1044950</v>
      </c>
      <c r="Q42" s="392">
        <f t="shared" si="2"/>
        <v>1944775</v>
      </c>
      <c r="R42" s="393"/>
      <c r="S42" s="393"/>
      <c r="T42" s="393">
        <v>2000</v>
      </c>
      <c r="U42" s="393">
        <v>400</v>
      </c>
      <c r="V42" s="837"/>
      <c r="W42" s="539"/>
      <c r="X42" s="539"/>
      <c r="Y42" s="539"/>
      <c r="Z42" s="539"/>
      <c r="AA42" s="539">
        <v>9</v>
      </c>
      <c r="AB42" s="539"/>
      <c r="AC42" s="539"/>
      <c r="AD42" s="539"/>
      <c r="AE42" s="539"/>
      <c r="AF42" s="539"/>
      <c r="AG42" s="388"/>
      <c r="AH42" s="388"/>
      <c r="AI42" s="388"/>
      <c r="AJ42" s="388"/>
      <c r="AK42" s="390">
        <f t="shared" si="6"/>
        <v>0</v>
      </c>
      <c r="AL42" s="390">
        <f t="shared" si="6"/>
        <v>0</v>
      </c>
      <c r="AM42" s="390">
        <f t="shared" si="6"/>
        <v>18000</v>
      </c>
      <c r="AN42" s="390">
        <f t="shared" si="6"/>
        <v>0</v>
      </c>
      <c r="AO42" s="543">
        <f t="shared" si="4"/>
        <v>18000</v>
      </c>
      <c r="AP42" s="544">
        <f t="shared" si="1"/>
        <v>-1926775</v>
      </c>
      <c r="AQ42" s="641" t="s">
        <v>809</v>
      </c>
    </row>
    <row r="43" spans="1:43" ht="129" thickBot="1" x14ac:dyDescent="0.3">
      <c r="A43" s="834"/>
      <c r="B43" s="835"/>
      <c r="C43" s="877"/>
      <c r="D43" s="700" t="s">
        <v>333</v>
      </c>
      <c r="E43" s="540">
        <v>1</v>
      </c>
      <c r="F43" s="687">
        <v>42846</v>
      </c>
      <c r="G43" s="540" t="s">
        <v>334</v>
      </c>
      <c r="H43" s="380" t="s">
        <v>52</v>
      </c>
      <c r="I43" s="540">
        <v>0</v>
      </c>
      <c r="J43" s="540">
        <v>0</v>
      </c>
      <c r="K43" s="540">
        <v>0</v>
      </c>
      <c r="L43" s="701" t="s">
        <v>65</v>
      </c>
      <c r="M43" s="540"/>
      <c r="N43" s="492">
        <v>285000</v>
      </c>
      <c r="O43" s="492">
        <v>161330</v>
      </c>
      <c r="P43" s="492">
        <v>0</v>
      </c>
      <c r="Q43" s="385">
        <f t="shared" si="2"/>
        <v>446330</v>
      </c>
      <c r="R43" s="377"/>
      <c r="S43" s="377"/>
      <c r="T43" s="377"/>
      <c r="U43" s="377">
        <v>550</v>
      </c>
      <c r="V43" s="838"/>
      <c r="W43" s="540"/>
      <c r="X43" s="540"/>
      <c r="Y43" s="540"/>
      <c r="Z43" s="540"/>
      <c r="AA43" s="540"/>
      <c r="AB43" s="540">
        <v>1389</v>
      </c>
      <c r="AC43" s="540"/>
      <c r="AD43" s="540"/>
      <c r="AE43" s="540"/>
      <c r="AF43" s="540"/>
      <c r="AG43" s="493"/>
      <c r="AH43" s="493"/>
      <c r="AI43" s="493"/>
      <c r="AJ43" s="493">
        <v>138.9</v>
      </c>
      <c r="AK43" s="386">
        <f t="shared" si="6"/>
        <v>0</v>
      </c>
      <c r="AL43" s="386">
        <f t="shared" si="6"/>
        <v>0</v>
      </c>
      <c r="AM43" s="386">
        <f t="shared" si="6"/>
        <v>0</v>
      </c>
      <c r="AN43" s="386">
        <f t="shared" si="6"/>
        <v>763950</v>
      </c>
      <c r="AO43" s="372">
        <f t="shared" si="4"/>
        <v>763950</v>
      </c>
      <c r="AP43" s="617">
        <f t="shared" si="1"/>
        <v>317620</v>
      </c>
      <c r="AQ43" s="618" t="s">
        <v>335</v>
      </c>
    </row>
    <row r="44" spans="1:43" ht="66.75" thickBot="1" x14ac:dyDescent="0.3">
      <c r="A44" s="873">
        <v>9</v>
      </c>
      <c r="B44" s="874" t="s">
        <v>827</v>
      </c>
      <c r="C44" s="878">
        <v>7</v>
      </c>
      <c r="D44" s="548" t="s">
        <v>828</v>
      </c>
      <c r="E44" s="538">
        <v>1</v>
      </c>
      <c r="F44" s="538" t="s">
        <v>829</v>
      </c>
      <c r="G44" s="538" t="s">
        <v>830</v>
      </c>
      <c r="H44" s="378" t="s">
        <v>49</v>
      </c>
      <c r="I44" s="538"/>
      <c r="J44" s="538"/>
      <c r="K44" s="538"/>
      <c r="L44" s="538" t="s">
        <v>818</v>
      </c>
      <c r="M44" s="538"/>
      <c r="N44" s="692">
        <v>1783100</v>
      </c>
      <c r="O44" s="692">
        <v>1424928</v>
      </c>
      <c r="P44" s="692">
        <v>579300</v>
      </c>
      <c r="Q44" s="693">
        <f t="shared" si="2"/>
        <v>3787328</v>
      </c>
      <c r="R44" s="694"/>
      <c r="S44" s="694"/>
      <c r="T44" s="694"/>
      <c r="U44" s="694">
        <v>50</v>
      </c>
      <c r="V44" s="878">
        <v>8853</v>
      </c>
      <c r="W44" s="631"/>
      <c r="X44" s="631">
        <v>100</v>
      </c>
      <c r="Y44" s="631"/>
      <c r="Z44" s="631"/>
      <c r="AA44" s="631"/>
      <c r="AB44" s="631">
        <v>38219</v>
      </c>
      <c r="AC44" s="631"/>
      <c r="AD44" s="631"/>
      <c r="AE44" s="631"/>
      <c r="AF44" s="539">
        <v>38219</v>
      </c>
      <c r="AG44" s="695"/>
      <c r="AH44" s="695"/>
      <c r="AI44" s="695"/>
      <c r="AJ44" s="695">
        <v>1910950</v>
      </c>
      <c r="AK44" s="696">
        <f t="shared" si="6"/>
        <v>0</v>
      </c>
      <c r="AL44" s="696">
        <f t="shared" si="6"/>
        <v>0</v>
      </c>
      <c r="AM44" s="696">
        <f t="shared" si="6"/>
        <v>0</v>
      </c>
      <c r="AN44" s="696">
        <f t="shared" si="6"/>
        <v>1910950</v>
      </c>
      <c r="AO44" s="632">
        <f t="shared" si="4"/>
        <v>1910950</v>
      </c>
      <c r="AP44" s="633">
        <f t="shared" si="1"/>
        <v>-1876378</v>
      </c>
      <c r="AQ44" s="642" t="s">
        <v>809</v>
      </c>
    </row>
    <row r="45" spans="1:43" ht="15.75" thickBot="1" x14ac:dyDescent="0.3">
      <c r="A45" s="833"/>
      <c r="B45" s="824"/>
      <c r="C45" s="837"/>
      <c r="D45" s="536" t="s">
        <v>831</v>
      </c>
      <c r="E45" s="539">
        <v>1</v>
      </c>
      <c r="F45" s="539" t="s">
        <v>832</v>
      </c>
      <c r="G45" s="539" t="s">
        <v>402</v>
      </c>
      <c r="H45" s="391" t="s">
        <v>49</v>
      </c>
      <c r="I45" s="539"/>
      <c r="J45" s="539"/>
      <c r="K45" s="539"/>
      <c r="L45" s="539" t="s">
        <v>818</v>
      </c>
      <c r="M45" s="539"/>
      <c r="N45" s="702">
        <v>101530</v>
      </c>
      <c r="O45" s="702">
        <v>1129785</v>
      </c>
      <c r="P45" s="702">
        <v>232400</v>
      </c>
      <c r="Q45" s="385">
        <f t="shared" si="2"/>
        <v>1463715</v>
      </c>
      <c r="R45" s="688"/>
      <c r="S45" s="688"/>
      <c r="T45" s="688"/>
      <c r="U45" s="688">
        <v>15000</v>
      </c>
      <c r="V45" s="837"/>
      <c r="W45" s="533">
        <v>4</v>
      </c>
      <c r="X45" s="533">
        <v>4.4999999999999998E-2</v>
      </c>
      <c r="Y45" s="533"/>
      <c r="Z45" s="533"/>
      <c r="AA45" s="533"/>
      <c r="AB45" s="533">
        <v>456</v>
      </c>
      <c r="AC45" s="533"/>
      <c r="AD45" s="533"/>
      <c r="AE45" s="533"/>
      <c r="AF45" s="533">
        <v>15.5</v>
      </c>
      <c r="AG45" s="703"/>
      <c r="AH45" s="703"/>
      <c r="AI45" s="703"/>
      <c r="AJ45" s="703">
        <v>232500</v>
      </c>
      <c r="AK45" s="386">
        <f t="shared" si="6"/>
        <v>0</v>
      </c>
      <c r="AL45" s="386">
        <f t="shared" si="6"/>
        <v>0</v>
      </c>
      <c r="AM45" s="386">
        <f t="shared" si="6"/>
        <v>0</v>
      </c>
      <c r="AN45" s="386">
        <f t="shared" si="6"/>
        <v>6840000</v>
      </c>
      <c r="AO45" s="372">
        <f t="shared" si="4"/>
        <v>6840000</v>
      </c>
      <c r="AP45" s="617">
        <f t="shared" si="1"/>
        <v>5376285</v>
      </c>
      <c r="AQ45" s="628"/>
    </row>
    <row r="46" spans="1:43" ht="29.25" thickBot="1" x14ac:dyDescent="0.3">
      <c r="A46" s="833"/>
      <c r="B46" s="824"/>
      <c r="C46" s="837"/>
      <c r="D46" s="546" t="s">
        <v>833</v>
      </c>
      <c r="E46" s="534">
        <v>1</v>
      </c>
      <c r="F46" s="534" t="s">
        <v>834</v>
      </c>
      <c r="G46" s="534" t="s">
        <v>835</v>
      </c>
      <c r="H46" s="391" t="s">
        <v>49</v>
      </c>
      <c r="I46" s="534"/>
      <c r="J46" s="534"/>
      <c r="K46" s="534"/>
      <c r="L46" s="539" t="s">
        <v>818</v>
      </c>
      <c r="M46" s="534"/>
      <c r="N46" s="702">
        <v>1413800</v>
      </c>
      <c r="O46" s="702">
        <v>3231007</v>
      </c>
      <c r="P46" s="702">
        <v>673800</v>
      </c>
      <c r="Q46" s="385">
        <f t="shared" si="2"/>
        <v>5318607</v>
      </c>
      <c r="R46" s="688"/>
      <c r="S46" s="688"/>
      <c r="T46" s="688"/>
      <c r="U46" s="688">
        <v>13000</v>
      </c>
      <c r="V46" s="837"/>
      <c r="W46" s="533">
        <v>28</v>
      </c>
      <c r="X46" s="533">
        <v>0.28999999999999998</v>
      </c>
      <c r="Y46" s="533"/>
      <c r="Z46" s="533"/>
      <c r="AA46" s="533"/>
      <c r="AB46" s="533">
        <v>540</v>
      </c>
      <c r="AC46" s="533"/>
      <c r="AD46" s="533"/>
      <c r="AE46" s="533"/>
      <c r="AF46" s="533">
        <v>100.5</v>
      </c>
      <c r="AG46" s="703"/>
      <c r="AH46" s="703"/>
      <c r="AI46" s="703"/>
      <c r="AJ46" s="703">
        <v>1306500</v>
      </c>
      <c r="AK46" s="386">
        <f t="shared" si="6"/>
        <v>0</v>
      </c>
      <c r="AL46" s="386">
        <f t="shared" si="6"/>
        <v>0</v>
      </c>
      <c r="AM46" s="386">
        <f t="shared" si="6"/>
        <v>0</v>
      </c>
      <c r="AN46" s="386">
        <f t="shared" si="6"/>
        <v>7020000</v>
      </c>
      <c r="AO46" s="372">
        <f t="shared" si="4"/>
        <v>7020000</v>
      </c>
      <c r="AP46" s="617">
        <f t="shared" si="1"/>
        <v>1701393</v>
      </c>
      <c r="AQ46" s="628"/>
    </row>
    <row r="47" spans="1:43" x14ac:dyDescent="0.25">
      <c r="A47" s="833"/>
      <c r="B47" s="824"/>
      <c r="C47" s="837"/>
      <c r="D47" s="546" t="s">
        <v>836</v>
      </c>
      <c r="E47" s="534">
        <v>1</v>
      </c>
      <c r="F47" s="534" t="s">
        <v>837</v>
      </c>
      <c r="G47" s="534" t="s">
        <v>838</v>
      </c>
      <c r="H47" s="444" t="s">
        <v>49</v>
      </c>
      <c r="I47" s="534"/>
      <c r="J47" s="534"/>
      <c r="K47" s="534"/>
      <c r="L47" s="534"/>
      <c r="M47" s="534"/>
      <c r="N47" s="704">
        <v>940496</v>
      </c>
      <c r="O47" s="704">
        <v>1218280</v>
      </c>
      <c r="P47" s="704">
        <v>168900</v>
      </c>
      <c r="Q47" s="448">
        <f t="shared" si="2"/>
        <v>2327676</v>
      </c>
      <c r="R47" s="684"/>
      <c r="S47" s="684"/>
      <c r="T47" s="684"/>
      <c r="U47" s="684">
        <v>700</v>
      </c>
      <c r="V47" s="837"/>
      <c r="W47" s="532"/>
      <c r="X47" s="532">
        <v>0</v>
      </c>
      <c r="Y47" s="532"/>
      <c r="Z47" s="532"/>
      <c r="AA47" s="532"/>
      <c r="AB47" s="532">
        <v>7678</v>
      </c>
      <c r="AC47" s="532"/>
      <c r="AD47" s="532"/>
      <c r="AE47" s="532"/>
      <c r="AF47" s="532">
        <v>17</v>
      </c>
      <c r="AG47" s="686"/>
      <c r="AH47" s="686"/>
      <c r="AI47" s="686"/>
      <c r="AJ47" s="686">
        <v>456000</v>
      </c>
      <c r="AK47" s="451">
        <f t="shared" si="6"/>
        <v>0</v>
      </c>
      <c r="AL47" s="451">
        <f t="shared" si="6"/>
        <v>0</v>
      </c>
      <c r="AM47" s="451">
        <f t="shared" si="6"/>
        <v>0</v>
      </c>
      <c r="AN47" s="451">
        <f t="shared" si="6"/>
        <v>5374600</v>
      </c>
      <c r="AO47" s="452">
        <f t="shared" si="4"/>
        <v>5374600</v>
      </c>
      <c r="AP47" s="626">
        <f t="shared" si="1"/>
        <v>3046924</v>
      </c>
      <c r="AQ47" s="629"/>
    </row>
    <row r="48" spans="1:43" ht="163.5" x14ac:dyDescent="0.25">
      <c r="A48" s="871">
        <v>10</v>
      </c>
      <c r="B48" s="872" t="s">
        <v>839</v>
      </c>
      <c r="C48" s="871">
        <v>9</v>
      </c>
      <c r="D48" s="536" t="s">
        <v>814</v>
      </c>
      <c r="E48" s="539">
        <v>1</v>
      </c>
      <c r="F48" s="539"/>
      <c r="G48" s="536" t="s">
        <v>840</v>
      </c>
      <c r="H48" s="391" t="s">
        <v>841</v>
      </c>
      <c r="I48" s="535" t="s">
        <v>842</v>
      </c>
      <c r="J48" s="542"/>
      <c r="K48" s="539"/>
      <c r="L48" s="539"/>
      <c r="M48" s="535"/>
      <c r="N48" s="491">
        <v>0</v>
      </c>
      <c r="O48" s="491">
        <v>347500</v>
      </c>
      <c r="P48" s="491">
        <v>0</v>
      </c>
      <c r="Q48" s="392">
        <f t="shared" si="2"/>
        <v>347500</v>
      </c>
      <c r="R48" s="393"/>
      <c r="S48" s="393"/>
      <c r="T48" s="393">
        <v>2000</v>
      </c>
      <c r="U48" s="393"/>
      <c r="V48" s="871">
        <v>6917</v>
      </c>
      <c r="W48" s="539"/>
      <c r="X48" s="539"/>
      <c r="Y48" s="539"/>
      <c r="Z48" s="539"/>
      <c r="AA48" s="539">
        <v>0.6</v>
      </c>
      <c r="AB48" s="539">
        <v>7809</v>
      </c>
      <c r="AC48" s="539"/>
      <c r="AD48" s="539"/>
      <c r="AE48" s="539"/>
      <c r="AF48" s="539"/>
      <c r="AG48" s="388"/>
      <c r="AH48" s="388"/>
      <c r="AI48" s="388"/>
      <c r="AJ48" s="388"/>
      <c r="AK48" s="390">
        <f t="shared" si="6"/>
        <v>0</v>
      </c>
      <c r="AL48" s="390">
        <f t="shared" si="6"/>
        <v>0</v>
      </c>
      <c r="AM48" s="390">
        <f t="shared" si="6"/>
        <v>1200</v>
      </c>
      <c r="AN48" s="390">
        <f t="shared" si="6"/>
        <v>0</v>
      </c>
      <c r="AO48" s="543">
        <f t="shared" si="4"/>
        <v>1200</v>
      </c>
      <c r="AP48" s="544">
        <f t="shared" si="1"/>
        <v>-346300</v>
      </c>
      <c r="AQ48" s="642" t="s">
        <v>809</v>
      </c>
    </row>
    <row r="49" spans="1:43" ht="270" x14ac:dyDescent="0.25">
      <c r="A49" s="871"/>
      <c r="B49" s="872"/>
      <c r="C49" s="871"/>
      <c r="D49" s="539" t="s">
        <v>143</v>
      </c>
      <c r="E49" s="539">
        <v>2</v>
      </c>
      <c r="F49" s="539"/>
      <c r="G49" s="539" t="s">
        <v>843</v>
      </c>
      <c r="H49" s="391" t="s">
        <v>841</v>
      </c>
      <c r="I49" s="539"/>
      <c r="J49" s="542" t="s">
        <v>844</v>
      </c>
      <c r="K49" s="539"/>
      <c r="L49" s="539"/>
      <c r="M49" s="539"/>
      <c r="N49" s="491">
        <v>0</v>
      </c>
      <c r="O49" s="491">
        <v>1214500</v>
      </c>
      <c r="P49" s="491">
        <v>813600</v>
      </c>
      <c r="Q49" s="392">
        <f t="shared" si="2"/>
        <v>2028100</v>
      </c>
      <c r="R49" s="393"/>
      <c r="S49" s="393"/>
      <c r="T49" s="393">
        <v>1600</v>
      </c>
      <c r="U49" s="393"/>
      <c r="V49" s="871"/>
      <c r="W49" s="539">
        <v>5</v>
      </c>
      <c r="X49" s="539"/>
      <c r="Y49" s="539"/>
      <c r="Z49" s="539">
        <v>14.9</v>
      </c>
      <c r="AA49" s="539">
        <v>1.8</v>
      </c>
      <c r="AB49" s="539">
        <v>0.3</v>
      </c>
      <c r="AC49" s="539"/>
      <c r="AD49" s="539"/>
      <c r="AE49" s="539"/>
      <c r="AF49" s="539">
        <v>38.1</v>
      </c>
      <c r="AG49" s="388"/>
      <c r="AH49" s="388">
        <v>147000</v>
      </c>
      <c r="AI49" s="388"/>
      <c r="AJ49" s="388">
        <v>346500</v>
      </c>
      <c r="AK49" s="390">
        <f t="shared" ref="AK49:AN49" si="7">R49*Y49</f>
        <v>0</v>
      </c>
      <c r="AL49" s="390">
        <f t="shared" si="7"/>
        <v>0</v>
      </c>
      <c r="AM49" s="390">
        <f t="shared" si="7"/>
        <v>2880</v>
      </c>
      <c r="AN49" s="390">
        <f t="shared" si="7"/>
        <v>0</v>
      </c>
      <c r="AO49" s="543">
        <f t="shared" si="4"/>
        <v>2880</v>
      </c>
      <c r="AP49" s="544">
        <f t="shared" si="1"/>
        <v>-2025220</v>
      </c>
      <c r="AQ49" s="642" t="s">
        <v>845</v>
      </c>
    </row>
    <row r="50" spans="1:43" ht="30" customHeight="1" thickBot="1" x14ac:dyDescent="0.3">
      <c r="A50" s="869" t="s">
        <v>41</v>
      </c>
      <c r="B50" s="870"/>
      <c r="C50" s="646">
        <f>SUM(C7:C49)</f>
        <v>77</v>
      </c>
      <c r="D50" s="646">
        <f t="shared" ref="D50:AP50" si="8">SUM(D7:D49)</f>
        <v>0</v>
      </c>
      <c r="E50" s="646">
        <f t="shared" si="8"/>
        <v>54</v>
      </c>
      <c r="F50" s="646"/>
      <c r="G50" s="646">
        <f t="shared" si="8"/>
        <v>0</v>
      </c>
      <c r="H50" s="646">
        <f t="shared" si="8"/>
        <v>0</v>
      </c>
      <c r="I50" s="646">
        <f t="shared" si="8"/>
        <v>1</v>
      </c>
      <c r="J50" s="646">
        <f t="shared" si="8"/>
        <v>3</v>
      </c>
      <c r="K50" s="646">
        <f t="shared" si="8"/>
        <v>0</v>
      </c>
      <c r="L50" s="646">
        <f t="shared" si="8"/>
        <v>0</v>
      </c>
      <c r="M50" s="646">
        <f t="shared" si="8"/>
        <v>0</v>
      </c>
      <c r="N50" s="646">
        <f t="shared" si="8"/>
        <v>15130926</v>
      </c>
      <c r="O50" s="646">
        <f t="shared" si="8"/>
        <v>35874426</v>
      </c>
      <c r="P50" s="646">
        <f t="shared" si="8"/>
        <v>7003790</v>
      </c>
      <c r="Q50" s="646">
        <f t="shared" si="8"/>
        <v>58009142</v>
      </c>
      <c r="R50" s="646">
        <f t="shared" si="8"/>
        <v>81530</v>
      </c>
      <c r="S50" s="646">
        <f t="shared" si="8"/>
        <v>5902</v>
      </c>
      <c r="T50" s="646">
        <f t="shared" si="8"/>
        <v>5600</v>
      </c>
      <c r="U50" s="646">
        <f t="shared" si="8"/>
        <v>287200</v>
      </c>
      <c r="V50" s="646">
        <f t="shared" si="8"/>
        <v>89592</v>
      </c>
      <c r="W50" s="646">
        <f t="shared" si="8"/>
        <v>4094</v>
      </c>
      <c r="X50" s="646">
        <f t="shared" si="8"/>
        <v>178.57834801762112</v>
      </c>
      <c r="Y50" s="646">
        <f t="shared" si="8"/>
        <v>153</v>
      </c>
      <c r="Z50" s="646">
        <f t="shared" si="8"/>
        <v>1222.0600000000002</v>
      </c>
      <c r="AA50" s="646">
        <f t="shared" si="8"/>
        <v>444.40000000000003</v>
      </c>
      <c r="AB50" s="646">
        <f t="shared" si="8"/>
        <v>60953.340000000004</v>
      </c>
      <c r="AC50" s="646">
        <f t="shared" si="8"/>
        <v>53.5</v>
      </c>
      <c r="AD50" s="646">
        <f t="shared" si="8"/>
        <v>0.86</v>
      </c>
      <c r="AE50" s="646">
        <f t="shared" si="8"/>
        <v>85.93</v>
      </c>
      <c r="AF50" s="646">
        <f t="shared" si="8"/>
        <v>38508.979999999996</v>
      </c>
      <c r="AG50" s="646">
        <f t="shared" si="8"/>
        <v>1118335.5430000001</v>
      </c>
      <c r="AH50" s="646">
        <f t="shared" si="8"/>
        <v>547000</v>
      </c>
      <c r="AI50" s="646">
        <f t="shared" si="8"/>
        <v>1045000</v>
      </c>
      <c r="AJ50" s="646">
        <f t="shared" si="8"/>
        <v>29901578.599999998</v>
      </c>
      <c r="AK50" s="646">
        <f t="shared" si="8"/>
        <v>2552100</v>
      </c>
      <c r="AL50" s="646">
        <f t="shared" si="8"/>
        <v>1037824</v>
      </c>
      <c r="AM50" s="646">
        <f t="shared" si="8"/>
        <v>22080</v>
      </c>
      <c r="AN50" s="646">
        <f t="shared" si="8"/>
        <v>50852080</v>
      </c>
      <c r="AO50" s="646">
        <f t="shared" si="8"/>
        <v>54464084</v>
      </c>
      <c r="AP50" s="646">
        <f t="shared" si="8"/>
        <v>-3545058</v>
      </c>
      <c r="AQ50" s="644"/>
    </row>
  </sheetData>
  <mergeCells count="70">
    <mergeCell ref="A11:A14"/>
    <mergeCell ref="B11:B14"/>
    <mergeCell ref="C11:C14"/>
    <mergeCell ref="V11:V14"/>
    <mergeCell ref="Y3:AB3"/>
    <mergeCell ref="E3:E4"/>
    <mergeCell ref="F3:F4"/>
    <mergeCell ref="G3:G4"/>
    <mergeCell ref="H3:H4"/>
    <mergeCell ref="AC3:AF3"/>
    <mergeCell ref="AG3:AJ3"/>
    <mergeCell ref="AK3:AN3"/>
    <mergeCell ref="AO3:AO4"/>
    <mergeCell ref="A1:AP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AQ3:AQ5"/>
    <mergeCell ref="A7:A10"/>
    <mergeCell ref="B7:B10"/>
    <mergeCell ref="C7:C10"/>
    <mergeCell ref="V7:V10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A15:A18"/>
    <mergeCell ref="B15:B18"/>
    <mergeCell ref="C15:C18"/>
    <mergeCell ref="V15:V18"/>
    <mergeCell ref="A19:A26"/>
    <mergeCell ref="B19:B26"/>
    <mergeCell ref="C19:C26"/>
    <mergeCell ref="V19:V26"/>
    <mergeCell ref="A27:A31"/>
    <mergeCell ref="B27:B31"/>
    <mergeCell ref="C27:C31"/>
    <mergeCell ref="V27:V31"/>
    <mergeCell ref="A33:A40"/>
    <mergeCell ref="B33:B40"/>
    <mergeCell ref="C33:C40"/>
    <mergeCell ref="V33:V40"/>
    <mergeCell ref="A41:A43"/>
    <mergeCell ref="B41:B43"/>
    <mergeCell ref="C41:C43"/>
    <mergeCell ref="V41:V43"/>
    <mergeCell ref="A44:A47"/>
    <mergeCell ref="B44:B47"/>
    <mergeCell ref="C44:C47"/>
    <mergeCell ref="V44:V47"/>
    <mergeCell ref="A50:B50"/>
    <mergeCell ref="A48:A49"/>
    <mergeCell ref="B48:B49"/>
    <mergeCell ref="C48:C49"/>
    <mergeCell ref="V48:V4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0"/>
  <sheetViews>
    <sheetView tabSelected="1" zoomScale="85" zoomScaleNormal="85" workbookViewId="0">
      <selection activeCell="G14" sqref="G14"/>
    </sheetView>
  </sheetViews>
  <sheetFormatPr defaultRowHeight="15" x14ac:dyDescent="0.25"/>
  <cols>
    <col min="2" max="2" width="11" customWidth="1"/>
    <col min="3" max="3" width="9.42578125" bestFit="1" customWidth="1"/>
    <col min="4" max="4" width="13.28515625" customWidth="1"/>
    <col min="5" max="5" width="9.42578125" bestFit="1" customWidth="1"/>
    <col min="6" max="6" width="15.7109375" customWidth="1"/>
    <col min="7" max="7" width="13.140625" customWidth="1"/>
    <col min="14" max="16" width="12.28515625" bestFit="1" customWidth="1"/>
    <col min="17" max="17" width="13" customWidth="1"/>
    <col min="18" max="33" width="9.42578125" bestFit="1" customWidth="1"/>
    <col min="34" max="34" width="10.7109375" bestFit="1" customWidth="1"/>
    <col min="35" max="35" width="9.42578125" bestFit="1" customWidth="1"/>
    <col min="36" max="36" width="12.28515625" bestFit="1" customWidth="1"/>
    <col min="37" max="39" width="9.42578125" bestFit="1" customWidth="1"/>
    <col min="40" max="40" width="11.7109375" customWidth="1"/>
    <col min="41" max="41" width="12" customWidth="1"/>
    <col min="42" max="42" width="16.85546875" customWidth="1"/>
  </cols>
  <sheetData>
    <row r="1" spans="1:42" ht="52.5" customHeight="1" thickBot="1" x14ac:dyDescent="0.3">
      <c r="A1" s="799" t="s">
        <v>866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9"/>
    </row>
    <row r="2" spans="1:42" ht="79.5" customHeight="1" x14ac:dyDescent="0.25">
      <c r="A2" s="800" t="s">
        <v>13</v>
      </c>
      <c r="B2" s="803" t="s">
        <v>33</v>
      </c>
      <c r="C2" s="806" t="s">
        <v>43</v>
      </c>
      <c r="D2" s="808" t="s">
        <v>11</v>
      </c>
      <c r="E2" s="808"/>
      <c r="F2" s="808"/>
      <c r="G2" s="808"/>
      <c r="H2" s="808"/>
      <c r="I2" s="846" t="s">
        <v>14</v>
      </c>
      <c r="J2" s="846"/>
      <c r="K2" s="846"/>
      <c r="L2" s="846"/>
      <c r="M2" s="846"/>
      <c r="N2" s="847" t="s">
        <v>4</v>
      </c>
      <c r="O2" s="847"/>
      <c r="P2" s="847"/>
      <c r="Q2" s="847"/>
      <c r="R2" s="810" t="s">
        <v>23</v>
      </c>
      <c r="S2" s="810"/>
      <c r="T2" s="810"/>
      <c r="U2" s="810"/>
      <c r="V2" s="846" t="s">
        <v>34</v>
      </c>
      <c r="W2" s="846"/>
      <c r="X2" s="846"/>
      <c r="Y2" s="808" t="s">
        <v>22</v>
      </c>
      <c r="Z2" s="808"/>
      <c r="AA2" s="808"/>
      <c r="AB2" s="808"/>
      <c r="AC2" s="808"/>
      <c r="AD2" s="808"/>
      <c r="AE2" s="808"/>
      <c r="AF2" s="808"/>
      <c r="AG2" s="846" t="s">
        <v>0</v>
      </c>
      <c r="AH2" s="846"/>
      <c r="AI2" s="846"/>
      <c r="AJ2" s="846"/>
      <c r="AK2" s="846"/>
      <c r="AL2" s="846"/>
      <c r="AM2" s="846"/>
      <c r="AN2" s="846"/>
      <c r="AO2" s="846"/>
      <c r="AP2" s="848"/>
    </row>
    <row r="3" spans="1:42" ht="51.75" customHeight="1" x14ac:dyDescent="0.25">
      <c r="A3" s="801"/>
      <c r="B3" s="804"/>
      <c r="C3" s="807"/>
      <c r="D3" s="807" t="s">
        <v>47</v>
      </c>
      <c r="E3" s="804" t="s">
        <v>46</v>
      </c>
      <c r="F3" s="849" t="s">
        <v>10</v>
      </c>
      <c r="G3" s="850" t="s">
        <v>21</v>
      </c>
      <c r="H3" s="851" t="s">
        <v>686</v>
      </c>
      <c r="I3" s="850" t="s">
        <v>7</v>
      </c>
      <c r="J3" s="850" t="s">
        <v>6</v>
      </c>
      <c r="K3" s="850" t="s">
        <v>5</v>
      </c>
      <c r="L3" s="850" t="s">
        <v>32</v>
      </c>
      <c r="M3" s="853" t="s">
        <v>8</v>
      </c>
      <c r="N3" s="854" t="s">
        <v>31</v>
      </c>
      <c r="O3" s="854" t="s">
        <v>2</v>
      </c>
      <c r="P3" s="854" t="s">
        <v>3</v>
      </c>
      <c r="Q3" s="855" t="s">
        <v>41</v>
      </c>
      <c r="R3" s="811"/>
      <c r="S3" s="811"/>
      <c r="T3" s="811"/>
      <c r="U3" s="811"/>
      <c r="V3" s="853" t="s">
        <v>1</v>
      </c>
      <c r="W3" s="853"/>
      <c r="X3" s="853"/>
      <c r="Y3" s="804" t="s">
        <v>38</v>
      </c>
      <c r="Z3" s="804"/>
      <c r="AA3" s="804"/>
      <c r="AB3" s="804"/>
      <c r="AC3" s="804" t="s">
        <v>39</v>
      </c>
      <c r="AD3" s="804"/>
      <c r="AE3" s="804"/>
      <c r="AF3" s="804"/>
      <c r="AG3" s="842" t="s">
        <v>37</v>
      </c>
      <c r="AH3" s="842"/>
      <c r="AI3" s="842"/>
      <c r="AJ3" s="842"/>
      <c r="AK3" s="856" t="s">
        <v>40</v>
      </c>
      <c r="AL3" s="856"/>
      <c r="AM3" s="856"/>
      <c r="AN3" s="856"/>
      <c r="AO3" s="857" t="s">
        <v>41</v>
      </c>
      <c r="AP3" s="852" t="s">
        <v>44</v>
      </c>
    </row>
    <row r="4" spans="1:42" ht="88.5" customHeight="1" x14ac:dyDescent="0.25">
      <c r="A4" s="801"/>
      <c r="B4" s="804"/>
      <c r="C4" s="807"/>
      <c r="D4" s="807"/>
      <c r="E4" s="804"/>
      <c r="F4" s="849"/>
      <c r="G4" s="850"/>
      <c r="H4" s="851"/>
      <c r="I4" s="850"/>
      <c r="J4" s="850"/>
      <c r="K4" s="850"/>
      <c r="L4" s="850"/>
      <c r="M4" s="853"/>
      <c r="N4" s="854"/>
      <c r="O4" s="854"/>
      <c r="P4" s="854"/>
      <c r="Q4" s="855"/>
      <c r="R4" s="55" t="s">
        <v>24</v>
      </c>
      <c r="S4" s="55" t="s">
        <v>25</v>
      </c>
      <c r="T4" s="55" t="s">
        <v>26</v>
      </c>
      <c r="U4" s="55" t="s">
        <v>27</v>
      </c>
      <c r="V4" s="10" t="s">
        <v>35</v>
      </c>
      <c r="W4" s="10" t="s">
        <v>36</v>
      </c>
      <c r="X4" s="10" t="s">
        <v>9</v>
      </c>
      <c r="Y4" s="56" t="s">
        <v>15</v>
      </c>
      <c r="Z4" s="56" t="s">
        <v>17</v>
      </c>
      <c r="AA4" s="56" t="s">
        <v>19</v>
      </c>
      <c r="AB4" s="56" t="s">
        <v>8</v>
      </c>
      <c r="AC4" s="56" t="s">
        <v>15</v>
      </c>
      <c r="AD4" s="56" t="s">
        <v>17</v>
      </c>
      <c r="AE4" s="56" t="s">
        <v>19</v>
      </c>
      <c r="AF4" s="56" t="s">
        <v>8</v>
      </c>
      <c r="AG4" s="57" t="s">
        <v>15</v>
      </c>
      <c r="AH4" s="57" t="s">
        <v>17</v>
      </c>
      <c r="AI4" s="57" t="s">
        <v>19</v>
      </c>
      <c r="AJ4" s="58" t="s">
        <v>27</v>
      </c>
      <c r="AK4" s="59" t="s">
        <v>15</v>
      </c>
      <c r="AL4" s="59" t="s">
        <v>17</v>
      </c>
      <c r="AM4" s="59" t="s">
        <v>19</v>
      </c>
      <c r="AN4" s="60" t="s">
        <v>27</v>
      </c>
      <c r="AO4" s="857"/>
      <c r="AP4" s="852"/>
    </row>
    <row r="5" spans="1:42" ht="15.75" thickBot="1" x14ac:dyDescent="0.3">
      <c r="A5" s="802"/>
      <c r="B5" s="805"/>
      <c r="C5" s="11" t="s">
        <v>12</v>
      </c>
      <c r="D5" s="817"/>
      <c r="E5" s="11" t="s">
        <v>12</v>
      </c>
      <c r="F5" s="61"/>
      <c r="G5" s="61"/>
      <c r="H5" s="62"/>
      <c r="I5" s="11"/>
      <c r="J5" s="11"/>
      <c r="K5" s="12"/>
      <c r="L5" s="11"/>
      <c r="M5" s="11"/>
      <c r="N5" s="13" t="s">
        <v>30</v>
      </c>
      <c r="O5" s="13" t="s">
        <v>30</v>
      </c>
      <c r="P5" s="13" t="s">
        <v>30</v>
      </c>
      <c r="Q5" s="14" t="s">
        <v>30</v>
      </c>
      <c r="R5" s="63" t="s">
        <v>28</v>
      </c>
      <c r="S5" s="63" t="s">
        <v>28</v>
      </c>
      <c r="T5" s="63" t="s">
        <v>28</v>
      </c>
      <c r="U5" s="63" t="s">
        <v>28</v>
      </c>
      <c r="V5" s="11" t="s">
        <v>29</v>
      </c>
      <c r="W5" s="11" t="s">
        <v>12</v>
      </c>
      <c r="X5" s="11" t="s">
        <v>9</v>
      </c>
      <c r="Y5" s="64" t="s">
        <v>16</v>
      </c>
      <c r="Z5" s="64" t="s">
        <v>18</v>
      </c>
      <c r="AA5" s="64" t="s">
        <v>20</v>
      </c>
      <c r="AB5" s="64"/>
      <c r="AC5" s="64" t="s">
        <v>16</v>
      </c>
      <c r="AD5" s="64" t="s">
        <v>18</v>
      </c>
      <c r="AE5" s="64" t="s">
        <v>20</v>
      </c>
      <c r="AF5" s="64"/>
      <c r="AG5" s="65" t="s">
        <v>28</v>
      </c>
      <c r="AH5" s="65" t="s">
        <v>28</v>
      </c>
      <c r="AI5" s="65" t="s">
        <v>28</v>
      </c>
      <c r="AJ5" s="65" t="s">
        <v>28</v>
      </c>
      <c r="AK5" s="66" t="s">
        <v>28</v>
      </c>
      <c r="AL5" s="66" t="s">
        <v>28</v>
      </c>
      <c r="AM5" s="66" t="s">
        <v>28</v>
      </c>
      <c r="AN5" s="15" t="s">
        <v>30</v>
      </c>
      <c r="AO5" s="16" t="s">
        <v>30</v>
      </c>
      <c r="AP5" s="17" t="s">
        <v>30</v>
      </c>
    </row>
    <row r="6" spans="1:42" x14ac:dyDescent="0.25">
      <c r="A6" s="18">
        <v>1</v>
      </c>
      <c r="B6" s="19">
        <v>2</v>
      </c>
      <c r="C6" s="20">
        <v>3</v>
      </c>
      <c r="D6" s="19">
        <v>4</v>
      </c>
      <c r="E6" s="20">
        <v>5</v>
      </c>
      <c r="F6" s="19">
        <v>6</v>
      </c>
      <c r="G6" s="20">
        <v>7</v>
      </c>
      <c r="H6" s="21">
        <v>8</v>
      </c>
      <c r="I6" s="20">
        <v>9</v>
      </c>
      <c r="J6" s="19">
        <v>10</v>
      </c>
      <c r="K6" s="20">
        <v>11</v>
      </c>
      <c r="L6" s="19">
        <v>12</v>
      </c>
      <c r="M6" s="20">
        <v>13</v>
      </c>
      <c r="N6" s="22">
        <v>14</v>
      </c>
      <c r="O6" s="23">
        <v>15</v>
      </c>
      <c r="P6" s="22">
        <v>16</v>
      </c>
      <c r="Q6" s="24">
        <v>17</v>
      </c>
      <c r="R6" s="25">
        <v>18</v>
      </c>
      <c r="S6" s="26">
        <v>19</v>
      </c>
      <c r="T6" s="25">
        <v>20</v>
      </c>
      <c r="U6" s="26">
        <v>21</v>
      </c>
      <c r="V6" s="19">
        <v>22</v>
      </c>
      <c r="W6" s="20">
        <v>23</v>
      </c>
      <c r="X6" s="19">
        <v>24</v>
      </c>
      <c r="Y6" s="20">
        <v>25</v>
      </c>
      <c r="Z6" s="19">
        <v>26</v>
      </c>
      <c r="AA6" s="20">
        <v>27</v>
      </c>
      <c r="AB6" s="19">
        <v>28</v>
      </c>
      <c r="AC6" s="20">
        <v>29</v>
      </c>
      <c r="AD6" s="19">
        <v>30</v>
      </c>
      <c r="AE6" s="20">
        <v>31</v>
      </c>
      <c r="AF6" s="19">
        <v>32</v>
      </c>
      <c r="AG6" s="27">
        <v>33</v>
      </c>
      <c r="AH6" s="28">
        <v>34</v>
      </c>
      <c r="AI6" s="27">
        <v>35</v>
      </c>
      <c r="AJ6" s="28">
        <v>36</v>
      </c>
      <c r="AK6" s="29">
        <v>37</v>
      </c>
      <c r="AL6" s="30">
        <v>38</v>
      </c>
      <c r="AM6" s="29">
        <v>39</v>
      </c>
      <c r="AN6" s="30">
        <v>40</v>
      </c>
      <c r="AO6" s="31">
        <v>41</v>
      </c>
      <c r="AP6" s="32">
        <v>42</v>
      </c>
    </row>
    <row r="7" spans="1:42" ht="142.5" x14ac:dyDescent="0.25">
      <c r="A7" s="832">
        <v>1</v>
      </c>
      <c r="B7" s="829" t="s">
        <v>355</v>
      </c>
      <c r="C7" s="913">
        <v>8</v>
      </c>
      <c r="D7" s="39" t="s">
        <v>356</v>
      </c>
      <c r="E7" s="35">
        <v>1</v>
      </c>
      <c r="F7" s="35" t="s">
        <v>357</v>
      </c>
      <c r="G7" s="39" t="s">
        <v>358</v>
      </c>
      <c r="H7" s="53" t="s">
        <v>52</v>
      </c>
      <c r="I7" s="35" t="s">
        <v>359</v>
      </c>
      <c r="J7" s="35" t="s">
        <v>359</v>
      </c>
      <c r="K7" s="35"/>
      <c r="L7" s="35"/>
      <c r="M7" s="35"/>
      <c r="N7" s="40">
        <v>490000</v>
      </c>
      <c r="O7" s="40">
        <v>527650</v>
      </c>
      <c r="P7" s="40">
        <v>153500</v>
      </c>
      <c r="Q7" s="41">
        <f>N7+O7+P7</f>
        <v>1171150</v>
      </c>
      <c r="R7" s="42"/>
      <c r="S7" s="42"/>
      <c r="T7" s="42"/>
      <c r="U7" s="42"/>
      <c r="V7" s="836">
        <v>9616</v>
      </c>
      <c r="W7" s="35"/>
      <c r="X7" s="35"/>
      <c r="Y7" s="35"/>
      <c r="Z7" s="35">
        <v>1700</v>
      </c>
      <c r="AA7" s="35">
        <v>321</v>
      </c>
      <c r="AB7" s="35"/>
      <c r="AC7" s="35"/>
      <c r="AD7" s="35"/>
      <c r="AE7" s="35"/>
      <c r="AF7" s="35"/>
      <c r="AG7" s="43"/>
      <c r="AH7" s="43"/>
      <c r="AI7" s="43"/>
      <c r="AJ7" s="43"/>
      <c r="AK7" s="36">
        <f>R7*Y7</f>
        <v>0</v>
      </c>
      <c r="AL7" s="36">
        <f t="shared" ref="AL7:AN22" si="0">S7*Z7</f>
        <v>0</v>
      </c>
      <c r="AM7" s="36">
        <f t="shared" si="0"/>
        <v>0</v>
      </c>
      <c r="AN7" s="36">
        <f t="shared" si="0"/>
        <v>0</v>
      </c>
      <c r="AO7" s="33">
        <f>AK7+AL7+AM7+AN7</f>
        <v>0</v>
      </c>
      <c r="AP7" s="34">
        <f>AO7-Q7</f>
        <v>-1171150</v>
      </c>
    </row>
    <row r="8" spans="1:42" ht="42.75" x14ac:dyDescent="0.25">
      <c r="A8" s="833"/>
      <c r="B8" s="830"/>
      <c r="C8" s="914"/>
      <c r="D8" s="39" t="s">
        <v>360</v>
      </c>
      <c r="E8" s="35">
        <v>1</v>
      </c>
      <c r="F8" s="35" t="s">
        <v>361</v>
      </c>
      <c r="G8" s="39" t="s">
        <v>362</v>
      </c>
      <c r="H8" s="53" t="s">
        <v>52</v>
      </c>
      <c r="I8" s="35" t="s">
        <v>359</v>
      </c>
      <c r="J8" s="35" t="s">
        <v>359</v>
      </c>
      <c r="K8" s="35"/>
      <c r="L8" s="35"/>
      <c r="M8" s="35"/>
      <c r="N8" s="40">
        <v>217500</v>
      </c>
      <c r="O8" s="40">
        <v>170800</v>
      </c>
      <c r="P8" s="40">
        <v>235000</v>
      </c>
      <c r="Q8" s="41">
        <f t="shared" ref="Q8:Q20" si="1">N8+O8+P8</f>
        <v>623300</v>
      </c>
      <c r="R8" s="42"/>
      <c r="S8" s="42"/>
      <c r="T8" s="42"/>
      <c r="U8" s="42"/>
      <c r="V8" s="837"/>
      <c r="W8" s="35"/>
      <c r="X8" s="35"/>
      <c r="Y8" s="35"/>
      <c r="Z8" s="35"/>
      <c r="AA8" s="35">
        <v>76.599999999999994</v>
      </c>
      <c r="AB8" s="35"/>
      <c r="AC8" s="35"/>
      <c r="AD8" s="35"/>
      <c r="AE8" s="35"/>
      <c r="AF8" s="35"/>
      <c r="AG8" s="43"/>
      <c r="AH8" s="43"/>
      <c r="AI8" s="43"/>
      <c r="AJ8" s="43"/>
      <c r="AK8" s="36">
        <f t="shared" ref="AK8:AK20" si="2">R8*Y8</f>
        <v>0</v>
      </c>
      <c r="AL8" s="36">
        <f t="shared" si="0"/>
        <v>0</v>
      </c>
      <c r="AM8" s="36">
        <f t="shared" si="0"/>
        <v>0</v>
      </c>
      <c r="AN8" s="36">
        <f t="shared" si="0"/>
        <v>0</v>
      </c>
      <c r="AO8" s="33">
        <f t="shared" ref="AO8:AO20" si="3">AK8+AL8+AM8+AN8</f>
        <v>0</v>
      </c>
      <c r="AP8" s="34">
        <f t="shared" ref="AP8:AP20" si="4">AO8-Q8</f>
        <v>-623300</v>
      </c>
    </row>
    <row r="9" spans="1:42" ht="42.75" x14ac:dyDescent="0.25">
      <c r="A9" s="833"/>
      <c r="B9" s="830"/>
      <c r="C9" s="914"/>
      <c r="D9" s="44" t="s">
        <v>363</v>
      </c>
      <c r="E9" s="45">
        <v>1</v>
      </c>
      <c r="F9" s="45" t="s">
        <v>364</v>
      </c>
      <c r="G9" s="44" t="s">
        <v>365</v>
      </c>
      <c r="H9" s="54" t="s">
        <v>52</v>
      </c>
      <c r="I9" s="35" t="s">
        <v>359</v>
      </c>
      <c r="J9" s="35" t="s">
        <v>359</v>
      </c>
      <c r="K9" s="45"/>
      <c r="L9" s="45"/>
      <c r="M9" s="45"/>
      <c r="N9" s="46">
        <v>0</v>
      </c>
      <c r="O9" s="46">
        <v>0</v>
      </c>
      <c r="P9" s="46">
        <v>0</v>
      </c>
      <c r="Q9" s="41">
        <f t="shared" si="1"/>
        <v>0</v>
      </c>
      <c r="R9" s="47"/>
      <c r="S9" s="47"/>
      <c r="T9" s="47"/>
      <c r="U9" s="47"/>
      <c r="V9" s="837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8"/>
      <c r="AH9" s="48"/>
      <c r="AI9" s="48"/>
      <c r="AJ9" s="48"/>
      <c r="AK9" s="36">
        <f t="shared" si="2"/>
        <v>0</v>
      </c>
      <c r="AL9" s="36">
        <f t="shared" si="0"/>
        <v>0</v>
      </c>
      <c r="AM9" s="36">
        <f t="shared" si="0"/>
        <v>0</v>
      </c>
      <c r="AN9" s="36">
        <f t="shared" si="0"/>
        <v>0</v>
      </c>
      <c r="AO9" s="33">
        <f t="shared" si="3"/>
        <v>0</v>
      </c>
      <c r="AP9" s="34">
        <f t="shared" si="4"/>
        <v>0</v>
      </c>
    </row>
    <row r="10" spans="1:42" ht="185.25" x14ac:dyDescent="0.25">
      <c r="A10" s="833"/>
      <c r="B10" s="830"/>
      <c r="C10" s="914"/>
      <c r="D10" s="44" t="s">
        <v>366</v>
      </c>
      <c r="E10" s="45">
        <v>1</v>
      </c>
      <c r="F10" s="49" t="s">
        <v>367</v>
      </c>
      <c r="G10" s="44" t="s">
        <v>368</v>
      </c>
      <c r="H10" s="54" t="s">
        <v>52</v>
      </c>
      <c r="I10" s="35" t="s">
        <v>359</v>
      </c>
      <c r="J10" s="35" t="s">
        <v>359</v>
      </c>
      <c r="K10" s="45"/>
      <c r="L10" s="45"/>
      <c r="M10" s="45"/>
      <c r="N10" s="46">
        <v>0</v>
      </c>
      <c r="O10" s="46">
        <v>105600</v>
      </c>
      <c r="P10" s="46">
        <v>0</v>
      </c>
      <c r="Q10" s="41">
        <f t="shared" si="1"/>
        <v>105600</v>
      </c>
      <c r="R10" s="47"/>
      <c r="S10" s="47"/>
      <c r="T10" s="47"/>
      <c r="U10" s="47"/>
      <c r="V10" s="837"/>
      <c r="W10" s="45"/>
      <c r="X10" s="45"/>
      <c r="Y10" s="45"/>
      <c r="Z10" s="45"/>
      <c r="AA10" s="45">
        <v>10</v>
      </c>
      <c r="AB10" s="45"/>
      <c r="AC10" s="45"/>
      <c r="AD10" s="45"/>
      <c r="AE10" s="45"/>
      <c r="AF10" s="45"/>
      <c r="AG10" s="48"/>
      <c r="AH10" s="48"/>
      <c r="AI10" s="48"/>
      <c r="AJ10" s="48"/>
      <c r="AK10" s="36">
        <f t="shared" si="2"/>
        <v>0</v>
      </c>
      <c r="AL10" s="36">
        <f t="shared" si="0"/>
        <v>0</v>
      </c>
      <c r="AM10" s="36">
        <f t="shared" si="0"/>
        <v>0</v>
      </c>
      <c r="AN10" s="36">
        <f t="shared" si="0"/>
        <v>0</v>
      </c>
      <c r="AO10" s="33">
        <f t="shared" si="3"/>
        <v>0</v>
      </c>
      <c r="AP10" s="34">
        <f t="shared" si="4"/>
        <v>-105600</v>
      </c>
    </row>
    <row r="11" spans="1:42" ht="71.25" x14ac:dyDescent="0.25">
      <c r="A11" s="833"/>
      <c r="B11" s="830"/>
      <c r="C11" s="914"/>
      <c r="D11" s="44" t="s">
        <v>369</v>
      </c>
      <c r="E11" s="45">
        <v>1</v>
      </c>
      <c r="F11" s="45" t="s">
        <v>370</v>
      </c>
      <c r="G11" s="44" t="s">
        <v>371</v>
      </c>
      <c r="H11" s="54" t="s">
        <v>52</v>
      </c>
      <c r="I11" s="35" t="s">
        <v>359</v>
      </c>
      <c r="J11" s="35" t="s">
        <v>359</v>
      </c>
      <c r="K11" s="45"/>
      <c r="L11" s="45"/>
      <c r="M11" s="45"/>
      <c r="N11" s="46">
        <v>0</v>
      </c>
      <c r="O11" s="46">
        <v>0</v>
      </c>
      <c r="P11" s="46">
        <v>0</v>
      </c>
      <c r="Q11" s="41">
        <f t="shared" si="1"/>
        <v>0</v>
      </c>
      <c r="R11" s="47"/>
      <c r="S11" s="47"/>
      <c r="T11" s="47"/>
      <c r="U11" s="47"/>
      <c r="V11" s="837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8"/>
      <c r="AH11" s="48"/>
      <c r="AI11" s="48"/>
      <c r="AJ11" s="48"/>
      <c r="AK11" s="36">
        <f t="shared" si="2"/>
        <v>0</v>
      </c>
      <c r="AL11" s="36">
        <f t="shared" si="0"/>
        <v>0</v>
      </c>
      <c r="AM11" s="36">
        <f t="shared" si="0"/>
        <v>0</v>
      </c>
      <c r="AN11" s="36">
        <f t="shared" si="0"/>
        <v>0</v>
      </c>
      <c r="AO11" s="33">
        <f t="shared" si="3"/>
        <v>0</v>
      </c>
      <c r="AP11" s="34">
        <f t="shared" si="4"/>
        <v>0</v>
      </c>
    </row>
    <row r="12" spans="1:42" ht="28.5" x14ac:dyDescent="0.25">
      <c r="A12" s="833"/>
      <c r="B12" s="830"/>
      <c r="C12" s="914"/>
      <c r="D12" s="44" t="s">
        <v>372</v>
      </c>
      <c r="E12" s="45">
        <v>1</v>
      </c>
      <c r="F12" s="50">
        <v>44175</v>
      </c>
      <c r="G12" s="44" t="s">
        <v>373</v>
      </c>
      <c r="H12" s="54" t="s">
        <v>52</v>
      </c>
      <c r="I12" s="35" t="s">
        <v>359</v>
      </c>
      <c r="J12" s="35" t="s">
        <v>359</v>
      </c>
      <c r="K12" s="45"/>
      <c r="L12" s="45"/>
      <c r="M12" s="45"/>
      <c r="N12" s="46">
        <v>0</v>
      </c>
      <c r="O12" s="46">
        <v>0</v>
      </c>
      <c r="P12" s="46">
        <v>0</v>
      </c>
      <c r="Q12" s="41">
        <f t="shared" si="1"/>
        <v>0</v>
      </c>
      <c r="R12" s="47"/>
      <c r="S12" s="47"/>
      <c r="T12" s="47"/>
      <c r="U12" s="47"/>
      <c r="V12" s="837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8"/>
      <c r="AH12" s="48"/>
      <c r="AI12" s="48"/>
      <c r="AJ12" s="48"/>
      <c r="AK12" s="36">
        <f t="shared" si="2"/>
        <v>0</v>
      </c>
      <c r="AL12" s="36">
        <f t="shared" si="0"/>
        <v>0</v>
      </c>
      <c r="AM12" s="36">
        <f t="shared" si="0"/>
        <v>0</v>
      </c>
      <c r="AN12" s="36">
        <f t="shared" si="0"/>
        <v>0</v>
      </c>
      <c r="AO12" s="33">
        <f t="shared" si="3"/>
        <v>0</v>
      </c>
      <c r="AP12" s="34">
        <f t="shared" si="4"/>
        <v>0</v>
      </c>
    </row>
    <row r="13" spans="1:42" ht="57" x14ac:dyDescent="0.25">
      <c r="A13" s="833"/>
      <c r="B13" s="830"/>
      <c r="C13" s="914"/>
      <c r="D13" s="44" t="s">
        <v>374</v>
      </c>
      <c r="E13" s="45">
        <v>1</v>
      </c>
      <c r="F13" s="45" t="s">
        <v>375</v>
      </c>
      <c r="G13" s="44" t="s">
        <v>376</v>
      </c>
      <c r="H13" s="54" t="s">
        <v>52</v>
      </c>
      <c r="I13" s="35" t="s">
        <v>359</v>
      </c>
      <c r="J13" s="35" t="s">
        <v>359</v>
      </c>
      <c r="K13" s="45"/>
      <c r="L13" s="45"/>
      <c r="M13" s="45"/>
      <c r="N13" s="46">
        <v>0</v>
      </c>
      <c r="O13" s="46">
        <v>0</v>
      </c>
      <c r="P13" s="46">
        <v>0</v>
      </c>
      <c r="Q13" s="41">
        <f t="shared" si="1"/>
        <v>0</v>
      </c>
      <c r="R13" s="47"/>
      <c r="S13" s="47"/>
      <c r="T13" s="47"/>
      <c r="U13" s="47"/>
      <c r="V13" s="837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8"/>
      <c r="AH13" s="48"/>
      <c r="AI13" s="48"/>
      <c r="AJ13" s="48"/>
      <c r="AK13" s="36">
        <f t="shared" si="2"/>
        <v>0</v>
      </c>
      <c r="AL13" s="36">
        <f t="shared" si="0"/>
        <v>0</v>
      </c>
      <c r="AM13" s="36">
        <f t="shared" si="0"/>
        <v>0</v>
      </c>
      <c r="AN13" s="36">
        <f t="shared" si="0"/>
        <v>0</v>
      </c>
      <c r="AO13" s="33">
        <f t="shared" si="3"/>
        <v>0</v>
      </c>
      <c r="AP13" s="34">
        <f t="shared" si="4"/>
        <v>0</v>
      </c>
    </row>
    <row r="14" spans="1:42" ht="57" x14ac:dyDescent="0.25">
      <c r="A14" s="833"/>
      <c r="B14" s="830"/>
      <c r="C14" s="914"/>
      <c r="D14" s="44" t="s">
        <v>377</v>
      </c>
      <c r="E14" s="45">
        <v>1</v>
      </c>
      <c r="F14" s="50">
        <v>44085</v>
      </c>
      <c r="G14" s="44" t="s">
        <v>378</v>
      </c>
      <c r="H14" s="54" t="s">
        <v>52</v>
      </c>
      <c r="I14" s="35" t="s">
        <v>359</v>
      </c>
      <c r="J14" s="35" t="s">
        <v>359</v>
      </c>
      <c r="K14" s="45"/>
      <c r="L14" s="45"/>
      <c r="M14" s="45"/>
      <c r="N14" s="46">
        <v>0</v>
      </c>
      <c r="O14" s="46">
        <v>0</v>
      </c>
      <c r="P14" s="46">
        <v>0</v>
      </c>
      <c r="Q14" s="41">
        <f t="shared" si="1"/>
        <v>0</v>
      </c>
      <c r="R14" s="47"/>
      <c r="S14" s="47"/>
      <c r="T14" s="47"/>
      <c r="U14" s="47"/>
      <c r="V14" s="837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8"/>
      <c r="AH14" s="48"/>
      <c r="AI14" s="48"/>
      <c r="AJ14" s="48"/>
      <c r="AK14" s="36">
        <f t="shared" si="2"/>
        <v>0</v>
      </c>
      <c r="AL14" s="36">
        <f t="shared" si="0"/>
        <v>0</v>
      </c>
      <c r="AM14" s="36">
        <f t="shared" si="0"/>
        <v>0</v>
      </c>
      <c r="AN14" s="36">
        <f t="shared" si="0"/>
        <v>0</v>
      </c>
      <c r="AO14" s="33">
        <f t="shared" si="3"/>
        <v>0</v>
      </c>
      <c r="AP14" s="34">
        <f t="shared" si="4"/>
        <v>0</v>
      </c>
    </row>
    <row r="15" spans="1:42" ht="57" x14ac:dyDescent="0.25">
      <c r="A15" s="833"/>
      <c r="B15" s="830"/>
      <c r="C15" s="914"/>
      <c r="D15" s="44" t="s">
        <v>379</v>
      </c>
      <c r="E15" s="45">
        <v>1</v>
      </c>
      <c r="F15" s="50">
        <v>41253</v>
      </c>
      <c r="G15" s="44" t="s">
        <v>380</v>
      </c>
      <c r="H15" s="54" t="s">
        <v>52</v>
      </c>
      <c r="I15" s="35" t="s">
        <v>359</v>
      </c>
      <c r="J15" s="35" t="s">
        <v>359</v>
      </c>
      <c r="K15" s="45"/>
      <c r="L15" s="45"/>
      <c r="M15" s="45"/>
      <c r="N15" s="46">
        <v>0</v>
      </c>
      <c r="O15" s="46">
        <v>0</v>
      </c>
      <c r="P15" s="46">
        <v>0</v>
      </c>
      <c r="Q15" s="41">
        <f t="shared" si="1"/>
        <v>0</v>
      </c>
      <c r="R15" s="47"/>
      <c r="S15" s="47"/>
      <c r="T15" s="47"/>
      <c r="U15" s="47"/>
      <c r="V15" s="837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8"/>
      <c r="AH15" s="48"/>
      <c r="AI15" s="48"/>
      <c r="AJ15" s="48"/>
      <c r="AK15" s="36">
        <f t="shared" si="2"/>
        <v>0</v>
      </c>
      <c r="AL15" s="36">
        <f t="shared" si="0"/>
        <v>0</v>
      </c>
      <c r="AM15" s="36">
        <f t="shared" si="0"/>
        <v>0</v>
      </c>
      <c r="AN15" s="36">
        <f t="shared" si="0"/>
        <v>0</v>
      </c>
      <c r="AO15" s="33">
        <f t="shared" si="3"/>
        <v>0</v>
      </c>
      <c r="AP15" s="34">
        <f t="shared" si="4"/>
        <v>0</v>
      </c>
    </row>
    <row r="16" spans="1:42" ht="28.5" x14ac:dyDescent="0.25">
      <c r="A16" s="833"/>
      <c r="B16" s="830"/>
      <c r="C16" s="914"/>
      <c r="D16" s="44" t="s">
        <v>381</v>
      </c>
      <c r="E16" s="45">
        <v>1</v>
      </c>
      <c r="F16" s="45" t="s">
        <v>382</v>
      </c>
      <c r="G16" s="44" t="s">
        <v>383</v>
      </c>
      <c r="H16" s="54" t="s">
        <v>52</v>
      </c>
      <c r="I16" s="35" t="s">
        <v>359</v>
      </c>
      <c r="J16" s="35" t="s">
        <v>359</v>
      </c>
      <c r="K16" s="45"/>
      <c r="L16" s="45"/>
      <c r="M16" s="45"/>
      <c r="N16" s="46">
        <v>0</v>
      </c>
      <c r="O16" s="46">
        <v>0</v>
      </c>
      <c r="P16" s="46">
        <v>0</v>
      </c>
      <c r="Q16" s="41">
        <f t="shared" si="1"/>
        <v>0</v>
      </c>
      <c r="R16" s="47"/>
      <c r="S16" s="47"/>
      <c r="T16" s="47"/>
      <c r="U16" s="47"/>
      <c r="V16" s="837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8"/>
      <c r="AH16" s="48"/>
      <c r="AI16" s="48"/>
      <c r="AJ16" s="48"/>
      <c r="AK16" s="36">
        <f t="shared" si="2"/>
        <v>0</v>
      </c>
      <c r="AL16" s="36">
        <f t="shared" si="0"/>
        <v>0</v>
      </c>
      <c r="AM16" s="36">
        <f t="shared" si="0"/>
        <v>0</v>
      </c>
      <c r="AN16" s="36">
        <f t="shared" si="0"/>
        <v>0</v>
      </c>
      <c r="AO16" s="33">
        <f t="shared" si="3"/>
        <v>0</v>
      </c>
      <c r="AP16" s="34">
        <f t="shared" si="4"/>
        <v>0</v>
      </c>
    </row>
    <row r="17" spans="1:42" ht="28.5" x14ac:dyDescent="0.25">
      <c r="A17" s="833"/>
      <c r="B17" s="830"/>
      <c r="C17" s="914"/>
      <c r="D17" s="44" t="s">
        <v>384</v>
      </c>
      <c r="E17" s="45">
        <v>1</v>
      </c>
      <c r="F17" s="50">
        <v>43872</v>
      </c>
      <c r="G17" s="44" t="s">
        <v>385</v>
      </c>
      <c r="H17" s="54" t="s">
        <v>52</v>
      </c>
      <c r="I17" s="35" t="s">
        <v>359</v>
      </c>
      <c r="J17" s="35" t="s">
        <v>359</v>
      </c>
      <c r="K17" s="45"/>
      <c r="L17" s="45"/>
      <c r="M17" s="45"/>
      <c r="N17" s="46">
        <v>0</v>
      </c>
      <c r="O17" s="46">
        <v>0</v>
      </c>
      <c r="P17" s="46">
        <v>0</v>
      </c>
      <c r="Q17" s="41">
        <f t="shared" si="1"/>
        <v>0</v>
      </c>
      <c r="R17" s="47"/>
      <c r="S17" s="47"/>
      <c r="T17" s="47"/>
      <c r="U17" s="47"/>
      <c r="V17" s="837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8"/>
      <c r="AH17" s="48"/>
      <c r="AI17" s="48"/>
      <c r="AJ17" s="48"/>
      <c r="AK17" s="36">
        <f t="shared" si="2"/>
        <v>0</v>
      </c>
      <c r="AL17" s="36">
        <f t="shared" si="0"/>
        <v>0</v>
      </c>
      <c r="AM17" s="36">
        <f t="shared" si="0"/>
        <v>0</v>
      </c>
      <c r="AN17" s="36">
        <f t="shared" si="0"/>
        <v>0</v>
      </c>
      <c r="AO17" s="33">
        <f t="shared" si="3"/>
        <v>0</v>
      </c>
      <c r="AP17" s="34">
        <f t="shared" si="4"/>
        <v>0</v>
      </c>
    </row>
    <row r="18" spans="1:42" ht="57" x14ac:dyDescent="0.25">
      <c r="A18" s="833"/>
      <c r="B18" s="830"/>
      <c r="C18" s="914"/>
      <c r="D18" s="44" t="s">
        <v>386</v>
      </c>
      <c r="E18" s="45">
        <v>1</v>
      </c>
      <c r="F18" s="50">
        <v>44175</v>
      </c>
      <c r="G18" s="44" t="s">
        <v>387</v>
      </c>
      <c r="H18" s="54" t="s">
        <v>52</v>
      </c>
      <c r="I18" s="35" t="s">
        <v>359</v>
      </c>
      <c r="J18" s="35" t="s">
        <v>359</v>
      </c>
      <c r="K18" s="45"/>
      <c r="L18" s="45"/>
      <c r="M18" s="45"/>
      <c r="N18" s="46">
        <v>0</v>
      </c>
      <c r="O18" s="46">
        <v>0</v>
      </c>
      <c r="P18" s="46">
        <v>0</v>
      </c>
      <c r="Q18" s="41">
        <f t="shared" si="1"/>
        <v>0</v>
      </c>
      <c r="R18" s="47"/>
      <c r="S18" s="47"/>
      <c r="T18" s="47"/>
      <c r="U18" s="47"/>
      <c r="V18" s="837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8"/>
      <c r="AH18" s="48"/>
      <c r="AI18" s="48"/>
      <c r="AJ18" s="48"/>
      <c r="AK18" s="36">
        <f t="shared" si="2"/>
        <v>0</v>
      </c>
      <c r="AL18" s="36">
        <f t="shared" si="0"/>
        <v>0</v>
      </c>
      <c r="AM18" s="36">
        <f t="shared" si="0"/>
        <v>0</v>
      </c>
      <c r="AN18" s="36">
        <f t="shared" si="0"/>
        <v>0</v>
      </c>
      <c r="AO18" s="33">
        <f t="shared" si="3"/>
        <v>0</v>
      </c>
      <c r="AP18" s="34">
        <f t="shared" si="4"/>
        <v>0</v>
      </c>
    </row>
    <row r="19" spans="1:42" ht="114" x14ac:dyDescent="0.25">
      <c r="A19" s="833"/>
      <c r="B19" s="830"/>
      <c r="C19" s="914"/>
      <c r="D19" s="44" t="s">
        <v>388</v>
      </c>
      <c r="E19" s="45">
        <v>1</v>
      </c>
      <c r="F19" s="50">
        <v>44175</v>
      </c>
      <c r="G19" s="44" t="s">
        <v>389</v>
      </c>
      <c r="H19" s="54" t="s">
        <v>52</v>
      </c>
      <c r="I19" s="35" t="s">
        <v>359</v>
      </c>
      <c r="J19" s="35" t="s">
        <v>359</v>
      </c>
      <c r="K19" s="45"/>
      <c r="L19" s="45"/>
      <c r="M19" s="45"/>
      <c r="N19" s="46">
        <v>0</v>
      </c>
      <c r="O19" s="46">
        <v>0</v>
      </c>
      <c r="P19" s="46">
        <v>0</v>
      </c>
      <c r="Q19" s="41">
        <f t="shared" si="1"/>
        <v>0</v>
      </c>
      <c r="R19" s="47"/>
      <c r="S19" s="47"/>
      <c r="T19" s="47"/>
      <c r="U19" s="47"/>
      <c r="V19" s="837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8"/>
      <c r="AH19" s="48"/>
      <c r="AI19" s="48"/>
      <c r="AJ19" s="48"/>
      <c r="AK19" s="36">
        <f t="shared" si="2"/>
        <v>0</v>
      </c>
      <c r="AL19" s="36">
        <f t="shared" si="0"/>
        <v>0</v>
      </c>
      <c r="AM19" s="36">
        <f t="shared" si="0"/>
        <v>0</v>
      </c>
      <c r="AN19" s="36">
        <f t="shared" si="0"/>
        <v>0</v>
      </c>
      <c r="AO19" s="33">
        <f t="shared" si="3"/>
        <v>0</v>
      </c>
      <c r="AP19" s="34">
        <f t="shared" si="4"/>
        <v>0</v>
      </c>
    </row>
    <row r="20" spans="1:42" ht="29.25" thickBot="1" x14ac:dyDescent="0.3">
      <c r="A20" s="862"/>
      <c r="B20" s="912"/>
      <c r="C20" s="915"/>
      <c r="D20" s="44" t="s">
        <v>106</v>
      </c>
      <c r="E20" s="45">
        <v>1</v>
      </c>
      <c r="F20" s="50">
        <v>44238</v>
      </c>
      <c r="G20" s="44" t="s">
        <v>390</v>
      </c>
      <c r="H20" s="54" t="s">
        <v>52</v>
      </c>
      <c r="I20" s="35" t="s">
        <v>359</v>
      </c>
      <c r="J20" s="35" t="s">
        <v>359</v>
      </c>
      <c r="K20" s="45"/>
      <c r="L20" s="45"/>
      <c r="M20" s="45"/>
      <c r="N20" s="46">
        <v>0</v>
      </c>
      <c r="O20" s="46">
        <v>0</v>
      </c>
      <c r="P20" s="46">
        <v>0</v>
      </c>
      <c r="Q20" s="41">
        <f t="shared" si="1"/>
        <v>0</v>
      </c>
      <c r="R20" s="47"/>
      <c r="S20" s="47"/>
      <c r="T20" s="47"/>
      <c r="U20" s="47"/>
      <c r="V20" s="839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8"/>
      <c r="AH20" s="48"/>
      <c r="AI20" s="48"/>
      <c r="AJ20" s="48"/>
      <c r="AK20" s="36">
        <f t="shared" si="2"/>
        <v>0</v>
      </c>
      <c r="AL20" s="36">
        <f t="shared" si="0"/>
        <v>0</v>
      </c>
      <c r="AM20" s="36">
        <f t="shared" si="0"/>
        <v>0</v>
      </c>
      <c r="AN20" s="36">
        <f t="shared" si="0"/>
        <v>0</v>
      </c>
      <c r="AO20" s="33">
        <f t="shared" si="3"/>
        <v>0</v>
      </c>
      <c r="AP20" s="34">
        <f t="shared" si="4"/>
        <v>0</v>
      </c>
    </row>
    <row r="21" spans="1:42" ht="71.25" x14ac:dyDescent="0.25">
      <c r="A21" s="832">
        <v>2</v>
      </c>
      <c r="B21" s="874" t="s">
        <v>687</v>
      </c>
      <c r="C21" s="878">
        <v>3</v>
      </c>
      <c r="D21" s="39" t="s">
        <v>688</v>
      </c>
      <c r="E21" s="35">
        <v>1</v>
      </c>
      <c r="F21" s="51">
        <v>44336</v>
      </c>
      <c r="G21" s="39" t="s">
        <v>203</v>
      </c>
      <c r="H21" s="53" t="s">
        <v>483</v>
      </c>
      <c r="I21" s="35"/>
      <c r="J21" s="35" t="s">
        <v>689</v>
      </c>
      <c r="K21" s="35"/>
      <c r="L21" s="35" t="s">
        <v>689</v>
      </c>
      <c r="M21" s="35"/>
      <c r="N21" s="52">
        <v>540000</v>
      </c>
      <c r="O21" s="40">
        <v>403200</v>
      </c>
      <c r="P21" s="40">
        <v>12600</v>
      </c>
      <c r="Q21" s="41">
        <f>N21+O21+P21</f>
        <v>955800</v>
      </c>
      <c r="R21" s="42"/>
      <c r="S21" s="42"/>
      <c r="T21" s="42"/>
      <c r="U21" s="42"/>
      <c r="V21" s="836">
        <v>10588</v>
      </c>
      <c r="W21" s="35" t="s">
        <v>690</v>
      </c>
      <c r="X21" s="35"/>
      <c r="Y21" s="35"/>
      <c r="Z21" s="35">
        <v>15</v>
      </c>
      <c r="AA21" s="35">
        <v>3.5</v>
      </c>
      <c r="AB21" s="35"/>
      <c r="AC21" s="35"/>
      <c r="AD21" s="35"/>
      <c r="AE21" s="35"/>
      <c r="AF21" s="35"/>
      <c r="AG21" s="43"/>
      <c r="AH21" s="43"/>
      <c r="AI21" s="43"/>
      <c r="AJ21" s="43"/>
      <c r="AK21" s="36">
        <f>R21*Y21</f>
        <v>0</v>
      </c>
      <c r="AL21" s="36">
        <f t="shared" si="0"/>
        <v>0</v>
      </c>
      <c r="AM21" s="36">
        <f t="shared" si="0"/>
        <v>0</v>
      </c>
      <c r="AN21" s="36">
        <v>2198000</v>
      </c>
      <c r="AO21" s="33">
        <f>AK21+AL21+AM21+AN21</f>
        <v>2198000</v>
      </c>
      <c r="AP21" s="34">
        <f>AO21-Q21</f>
        <v>1242200</v>
      </c>
    </row>
    <row r="22" spans="1:42" ht="71.25" x14ac:dyDescent="0.25">
      <c r="A22" s="862"/>
      <c r="B22" s="825"/>
      <c r="C22" s="839"/>
      <c r="D22" s="39" t="s">
        <v>55</v>
      </c>
      <c r="E22" s="35">
        <v>3</v>
      </c>
      <c r="F22" s="51">
        <v>44308</v>
      </c>
      <c r="G22" s="39" t="s">
        <v>691</v>
      </c>
      <c r="H22" s="53" t="s">
        <v>483</v>
      </c>
      <c r="I22" s="35"/>
      <c r="J22" s="35" t="s">
        <v>689</v>
      </c>
      <c r="K22" s="35"/>
      <c r="L22" s="35" t="s">
        <v>689</v>
      </c>
      <c r="M22" s="35"/>
      <c r="N22" s="52">
        <v>4557120</v>
      </c>
      <c r="O22" s="40">
        <v>2581040</v>
      </c>
      <c r="P22" s="40">
        <v>751800</v>
      </c>
      <c r="Q22" s="41">
        <f t="shared" ref="Q22" si="5">N22+O22+P22</f>
        <v>7889960</v>
      </c>
      <c r="R22" s="42"/>
      <c r="S22" s="42"/>
      <c r="T22" s="42"/>
      <c r="U22" s="42"/>
      <c r="V22" s="839"/>
      <c r="W22" s="35">
        <v>9639</v>
      </c>
      <c r="X22" s="35">
        <v>91</v>
      </c>
      <c r="Y22" s="35"/>
      <c r="Z22" s="35"/>
      <c r="AA22" s="35"/>
      <c r="AB22" s="35">
        <v>10200</v>
      </c>
      <c r="AC22" s="35"/>
      <c r="AD22" s="35"/>
      <c r="AE22" s="35"/>
      <c r="AF22" s="35"/>
      <c r="AG22" s="43"/>
      <c r="AH22" s="43"/>
      <c r="AI22" s="43"/>
      <c r="AJ22" s="43"/>
      <c r="AK22" s="36">
        <f t="shared" ref="AK22" si="6">R22*Y22</f>
        <v>0</v>
      </c>
      <c r="AL22" s="36">
        <f t="shared" si="0"/>
        <v>0</v>
      </c>
      <c r="AM22" s="36">
        <f t="shared" si="0"/>
        <v>0</v>
      </c>
      <c r="AN22" s="36">
        <v>7804866</v>
      </c>
      <c r="AO22" s="33">
        <f t="shared" ref="AO22" si="7">AK22+AL22+AM22+AN22</f>
        <v>7804866</v>
      </c>
      <c r="AP22" s="34">
        <f t="shared" ref="AP22" si="8">AO22-Q22</f>
        <v>-85094</v>
      </c>
    </row>
    <row r="23" spans="1:42" ht="28.5" x14ac:dyDescent="0.25">
      <c r="A23" s="820">
        <v>3</v>
      </c>
      <c r="B23" s="823" t="s">
        <v>391</v>
      </c>
      <c r="C23" s="836">
        <v>6</v>
      </c>
      <c r="D23" s="39" t="s">
        <v>692</v>
      </c>
      <c r="E23" s="35">
        <v>1</v>
      </c>
      <c r="F23" s="35" t="s">
        <v>693</v>
      </c>
      <c r="G23" s="39" t="s">
        <v>694</v>
      </c>
      <c r="H23" s="53" t="s">
        <v>49</v>
      </c>
      <c r="I23" s="35">
        <v>2</v>
      </c>
      <c r="J23" s="35"/>
      <c r="K23" s="35"/>
      <c r="L23" s="35"/>
      <c r="M23" s="35"/>
      <c r="N23" s="40">
        <v>42500</v>
      </c>
      <c r="O23" s="40">
        <v>1223700</v>
      </c>
      <c r="P23" s="40"/>
      <c r="Q23" s="41">
        <f>N23+O23+P23</f>
        <v>1266200</v>
      </c>
      <c r="R23" s="42"/>
      <c r="S23" s="42">
        <v>20000</v>
      </c>
      <c r="T23" s="42"/>
      <c r="U23" s="42"/>
      <c r="V23" s="836">
        <v>25464</v>
      </c>
      <c r="W23" s="35">
        <v>2</v>
      </c>
      <c r="X23" s="35"/>
      <c r="Y23" s="35"/>
      <c r="Z23" s="35"/>
      <c r="AA23" s="35"/>
      <c r="AB23" s="35">
        <v>197</v>
      </c>
      <c r="AC23" s="35"/>
      <c r="AD23" s="35"/>
      <c r="AE23" s="35"/>
      <c r="AF23" s="35">
        <v>197</v>
      </c>
      <c r="AG23" s="43"/>
      <c r="AH23" s="43"/>
      <c r="AI23" s="43"/>
      <c r="AJ23" s="43">
        <v>3580000</v>
      </c>
      <c r="AK23" s="36">
        <f>R23*Y23</f>
        <v>0</v>
      </c>
      <c r="AL23" s="36">
        <f t="shared" ref="AL23:AN25" si="9">S23*Z23</f>
        <v>0</v>
      </c>
      <c r="AM23" s="36">
        <f t="shared" si="9"/>
        <v>0</v>
      </c>
      <c r="AN23" s="36">
        <f t="shared" si="9"/>
        <v>0</v>
      </c>
      <c r="AO23" s="33">
        <f>AK23+AL23+AM23+AN23</f>
        <v>0</v>
      </c>
      <c r="AP23" s="34">
        <v>0</v>
      </c>
    </row>
    <row r="24" spans="1:42" ht="28.5" x14ac:dyDescent="0.25">
      <c r="A24" s="821"/>
      <c r="B24" s="824"/>
      <c r="C24" s="837"/>
      <c r="D24" s="39" t="s">
        <v>392</v>
      </c>
      <c r="E24" s="35">
        <v>2</v>
      </c>
      <c r="F24" s="35" t="s">
        <v>695</v>
      </c>
      <c r="G24" s="39" t="s">
        <v>696</v>
      </c>
      <c r="H24" s="53" t="s">
        <v>49</v>
      </c>
      <c r="I24" s="35">
        <v>1</v>
      </c>
      <c r="J24" s="35"/>
      <c r="K24" s="35"/>
      <c r="L24" s="35"/>
      <c r="M24" s="35"/>
      <c r="N24" s="40"/>
      <c r="O24" s="40">
        <v>9150</v>
      </c>
      <c r="P24" s="40">
        <v>98500</v>
      </c>
      <c r="Q24" s="41">
        <f t="shared" ref="Q24:Q25" si="10">N24+O24+P24</f>
        <v>107650</v>
      </c>
      <c r="R24" s="42">
        <v>25000</v>
      </c>
      <c r="S24" s="42"/>
      <c r="T24" s="42"/>
      <c r="U24" s="42"/>
      <c r="V24" s="837"/>
      <c r="W24" s="35">
        <v>1</v>
      </c>
      <c r="X24" s="35"/>
      <c r="Y24" s="35">
        <v>1</v>
      </c>
      <c r="Z24" s="35"/>
      <c r="AA24" s="35"/>
      <c r="AB24" s="35"/>
      <c r="AC24" s="35">
        <v>1</v>
      </c>
      <c r="AD24" s="35"/>
      <c r="AE24" s="35"/>
      <c r="AF24" s="35"/>
      <c r="AG24" s="43">
        <v>25000</v>
      </c>
      <c r="AH24" s="43"/>
      <c r="AI24" s="43"/>
      <c r="AJ24" s="43"/>
      <c r="AK24" s="36">
        <v>0</v>
      </c>
      <c r="AL24" s="36">
        <f t="shared" si="9"/>
        <v>0</v>
      </c>
      <c r="AM24" s="36">
        <f t="shared" si="9"/>
        <v>0</v>
      </c>
      <c r="AN24" s="36">
        <f t="shared" si="9"/>
        <v>0</v>
      </c>
      <c r="AO24" s="33">
        <f t="shared" ref="AO24:AO25" si="11">AK24+AL24+AM24+AN24</f>
        <v>0</v>
      </c>
      <c r="AP24" s="34">
        <v>0</v>
      </c>
    </row>
    <row r="25" spans="1:42" x14ac:dyDescent="0.25">
      <c r="A25" s="821"/>
      <c r="B25" s="824"/>
      <c r="C25" s="837"/>
      <c r="D25" s="35" t="s">
        <v>50</v>
      </c>
      <c r="E25" s="35">
        <v>1</v>
      </c>
      <c r="F25" s="35" t="s">
        <v>693</v>
      </c>
      <c r="G25" s="39" t="s">
        <v>697</v>
      </c>
      <c r="H25" s="53" t="s">
        <v>49</v>
      </c>
      <c r="I25" s="35">
        <v>1</v>
      </c>
      <c r="J25" s="35"/>
      <c r="K25" s="35"/>
      <c r="L25" s="35"/>
      <c r="M25" s="35"/>
      <c r="N25" s="40">
        <v>6000</v>
      </c>
      <c r="O25" s="40">
        <v>253000</v>
      </c>
      <c r="P25" s="40">
        <v>188200</v>
      </c>
      <c r="Q25" s="41">
        <f t="shared" si="10"/>
        <v>447200</v>
      </c>
      <c r="R25" s="42"/>
      <c r="S25" s="42">
        <v>10000</v>
      </c>
      <c r="T25" s="42"/>
      <c r="U25" s="42"/>
      <c r="V25" s="837"/>
      <c r="W25" s="35">
        <v>2</v>
      </c>
      <c r="X25" s="35"/>
      <c r="Y25" s="35"/>
      <c r="Z25" s="35">
        <v>577.20000000000005</v>
      </c>
      <c r="AA25" s="35"/>
      <c r="AB25" s="35"/>
      <c r="AC25" s="35"/>
      <c r="AD25" s="35">
        <v>577.20000000000005</v>
      </c>
      <c r="AE25" s="35"/>
      <c r="AF25" s="35"/>
      <c r="AG25" s="43"/>
      <c r="AH25" s="43">
        <v>672000</v>
      </c>
      <c r="AI25" s="43"/>
      <c r="AJ25" s="43"/>
      <c r="AK25" s="37">
        <v>0</v>
      </c>
      <c r="AL25" s="36">
        <f>R25*Z25</f>
        <v>0</v>
      </c>
      <c r="AM25" s="36">
        <f t="shared" si="9"/>
        <v>0</v>
      </c>
      <c r="AN25" s="36">
        <f t="shared" si="9"/>
        <v>0</v>
      </c>
      <c r="AO25" s="33">
        <f t="shared" si="11"/>
        <v>0</v>
      </c>
      <c r="AP25" s="38">
        <v>0</v>
      </c>
    </row>
    <row r="26" spans="1:42" ht="28.5" x14ac:dyDescent="0.25">
      <c r="A26" s="822"/>
      <c r="B26" s="825"/>
      <c r="C26" s="839"/>
      <c r="D26" s="39" t="s">
        <v>698</v>
      </c>
      <c r="E26" s="35">
        <v>1</v>
      </c>
      <c r="F26" s="35" t="s">
        <v>695</v>
      </c>
      <c r="G26" s="39" t="s">
        <v>393</v>
      </c>
      <c r="H26" s="53" t="s">
        <v>49</v>
      </c>
      <c r="I26" s="35"/>
      <c r="J26" s="35"/>
      <c r="K26" s="35"/>
      <c r="L26" s="35"/>
      <c r="M26" s="35"/>
      <c r="N26" s="40"/>
      <c r="O26" s="40"/>
      <c r="P26" s="40"/>
      <c r="Q26" s="41"/>
      <c r="R26" s="42"/>
      <c r="S26" s="42"/>
      <c r="T26" s="42"/>
      <c r="U26" s="42"/>
      <c r="V26" s="839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43"/>
      <c r="AH26" s="43"/>
      <c r="AI26" s="43"/>
      <c r="AJ26" s="43"/>
      <c r="AK26" s="36"/>
      <c r="AL26" s="36"/>
      <c r="AM26" s="36"/>
      <c r="AN26" s="36"/>
      <c r="AO26" s="33"/>
      <c r="AP26" s="38"/>
    </row>
    <row r="27" spans="1:42" ht="21.75" customHeight="1" thickBot="1" x14ac:dyDescent="0.3">
      <c r="A27" s="67"/>
      <c r="B27" s="68" t="s">
        <v>42</v>
      </c>
      <c r="C27" s="68">
        <f>SUM(C7:C26)</f>
        <v>17</v>
      </c>
      <c r="D27" s="68"/>
      <c r="E27" s="68">
        <f t="shared" ref="E27:AP27" si="12">SUM(E7:E26)</f>
        <v>23</v>
      </c>
      <c r="F27" s="68"/>
      <c r="G27" s="68"/>
      <c r="H27" s="68"/>
      <c r="I27" s="68"/>
      <c r="J27" s="68"/>
      <c r="K27" s="68"/>
      <c r="L27" s="68"/>
      <c r="M27" s="68"/>
      <c r="N27" s="68">
        <f t="shared" si="12"/>
        <v>5853120</v>
      </c>
      <c r="O27" s="68">
        <f t="shared" si="12"/>
        <v>5274140</v>
      </c>
      <c r="P27" s="68">
        <f t="shared" si="12"/>
        <v>1439600</v>
      </c>
      <c r="Q27" s="68">
        <f t="shared" si="12"/>
        <v>12566860</v>
      </c>
      <c r="R27" s="68">
        <f t="shared" si="12"/>
        <v>25000</v>
      </c>
      <c r="S27" s="68">
        <f t="shared" si="12"/>
        <v>30000</v>
      </c>
      <c r="T27" s="68">
        <f t="shared" si="12"/>
        <v>0</v>
      </c>
      <c r="U27" s="68">
        <f t="shared" si="12"/>
        <v>0</v>
      </c>
      <c r="V27" s="68">
        <f t="shared" si="12"/>
        <v>45668</v>
      </c>
      <c r="W27" s="68">
        <f t="shared" si="12"/>
        <v>9644</v>
      </c>
      <c r="X27" s="68">
        <f t="shared" si="12"/>
        <v>91</v>
      </c>
      <c r="Y27" s="68">
        <f t="shared" si="12"/>
        <v>1</v>
      </c>
      <c r="Z27" s="68">
        <f t="shared" si="12"/>
        <v>2292.1999999999998</v>
      </c>
      <c r="AA27" s="68">
        <f t="shared" si="12"/>
        <v>411.1</v>
      </c>
      <c r="AB27" s="68">
        <f t="shared" si="12"/>
        <v>10397</v>
      </c>
      <c r="AC27" s="68">
        <f t="shared" si="12"/>
        <v>1</v>
      </c>
      <c r="AD27" s="68">
        <f t="shared" si="12"/>
        <v>577.20000000000005</v>
      </c>
      <c r="AE27" s="68">
        <f t="shared" si="12"/>
        <v>0</v>
      </c>
      <c r="AF27" s="68">
        <f t="shared" si="12"/>
        <v>197</v>
      </c>
      <c r="AG27" s="68">
        <f t="shared" si="12"/>
        <v>25000</v>
      </c>
      <c r="AH27" s="68">
        <f t="shared" si="12"/>
        <v>672000</v>
      </c>
      <c r="AI27" s="68">
        <f t="shared" si="12"/>
        <v>0</v>
      </c>
      <c r="AJ27" s="68">
        <f t="shared" si="12"/>
        <v>3580000</v>
      </c>
      <c r="AK27" s="68">
        <f t="shared" si="12"/>
        <v>0</v>
      </c>
      <c r="AL27" s="68">
        <f t="shared" si="12"/>
        <v>0</v>
      </c>
      <c r="AM27" s="68">
        <f t="shared" si="12"/>
        <v>0</v>
      </c>
      <c r="AN27" s="68">
        <f t="shared" si="12"/>
        <v>10002866</v>
      </c>
      <c r="AO27" s="68">
        <f t="shared" si="12"/>
        <v>10002866</v>
      </c>
      <c r="AP27" s="68">
        <f t="shared" si="12"/>
        <v>-742944</v>
      </c>
    </row>
    <row r="29" spans="1:42" x14ac:dyDescent="0.25">
      <c r="B29" s="911" t="s">
        <v>742</v>
      </c>
      <c r="C29" s="911"/>
      <c r="D29" s="911"/>
      <c r="E29" s="911"/>
      <c r="F29" s="911"/>
      <c r="G29" s="911"/>
      <c r="H29" s="911"/>
      <c r="I29" s="911"/>
      <c r="J29" s="911"/>
      <c r="K29" s="911"/>
    </row>
    <row r="30" spans="1:42" x14ac:dyDescent="0.25">
      <c r="B30" s="911"/>
      <c r="C30" s="911"/>
      <c r="D30" s="911"/>
      <c r="E30" s="911"/>
      <c r="F30" s="911"/>
      <c r="G30" s="911"/>
      <c r="H30" s="911"/>
      <c r="I30" s="911"/>
      <c r="J30" s="911"/>
      <c r="K30" s="911"/>
    </row>
  </sheetData>
  <mergeCells count="45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V23:V26"/>
    <mergeCell ref="B7:B20"/>
    <mergeCell ref="C7:C20"/>
    <mergeCell ref="V7:V20"/>
    <mergeCell ref="B21:B22"/>
    <mergeCell ref="C21:C22"/>
    <mergeCell ref="V21:V22"/>
    <mergeCell ref="A7:A20"/>
    <mergeCell ref="A21:A22"/>
    <mergeCell ref="A23:A26"/>
    <mergeCell ref="B29:K30"/>
    <mergeCell ref="B23:B26"/>
    <mergeCell ref="C23:C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"/>
  <sheetViews>
    <sheetView topLeftCell="G1" zoomScale="55" zoomScaleNormal="55" workbookViewId="0">
      <selection sqref="A1:AO1"/>
    </sheetView>
  </sheetViews>
  <sheetFormatPr defaultRowHeight="15" x14ac:dyDescent="0.25"/>
  <cols>
    <col min="1" max="1" width="9.140625" style="760"/>
    <col min="2" max="2" width="13.85546875" style="760" customWidth="1"/>
    <col min="3" max="3" width="9.140625" style="760"/>
    <col min="4" max="4" width="13.28515625" style="760" customWidth="1"/>
    <col min="5" max="5" width="9.140625" style="760"/>
    <col min="6" max="6" width="11.7109375" style="760" customWidth="1"/>
    <col min="7" max="13" width="9.140625" style="760"/>
    <col min="14" max="14" width="11.5703125" style="760" customWidth="1"/>
    <col min="15" max="15" width="10.5703125" style="760" customWidth="1"/>
    <col min="16" max="16" width="9.140625" style="760"/>
    <col min="17" max="17" width="11.7109375" style="760" customWidth="1"/>
    <col min="18" max="19" width="9.140625" style="760"/>
    <col min="20" max="20" width="11" style="760" customWidth="1"/>
    <col min="21" max="35" width="9.140625" style="760"/>
    <col min="36" max="36" width="10.7109375" style="760" customWidth="1"/>
    <col min="37" max="39" width="9.140625" style="760"/>
    <col min="40" max="40" width="11" style="760" customWidth="1"/>
    <col min="41" max="41" width="10.5703125" style="760" customWidth="1"/>
    <col min="42" max="42" width="11.28515625" style="760" customWidth="1"/>
    <col min="43" max="16384" width="9.140625" style="760"/>
  </cols>
  <sheetData>
    <row r="1" spans="1:42" ht="63.75" customHeight="1" thickBot="1" x14ac:dyDescent="0.3">
      <c r="A1" s="799" t="s">
        <v>865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180"/>
    </row>
    <row r="2" spans="1:42" ht="52.5" customHeight="1" x14ac:dyDescent="0.25">
      <c r="A2" s="916" t="s">
        <v>13</v>
      </c>
      <c r="B2" s="919" t="s">
        <v>33</v>
      </c>
      <c r="C2" s="922" t="s">
        <v>43</v>
      </c>
      <c r="D2" s="808" t="s">
        <v>752</v>
      </c>
      <c r="E2" s="808"/>
      <c r="F2" s="808"/>
      <c r="G2" s="808"/>
      <c r="H2" s="808"/>
      <c r="I2" s="924" t="s">
        <v>14</v>
      </c>
      <c r="J2" s="924"/>
      <c r="K2" s="924"/>
      <c r="L2" s="924"/>
      <c r="M2" s="924"/>
      <c r="N2" s="847" t="s">
        <v>753</v>
      </c>
      <c r="O2" s="847"/>
      <c r="P2" s="847"/>
      <c r="Q2" s="847"/>
      <c r="R2" s="810" t="s">
        <v>23</v>
      </c>
      <c r="S2" s="810"/>
      <c r="T2" s="810"/>
      <c r="U2" s="810"/>
      <c r="V2" s="924" t="s">
        <v>34</v>
      </c>
      <c r="W2" s="924"/>
      <c r="X2" s="924"/>
      <c r="Y2" s="919" t="s">
        <v>22</v>
      </c>
      <c r="Z2" s="919"/>
      <c r="AA2" s="919"/>
      <c r="AB2" s="919"/>
      <c r="AC2" s="919"/>
      <c r="AD2" s="919"/>
      <c r="AE2" s="919"/>
      <c r="AF2" s="919"/>
      <c r="AG2" s="846" t="s">
        <v>0</v>
      </c>
      <c r="AH2" s="846"/>
      <c r="AI2" s="846"/>
      <c r="AJ2" s="846"/>
      <c r="AK2" s="846"/>
      <c r="AL2" s="846"/>
      <c r="AM2" s="846"/>
      <c r="AN2" s="846"/>
      <c r="AO2" s="846"/>
      <c r="AP2" s="848"/>
    </row>
    <row r="3" spans="1:42" ht="54" customHeight="1" x14ac:dyDescent="0.25">
      <c r="A3" s="917"/>
      <c r="B3" s="920"/>
      <c r="C3" s="923"/>
      <c r="D3" s="923" t="s">
        <v>47</v>
      </c>
      <c r="E3" s="920" t="s">
        <v>46</v>
      </c>
      <c r="F3" s="926" t="s">
        <v>10</v>
      </c>
      <c r="G3" s="927" t="s">
        <v>21</v>
      </c>
      <c r="H3" s="928" t="s">
        <v>686</v>
      </c>
      <c r="I3" s="927" t="s">
        <v>7</v>
      </c>
      <c r="J3" s="927" t="s">
        <v>6</v>
      </c>
      <c r="K3" s="927" t="s">
        <v>5</v>
      </c>
      <c r="L3" s="927" t="s">
        <v>32</v>
      </c>
      <c r="M3" s="930" t="s">
        <v>8</v>
      </c>
      <c r="N3" s="854" t="s">
        <v>31</v>
      </c>
      <c r="O3" s="854" t="s">
        <v>2</v>
      </c>
      <c r="P3" s="854" t="s">
        <v>3</v>
      </c>
      <c r="Q3" s="855" t="s">
        <v>41</v>
      </c>
      <c r="R3" s="811"/>
      <c r="S3" s="811"/>
      <c r="T3" s="811"/>
      <c r="U3" s="811"/>
      <c r="V3" s="930" t="s">
        <v>1</v>
      </c>
      <c r="W3" s="930"/>
      <c r="X3" s="930"/>
      <c r="Y3" s="920" t="s">
        <v>38</v>
      </c>
      <c r="Z3" s="920"/>
      <c r="AA3" s="920"/>
      <c r="AB3" s="920"/>
      <c r="AC3" s="920" t="s">
        <v>39</v>
      </c>
      <c r="AD3" s="920"/>
      <c r="AE3" s="920"/>
      <c r="AF3" s="920"/>
      <c r="AG3" s="842" t="s">
        <v>37</v>
      </c>
      <c r="AH3" s="842"/>
      <c r="AI3" s="842"/>
      <c r="AJ3" s="842"/>
      <c r="AK3" s="856" t="s">
        <v>40</v>
      </c>
      <c r="AL3" s="856"/>
      <c r="AM3" s="856"/>
      <c r="AN3" s="856"/>
      <c r="AO3" s="857" t="s">
        <v>41</v>
      </c>
      <c r="AP3" s="852" t="s">
        <v>44</v>
      </c>
    </row>
    <row r="4" spans="1:42" ht="67.5" x14ac:dyDescent="0.25">
      <c r="A4" s="917"/>
      <c r="B4" s="920"/>
      <c r="C4" s="923"/>
      <c r="D4" s="923"/>
      <c r="E4" s="920"/>
      <c r="F4" s="926"/>
      <c r="G4" s="927"/>
      <c r="H4" s="929"/>
      <c r="I4" s="927"/>
      <c r="J4" s="927"/>
      <c r="K4" s="927"/>
      <c r="L4" s="927"/>
      <c r="M4" s="930"/>
      <c r="N4" s="854"/>
      <c r="O4" s="854"/>
      <c r="P4" s="854"/>
      <c r="Q4" s="855"/>
      <c r="R4" s="55" t="s">
        <v>24</v>
      </c>
      <c r="S4" s="55" t="s">
        <v>25</v>
      </c>
      <c r="T4" s="55" t="s">
        <v>26</v>
      </c>
      <c r="U4" s="55" t="s">
        <v>27</v>
      </c>
      <c r="V4" s="728" t="s">
        <v>35</v>
      </c>
      <c r="W4" s="728" t="s">
        <v>36</v>
      </c>
      <c r="X4" s="728" t="s">
        <v>9</v>
      </c>
      <c r="Y4" s="727" t="s">
        <v>15</v>
      </c>
      <c r="Z4" s="727" t="s">
        <v>17</v>
      </c>
      <c r="AA4" s="727" t="s">
        <v>19</v>
      </c>
      <c r="AB4" s="727" t="s">
        <v>8</v>
      </c>
      <c r="AC4" s="727" t="s">
        <v>15</v>
      </c>
      <c r="AD4" s="727" t="s">
        <v>17</v>
      </c>
      <c r="AE4" s="727" t="s">
        <v>19</v>
      </c>
      <c r="AF4" s="727" t="s">
        <v>8</v>
      </c>
      <c r="AG4" s="57" t="s">
        <v>15</v>
      </c>
      <c r="AH4" s="57" t="s">
        <v>17</v>
      </c>
      <c r="AI4" s="57" t="s">
        <v>19</v>
      </c>
      <c r="AJ4" s="58" t="s">
        <v>27</v>
      </c>
      <c r="AK4" s="59" t="s">
        <v>15</v>
      </c>
      <c r="AL4" s="59" t="s">
        <v>17</v>
      </c>
      <c r="AM4" s="59" t="s">
        <v>19</v>
      </c>
      <c r="AN4" s="60" t="s">
        <v>27</v>
      </c>
      <c r="AO4" s="857"/>
      <c r="AP4" s="852"/>
    </row>
    <row r="5" spans="1:42" ht="75" customHeight="1" thickBot="1" x14ac:dyDescent="0.3">
      <c r="A5" s="918"/>
      <c r="B5" s="921"/>
      <c r="C5" s="724" t="s">
        <v>12</v>
      </c>
      <c r="D5" s="925"/>
      <c r="E5" s="724" t="s">
        <v>12</v>
      </c>
      <c r="F5" s="181"/>
      <c r="G5" s="181"/>
      <c r="H5" s="62"/>
      <c r="I5" s="724"/>
      <c r="J5" s="724"/>
      <c r="K5" s="726"/>
      <c r="L5" s="724"/>
      <c r="M5" s="724"/>
      <c r="N5" s="13" t="s">
        <v>30</v>
      </c>
      <c r="O5" s="13" t="s">
        <v>30</v>
      </c>
      <c r="P5" s="13" t="s">
        <v>30</v>
      </c>
      <c r="Q5" s="14" t="s">
        <v>30</v>
      </c>
      <c r="R5" s="63" t="s">
        <v>28</v>
      </c>
      <c r="S5" s="63" t="s">
        <v>28</v>
      </c>
      <c r="T5" s="63" t="s">
        <v>28</v>
      </c>
      <c r="U5" s="63" t="s">
        <v>28</v>
      </c>
      <c r="V5" s="724" t="s">
        <v>29</v>
      </c>
      <c r="W5" s="724" t="s">
        <v>12</v>
      </c>
      <c r="X5" s="724" t="s">
        <v>9</v>
      </c>
      <c r="Y5" s="182" t="s">
        <v>16</v>
      </c>
      <c r="Z5" s="182" t="s">
        <v>18</v>
      </c>
      <c r="AA5" s="182" t="s">
        <v>20</v>
      </c>
      <c r="AB5" s="182"/>
      <c r="AC5" s="182" t="s">
        <v>16</v>
      </c>
      <c r="AD5" s="182" t="s">
        <v>18</v>
      </c>
      <c r="AE5" s="182" t="s">
        <v>20</v>
      </c>
      <c r="AF5" s="182"/>
      <c r="AG5" s="65" t="s">
        <v>28</v>
      </c>
      <c r="AH5" s="65" t="s">
        <v>28</v>
      </c>
      <c r="AI5" s="65" t="s">
        <v>28</v>
      </c>
      <c r="AJ5" s="65" t="s">
        <v>28</v>
      </c>
      <c r="AK5" s="66" t="s">
        <v>28</v>
      </c>
      <c r="AL5" s="66" t="s">
        <v>28</v>
      </c>
      <c r="AM5" s="66" t="s">
        <v>28</v>
      </c>
      <c r="AN5" s="15" t="s">
        <v>30</v>
      </c>
      <c r="AO5" s="372" t="s">
        <v>30</v>
      </c>
      <c r="AP5" s="373" t="s">
        <v>30</v>
      </c>
    </row>
    <row r="6" spans="1:42" x14ac:dyDescent="0.25">
      <c r="A6" s="183">
        <v>1</v>
      </c>
      <c r="B6" s="184">
        <v>2</v>
      </c>
      <c r="C6" s="185">
        <v>3</v>
      </c>
      <c r="D6" s="184">
        <v>4</v>
      </c>
      <c r="E6" s="185">
        <v>5</v>
      </c>
      <c r="F6" s="186">
        <v>6</v>
      </c>
      <c r="G6" s="185">
        <v>7</v>
      </c>
      <c r="H6" s="21">
        <v>8</v>
      </c>
      <c r="I6" s="185">
        <v>9</v>
      </c>
      <c r="J6" s="184">
        <v>10</v>
      </c>
      <c r="K6" s="185">
        <v>11</v>
      </c>
      <c r="L6" s="184">
        <v>12</v>
      </c>
      <c r="M6" s="185">
        <v>13</v>
      </c>
      <c r="N6" s="22">
        <v>14</v>
      </c>
      <c r="O6" s="23">
        <v>15</v>
      </c>
      <c r="P6" s="22">
        <v>16</v>
      </c>
      <c r="Q6" s="24">
        <v>17</v>
      </c>
      <c r="R6" s="25">
        <v>18</v>
      </c>
      <c r="S6" s="26">
        <v>19</v>
      </c>
      <c r="T6" s="25">
        <v>20</v>
      </c>
      <c r="U6" s="26">
        <v>21</v>
      </c>
      <c r="V6" s="184">
        <v>22</v>
      </c>
      <c r="W6" s="185">
        <v>23</v>
      </c>
      <c r="X6" s="184">
        <v>24</v>
      </c>
      <c r="Y6" s="185">
        <v>25</v>
      </c>
      <c r="Z6" s="184">
        <v>26</v>
      </c>
      <c r="AA6" s="185">
        <v>27</v>
      </c>
      <c r="AB6" s="184">
        <v>28</v>
      </c>
      <c r="AC6" s="185">
        <v>29</v>
      </c>
      <c r="AD6" s="184">
        <v>30</v>
      </c>
      <c r="AE6" s="185">
        <v>31</v>
      </c>
      <c r="AF6" s="184">
        <v>32</v>
      </c>
      <c r="AG6" s="27">
        <v>33</v>
      </c>
      <c r="AH6" s="28">
        <v>34</v>
      </c>
      <c r="AI6" s="27">
        <v>35</v>
      </c>
      <c r="AJ6" s="28">
        <v>36</v>
      </c>
      <c r="AK6" s="29">
        <v>37</v>
      </c>
      <c r="AL6" s="30">
        <v>38</v>
      </c>
      <c r="AM6" s="29">
        <v>39</v>
      </c>
      <c r="AN6" s="30">
        <v>40</v>
      </c>
      <c r="AO6" s="31">
        <v>41</v>
      </c>
      <c r="AP6" s="32">
        <v>42</v>
      </c>
    </row>
    <row r="7" spans="1:42" ht="64.5" x14ac:dyDescent="0.25">
      <c r="A7" s="931">
        <v>1</v>
      </c>
      <c r="B7" s="933" t="s">
        <v>394</v>
      </c>
      <c r="C7" s="935">
        <v>8</v>
      </c>
      <c r="D7" s="187" t="s">
        <v>395</v>
      </c>
      <c r="E7" s="467">
        <v>1</v>
      </c>
      <c r="F7" s="188" t="s">
        <v>396</v>
      </c>
      <c r="G7" s="187" t="s">
        <v>397</v>
      </c>
      <c r="H7" s="189" t="s">
        <v>398</v>
      </c>
      <c r="I7" s="467" t="s">
        <v>59</v>
      </c>
      <c r="J7" s="467" t="s">
        <v>59</v>
      </c>
      <c r="K7" s="467" t="s">
        <v>65</v>
      </c>
      <c r="L7" s="467" t="s">
        <v>59</v>
      </c>
      <c r="M7" s="467" t="s">
        <v>59</v>
      </c>
      <c r="N7" s="190">
        <v>450000</v>
      </c>
      <c r="O7" s="190">
        <v>121524</v>
      </c>
      <c r="P7" s="191">
        <v>0</v>
      </c>
      <c r="Q7" s="161">
        <f t="shared" ref="Q7:Q42" si="0">N7+O7+P7</f>
        <v>571524</v>
      </c>
      <c r="R7" s="393">
        <v>0</v>
      </c>
      <c r="S7" s="393">
        <v>0</v>
      </c>
      <c r="T7" s="393">
        <v>0</v>
      </c>
      <c r="U7" s="393">
        <v>250</v>
      </c>
      <c r="V7" s="467">
        <v>17457</v>
      </c>
      <c r="W7" s="467">
        <v>1500</v>
      </c>
      <c r="X7" s="192">
        <f>W7/V7*100</f>
        <v>8.5925416738271192</v>
      </c>
      <c r="Y7" s="467">
        <v>0</v>
      </c>
      <c r="Z7" s="467">
        <v>0</v>
      </c>
      <c r="AA7" s="467">
        <v>0</v>
      </c>
      <c r="AB7" s="467">
        <v>106</v>
      </c>
      <c r="AC7" s="467">
        <v>0</v>
      </c>
      <c r="AD7" s="467">
        <v>0</v>
      </c>
      <c r="AE7" s="467">
        <v>0</v>
      </c>
      <c r="AF7" s="467">
        <v>0</v>
      </c>
      <c r="AG7" s="388">
        <v>0</v>
      </c>
      <c r="AH7" s="388">
        <v>0</v>
      </c>
      <c r="AI7" s="388">
        <v>0</v>
      </c>
      <c r="AJ7" s="388">
        <v>0</v>
      </c>
      <c r="AK7" s="390">
        <f>R7*Y7</f>
        <v>0</v>
      </c>
      <c r="AL7" s="390">
        <f t="shared" ref="AL7:AM22" si="1">S7*Z7</f>
        <v>0</v>
      </c>
      <c r="AM7" s="390">
        <f t="shared" si="1"/>
        <v>0</v>
      </c>
      <c r="AN7" s="390">
        <v>0</v>
      </c>
      <c r="AO7" s="720">
        <v>0</v>
      </c>
      <c r="AP7" s="371">
        <f t="shared" ref="AP7:AP40" si="2">AO7-Q7</f>
        <v>-571524</v>
      </c>
    </row>
    <row r="8" spans="1:42" ht="61.5" x14ac:dyDescent="0.25">
      <c r="A8" s="931"/>
      <c r="B8" s="933"/>
      <c r="C8" s="935"/>
      <c r="D8" s="187" t="s">
        <v>395</v>
      </c>
      <c r="E8" s="467">
        <v>1</v>
      </c>
      <c r="F8" s="188" t="s">
        <v>396</v>
      </c>
      <c r="G8" s="187" t="s">
        <v>399</v>
      </c>
      <c r="H8" s="189" t="s">
        <v>398</v>
      </c>
      <c r="I8" s="467" t="s">
        <v>59</v>
      </c>
      <c r="J8" s="467" t="s">
        <v>59</v>
      </c>
      <c r="K8" s="467" t="s">
        <v>65</v>
      </c>
      <c r="L8" s="467" t="s">
        <v>59</v>
      </c>
      <c r="M8" s="467" t="s">
        <v>59</v>
      </c>
      <c r="N8" s="190">
        <v>450000</v>
      </c>
      <c r="O8" s="190">
        <v>259038</v>
      </c>
      <c r="P8" s="190">
        <v>1008500</v>
      </c>
      <c r="Q8" s="161">
        <f t="shared" si="0"/>
        <v>1717538</v>
      </c>
      <c r="R8" s="393">
        <v>0</v>
      </c>
      <c r="S8" s="393">
        <v>0</v>
      </c>
      <c r="T8" s="393">
        <v>0</v>
      </c>
      <c r="U8" s="393">
        <v>300</v>
      </c>
      <c r="V8" s="467">
        <v>17457</v>
      </c>
      <c r="W8" s="467">
        <v>800</v>
      </c>
      <c r="X8" s="192">
        <f>W8/V8*100</f>
        <v>4.5826888927077967</v>
      </c>
      <c r="Y8" s="467">
        <v>0</v>
      </c>
      <c r="Z8" s="467">
        <v>0</v>
      </c>
      <c r="AA8" s="467">
        <v>0</v>
      </c>
      <c r="AB8" s="467">
        <v>169</v>
      </c>
      <c r="AC8" s="467">
        <v>0</v>
      </c>
      <c r="AD8" s="467">
        <v>0</v>
      </c>
      <c r="AE8" s="467">
        <v>0</v>
      </c>
      <c r="AF8" s="467">
        <v>0</v>
      </c>
      <c r="AG8" s="388">
        <v>0</v>
      </c>
      <c r="AH8" s="388">
        <v>0</v>
      </c>
      <c r="AI8" s="388">
        <v>0</v>
      </c>
      <c r="AJ8" s="388">
        <v>0</v>
      </c>
      <c r="AK8" s="390">
        <v>0</v>
      </c>
      <c r="AL8" s="390">
        <v>0</v>
      </c>
      <c r="AM8" s="390">
        <v>0</v>
      </c>
      <c r="AN8" s="390">
        <v>0</v>
      </c>
      <c r="AO8" s="720">
        <v>0</v>
      </c>
      <c r="AP8" s="371">
        <f t="shared" si="2"/>
        <v>-1717538</v>
      </c>
    </row>
    <row r="9" spans="1:42" ht="48.75" x14ac:dyDescent="0.25">
      <c r="A9" s="931"/>
      <c r="B9" s="933"/>
      <c r="C9" s="935"/>
      <c r="D9" s="187" t="s">
        <v>400</v>
      </c>
      <c r="E9" s="467">
        <v>1</v>
      </c>
      <c r="F9" s="188" t="s">
        <v>401</v>
      </c>
      <c r="G9" s="193" t="s">
        <v>402</v>
      </c>
      <c r="H9" s="189" t="s">
        <v>398</v>
      </c>
      <c r="I9" s="467" t="s">
        <v>59</v>
      </c>
      <c r="J9" s="467" t="s">
        <v>59</v>
      </c>
      <c r="K9" s="467" t="s">
        <v>65</v>
      </c>
      <c r="L9" s="467" t="s">
        <v>59</v>
      </c>
      <c r="M9" s="467" t="s">
        <v>59</v>
      </c>
      <c r="N9" s="190">
        <v>450000</v>
      </c>
      <c r="O9" s="190">
        <v>294216</v>
      </c>
      <c r="P9" s="190">
        <v>225000</v>
      </c>
      <c r="Q9" s="161">
        <f t="shared" si="0"/>
        <v>969216</v>
      </c>
      <c r="R9" s="393">
        <v>0</v>
      </c>
      <c r="S9" s="393">
        <v>0</v>
      </c>
      <c r="T9" s="393">
        <v>10000</v>
      </c>
      <c r="U9" s="393">
        <v>0</v>
      </c>
      <c r="V9" s="467">
        <v>17457</v>
      </c>
      <c r="W9" s="467">
        <v>17441</v>
      </c>
      <c r="X9" s="192">
        <f t="shared" ref="X9:X37" si="3">W9/V9*100</f>
        <v>99.908346222145852</v>
      </c>
      <c r="Y9" s="467">
        <v>0</v>
      </c>
      <c r="Z9" s="467">
        <v>0</v>
      </c>
      <c r="AA9" s="467">
        <v>10</v>
      </c>
      <c r="AB9" s="467">
        <v>0</v>
      </c>
      <c r="AC9" s="467">
        <v>0</v>
      </c>
      <c r="AD9" s="467">
        <v>0</v>
      </c>
      <c r="AE9" s="467">
        <v>0</v>
      </c>
      <c r="AF9" s="467">
        <v>0</v>
      </c>
      <c r="AG9" s="388">
        <v>0</v>
      </c>
      <c r="AH9" s="388">
        <v>0</v>
      </c>
      <c r="AI9" s="388">
        <v>0</v>
      </c>
      <c r="AJ9" s="388">
        <v>0</v>
      </c>
      <c r="AK9" s="390">
        <f t="shared" ref="AK9:AK11" si="4">R9*Y9</f>
        <v>0</v>
      </c>
      <c r="AL9" s="390">
        <f t="shared" si="1"/>
        <v>0</v>
      </c>
      <c r="AM9" s="390">
        <v>0</v>
      </c>
      <c r="AN9" s="390">
        <f t="shared" ref="AN9:AN37" si="5">U9*AB9</f>
        <v>0</v>
      </c>
      <c r="AO9" s="720">
        <f t="shared" ref="AO9:AO42" si="6">AN9+AM9+AL9+AK9</f>
        <v>0</v>
      </c>
      <c r="AP9" s="371">
        <f t="shared" si="2"/>
        <v>-969216</v>
      </c>
    </row>
    <row r="10" spans="1:42" ht="93.75" x14ac:dyDescent="0.25">
      <c r="A10" s="931"/>
      <c r="B10" s="933"/>
      <c r="C10" s="935"/>
      <c r="D10" s="187" t="s">
        <v>403</v>
      </c>
      <c r="E10" s="467">
        <v>1</v>
      </c>
      <c r="F10" s="188" t="s">
        <v>404</v>
      </c>
      <c r="G10" s="194" t="s">
        <v>94</v>
      </c>
      <c r="H10" s="189" t="s">
        <v>398</v>
      </c>
      <c r="I10" s="467" t="s">
        <v>59</v>
      </c>
      <c r="J10" s="467" t="s">
        <v>59</v>
      </c>
      <c r="K10" s="467" t="s">
        <v>65</v>
      </c>
      <c r="L10" s="467" t="s">
        <v>59</v>
      </c>
      <c r="M10" s="467" t="s">
        <v>59</v>
      </c>
      <c r="N10" s="190">
        <v>450000</v>
      </c>
      <c r="O10" s="190">
        <v>390156</v>
      </c>
      <c r="P10" s="195">
        <v>448800</v>
      </c>
      <c r="Q10" s="161">
        <f t="shared" si="0"/>
        <v>1288956</v>
      </c>
      <c r="R10" s="393">
        <v>0</v>
      </c>
      <c r="S10" s="393">
        <v>13000</v>
      </c>
      <c r="T10" s="393">
        <v>0</v>
      </c>
      <c r="U10" s="393">
        <v>0</v>
      </c>
      <c r="V10" s="467">
        <v>17457</v>
      </c>
      <c r="W10" s="729">
        <v>10000</v>
      </c>
      <c r="X10" s="192">
        <f t="shared" si="3"/>
        <v>57.283611158847457</v>
      </c>
      <c r="Y10" s="729">
        <v>0</v>
      </c>
      <c r="Z10" s="729">
        <v>2310</v>
      </c>
      <c r="AA10" s="729">
        <v>0</v>
      </c>
      <c r="AB10" s="729">
        <v>0</v>
      </c>
      <c r="AC10" s="729">
        <v>0</v>
      </c>
      <c r="AD10" s="729">
        <v>0</v>
      </c>
      <c r="AE10" s="729">
        <v>0</v>
      </c>
      <c r="AF10" s="729">
        <v>0</v>
      </c>
      <c r="AG10" s="48">
        <v>0</v>
      </c>
      <c r="AH10" s="48">
        <v>0</v>
      </c>
      <c r="AI10" s="48">
        <v>0</v>
      </c>
      <c r="AJ10" s="48">
        <v>0</v>
      </c>
      <c r="AK10" s="451">
        <v>49000</v>
      </c>
      <c r="AL10" s="451">
        <v>0</v>
      </c>
      <c r="AM10" s="451">
        <v>0</v>
      </c>
      <c r="AN10" s="390">
        <f t="shared" si="5"/>
        <v>0</v>
      </c>
      <c r="AO10" s="720">
        <f t="shared" si="6"/>
        <v>49000</v>
      </c>
      <c r="AP10" s="371">
        <f t="shared" si="2"/>
        <v>-1239956</v>
      </c>
    </row>
    <row r="11" spans="1:42" ht="72" customHeight="1" x14ac:dyDescent="0.25">
      <c r="A11" s="932"/>
      <c r="B11" s="934"/>
      <c r="C11" s="936"/>
      <c r="D11" s="187" t="s">
        <v>405</v>
      </c>
      <c r="E11" s="467">
        <v>1</v>
      </c>
      <c r="F11" s="188" t="s">
        <v>406</v>
      </c>
      <c r="G11" s="187" t="s">
        <v>407</v>
      </c>
      <c r="H11" s="189" t="s">
        <v>398</v>
      </c>
      <c r="I11" s="467" t="s">
        <v>59</v>
      </c>
      <c r="J11" s="467" t="s">
        <v>59</v>
      </c>
      <c r="K11" s="467" t="s">
        <v>65</v>
      </c>
      <c r="L11" s="467" t="s">
        <v>59</v>
      </c>
      <c r="M11" s="467" t="s">
        <v>59</v>
      </c>
      <c r="N11" s="190">
        <v>450000</v>
      </c>
      <c r="O11" s="190">
        <v>230256</v>
      </c>
      <c r="P11" s="196">
        <v>0</v>
      </c>
      <c r="Q11" s="161">
        <f t="shared" si="0"/>
        <v>680256</v>
      </c>
      <c r="R11" s="393">
        <v>0</v>
      </c>
      <c r="S11" s="393">
        <v>0</v>
      </c>
      <c r="T11" s="393">
        <v>0</v>
      </c>
      <c r="U11" s="393">
        <v>150</v>
      </c>
      <c r="V11" s="467">
        <v>17457</v>
      </c>
      <c r="W11" s="467">
        <v>10000</v>
      </c>
      <c r="X11" s="192">
        <f t="shared" si="3"/>
        <v>57.283611158847457</v>
      </c>
      <c r="Y11" s="729">
        <v>0</v>
      </c>
      <c r="Z11" s="729">
        <v>0</v>
      </c>
      <c r="AA11" s="729">
        <v>0</v>
      </c>
      <c r="AB11" s="729">
        <v>30</v>
      </c>
      <c r="AC11" s="729">
        <v>0</v>
      </c>
      <c r="AD11" s="729">
        <v>0</v>
      </c>
      <c r="AE11" s="729">
        <v>0</v>
      </c>
      <c r="AF11" s="729">
        <v>0</v>
      </c>
      <c r="AG11" s="48">
        <v>0</v>
      </c>
      <c r="AH11" s="48">
        <v>0</v>
      </c>
      <c r="AI11" s="48">
        <v>0</v>
      </c>
      <c r="AJ11" s="48">
        <v>997092</v>
      </c>
      <c r="AK11" s="451">
        <f t="shared" si="4"/>
        <v>0</v>
      </c>
      <c r="AL11" s="451">
        <f t="shared" si="1"/>
        <v>0</v>
      </c>
      <c r="AM11" s="451">
        <f t="shared" si="1"/>
        <v>0</v>
      </c>
      <c r="AN11" s="390">
        <v>997092</v>
      </c>
      <c r="AO11" s="720">
        <f t="shared" si="6"/>
        <v>997092</v>
      </c>
      <c r="AP11" s="371">
        <f t="shared" si="2"/>
        <v>316836</v>
      </c>
    </row>
    <row r="12" spans="1:42" ht="66.75" x14ac:dyDescent="0.25">
      <c r="A12" s="937">
        <v>2</v>
      </c>
      <c r="B12" s="823" t="s">
        <v>408</v>
      </c>
      <c r="C12" s="938">
        <v>10</v>
      </c>
      <c r="D12" s="197" t="s">
        <v>409</v>
      </c>
      <c r="E12" s="467">
        <v>1</v>
      </c>
      <c r="F12" s="725" t="s">
        <v>410</v>
      </c>
      <c r="G12" s="197" t="s">
        <v>409</v>
      </c>
      <c r="H12" s="126" t="s">
        <v>52</v>
      </c>
      <c r="I12" s="467" t="s">
        <v>59</v>
      </c>
      <c r="J12" s="467" t="s">
        <v>59</v>
      </c>
      <c r="K12" s="467" t="s">
        <v>59</v>
      </c>
      <c r="L12" s="467" t="s">
        <v>65</v>
      </c>
      <c r="M12" s="467" t="s">
        <v>59</v>
      </c>
      <c r="N12" s="491">
        <v>0</v>
      </c>
      <c r="O12" s="491">
        <v>0</v>
      </c>
      <c r="P12" s="198">
        <v>1500</v>
      </c>
      <c r="Q12" s="161">
        <f t="shared" si="0"/>
        <v>1500</v>
      </c>
      <c r="R12" s="393">
        <v>0</v>
      </c>
      <c r="S12" s="393">
        <v>0</v>
      </c>
      <c r="T12" s="393">
        <v>0</v>
      </c>
      <c r="U12" s="393">
        <v>5000</v>
      </c>
      <c r="V12" s="467">
        <v>5498</v>
      </c>
      <c r="W12" s="467">
        <v>1</v>
      </c>
      <c r="X12" s="192">
        <f t="shared" si="3"/>
        <v>1.8188432157148052E-2</v>
      </c>
      <c r="Y12" s="467">
        <v>3</v>
      </c>
      <c r="Z12" s="467">
        <v>0</v>
      </c>
      <c r="AA12" s="467">
        <v>0</v>
      </c>
      <c r="AB12" s="467">
        <v>0</v>
      </c>
      <c r="AC12" s="467">
        <v>3</v>
      </c>
      <c r="AD12" s="467">
        <v>0</v>
      </c>
      <c r="AE12" s="467">
        <v>0</v>
      </c>
      <c r="AF12" s="467">
        <v>0</v>
      </c>
      <c r="AG12" s="388">
        <v>15000</v>
      </c>
      <c r="AH12" s="388">
        <v>0</v>
      </c>
      <c r="AI12" s="388">
        <v>0</v>
      </c>
      <c r="AJ12" s="388">
        <v>0</v>
      </c>
      <c r="AK12" s="390">
        <v>15000</v>
      </c>
      <c r="AL12" s="390">
        <f t="shared" si="1"/>
        <v>0</v>
      </c>
      <c r="AM12" s="390">
        <f t="shared" si="1"/>
        <v>0</v>
      </c>
      <c r="AN12" s="390">
        <f t="shared" si="5"/>
        <v>0</v>
      </c>
      <c r="AO12" s="720">
        <f t="shared" si="6"/>
        <v>15000</v>
      </c>
      <c r="AP12" s="371">
        <f t="shared" si="2"/>
        <v>13500</v>
      </c>
    </row>
    <row r="13" spans="1:42" ht="84.75" x14ac:dyDescent="0.25">
      <c r="A13" s="931"/>
      <c r="B13" s="824"/>
      <c r="C13" s="935"/>
      <c r="D13" s="197" t="s">
        <v>411</v>
      </c>
      <c r="E13" s="467">
        <v>1</v>
      </c>
      <c r="F13" s="725" t="s">
        <v>412</v>
      </c>
      <c r="G13" s="197" t="s">
        <v>411</v>
      </c>
      <c r="H13" s="126" t="s">
        <v>52</v>
      </c>
      <c r="I13" s="467" t="s">
        <v>59</v>
      </c>
      <c r="J13" s="467" t="s">
        <v>59</v>
      </c>
      <c r="K13" s="467" t="s">
        <v>59</v>
      </c>
      <c r="L13" s="467" t="s">
        <v>65</v>
      </c>
      <c r="M13" s="467" t="s">
        <v>59</v>
      </c>
      <c r="N13" s="198">
        <v>330000</v>
      </c>
      <c r="O13" s="198">
        <v>360000</v>
      </c>
      <c r="P13" s="198">
        <v>99000</v>
      </c>
      <c r="Q13" s="161">
        <f t="shared" si="0"/>
        <v>789000</v>
      </c>
      <c r="R13" s="146">
        <v>12000</v>
      </c>
      <c r="S13" s="393">
        <v>0</v>
      </c>
      <c r="T13" s="393">
        <v>0</v>
      </c>
      <c r="U13" s="146">
        <v>5000</v>
      </c>
      <c r="V13" s="467">
        <v>5498</v>
      </c>
      <c r="W13" s="467">
        <v>3500</v>
      </c>
      <c r="X13" s="192">
        <f t="shared" si="3"/>
        <v>63.659512550018192</v>
      </c>
      <c r="Y13" s="467">
        <v>0</v>
      </c>
      <c r="Z13" s="467">
        <v>0</v>
      </c>
      <c r="AA13" s="467">
        <v>8</v>
      </c>
      <c r="AB13" s="467">
        <v>0</v>
      </c>
      <c r="AC13" s="467">
        <v>0</v>
      </c>
      <c r="AD13" s="467">
        <v>0</v>
      </c>
      <c r="AE13" s="467">
        <v>0</v>
      </c>
      <c r="AF13" s="467">
        <v>0</v>
      </c>
      <c r="AG13" s="388">
        <v>0</v>
      </c>
      <c r="AH13" s="388">
        <v>0</v>
      </c>
      <c r="AI13" s="388">
        <v>0</v>
      </c>
      <c r="AJ13" s="388">
        <v>0</v>
      </c>
      <c r="AK13" s="390">
        <f t="shared" ref="AK13" si="7">Y13*R13</f>
        <v>0</v>
      </c>
      <c r="AL13" s="390">
        <f t="shared" si="1"/>
        <v>0</v>
      </c>
      <c r="AM13" s="390">
        <f t="shared" si="1"/>
        <v>0</v>
      </c>
      <c r="AN13" s="390">
        <v>0</v>
      </c>
      <c r="AO13" s="720">
        <f t="shared" si="6"/>
        <v>0</v>
      </c>
      <c r="AP13" s="371">
        <f t="shared" si="2"/>
        <v>-789000</v>
      </c>
    </row>
    <row r="14" spans="1:42" ht="112.5" x14ac:dyDescent="0.25">
      <c r="A14" s="931"/>
      <c r="B14" s="824"/>
      <c r="C14" s="935"/>
      <c r="D14" s="708" t="s">
        <v>413</v>
      </c>
      <c r="E14" s="467">
        <v>1</v>
      </c>
      <c r="F14" s="199" t="s">
        <v>414</v>
      </c>
      <c r="G14" s="199" t="s">
        <v>415</v>
      </c>
      <c r="H14" s="200" t="s">
        <v>52</v>
      </c>
      <c r="I14" s="729" t="s">
        <v>59</v>
      </c>
      <c r="J14" s="729" t="s">
        <v>59</v>
      </c>
      <c r="K14" s="729" t="s">
        <v>59</v>
      </c>
      <c r="L14" s="729" t="s">
        <v>65</v>
      </c>
      <c r="M14" s="729" t="s">
        <v>59</v>
      </c>
      <c r="N14" s="491">
        <v>0</v>
      </c>
      <c r="O14" s="491">
        <v>0</v>
      </c>
      <c r="P14" s="491">
        <v>0</v>
      </c>
      <c r="Q14" s="392">
        <f t="shared" si="0"/>
        <v>0</v>
      </c>
      <c r="R14" s="146">
        <v>12000</v>
      </c>
      <c r="S14" s="449">
        <v>0</v>
      </c>
      <c r="T14" s="449">
        <v>0</v>
      </c>
      <c r="U14" s="146">
        <v>5000</v>
      </c>
      <c r="V14" s="467">
        <v>5498</v>
      </c>
      <c r="W14" s="467">
        <v>28</v>
      </c>
      <c r="X14" s="192">
        <f t="shared" si="3"/>
        <v>0.50927610040014548</v>
      </c>
      <c r="Y14" s="729">
        <v>0</v>
      </c>
      <c r="Z14" s="729">
        <v>0</v>
      </c>
      <c r="AA14" s="729">
        <v>0</v>
      </c>
      <c r="AB14" s="729">
        <v>0</v>
      </c>
      <c r="AC14" s="729">
        <v>0</v>
      </c>
      <c r="AD14" s="729">
        <v>0</v>
      </c>
      <c r="AE14" s="729">
        <v>0</v>
      </c>
      <c r="AF14" s="729">
        <v>0</v>
      </c>
      <c r="AG14" s="48">
        <v>0</v>
      </c>
      <c r="AH14" s="48">
        <v>0</v>
      </c>
      <c r="AI14" s="48">
        <v>0</v>
      </c>
      <c r="AJ14" s="48">
        <v>364710</v>
      </c>
      <c r="AK14" s="451">
        <v>0</v>
      </c>
      <c r="AL14" s="390">
        <f t="shared" si="1"/>
        <v>0</v>
      </c>
      <c r="AM14" s="390">
        <v>0</v>
      </c>
      <c r="AN14" s="390">
        <v>364710</v>
      </c>
      <c r="AO14" s="720">
        <f t="shared" si="6"/>
        <v>364710</v>
      </c>
      <c r="AP14" s="371">
        <f t="shared" si="2"/>
        <v>364710</v>
      </c>
    </row>
    <row r="15" spans="1:42" ht="69" x14ac:dyDescent="0.25">
      <c r="A15" s="931"/>
      <c r="B15" s="824"/>
      <c r="C15" s="935"/>
      <c r="D15" s="708" t="s">
        <v>754</v>
      </c>
      <c r="E15" s="467">
        <v>1</v>
      </c>
      <c r="F15" s="718" t="s">
        <v>755</v>
      </c>
      <c r="G15" s="718" t="s">
        <v>756</v>
      </c>
      <c r="H15" s="126" t="s">
        <v>52</v>
      </c>
      <c r="I15" s="729" t="s">
        <v>59</v>
      </c>
      <c r="J15" s="729" t="s">
        <v>59</v>
      </c>
      <c r="K15" s="729" t="s">
        <v>59</v>
      </c>
      <c r="L15" s="729" t="s">
        <v>65</v>
      </c>
      <c r="M15" s="729" t="s">
        <v>59</v>
      </c>
      <c r="N15" s="491">
        <v>330000</v>
      </c>
      <c r="O15" s="491">
        <v>560000</v>
      </c>
      <c r="P15" s="491">
        <v>0</v>
      </c>
      <c r="Q15" s="392">
        <f t="shared" si="0"/>
        <v>890000</v>
      </c>
      <c r="R15" s="449">
        <v>0</v>
      </c>
      <c r="S15" s="449">
        <v>0</v>
      </c>
      <c r="T15" s="449">
        <v>0</v>
      </c>
      <c r="U15" s="449">
        <v>4000</v>
      </c>
      <c r="V15" s="467">
        <v>5498</v>
      </c>
      <c r="W15" s="467">
        <v>12</v>
      </c>
      <c r="X15" s="192">
        <v>0.2</v>
      </c>
      <c r="Y15" s="729">
        <v>0</v>
      </c>
      <c r="Z15" s="729">
        <v>0</v>
      </c>
      <c r="AA15" s="729">
        <v>8</v>
      </c>
      <c r="AB15" s="729">
        <v>0</v>
      </c>
      <c r="AC15" s="729">
        <v>0</v>
      </c>
      <c r="AD15" s="729">
        <v>0</v>
      </c>
      <c r="AE15" s="729">
        <v>8</v>
      </c>
      <c r="AF15" s="729">
        <v>0</v>
      </c>
      <c r="AG15" s="48">
        <v>0</v>
      </c>
      <c r="AH15" s="48">
        <v>0</v>
      </c>
      <c r="AI15" s="48">
        <v>0</v>
      </c>
      <c r="AJ15" s="48">
        <v>235000</v>
      </c>
      <c r="AK15" s="451">
        <v>0</v>
      </c>
      <c r="AL15" s="390">
        <v>0</v>
      </c>
      <c r="AM15" s="390">
        <v>0</v>
      </c>
      <c r="AN15" s="390">
        <v>235000</v>
      </c>
      <c r="AO15" s="720">
        <f t="shared" si="6"/>
        <v>235000</v>
      </c>
      <c r="AP15" s="371">
        <f t="shared" si="2"/>
        <v>-655000</v>
      </c>
    </row>
    <row r="16" spans="1:42" ht="82.5" x14ac:dyDescent="0.25">
      <c r="A16" s="932"/>
      <c r="B16" s="825"/>
      <c r="C16" s="936"/>
      <c r="D16" s="725" t="s">
        <v>416</v>
      </c>
      <c r="E16" s="467">
        <v>1</v>
      </c>
      <c r="F16" s="201" t="s">
        <v>417</v>
      </c>
      <c r="G16" s="202" t="s">
        <v>418</v>
      </c>
      <c r="H16" s="126" t="s">
        <v>52</v>
      </c>
      <c r="I16" s="729" t="s">
        <v>59</v>
      </c>
      <c r="J16" s="729" t="s">
        <v>59</v>
      </c>
      <c r="K16" s="729" t="s">
        <v>59</v>
      </c>
      <c r="L16" s="729" t="s">
        <v>65</v>
      </c>
      <c r="M16" s="729" t="s">
        <v>59</v>
      </c>
      <c r="N16" s="491">
        <v>0</v>
      </c>
      <c r="O16" s="491">
        <v>0</v>
      </c>
      <c r="P16" s="491">
        <v>286500</v>
      </c>
      <c r="Q16" s="392">
        <f t="shared" si="0"/>
        <v>286500</v>
      </c>
      <c r="R16" s="449">
        <v>0</v>
      </c>
      <c r="S16" s="449">
        <v>0</v>
      </c>
      <c r="T16" s="449">
        <v>0</v>
      </c>
      <c r="U16" s="152">
        <v>15000</v>
      </c>
      <c r="V16" s="467">
        <v>5498</v>
      </c>
      <c r="W16" s="467">
        <v>48</v>
      </c>
      <c r="X16" s="192">
        <f t="shared" si="3"/>
        <v>0.87304474354310646</v>
      </c>
      <c r="Y16" s="729">
        <v>0</v>
      </c>
      <c r="Z16" s="729">
        <v>0</v>
      </c>
      <c r="AA16" s="729">
        <v>0</v>
      </c>
      <c r="AB16" s="729">
        <v>57</v>
      </c>
      <c r="AC16" s="729">
        <v>0</v>
      </c>
      <c r="AD16" s="729">
        <v>0</v>
      </c>
      <c r="AE16" s="729">
        <v>0</v>
      </c>
      <c r="AF16" s="729">
        <v>57</v>
      </c>
      <c r="AG16" s="48">
        <v>0</v>
      </c>
      <c r="AH16" s="48">
        <v>0</v>
      </c>
      <c r="AI16" s="48">
        <v>0</v>
      </c>
      <c r="AJ16" s="48">
        <v>849110</v>
      </c>
      <c r="AK16" s="451">
        <f>Y16*R16</f>
        <v>0</v>
      </c>
      <c r="AL16" s="390">
        <f t="shared" si="1"/>
        <v>0</v>
      </c>
      <c r="AM16" s="390">
        <f t="shared" si="1"/>
        <v>0</v>
      </c>
      <c r="AN16" s="390">
        <v>849110</v>
      </c>
      <c r="AO16" s="720">
        <f t="shared" si="6"/>
        <v>849110</v>
      </c>
      <c r="AP16" s="371">
        <f t="shared" si="2"/>
        <v>562610</v>
      </c>
    </row>
    <row r="17" spans="1:42" ht="104.25" x14ac:dyDescent="0.25">
      <c r="A17" s="937">
        <v>3</v>
      </c>
      <c r="B17" s="823" t="s">
        <v>419</v>
      </c>
      <c r="C17" s="938">
        <v>19</v>
      </c>
      <c r="D17" s="725" t="s">
        <v>420</v>
      </c>
      <c r="E17" s="467">
        <v>1</v>
      </c>
      <c r="F17" s="725" t="s">
        <v>421</v>
      </c>
      <c r="G17" s="725" t="s">
        <v>422</v>
      </c>
      <c r="H17" s="719" t="s">
        <v>423</v>
      </c>
      <c r="I17" s="467" t="s">
        <v>59</v>
      </c>
      <c r="J17" s="467" t="s">
        <v>59</v>
      </c>
      <c r="K17" s="467" t="s">
        <v>59</v>
      </c>
      <c r="L17" s="467" t="s">
        <v>65</v>
      </c>
      <c r="M17" s="467" t="s">
        <v>59</v>
      </c>
      <c r="N17" s="491">
        <v>0</v>
      </c>
      <c r="O17" s="198">
        <v>560000</v>
      </c>
      <c r="P17" s="491">
        <v>0</v>
      </c>
      <c r="Q17" s="144">
        <f>N17+O17+P17</f>
        <v>560000</v>
      </c>
      <c r="R17" s="393">
        <v>0</v>
      </c>
      <c r="S17" s="393">
        <v>0</v>
      </c>
      <c r="T17" s="393">
        <v>0</v>
      </c>
      <c r="U17" s="393">
        <v>10000</v>
      </c>
      <c r="V17" s="723">
        <v>23039</v>
      </c>
      <c r="W17" s="467">
        <v>14</v>
      </c>
      <c r="X17" s="192">
        <f t="shared" si="3"/>
        <v>6.0766526324927295E-2</v>
      </c>
      <c r="Y17" s="467">
        <v>0</v>
      </c>
      <c r="Z17" s="467">
        <v>950</v>
      </c>
      <c r="AA17" s="467">
        <v>0</v>
      </c>
      <c r="AB17" s="467">
        <v>10</v>
      </c>
      <c r="AC17" s="467">
        <v>0</v>
      </c>
      <c r="AD17" s="467">
        <v>420</v>
      </c>
      <c r="AE17" s="467">
        <v>0</v>
      </c>
      <c r="AF17" s="467">
        <v>10</v>
      </c>
      <c r="AG17" s="388">
        <v>0</v>
      </c>
      <c r="AH17" s="388">
        <v>420000</v>
      </c>
      <c r="AI17" s="388">
        <v>0</v>
      </c>
      <c r="AJ17" s="388">
        <v>100000</v>
      </c>
      <c r="AK17" s="451">
        <f>Y17*R17</f>
        <v>0</v>
      </c>
      <c r="AL17" s="390">
        <v>420000</v>
      </c>
      <c r="AM17" s="390">
        <v>0</v>
      </c>
      <c r="AN17" s="390">
        <v>100000</v>
      </c>
      <c r="AO17" s="720">
        <f t="shared" si="6"/>
        <v>520000</v>
      </c>
      <c r="AP17" s="371">
        <f t="shared" si="2"/>
        <v>-40000</v>
      </c>
    </row>
    <row r="18" spans="1:42" ht="71.25" x14ac:dyDescent="0.25">
      <c r="A18" s="932"/>
      <c r="B18" s="825"/>
      <c r="C18" s="936"/>
      <c r="D18" s="725" t="s">
        <v>424</v>
      </c>
      <c r="E18" s="467">
        <v>1</v>
      </c>
      <c r="F18" s="725" t="s">
        <v>425</v>
      </c>
      <c r="G18" s="725" t="s">
        <v>426</v>
      </c>
      <c r="H18" s="719" t="s">
        <v>423</v>
      </c>
      <c r="I18" s="467" t="s">
        <v>59</v>
      </c>
      <c r="J18" s="467" t="s">
        <v>59</v>
      </c>
      <c r="K18" s="467" t="s">
        <v>59</v>
      </c>
      <c r="L18" s="467" t="s">
        <v>65</v>
      </c>
      <c r="M18" s="467" t="s">
        <v>59</v>
      </c>
      <c r="N18" s="491">
        <v>0</v>
      </c>
      <c r="O18" s="715">
        <v>485000</v>
      </c>
      <c r="P18" s="203">
        <v>0</v>
      </c>
      <c r="Q18" s="161">
        <f t="shared" si="0"/>
        <v>485000</v>
      </c>
      <c r="R18" s="393">
        <v>0</v>
      </c>
      <c r="S18" s="393">
        <v>0</v>
      </c>
      <c r="T18" s="393">
        <v>250</v>
      </c>
      <c r="U18" s="393">
        <v>0</v>
      </c>
      <c r="V18" s="723">
        <v>23039</v>
      </c>
      <c r="W18" s="467">
        <v>8000</v>
      </c>
      <c r="X18" s="192">
        <f t="shared" si="3"/>
        <v>34.723729328529885</v>
      </c>
      <c r="Y18" s="467">
        <v>0</v>
      </c>
      <c r="Z18" s="467">
        <v>350</v>
      </c>
      <c r="AA18" s="723">
        <v>0</v>
      </c>
      <c r="AB18" s="467">
        <v>0</v>
      </c>
      <c r="AC18" s="467">
        <v>0</v>
      </c>
      <c r="AD18" s="467">
        <v>0</v>
      </c>
      <c r="AE18" s="467">
        <v>0</v>
      </c>
      <c r="AF18" s="467">
        <v>0</v>
      </c>
      <c r="AG18" s="388">
        <v>0</v>
      </c>
      <c r="AH18" s="388">
        <v>0</v>
      </c>
      <c r="AI18" s="388">
        <v>0</v>
      </c>
      <c r="AJ18" s="388">
        <v>0</v>
      </c>
      <c r="AK18" s="451">
        <f>Y18*R18</f>
        <v>0</v>
      </c>
      <c r="AL18" s="390">
        <f t="shared" si="1"/>
        <v>0</v>
      </c>
      <c r="AM18" s="390">
        <f t="shared" si="1"/>
        <v>0</v>
      </c>
      <c r="AN18" s="390">
        <f t="shared" si="5"/>
        <v>0</v>
      </c>
      <c r="AO18" s="720">
        <f t="shared" si="6"/>
        <v>0</v>
      </c>
      <c r="AP18" s="371">
        <f t="shared" si="2"/>
        <v>-485000</v>
      </c>
    </row>
    <row r="19" spans="1:42" ht="93.75" x14ac:dyDescent="0.25">
      <c r="A19" s="937">
        <v>4</v>
      </c>
      <c r="B19" s="823" t="s">
        <v>427</v>
      </c>
      <c r="C19" s="938">
        <v>15</v>
      </c>
      <c r="D19" s="725" t="s">
        <v>428</v>
      </c>
      <c r="E19" s="467">
        <v>1</v>
      </c>
      <c r="F19" s="204" t="s">
        <v>429</v>
      </c>
      <c r="G19" s="202" t="s">
        <v>430</v>
      </c>
      <c r="H19" s="126" t="s">
        <v>52</v>
      </c>
      <c r="I19" s="467" t="s">
        <v>59</v>
      </c>
      <c r="J19" s="467" t="s">
        <v>59</v>
      </c>
      <c r="K19" s="467" t="s">
        <v>59</v>
      </c>
      <c r="L19" s="467" t="s">
        <v>65</v>
      </c>
      <c r="M19" s="467" t="s">
        <v>59</v>
      </c>
      <c r="N19" s="203">
        <v>0</v>
      </c>
      <c r="O19" s="142">
        <v>323000</v>
      </c>
      <c r="P19" s="203">
        <v>0</v>
      </c>
      <c r="Q19" s="161">
        <f t="shared" si="0"/>
        <v>323000</v>
      </c>
      <c r="R19" s="393">
        <v>0</v>
      </c>
      <c r="S19" s="146">
        <v>700</v>
      </c>
      <c r="T19" s="393">
        <v>0</v>
      </c>
      <c r="U19" s="393">
        <v>350</v>
      </c>
      <c r="V19" s="467">
        <v>1988</v>
      </c>
      <c r="W19" s="467">
        <v>32</v>
      </c>
      <c r="X19" s="192">
        <f t="shared" si="3"/>
        <v>1.6096579476861168</v>
      </c>
      <c r="Y19" s="467">
        <v>0</v>
      </c>
      <c r="Z19" s="467">
        <v>0</v>
      </c>
      <c r="AA19" s="467">
        <v>0</v>
      </c>
      <c r="AB19" s="467">
        <v>540</v>
      </c>
      <c r="AC19" s="467">
        <v>0</v>
      </c>
      <c r="AD19" s="467">
        <v>0</v>
      </c>
      <c r="AE19" s="467">
        <v>0</v>
      </c>
      <c r="AF19" s="467">
        <v>540</v>
      </c>
      <c r="AG19" s="205">
        <v>0</v>
      </c>
      <c r="AH19" s="148">
        <v>164000</v>
      </c>
      <c r="AI19" s="205">
        <v>0</v>
      </c>
      <c r="AJ19" s="148">
        <v>378000</v>
      </c>
      <c r="AK19" s="451">
        <f t="shared" ref="AK19:AK27" si="8">Y19*R19</f>
        <v>0</v>
      </c>
      <c r="AL19" s="150">
        <v>164000</v>
      </c>
      <c r="AM19" s="390">
        <f t="shared" si="1"/>
        <v>0</v>
      </c>
      <c r="AN19" s="390">
        <v>378000</v>
      </c>
      <c r="AO19" s="720">
        <f t="shared" si="6"/>
        <v>542000</v>
      </c>
      <c r="AP19" s="371">
        <f t="shared" si="2"/>
        <v>219000</v>
      </c>
    </row>
    <row r="20" spans="1:42" ht="67.5" x14ac:dyDescent="0.25">
      <c r="A20" s="931"/>
      <c r="B20" s="824"/>
      <c r="C20" s="935"/>
      <c r="D20" s="725" t="s">
        <v>431</v>
      </c>
      <c r="E20" s="729">
        <v>1</v>
      </c>
      <c r="F20" s="204" t="s">
        <v>432</v>
      </c>
      <c r="G20" s="202" t="s">
        <v>433</v>
      </c>
      <c r="H20" s="126" t="s">
        <v>52</v>
      </c>
      <c r="I20" s="729" t="s">
        <v>59</v>
      </c>
      <c r="J20" s="729" t="s">
        <v>59</v>
      </c>
      <c r="K20" s="729" t="s">
        <v>59</v>
      </c>
      <c r="L20" s="729" t="s">
        <v>65</v>
      </c>
      <c r="M20" s="729" t="s">
        <v>59</v>
      </c>
      <c r="N20" s="203">
        <v>0</v>
      </c>
      <c r="O20" s="203">
        <v>0</v>
      </c>
      <c r="P20" s="203">
        <v>0</v>
      </c>
      <c r="Q20" s="392">
        <f t="shared" si="0"/>
        <v>0</v>
      </c>
      <c r="R20" s="146">
        <v>12000</v>
      </c>
      <c r="S20" s="393">
        <v>0</v>
      </c>
      <c r="T20" s="393">
        <v>0</v>
      </c>
      <c r="U20" s="393">
        <v>0</v>
      </c>
      <c r="V20" s="467">
        <v>1988</v>
      </c>
      <c r="W20" s="467">
        <v>0</v>
      </c>
      <c r="X20" s="192">
        <f t="shared" si="3"/>
        <v>0</v>
      </c>
      <c r="Y20" s="467">
        <v>0</v>
      </c>
      <c r="Z20" s="467">
        <v>0</v>
      </c>
      <c r="AA20" s="467">
        <v>0</v>
      </c>
      <c r="AB20" s="467">
        <v>0</v>
      </c>
      <c r="AC20" s="467">
        <v>0</v>
      </c>
      <c r="AD20" s="467">
        <v>0</v>
      </c>
      <c r="AE20" s="467">
        <v>0</v>
      </c>
      <c r="AF20" s="467">
        <v>0</v>
      </c>
      <c r="AG20" s="205">
        <v>0</v>
      </c>
      <c r="AH20" s="205">
        <v>0</v>
      </c>
      <c r="AI20" s="205">
        <v>0</v>
      </c>
      <c r="AJ20" s="205">
        <v>0</v>
      </c>
      <c r="AK20" s="451">
        <f t="shared" si="8"/>
        <v>0</v>
      </c>
      <c r="AL20" s="390">
        <f t="shared" si="1"/>
        <v>0</v>
      </c>
      <c r="AM20" s="390">
        <f t="shared" si="1"/>
        <v>0</v>
      </c>
      <c r="AN20" s="390">
        <f t="shared" si="5"/>
        <v>0</v>
      </c>
      <c r="AO20" s="720">
        <f t="shared" si="6"/>
        <v>0</v>
      </c>
      <c r="AP20" s="371">
        <f t="shared" si="2"/>
        <v>0</v>
      </c>
    </row>
    <row r="21" spans="1:42" ht="98.25" x14ac:dyDescent="0.25">
      <c r="A21" s="931"/>
      <c r="B21" s="824"/>
      <c r="C21" s="935"/>
      <c r="D21" s="201" t="s">
        <v>434</v>
      </c>
      <c r="E21" s="729">
        <v>1</v>
      </c>
      <c r="F21" s="206" t="s">
        <v>435</v>
      </c>
      <c r="G21" s="207" t="s">
        <v>436</v>
      </c>
      <c r="H21" s="208" t="s">
        <v>52</v>
      </c>
      <c r="I21" s="729" t="s">
        <v>59</v>
      </c>
      <c r="J21" s="729" t="s">
        <v>59</v>
      </c>
      <c r="K21" s="729" t="s">
        <v>59</v>
      </c>
      <c r="L21" s="729" t="s">
        <v>65</v>
      </c>
      <c r="M21" s="729" t="s">
        <v>59</v>
      </c>
      <c r="N21" s="203">
        <v>0</v>
      </c>
      <c r="O21" s="209">
        <v>0</v>
      </c>
      <c r="P21" s="209">
        <v>0</v>
      </c>
      <c r="Q21" s="210">
        <f>N21+O21+P21</f>
        <v>0</v>
      </c>
      <c r="R21" s="449">
        <v>0</v>
      </c>
      <c r="S21" s="449">
        <v>0</v>
      </c>
      <c r="T21" s="449">
        <v>0</v>
      </c>
      <c r="U21" s="152">
        <v>8000</v>
      </c>
      <c r="V21" s="467">
        <v>1988</v>
      </c>
      <c r="W21" s="729">
        <v>0</v>
      </c>
      <c r="X21" s="192">
        <f t="shared" si="3"/>
        <v>0</v>
      </c>
      <c r="Y21" s="729">
        <v>0</v>
      </c>
      <c r="Z21" s="729">
        <v>0</v>
      </c>
      <c r="AA21" s="729">
        <v>0</v>
      </c>
      <c r="AB21" s="729">
        <v>0</v>
      </c>
      <c r="AC21" s="729">
        <v>0</v>
      </c>
      <c r="AD21" s="729">
        <v>0</v>
      </c>
      <c r="AE21" s="729">
        <v>0</v>
      </c>
      <c r="AF21" s="729">
        <v>0</v>
      </c>
      <c r="AG21" s="211">
        <v>0</v>
      </c>
      <c r="AH21" s="211">
        <v>0</v>
      </c>
      <c r="AI21" s="211">
        <v>0</v>
      </c>
      <c r="AJ21" s="211">
        <v>0</v>
      </c>
      <c r="AK21" s="451">
        <f t="shared" si="8"/>
        <v>0</v>
      </c>
      <c r="AL21" s="390">
        <f t="shared" si="1"/>
        <v>0</v>
      </c>
      <c r="AM21" s="390">
        <f t="shared" si="1"/>
        <v>0</v>
      </c>
      <c r="AN21" s="390">
        <f t="shared" si="5"/>
        <v>0</v>
      </c>
      <c r="AO21" s="720">
        <f t="shared" si="6"/>
        <v>0</v>
      </c>
      <c r="AP21" s="371">
        <f t="shared" si="2"/>
        <v>0</v>
      </c>
    </row>
    <row r="22" spans="1:42" ht="66.75" x14ac:dyDescent="0.25">
      <c r="A22" s="931"/>
      <c r="B22" s="824"/>
      <c r="C22" s="935"/>
      <c r="D22" s="201" t="s">
        <v>437</v>
      </c>
      <c r="E22" s="729">
        <v>1</v>
      </c>
      <c r="F22" s="206" t="s">
        <v>435</v>
      </c>
      <c r="G22" s="207" t="s">
        <v>757</v>
      </c>
      <c r="H22" s="208" t="s">
        <v>52</v>
      </c>
      <c r="I22" s="729" t="s">
        <v>59</v>
      </c>
      <c r="J22" s="729" t="s">
        <v>59</v>
      </c>
      <c r="K22" s="729" t="s">
        <v>59</v>
      </c>
      <c r="L22" s="729" t="s">
        <v>65</v>
      </c>
      <c r="M22" s="729" t="s">
        <v>59</v>
      </c>
      <c r="N22" s="203">
        <v>0</v>
      </c>
      <c r="O22" s="209">
        <v>0</v>
      </c>
      <c r="P22" s="209">
        <v>0</v>
      </c>
      <c r="Q22" s="392">
        <f t="shared" si="0"/>
        <v>0</v>
      </c>
      <c r="R22" s="152">
        <v>12000</v>
      </c>
      <c r="S22" s="449">
        <v>0</v>
      </c>
      <c r="T22" s="449">
        <v>0</v>
      </c>
      <c r="U22" s="449">
        <v>0</v>
      </c>
      <c r="V22" s="467">
        <v>1988</v>
      </c>
      <c r="W22" s="729">
        <v>0</v>
      </c>
      <c r="X22" s="192">
        <f t="shared" si="3"/>
        <v>0</v>
      </c>
      <c r="Y22" s="729">
        <v>0</v>
      </c>
      <c r="Z22" s="729">
        <v>0</v>
      </c>
      <c r="AA22" s="729">
        <v>0</v>
      </c>
      <c r="AB22" s="729">
        <v>0</v>
      </c>
      <c r="AC22" s="729">
        <v>0</v>
      </c>
      <c r="AD22" s="729">
        <v>0</v>
      </c>
      <c r="AE22" s="729">
        <v>0</v>
      </c>
      <c r="AF22" s="729">
        <v>0</v>
      </c>
      <c r="AG22" s="211">
        <v>0</v>
      </c>
      <c r="AH22" s="211">
        <v>0</v>
      </c>
      <c r="AI22" s="211">
        <v>0</v>
      </c>
      <c r="AJ22" s="211">
        <v>0</v>
      </c>
      <c r="AK22" s="451">
        <f t="shared" si="8"/>
        <v>0</v>
      </c>
      <c r="AL22" s="390">
        <f t="shared" si="1"/>
        <v>0</v>
      </c>
      <c r="AM22" s="390">
        <f t="shared" si="1"/>
        <v>0</v>
      </c>
      <c r="AN22" s="390">
        <v>0</v>
      </c>
      <c r="AO22" s="720">
        <f t="shared" si="6"/>
        <v>0</v>
      </c>
      <c r="AP22" s="371">
        <f t="shared" si="2"/>
        <v>0</v>
      </c>
    </row>
    <row r="23" spans="1:42" ht="67.5" x14ac:dyDescent="0.25">
      <c r="A23" s="931"/>
      <c r="B23" s="824"/>
      <c r="C23" s="935"/>
      <c r="D23" s="201" t="s">
        <v>438</v>
      </c>
      <c r="E23" s="729">
        <v>1</v>
      </c>
      <c r="F23" s="206" t="s">
        <v>439</v>
      </c>
      <c r="G23" s="207" t="s">
        <v>758</v>
      </c>
      <c r="H23" s="208" t="s">
        <v>52</v>
      </c>
      <c r="I23" s="729" t="s">
        <v>59</v>
      </c>
      <c r="J23" s="729" t="s">
        <v>59</v>
      </c>
      <c r="K23" s="729" t="s">
        <v>59</v>
      </c>
      <c r="L23" s="729" t="s">
        <v>65</v>
      </c>
      <c r="M23" s="729" t="s">
        <v>59</v>
      </c>
      <c r="N23" s="203">
        <v>0</v>
      </c>
      <c r="O23" s="209">
        <v>0</v>
      </c>
      <c r="P23" s="209">
        <v>0</v>
      </c>
      <c r="Q23" s="392">
        <f t="shared" si="0"/>
        <v>0</v>
      </c>
      <c r="R23" s="449">
        <v>0</v>
      </c>
      <c r="S23" s="449">
        <v>0</v>
      </c>
      <c r="T23" s="449">
        <v>17500</v>
      </c>
      <c r="U23" s="449">
        <v>0</v>
      </c>
      <c r="V23" s="467">
        <v>1988</v>
      </c>
      <c r="W23" s="729">
        <v>0</v>
      </c>
      <c r="X23" s="192">
        <f t="shared" si="3"/>
        <v>0</v>
      </c>
      <c r="Y23" s="729">
        <v>0</v>
      </c>
      <c r="Z23" s="729">
        <v>0</v>
      </c>
      <c r="AA23" s="729">
        <v>0</v>
      </c>
      <c r="AB23" s="729">
        <v>0</v>
      </c>
      <c r="AC23" s="729">
        <v>0</v>
      </c>
      <c r="AD23" s="729">
        <v>0</v>
      </c>
      <c r="AE23" s="729">
        <v>0</v>
      </c>
      <c r="AF23" s="729">
        <v>0</v>
      </c>
      <c r="AG23" s="211">
        <v>0</v>
      </c>
      <c r="AH23" s="211">
        <v>0</v>
      </c>
      <c r="AI23" s="211">
        <v>0</v>
      </c>
      <c r="AJ23" s="211">
        <v>0</v>
      </c>
      <c r="AK23" s="451">
        <f t="shared" si="8"/>
        <v>0</v>
      </c>
      <c r="AL23" s="390">
        <f t="shared" ref="AL23:AM37" si="9">S23*Z23</f>
        <v>0</v>
      </c>
      <c r="AM23" s="390">
        <f t="shared" si="9"/>
        <v>0</v>
      </c>
      <c r="AN23" s="390">
        <f t="shared" si="5"/>
        <v>0</v>
      </c>
      <c r="AO23" s="720">
        <f t="shared" si="6"/>
        <v>0</v>
      </c>
      <c r="AP23" s="371">
        <f t="shared" si="2"/>
        <v>0</v>
      </c>
    </row>
    <row r="24" spans="1:42" ht="67.5" x14ac:dyDescent="0.25">
      <c r="A24" s="931"/>
      <c r="B24" s="824"/>
      <c r="C24" s="935"/>
      <c r="D24" s="201" t="s">
        <v>440</v>
      </c>
      <c r="E24" s="729">
        <v>2</v>
      </c>
      <c r="F24" s="206" t="s">
        <v>439</v>
      </c>
      <c r="G24" s="207" t="s">
        <v>439</v>
      </c>
      <c r="H24" s="208" t="s">
        <v>52</v>
      </c>
      <c r="I24" s="729" t="s">
        <v>59</v>
      </c>
      <c r="J24" s="729" t="s">
        <v>59</v>
      </c>
      <c r="K24" s="729" t="s">
        <v>59</v>
      </c>
      <c r="L24" s="729" t="s">
        <v>65</v>
      </c>
      <c r="M24" s="729" t="s">
        <v>59</v>
      </c>
      <c r="N24" s="203">
        <v>0</v>
      </c>
      <c r="O24" s="209">
        <v>0</v>
      </c>
      <c r="P24" s="209">
        <v>0</v>
      </c>
      <c r="Q24" s="392">
        <f t="shared" si="0"/>
        <v>0</v>
      </c>
      <c r="R24" s="449">
        <v>0</v>
      </c>
      <c r="S24" s="449">
        <v>0</v>
      </c>
      <c r="T24" s="449">
        <v>0</v>
      </c>
      <c r="U24" s="449">
        <v>0</v>
      </c>
      <c r="V24" s="467">
        <v>1988</v>
      </c>
      <c r="W24" s="729">
        <v>0</v>
      </c>
      <c r="X24" s="192">
        <f t="shared" si="3"/>
        <v>0</v>
      </c>
      <c r="Y24" s="729">
        <v>0</v>
      </c>
      <c r="Z24" s="729">
        <v>0</v>
      </c>
      <c r="AA24" s="729">
        <v>0</v>
      </c>
      <c r="AB24" s="729">
        <v>0</v>
      </c>
      <c r="AC24" s="729">
        <v>0</v>
      </c>
      <c r="AD24" s="729">
        <v>0</v>
      </c>
      <c r="AE24" s="729">
        <v>0</v>
      </c>
      <c r="AF24" s="729">
        <v>0</v>
      </c>
      <c r="AG24" s="211">
        <v>0</v>
      </c>
      <c r="AH24" s="211">
        <v>0</v>
      </c>
      <c r="AI24" s="211">
        <v>0</v>
      </c>
      <c r="AJ24" s="211">
        <v>0</v>
      </c>
      <c r="AK24" s="451">
        <f t="shared" si="8"/>
        <v>0</v>
      </c>
      <c r="AL24" s="390">
        <f t="shared" si="9"/>
        <v>0</v>
      </c>
      <c r="AM24" s="390">
        <f t="shared" si="9"/>
        <v>0</v>
      </c>
      <c r="AN24" s="390">
        <f t="shared" si="5"/>
        <v>0</v>
      </c>
      <c r="AO24" s="720">
        <f t="shared" si="6"/>
        <v>0</v>
      </c>
      <c r="AP24" s="371">
        <f t="shared" si="2"/>
        <v>0</v>
      </c>
    </row>
    <row r="25" spans="1:42" ht="67.5" x14ac:dyDescent="0.25">
      <c r="A25" s="931"/>
      <c r="B25" s="824"/>
      <c r="C25" s="935"/>
      <c r="D25" s="201" t="s">
        <v>441</v>
      </c>
      <c r="E25" s="729">
        <v>1</v>
      </c>
      <c r="F25" s="206" t="s">
        <v>435</v>
      </c>
      <c r="G25" s="207" t="s">
        <v>442</v>
      </c>
      <c r="H25" s="208" t="s">
        <v>52</v>
      </c>
      <c r="I25" s="729" t="s">
        <v>59</v>
      </c>
      <c r="J25" s="729" t="s">
        <v>59</v>
      </c>
      <c r="K25" s="729" t="s">
        <v>59</v>
      </c>
      <c r="L25" s="729" t="s">
        <v>65</v>
      </c>
      <c r="M25" s="729" t="s">
        <v>59</v>
      </c>
      <c r="N25" s="203">
        <v>0</v>
      </c>
      <c r="O25" s="209">
        <v>0</v>
      </c>
      <c r="P25" s="209">
        <v>0</v>
      </c>
      <c r="Q25" s="392">
        <f t="shared" si="0"/>
        <v>0</v>
      </c>
      <c r="R25" s="449">
        <v>0</v>
      </c>
      <c r="S25" s="449">
        <v>0</v>
      </c>
      <c r="T25" s="449">
        <v>0</v>
      </c>
      <c r="U25" s="152">
        <v>5000</v>
      </c>
      <c r="V25" s="467">
        <v>1988</v>
      </c>
      <c r="W25" s="729">
        <v>0</v>
      </c>
      <c r="X25" s="192">
        <f t="shared" si="3"/>
        <v>0</v>
      </c>
      <c r="Y25" s="729">
        <v>0</v>
      </c>
      <c r="Z25" s="729">
        <v>0</v>
      </c>
      <c r="AA25" s="729">
        <v>0</v>
      </c>
      <c r="AB25" s="729">
        <v>0</v>
      </c>
      <c r="AC25" s="729">
        <v>0</v>
      </c>
      <c r="AD25" s="729">
        <v>0</v>
      </c>
      <c r="AE25" s="729">
        <v>0</v>
      </c>
      <c r="AF25" s="729">
        <v>0</v>
      </c>
      <c r="AG25" s="211">
        <v>0</v>
      </c>
      <c r="AH25" s="211">
        <v>0</v>
      </c>
      <c r="AI25" s="211">
        <v>0</v>
      </c>
      <c r="AJ25" s="211">
        <v>0</v>
      </c>
      <c r="AK25" s="451">
        <f t="shared" si="8"/>
        <v>0</v>
      </c>
      <c r="AL25" s="390">
        <f t="shared" si="9"/>
        <v>0</v>
      </c>
      <c r="AM25" s="390">
        <f t="shared" si="9"/>
        <v>0</v>
      </c>
      <c r="AN25" s="390">
        <f t="shared" si="5"/>
        <v>0</v>
      </c>
      <c r="AO25" s="720">
        <f t="shared" si="6"/>
        <v>0</v>
      </c>
      <c r="AP25" s="371">
        <f t="shared" si="2"/>
        <v>0</v>
      </c>
    </row>
    <row r="26" spans="1:42" ht="68.25" x14ac:dyDescent="0.25">
      <c r="A26" s="932"/>
      <c r="B26" s="825"/>
      <c r="C26" s="936"/>
      <c r="D26" s="201" t="s">
        <v>443</v>
      </c>
      <c r="E26" s="729">
        <v>1</v>
      </c>
      <c r="F26" s="206" t="s">
        <v>444</v>
      </c>
      <c r="G26" s="207" t="s">
        <v>445</v>
      </c>
      <c r="H26" s="208" t="s">
        <v>52</v>
      </c>
      <c r="I26" s="729" t="s">
        <v>59</v>
      </c>
      <c r="J26" s="729" t="s">
        <v>59</v>
      </c>
      <c r="K26" s="729" t="s">
        <v>59</v>
      </c>
      <c r="L26" s="729" t="s">
        <v>65</v>
      </c>
      <c r="M26" s="729" t="s">
        <v>59</v>
      </c>
      <c r="N26" s="203">
        <v>0</v>
      </c>
      <c r="O26" s="209">
        <v>0</v>
      </c>
      <c r="P26" s="209">
        <v>0</v>
      </c>
      <c r="Q26" s="392">
        <f t="shared" si="0"/>
        <v>0</v>
      </c>
      <c r="R26" s="449">
        <v>0</v>
      </c>
      <c r="S26" s="449">
        <v>0</v>
      </c>
      <c r="T26" s="449">
        <v>0</v>
      </c>
      <c r="U26" s="152">
        <v>5000</v>
      </c>
      <c r="V26" s="467">
        <v>1988</v>
      </c>
      <c r="W26" s="729">
        <v>0</v>
      </c>
      <c r="X26" s="192">
        <f t="shared" si="3"/>
        <v>0</v>
      </c>
      <c r="Y26" s="729">
        <v>0</v>
      </c>
      <c r="Z26" s="729">
        <v>0</v>
      </c>
      <c r="AA26" s="729">
        <v>0</v>
      </c>
      <c r="AB26" s="729">
        <v>0</v>
      </c>
      <c r="AC26" s="729">
        <v>0</v>
      </c>
      <c r="AD26" s="729">
        <v>0</v>
      </c>
      <c r="AE26" s="729">
        <v>0</v>
      </c>
      <c r="AF26" s="729">
        <v>0</v>
      </c>
      <c r="AG26" s="211">
        <v>0</v>
      </c>
      <c r="AH26" s="211">
        <v>0</v>
      </c>
      <c r="AI26" s="211">
        <v>0</v>
      </c>
      <c r="AJ26" s="211">
        <v>0</v>
      </c>
      <c r="AK26" s="451">
        <f t="shared" si="8"/>
        <v>0</v>
      </c>
      <c r="AL26" s="390">
        <f t="shared" si="9"/>
        <v>0</v>
      </c>
      <c r="AM26" s="390">
        <f t="shared" si="9"/>
        <v>0</v>
      </c>
      <c r="AN26" s="390">
        <f t="shared" si="5"/>
        <v>0</v>
      </c>
      <c r="AO26" s="720">
        <f t="shared" si="6"/>
        <v>0</v>
      </c>
      <c r="AP26" s="371">
        <f t="shared" si="2"/>
        <v>0</v>
      </c>
    </row>
    <row r="27" spans="1:42" ht="66.75" x14ac:dyDescent="0.25">
      <c r="A27" s="937">
        <v>5</v>
      </c>
      <c r="B27" s="823" t="s">
        <v>446</v>
      </c>
      <c r="C27" s="938">
        <v>11</v>
      </c>
      <c r="D27" s="725" t="s">
        <v>48</v>
      </c>
      <c r="E27" s="467">
        <v>1</v>
      </c>
      <c r="F27" s="725" t="s">
        <v>447</v>
      </c>
      <c r="G27" s="202" t="s">
        <v>448</v>
      </c>
      <c r="H27" s="126" t="s">
        <v>52</v>
      </c>
      <c r="I27" s="467" t="s">
        <v>59</v>
      </c>
      <c r="J27" s="467" t="s">
        <v>59</v>
      </c>
      <c r="K27" s="467" t="s">
        <v>59</v>
      </c>
      <c r="L27" s="467" t="s">
        <v>59</v>
      </c>
      <c r="M27" s="467" t="s">
        <v>65</v>
      </c>
      <c r="N27" s="491">
        <v>0</v>
      </c>
      <c r="O27" s="491">
        <v>0</v>
      </c>
      <c r="P27" s="491">
        <v>0</v>
      </c>
      <c r="Q27" s="392">
        <f t="shared" si="0"/>
        <v>0</v>
      </c>
      <c r="R27" s="393">
        <v>0</v>
      </c>
      <c r="S27" s="393">
        <v>0</v>
      </c>
      <c r="T27" s="393">
        <v>0</v>
      </c>
      <c r="U27" s="146">
        <v>5000</v>
      </c>
      <c r="V27" s="467">
        <v>7520</v>
      </c>
      <c r="W27" s="467">
        <v>0</v>
      </c>
      <c r="X27" s="192">
        <f t="shared" si="3"/>
        <v>0</v>
      </c>
      <c r="Y27" s="467">
        <v>0</v>
      </c>
      <c r="Z27" s="467">
        <v>0</v>
      </c>
      <c r="AA27" s="467">
        <v>0</v>
      </c>
      <c r="AB27" s="467">
        <v>0</v>
      </c>
      <c r="AC27" s="467">
        <v>0</v>
      </c>
      <c r="AD27" s="467">
        <v>0</v>
      </c>
      <c r="AE27" s="467">
        <v>0</v>
      </c>
      <c r="AF27" s="467">
        <v>0</v>
      </c>
      <c r="AG27" s="388">
        <v>0</v>
      </c>
      <c r="AH27" s="388">
        <v>0</v>
      </c>
      <c r="AI27" s="388">
        <f>AE27*U27</f>
        <v>0</v>
      </c>
      <c r="AJ27" s="388">
        <v>0</v>
      </c>
      <c r="AK27" s="451">
        <f t="shared" si="8"/>
        <v>0</v>
      </c>
      <c r="AL27" s="390">
        <f t="shared" si="9"/>
        <v>0</v>
      </c>
      <c r="AM27" s="390">
        <v>0</v>
      </c>
      <c r="AN27" s="390">
        <f t="shared" si="5"/>
        <v>0</v>
      </c>
      <c r="AO27" s="720">
        <f t="shared" si="6"/>
        <v>0</v>
      </c>
      <c r="AP27" s="371">
        <f t="shared" si="2"/>
        <v>0</v>
      </c>
    </row>
    <row r="28" spans="1:42" ht="104.25" x14ac:dyDescent="0.25">
      <c r="A28" s="931"/>
      <c r="B28" s="824"/>
      <c r="C28" s="935"/>
      <c r="D28" s="725" t="s">
        <v>66</v>
      </c>
      <c r="E28" s="467">
        <v>2</v>
      </c>
      <c r="F28" s="725" t="s">
        <v>449</v>
      </c>
      <c r="G28" s="202" t="s">
        <v>450</v>
      </c>
      <c r="H28" s="126" t="s">
        <v>52</v>
      </c>
      <c r="I28" s="467" t="s">
        <v>59</v>
      </c>
      <c r="J28" s="467" t="s">
        <v>59</v>
      </c>
      <c r="K28" s="467" t="s">
        <v>59</v>
      </c>
      <c r="L28" s="467" t="s">
        <v>65</v>
      </c>
      <c r="M28" s="467" t="s">
        <v>59</v>
      </c>
      <c r="N28" s="491">
        <v>0</v>
      </c>
      <c r="O28" s="198">
        <v>231000</v>
      </c>
      <c r="P28" s="198">
        <v>152000</v>
      </c>
      <c r="Q28" s="161">
        <f t="shared" si="0"/>
        <v>383000</v>
      </c>
      <c r="R28" s="393">
        <v>0</v>
      </c>
      <c r="S28" s="393">
        <v>0</v>
      </c>
      <c r="T28" s="393">
        <v>0</v>
      </c>
      <c r="U28" s="393">
        <v>50</v>
      </c>
      <c r="V28" s="467">
        <v>7520</v>
      </c>
      <c r="W28" s="467">
        <v>4680</v>
      </c>
      <c r="X28" s="192">
        <f t="shared" si="3"/>
        <v>62.234042553191493</v>
      </c>
      <c r="Y28" s="467">
        <v>0</v>
      </c>
      <c r="Z28" s="467">
        <v>0</v>
      </c>
      <c r="AA28" s="467">
        <v>48</v>
      </c>
      <c r="AB28" s="467">
        <v>0</v>
      </c>
      <c r="AC28" s="467">
        <v>0</v>
      </c>
      <c r="AD28" s="467">
        <v>0</v>
      </c>
      <c r="AE28" s="467">
        <v>0</v>
      </c>
      <c r="AF28" s="467">
        <v>30000</v>
      </c>
      <c r="AG28" s="205">
        <v>0</v>
      </c>
      <c r="AH28" s="388">
        <v>0</v>
      </c>
      <c r="AI28" s="388">
        <v>0</v>
      </c>
      <c r="AJ28" s="388">
        <v>30000</v>
      </c>
      <c r="AK28" s="390">
        <v>0</v>
      </c>
      <c r="AL28" s="390">
        <f t="shared" si="9"/>
        <v>0</v>
      </c>
      <c r="AM28" s="390">
        <v>0</v>
      </c>
      <c r="AN28" s="390">
        <v>30000</v>
      </c>
      <c r="AO28" s="720">
        <f t="shared" si="6"/>
        <v>30000</v>
      </c>
      <c r="AP28" s="371">
        <f t="shared" si="2"/>
        <v>-353000</v>
      </c>
    </row>
    <row r="29" spans="1:42" ht="68.25" x14ac:dyDescent="0.25">
      <c r="A29" s="931"/>
      <c r="B29" s="824"/>
      <c r="C29" s="935"/>
      <c r="D29" s="725" t="s">
        <v>451</v>
      </c>
      <c r="E29" s="467">
        <v>2</v>
      </c>
      <c r="F29" s="725" t="s">
        <v>410</v>
      </c>
      <c r="G29" s="202" t="s">
        <v>452</v>
      </c>
      <c r="H29" s="126" t="s">
        <v>52</v>
      </c>
      <c r="I29" s="467" t="s">
        <v>59</v>
      </c>
      <c r="J29" s="467" t="s">
        <v>59</v>
      </c>
      <c r="K29" s="467" t="s">
        <v>59</v>
      </c>
      <c r="L29" s="467" t="s">
        <v>65</v>
      </c>
      <c r="M29" s="467" t="s">
        <v>59</v>
      </c>
      <c r="N29" s="491">
        <v>0</v>
      </c>
      <c r="O29" s="491">
        <v>0</v>
      </c>
      <c r="P29" s="491">
        <v>0</v>
      </c>
      <c r="Q29" s="392">
        <f t="shared" si="0"/>
        <v>0</v>
      </c>
      <c r="R29" s="393">
        <v>0</v>
      </c>
      <c r="S29" s="393">
        <v>0</v>
      </c>
      <c r="T29" s="393">
        <v>0</v>
      </c>
      <c r="U29" s="146">
        <v>40</v>
      </c>
      <c r="V29" s="467">
        <v>7520</v>
      </c>
      <c r="W29" s="467">
        <v>409</v>
      </c>
      <c r="X29" s="192">
        <f t="shared" si="3"/>
        <v>5.4388297872340425</v>
      </c>
      <c r="Y29" s="467">
        <v>0</v>
      </c>
      <c r="Z29" s="467">
        <v>0</v>
      </c>
      <c r="AA29" s="467">
        <v>0</v>
      </c>
      <c r="AB29" s="467">
        <v>14305</v>
      </c>
      <c r="AC29" s="467">
        <v>0</v>
      </c>
      <c r="AD29" s="467">
        <v>0</v>
      </c>
      <c r="AE29" s="467">
        <v>0</v>
      </c>
      <c r="AF29" s="467">
        <v>14305</v>
      </c>
      <c r="AG29" s="388">
        <v>0</v>
      </c>
      <c r="AH29" s="388">
        <v>0</v>
      </c>
      <c r="AI29" s="388">
        <v>0</v>
      </c>
      <c r="AJ29" s="388">
        <v>572200</v>
      </c>
      <c r="AK29" s="390">
        <f t="shared" ref="AK29:AK33" si="10">R29*Y29</f>
        <v>0</v>
      </c>
      <c r="AL29" s="390">
        <f t="shared" si="9"/>
        <v>0</v>
      </c>
      <c r="AM29" s="390">
        <f t="shared" si="9"/>
        <v>0</v>
      </c>
      <c r="AN29" s="390">
        <v>572200</v>
      </c>
      <c r="AO29" s="720">
        <f t="shared" si="6"/>
        <v>572200</v>
      </c>
      <c r="AP29" s="371">
        <f t="shared" si="2"/>
        <v>572200</v>
      </c>
    </row>
    <row r="30" spans="1:42" ht="111" x14ac:dyDescent="0.25">
      <c r="A30" s="931"/>
      <c r="B30" s="824"/>
      <c r="C30" s="935"/>
      <c r="D30" s="725" t="s">
        <v>55</v>
      </c>
      <c r="E30" s="467">
        <v>1</v>
      </c>
      <c r="F30" s="725" t="s">
        <v>453</v>
      </c>
      <c r="G30" s="202" t="s">
        <v>454</v>
      </c>
      <c r="H30" s="126" t="s">
        <v>52</v>
      </c>
      <c r="I30" s="467" t="s">
        <v>59</v>
      </c>
      <c r="J30" s="467" t="s">
        <v>59</v>
      </c>
      <c r="K30" s="467" t="s">
        <v>59</v>
      </c>
      <c r="L30" s="467" t="s">
        <v>65</v>
      </c>
      <c r="M30" s="467" t="s">
        <v>59</v>
      </c>
      <c r="N30" s="491">
        <v>0</v>
      </c>
      <c r="O30" s="491">
        <v>351550</v>
      </c>
      <c r="P30" s="491">
        <v>38000</v>
      </c>
      <c r="Q30" s="161">
        <f t="shared" si="0"/>
        <v>389550</v>
      </c>
      <c r="R30" s="393">
        <v>0</v>
      </c>
      <c r="S30" s="393">
        <v>0</v>
      </c>
      <c r="T30" s="393">
        <v>0</v>
      </c>
      <c r="U30" s="146">
        <v>100</v>
      </c>
      <c r="V30" s="467">
        <v>7520</v>
      </c>
      <c r="W30" s="467">
        <v>4150</v>
      </c>
      <c r="X30" s="192">
        <f t="shared" si="3"/>
        <v>55.186170212765958</v>
      </c>
      <c r="Y30" s="467">
        <v>0</v>
      </c>
      <c r="Z30" s="467">
        <v>0</v>
      </c>
      <c r="AA30" s="467">
        <v>0</v>
      </c>
      <c r="AB30" s="467" t="s">
        <v>759</v>
      </c>
      <c r="AC30" s="467">
        <v>0</v>
      </c>
      <c r="AD30" s="467">
        <v>0</v>
      </c>
      <c r="AE30" s="467">
        <v>0</v>
      </c>
      <c r="AF30" s="467" t="s">
        <v>759</v>
      </c>
      <c r="AG30" s="388">
        <v>0</v>
      </c>
      <c r="AH30" s="388">
        <v>0</v>
      </c>
      <c r="AI30" s="388">
        <v>0</v>
      </c>
      <c r="AJ30" s="388">
        <v>678795</v>
      </c>
      <c r="AK30" s="390">
        <f t="shared" si="10"/>
        <v>0</v>
      </c>
      <c r="AL30" s="390">
        <f t="shared" si="9"/>
        <v>0</v>
      </c>
      <c r="AM30" s="390">
        <f t="shared" si="9"/>
        <v>0</v>
      </c>
      <c r="AN30" s="390">
        <v>678795</v>
      </c>
      <c r="AO30" s="720">
        <f t="shared" si="6"/>
        <v>678795</v>
      </c>
      <c r="AP30" s="371">
        <f t="shared" si="2"/>
        <v>289245</v>
      </c>
    </row>
    <row r="31" spans="1:42" ht="67.5" x14ac:dyDescent="0.25">
      <c r="A31" s="931"/>
      <c r="B31" s="824"/>
      <c r="C31" s="935"/>
      <c r="D31" s="725" t="s">
        <v>455</v>
      </c>
      <c r="E31" s="467">
        <v>2</v>
      </c>
      <c r="F31" s="725" t="s">
        <v>432</v>
      </c>
      <c r="G31" s="202" t="s">
        <v>67</v>
      </c>
      <c r="H31" s="126" t="s">
        <v>52</v>
      </c>
      <c r="I31" s="467" t="s">
        <v>59</v>
      </c>
      <c r="J31" s="467" t="s">
        <v>59</v>
      </c>
      <c r="K31" s="467" t="s">
        <v>59</v>
      </c>
      <c r="L31" s="467" t="s">
        <v>65</v>
      </c>
      <c r="M31" s="467" t="s">
        <v>59</v>
      </c>
      <c r="N31" s="491">
        <v>0</v>
      </c>
      <c r="O31" s="491">
        <v>0</v>
      </c>
      <c r="P31" s="491">
        <v>0</v>
      </c>
      <c r="Q31" s="392">
        <f t="shared" si="0"/>
        <v>0</v>
      </c>
      <c r="R31" s="146">
        <v>10000</v>
      </c>
      <c r="S31" s="393">
        <v>0</v>
      </c>
      <c r="T31" s="393">
        <v>0</v>
      </c>
      <c r="U31" s="393">
        <v>0</v>
      </c>
      <c r="V31" s="467">
        <v>7520</v>
      </c>
      <c r="W31" s="467">
        <v>218</v>
      </c>
      <c r="X31" s="212">
        <f t="shared" si="3"/>
        <v>2.8989361702127661</v>
      </c>
      <c r="Y31" s="467">
        <v>40</v>
      </c>
      <c r="Z31" s="467">
        <v>0</v>
      </c>
      <c r="AA31" s="467">
        <v>0</v>
      </c>
      <c r="AB31" s="467">
        <v>0</v>
      </c>
      <c r="AC31" s="467">
        <v>40</v>
      </c>
      <c r="AD31" s="467">
        <v>0</v>
      </c>
      <c r="AE31" s="467">
        <v>0</v>
      </c>
      <c r="AF31" s="467">
        <v>0</v>
      </c>
      <c r="AG31" s="205">
        <v>393000</v>
      </c>
      <c r="AH31" s="388">
        <v>0</v>
      </c>
      <c r="AI31" s="388">
        <v>0</v>
      </c>
      <c r="AJ31" s="388">
        <v>0</v>
      </c>
      <c r="AK31" s="390">
        <v>393000</v>
      </c>
      <c r="AL31" s="390">
        <f t="shared" si="9"/>
        <v>0</v>
      </c>
      <c r="AM31" s="390">
        <f t="shared" si="9"/>
        <v>0</v>
      </c>
      <c r="AN31" s="390">
        <f t="shared" si="5"/>
        <v>0</v>
      </c>
      <c r="AO31" s="720">
        <f t="shared" si="6"/>
        <v>393000</v>
      </c>
      <c r="AP31" s="371">
        <f t="shared" si="2"/>
        <v>393000</v>
      </c>
    </row>
    <row r="32" spans="1:42" ht="72.75" x14ac:dyDescent="0.25">
      <c r="A32" s="931"/>
      <c r="B32" s="824"/>
      <c r="C32" s="935"/>
      <c r="D32" s="725" t="s">
        <v>53</v>
      </c>
      <c r="E32" s="467">
        <v>1</v>
      </c>
      <c r="F32" s="725" t="s">
        <v>456</v>
      </c>
      <c r="G32" s="202" t="s">
        <v>457</v>
      </c>
      <c r="H32" s="126" t="s">
        <v>52</v>
      </c>
      <c r="I32" s="467" t="s">
        <v>59</v>
      </c>
      <c r="J32" s="467" t="s">
        <v>59</v>
      </c>
      <c r="K32" s="467" t="s">
        <v>59</v>
      </c>
      <c r="L32" s="467" t="s">
        <v>65</v>
      </c>
      <c r="M32" s="467" t="s">
        <v>59</v>
      </c>
      <c r="N32" s="491">
        <v>0</v>
      </c>
      <c r="O32" s="491">
        <v>378250</v>
      </c>
      <c r="P32" s="491">
        <v>70000</v>
      </c>
      <c r="Q32" s="161">
        <f t="shared" si="0"/>
        <v>448250</v>
      </c>
      <c r="R32" s="393">
        <v>0</v>
      </c>
      <c r="S32" s="393">
        <v>0</v>
      </c>
      <c r="T32" s="393">
        <v>0</v>
      </c>
      <c r="U32" s="146">
        <v>5000</v>
      </c>
      <c r="V32" s="467">
        <v>7520</v>
      </c>
      <c r="W32" s="467">
        <v>4670</v>
      </c>
      <c r="X32" s="192">
        <f t="shared" si="3"/>
        <v>62.101063829787229</v>
      </c>
      <c r="Y32" s="467">
        <v>0</v>
      </c>
      <c r="Z32" s="467">
        <v>2470</v>
      </c>
      <c r="AA32" s="467">
        <v>0</v>
      </c>
      <c r="AB32" s="467">
        <v>0</v>
      </c>
      <c r="AC32" s="467">
        <v>0</v>
      </c>
      <c r="AD32" s="467">
        <v>115</v>
      </c>
      <c r="AE32" s="467">
        <v>0</v>
      </c>
      <c r="AF32" s="467">
        <v>0</v>
      </c>
      <c r="AG32" s="388">
        <v>0</v>
      </c>
      <c r="AH32" s="388">
        <v>47000</v>
      </c>
      <c r="AI32" s="388">
        <v>0</v>
      </c>
      <c r="AJ32" s="388">
        <v>0</v>
      </c>
      <c r="AK32" s="390">
        <f t="shared" si="10"/>
        <v>0</v>
      </c>
      <c r="AL32" s="390">
        <v>47000</v>
      </c>
      <c r="AM32" s="390">
        <f t="shared" si="9"/>
        <v>0</v>
      </c>
      <c r="AN32" s="390">
        <f t="shared" si="5"/>
        <v>0</v>
      </c>
      <c r="AO32" s="720">
        <f t="shared" si="6"/>
        <v>47000</v>
      </c>
      <c r="AP32" s="371">
        <f t="shared" si="2"/>
        <v>-401250</v>
      </c>
    </row>
    <row r="33" spans="1:42" ht="111" x14ac:dyDescent="0.25">
      <c r="A33" s="932"/>
      <c r="B33" s="825"/>
      <c r="C33" s="936"/>
      <c r="D33" s="725" t="s">
        <v>51</v>
      </c>
      <c r="E33" s="467">
        <v>1</v>
      </c>
      <c r="F33" s="725" t="s">
        <v>458</v>
      </c>
      <c r="G33" s="202" t="s">
        <v>459</v>
      </c>
      <c r="H33" s="126" t="s">
        <v>52</v>
      </c>
      <c r="I33" s="467" t="s">
        <v>59</v>
      </c>
      <c r="J33" s="467" t="s">
        <v>59</v>
      </c>
      <c r="K33" s="467" t="s">
        <v>59</v>
      </c>
      <c r="L33" s="467" t="s">
        <v>65</v>
      </c>
      <c r="M33" s="467" t="s">
        <v>59</v>
      </c>
      <c r="N33" s="491">
        <v>39000</v>
      </c>
      <c r="O33" s="491">
        <v>458350</v>
      </c>
      <c r="P33" s="491">
        <v>62000</v>
      </c>
      <c r="Q33" s="161">
        <f t="shared" si="0"/>
        <v>559350</v>
      </c>
      <c r="R33" s="393">
        <v>0</v>
      </c>
      <c r="S33" s="393">
        <v>0</v>
      </c>
      <c r="T33" s="146">
        <v>500</v>
      </c>
      <c r="U33" s="393">
        <v>0</v>
      </c>
      <c r="V33" s="467">
        <v>7520</v>
      </c>
      <c r="W33" s="467">
        <v>4840</v>
      </c>
      <c r="X33" s="192">
        <f t="shared" si="3"/>
        <v>64.361702127659569</v>
      </c>
      <c r="Y33" s="467">
        <v>0</v>
      </c>
      <c r="Z33" s="467">
        <v>0</v>
      </c>
      <c r="AA33" s="467">
        <v>1471</v>
      </c>
      <c r="AB33" s="467">
        <v>0</v>
      </c>
      <c r="AC33" s="467">
        <v>0</v>
      </c>
      <c r="AD33" s="467">
        <v>0</v>
      </c>
      <c r="AE33" s="467">
        <v>0</v>
      </c>
      <c r="AF33" s="723" t="s">
        <v>460</v>
      </c>
      <c r="AG33" s="388">
        <v>0</v>
      </c>
      <c r="AH33" s="388">
        <v>0</v>
      </c>
      <c r="AI33" s="388">
        <v>0</v>
      </c>
      <c r="AJ33" s="388">
        <v>30000</v>
      </c>
      <c r="AK33" s="390">
        <f t="shared" si="10"/>
        <v>0</v>
      </c>
      <c r="AL33" s="390">
        <v>0</v>
      </c>
      <c r="AM33" s="390">
        <v>0</v>
      </c>
      <c r="AN33" s="390">
        <v>30000</v>
      </c>
      <c r="AO33" s="720">
        <f t="shared" si="6"/>
        <v>30000</v>
      </c>
      <c r="AP33" s="371">
        <f t="shared" si="2"/>
        <v>-529350</v>
      </c>
    </row>
    <row r="34" spans="1:42" ht="118.5" x14ac:dyDescent="0.25">
      <c r="A34" s="937">
        <v>6</v>
      </c>
      <c r="B34" s="823" t="s">
        <v>461</v>
      </c>
      <c r="C34" s="938">
        <v>15</v>
      </c>
      <c r="D34" s="213" t="s">
        <v>462</v>
      </c>
      <c r="E34" s="20">
        <v>1</v>
      </c>
      <c r="F34" s="214" t="s">
        <v>760</v>
      </c>
      <c r="G34" s="213" t="s">
        <v>463</v>
      </c>
      <c r="H34" s="126" t="s">
        <v>52</v>
      </c>
      <c r="I34" s="467" t="s">
        <v>59</v>
      </c>
      <c r="J34" s="467" t="s">
        <v>59</v>
      </c>
      <c r="K34" s="467" t="s">
        <v>59</v>
      </c>
      <c r="L34" s="467" t="s">
        <v>59</v>
      </c>
      <c r="M34" s="467" t="s">
        <v>65</v>
      </c>
      <c r="N34" s="215">
        <v>0</v>
      </c>
      <c r="O34" s="216">
        <v>230450</v>
      </c>
      <c r="P34" s="215">
        <v>10500</v>
      </c>
      <c r="Q34" s="161">
        <f t="shared" si="0"/>
        <v>240950</v>
      </c>
      <c r="R34" s="449">
        <v>0</v>
      </c>
      <c r="S34" s="152">
        <v>1000</v>
      </c>
      <c r="T34" s="152">
        <v>1000000</v>
      </c>
      <c r="U34" s="152">
        <v>10000</v>
      </c>
      <c r="V34" s="467">
        <v>3605</v>
      </c>
      <c r="W34" s="714">
        <v>12</v>
      </c>
      <c r="X34" s="192">
        <f t="shared" si="3"/>
        <v>0.33287101248266299</v>
      </c>
      <c r="Y34" s="714">
        <v>0</v>
      </c>
      <c r="Z34" s="217">
        <v>112</v>
      </c>
      <c r="AA34" s="714">
        <v>0</v>
      </c>
      <c r="AB34" s="217">
        <v>0</v>
      </c>
      <c r="AC34" s="714">
        <v>0</v>
      </c>
      <c r="AD34" s="217">
        <v>112</v>
      </c>
      <c r="AE34" s="714">
        <v>0</v>
      </c>
      <c r="AF34" s="217">
        <v>0</v>
      </c>
      <c r="AG34" s="218">
        <v>0</v>
      </c>
      <c r="AH34" s="219">
        <v>111506</v>
      </c>
      <c r="AI34" s="218">
        <v>0</v>
      </c>
      <c r="AJ34" s="219">
        <v>0</v>
      </c>
      <c r="AK34" s="397">
        <v>0</v>
      </c>
      <c r="AL34" s="397">
        <v>111506</v>
      </c>
      <c r="AM34" s="390">
        <v>0</v>
      </c>
      <c r="AN34" s="390">
        <f t="shared" si="5"/>
        <v>0</v>
      </c>
      <c r="AO34" s="220">
        <f t="shared" si="6"/>
        <v>111506</v>
      </c>
      <c r="AP34" s="371">
        <f t="shared" si="2"/>
        <v>-129444</v>
      </c>
    </row>
    <row r="35" spans="1:42" ht="84" x14ac:dyDescent="0.25">
      <c r="A35" s="931"/>
      <c r="B35" s="824"/>
      <c r="C35" s="935"/>
      <c r="D35" s="725" t="s">
        <v>464</v>
      </c>
      <c r="E35" s="467">
        <v>2</v>
      </c>
      <c r="F35" s="725" t="s">
        <v>465</v>
      </c>
      <c r="G35" s="725" t="s">
        <v>466</v>
      </c>
      <c r="H35" s="126" t="s">
        <v>52</v>
      </c>
      <c r="I35" s="467" t="s">
        <v>59</v>
      </c>
      <c r="J35" s="467" t="s">
        <v>59</v>
      </c>
      <c r="K35" s="467" t="s">
        <v>59</v>
      </c>
      <c r="L35" s="467" t="s">
        <v>59</v>
      </c>
      <c r="M35" s="467" t="s">
        <v>65</v>
      </c>
      <c r="N35" s="221">
        <v>0</v>
      </c>
      <c r="O35" s="221">
        <v>16760</v>
      </c>
      <c r="P35" s="221">
        <v>21000</v>
      </c>
      <c r="Q35" s="161">
        <f t="shared" si="0"/>
        <v>37760</v>
      </c>
      <c r="R35" s="152">
        <v>12000</v>
      </c>
      <c r="S35" s="449">
        <v>0</v>
      </c>
      <c r="T35" s="449">
        <v>0</v>
      </c>
      <c r="U35" s="449">
        <v>0</v>
      </c>
      <c r="V35" s="467">
        <v>3605</v>
      </c>
      <c r="W35" s="222">
        <v>3</v>
      </c>
      <c r="X35" s="192">
        <f t="shared" si="3"/>
        <v>8.3217753120665747E-2</v>
      </c>
      <c r="Y35" s="222">
        <v>3.14</v>
      </c>
      <c r="Z35" s="222">
        <v>0</v>
      </c>
      <c r="AA35" s="222">
        <v>0</v>
      </c>
      <c r="AB35" s="222">
        <v>0</v>
      </c>
      <c r="AC35" s="222">
        <v>3.14</v>
      </c>
      <c r="AD35" s="222">
        <v>0</v>
      </c>
      <c r="AE35" s="222">
        <v>0</v>
      </c>
      <c r="AF35" s="222">
        <v>0</v>
      </c>
      <c r="AG35" s="223">
        <v>37700</v>
      </c>
      <c r="AH35" s="223">
        <v>0</v>
      </c>
      <c r="AI35" s="223">
        <v>0</v>
      </c>
      <c r="AJ35" s="223">
        <v>0</v>
      </c>
      <c r="AK35" s="397">
        <v>37700</v>
      </c>
      <c r="AL35" s="397">
        <f t="shared" ref="AL35:AL37" si="11">S35*Z35</f>
        <v>0</v>
      </c>
      <c r="AM35" s="390">
        <v>0</v>
      </c>
      <c r="AN35" s="390">
        <f t="shared" si="5"/>
        <v>0</v>
      </c>
      <c r="AO35" s="720">
        <f t="shared" si="6"/>
        <v>37700</v>
      </c>
      <c r="AP35" s="371">
        <f t="shared" si="2"/>
        <v>-60</v>
      </c>
    </row>
    <row r="36" spans="1:42" ht="82.5" x14ac:dyDescent="0.25">
      <c r="A36" s="931"/>
      <c r="B36" s="824"/>
      <c r="C36" s="935"/>
      <c r="D36" s="725" t="s">
        <v>467</v>
      </c>
      <c r="E36" s="467">
        <v>1</v>
      </c>
      <c r="F36" s="725" t="s">
        <v>432</v>
      </c>
      <c r="G36" s="725" t="s">
        <v>467</v>
      </c>
      <c r="H36" s="126" t="s">
        <v>52</v>
      </c>
      <c r="I36" s="467" t="s">
        <v>59</v>
      </c>
      <c r="J36" s="467" t="s">
        <v>59</v>
      </c>
      <c r="K36" s="467" t="s">
        <v>59</v>
      </c>
      <c r="L36" s="467" t="s">
        <v>59</v>
      </c>
      <c r="M36" s="467" t="s">
        <v>65</v>
      </c>
      <c r="N36" s="221">
        <v>0</v>
      </c>
      <c r="O36" s="221">
        <v>0</v>
      </c>
      <c r="P36" s="221">
        <v>10500</v>
      </c>
      <c r="Q36" s="161">
        <f t="shared" si="0"/>
        <v>10500</v>
      </c>
      <c r="R36" s="393">
        <v>0</v>
      </c>
      <c r="S36" s="393">
        <v>0</v>
      </c>
      <c r="T36" s="393">
        <v>0</v>
      </c>
      <c r="U36" s="146">
        <v>21000</v>
      </c>
      <c r="V36" s="467">
        <v>3605</v>
      </c>
      <c r="W36" s="222">
        <v>80</v>
      </c>
      <c r="X36" s="192">
        <f t="shared" si="3"/>
        <v>2.219140083217753</v>
      </c>
      <c r="Y36" s="222">
        <v>0</v>
      </c>
      <c r="Z36" s="222">
        <v>0</v>
      </c>
      <c r="AA36" s="222">
        <v>0</v>
      </c>
      <c r="AB36" s="222">
        <v>31.12</v>
      </c>
      <c r="AC36" s="222">
        <v>0</v>
      </c>
      <c r="AD36" s="222">
        <v>0</v>
      </c>
      <c r="AE36" s="222">
        <v>0</v>
      </c>
      <c r="AF36" s="222">
        <v>31.12</v>
      </c>
      <c r="AG36" s="223">
        <v>0</v>
      </c>
      <c r="AH36" s="223">
        <v>0</v>
      </c>
      <c r="AI36" s="223">
        <v>0</v>
      </c>
      <c r="AJ36" s="223">
        <v>653466</v>
      </c>
      <c r="AK36" s="397">
        <f t="shared" ref="AK36" si="12">R36*Y36</f>
        <v>0</v>
      </c>
      <c r="AL36" s="397">
        <f t="shared" si="11"/>
        <v>0</v>
      </c>
      <c r="AM36" s="390">
        <f t="shared" si="9"/>
        <v>0</v>
      </c>
      <c r="AN36" s="390">
        <v>653466</v>
      </c>
      <c r="AO36" s="720">
        <f t="shared" si="6"/>
        <v>653466</v>
      </c>
      <c r="AP36" s="371">
        <f t="shared" si="2"/>
        <v>642966</v>
      </c>
    </row>
    <row r="37" spans="1:42" ht="104.25" x14ac:dyDescent="0.25">
      <c r="A37" s="932"/>
      <c r="B37" s="825"/>
      <c r="C37" s="936"/>
      <c r="D37" s="201" t="s">
        <v>468</v>
      </c>
      <c r="E37" s="729">
        <v>2</v>
      </c>
      <c r="F37" s="201" t="s">
        <v>469</v>
      </c>
      <c r="G37" s="201" t="s">
        <v>468</v>
      </c>
      <c r="H37" s="126" t="s">
        <v>52</v>
      </c>
      <c r="I37" s="729" t="s">
        <v>59</v>
      </c>
      <c r="J37" s="729" t="s">
        <v>59</v>
      </c>
      <c r="K37" s="729" t="s">
        <v>59</v>
      </c>
      <c r="L37" s="729" t="s">
        <v>59</v>
      </c>
      <c r="M37" s="729" t="s">
        <v>65</v>
      </c>
      <c r="N37" s="90">
        <v>179500</v>
      </c>
      <c r="O37" s="90">
        <v>50280</v>
      </c>
      <c r="P37" s="90">
        <v>21000</v>
      </c>
      <c r="Q37" s="224">
        <f>N37+O37+P37</f>
        <v>250780</v>
      </c>
      <c r="R37" s="152">
        <v>12000</v>
      </c>
      <c r="S37" s="449">
        <v>0</v>
      </c>
      <c r="T37" s="449">
        <v>0</v>
      </c>
      <c r="U37" s="152">
        <v>14000</v>
      </c>
      <c r="V37" s="467">
        <v>3605</v>
      </c>
      <c r="W37" s="222">
        <v>58</v>
      </c>
      <c r="X37" s="192">
        <f t="shared" si="3"/>
        <v>1.6088765603328712</v>
      </c>
      <c r="Y37" s="713">
        <v>28.8</v>
      </c>
      <c r="Z37" s="713">
        <v>0</v>
      </c>
      <c r="AA37" s="713">
        <v>0</v>
      </c>
      <c r="AB37" s="713">
        <v>0</v>
      </c>
      <c r="AC37" s="713">
        <v>28.8</v>
      </c>
      <c r="AD37" s="713">
        <v>0</v>
      </c>
      <c r="AE37" s="713">
        <v>0</v>
      </c>
      <c r="AF37" s="713">
        <v>0</v>
      </c>
      <c r="AG37" s="223">
        <v>345997</v>
      </c>
      <c r="AH37" s="223">
        <v>0</v>
      </c>
      <c r="AI37" s="223">
        <v>0</v>
      </c>
      <c r="AJ37" s="223">
        <v>0</v>
      </c>
      <c r="AK37" s="96">
        <v>345997</v>
      </c>
      <c r="AL37" s="96">
        <f t="shared" si="11"/>
        <v>0</v>
      </c>
      <c r="AM37" s="390">
        <f t="shared" si="9"/>
        <v>0</v>
      </c>
      <c r="AN37" s="390">
        <f t="shared" si="5"/>
        <v>0</v>
      </c>
      <c r="AO37" s="720">
        <f t="shared" si="6"/>
        <v>345997</v>
      </c>
      <c r="AP37" s="371">
        <f t="shared" si="2"/>
        <v>95217</v>
      </c>
    </row>
    <row r="38" spans="1:42" ht="75" customHeight="1" x14ac:dyDescent="0.25">
      <c r="A38" s="942">
        <v>7</v>
      </c>
      <c r="B38" s="823" t="s">
        <v>470</v>
      </c>
      <c r="C38" s="938">
        <v>16</v>
      </c>
      <c r="D38" s="725" t="s">
        <v>57</v>
      </c>
      <c r="E38" s="467">
        <v>1</v>
      </c>
      <c r="F38" s="725" t="s">
        <v>471</v>
      </c>
      <c r="G38" s="723" t="s">
        <v>472</v>
      </c>
      <c r="H38" s="719" t="s">
        <v>398</v>
      </c>
      <c r="I38" s="467" t="s">
        <v>59</v>
      </c>
      <c r="J38" s="467" t="s">
        <v>59</v>
      </c>
      <c r="K38" s="728" t="s">
        <v>59</v>
      </c>
      <c r="L38" s="467" t="s">
        <v>59</v>
      </c>
      <c r="M38" s="729" t="s">
        <v>65</v>
      </c>
      <c r="N38" s="491">
        <v>720000</v>
      </c>
      <c r="O38" s="491">
        <v>290880</v>
      </c>
      <c r="P38" s="491">
        <v>0</v>
      </c>
      <c r="Q38" s="225">
        <f t="shared" si="0"/>
        <v>1010880</v>
      </c>
      <c r="R38" s="393">
        <v>0</v>
      </c>
      <c r="S38" s="393">
        <v>0</v>
      </c>
      <c r="T38" s="393">
        <v>0</v>
      </c>
      <c r="U38" s="393">
        <v>10000</v>
      </c>
      <c r="V38" s="938">
        <v>11410</v>
      </c>
      <c r="W38" s="938">
        <v>11410</v>
      </c>
      <c r="X38" s="939">
        <f>W38/V38*100</f>
        <v>100</v>
      </c>
      <c r="Y38" s="717">
        <v>0</v>
      </c>
      <c r="Z38" s="717">
        <v>0</v>
      </c>
      <c r="AA38" s="226">
        <v>0</v>
      </c>
      <c r="AB38" s="717">
        <v>90</v>
      </c>
      <c r="AC38" s="717">
        <v>0</v>
      </c>
      <c r="AD38" s="717">
        <v>0</v>
      </c>
      <c r="AE38" s="717">
        <v>0</v>
      </c>
      <c r="AF38" s="717">
        <v>0</v>
      </c>
      <c r="AG38" s="388">
        <v>0</v>
      </c>
      <c r="AH38" s="388">
        <v>0</v>
      </c>
      <c r="AI38" s="388">
        <v>0</v>
      </c>
      <c r="AJ38" s="388">
        <v>0</v>
      </c>
      <c r="AK38" s="390">
        <v>0</v>
      </c>
      <c r="AL38" s="390">
        <v>0</v>
      </c>
      <c r="AM38" s="390">
        <v>0</v>
      </c>
      <c r="AN38" s="390">
        <v>0</v>
      </c>
      <c r="AO38" s="720">
        <f t="shared" si="6"/>
        <v>0</v>
      </c>
      <c r="AP38" s="371">
        <f t="shared" si="2"/>
        <v>-1010880</v>
      </c>
    </row>
    <row r="39" spans="1:42" ht="69" customHeight="1" x14ac:dyDescent="0.25">
      <c r="A39" s="943"/>
      <c r="B39" s="824"/>
      <c r="C39" s="935"/>
      <c r="D39" s="725" t="s">
        <v>50</v>
      </c>
      <c r="E39" s="467">
        <v>1</v>
      </c>
      <c r="F39" s="725" t="s">
        <v>473</v>
      </c>
      <c r="G39" s="723" t="s">
        <v>474</v>
      </c>
      <c r="H39" s="719" t="s">
        <v>398</v>
      </c>
      <c r="I39" s="467" t="s">
        <v>59</v>
      </c>
      <c r="J39" s="467" t="s">
        <v>59</v>
      </c>
      <c r="K39" s="728" t="s">
        <v>59</v>
      </c>
      <c r="L39" s="467" t="s">
        <v>59</v>
      </c>
      <c r="M39" s="729" t="s">
        <v>65</v>
      </c>
      <c r="N39" s="491">
        <v>630000</v>
      </c>
      <c r="O39" s="491">
        <v>404000</v>
      </c>
      <c r="P39" s="491">
        <v>0</v>
      </c>
      <c r="Q39" s="225">
        <f t="shared" si="0"/>
        <v>1034000</v>
      </c>
      <c r="R39" s="393">
        <v>0</v>
      </c>
      <c r="S39" s="393">
        <v>0</v>
      </c>
      <c r="T39" s="393">
        <v>0</v>
      </c>
      <c r="U39" s="393">
        <v>12000</v>
      </c>
      <c r="V39" s="935"/>
      <c r="W39" s="935"/>
      <c r="X39" s="940"/>
      <c r="Y39" s="717">
        <v>0</v>
      </c>
      <c r="Z39" s="717">
        <v>0</v>
      </c>
      <c r="AA39" s="717">
        <v>0</v>
      </c>
      <c r="AB39" s="717">
        <v>153</v>
      </c>
      <c r="AC39" s="717">
        <v>0</v>
      </c>
      <c r="AD39" s="717">
        <v>0</v>
      </c>
      <c r="AE39" s="717">
        <v>0</v>
      </c>
      <c r="AF39" s="717">
        <v>0</v>
      </c>
      <c r="AG39" s="388">
        <v>0</v>
      </c>
      <c r="AH39" s="388">
        <v>0</v>
      </c>
      <c r="AI39" s="388">
        <v>0</v>
      </c>
      <c r="AJ39" s="388">
        <v>0</v>
      </c>
      <c r="AK39" s="390">
        <v>0</v>
      </c>
      <c r="AL39" s="390">
        <v>0</v>
      </c>
      <c r="AM39" s="390">
        <v>0</v>
      </c>
      <c r="AN39" s="390">
        <v>888000</v>
      </c>
      <c r="AO39" s="720">
        <f t="shared" si="6"/>
        <v>888000</v>
      </c>
      <c r="AP39" s="371">
        <f t="shared" si="2"/>
        <v>-146000</v>
      </c>
    </row>
    <row r="40" spans="1:42" ht="73.5" customHeight="1" x14ac:dyDescent="0.25">
      <c r="A40" s="943"/>
      <c r="B40" s="824"/>
      <c r="C40" s="935"/>
      <c r="D40" s="201" t="s">
        <v>50</v>
      </c>
      <c r="E40" s="729">
        <v>1</v>
      </c>
      <c r="F40" s="201" t="s">
        <v>761</v>
      </c>
      <c r="G40" s="712" t="s">
        <v>762</v>
      </c>
      <c r="H40" s="227" t="s">
        <v>49</v>
      </c>
      <c r="I40" s="729" t="s">
        <v>59</v>
      </c>
      <c r="J40" s="729" t="s">
        <v>59</v>
      </c>
      <c r="K40" s="228" t="s">
        <v>59</v>
      </c>
      <c r="L40" s="729" t="s">
        <v>65</v>
      </c>
      <c r="M40" s="729" t="s">
        <v>59</v>
      </c>
      <c r="N40" s="491">
        <v>630000</v>
      </c>
      <c r="O40" s="46">
        <v>601960</v>
      </c>
      <c r="P40" s="46">
        <v>0</v>
      </c>
      <c r="Q40" s="225">
        <f t="shared" si="0"/>
        <v>1231960</v>
      </c>
      <c r="R40" s="449">
        <v>0</v>
      </c>
      <c r="S40" s="449">
        <v>0</v>
      </c>
      <c r="T40" s="449">
        <v>0</v>
      </c>
      <c r="U40" s="449">
        <v>12000</v>
      </c>
      <c r="V40" s="935"/>
      <c r="W40" s="935"/>
      <c r="X40" s="940"/>
      <c r="Y40" s="711">
        <v>0</v>
      </c>
      <c r="Z40" s="711">
        <v>0</v>
      </c>
      <c r="AA40" s="711">
        <v>0</v>
      </c>
      <c r="AB40" s="711">
        <v>229</v>
      </c>
      <c r="AC40" s="711">
        <v>0</v>
      </c>
      <c r="AD40" s="711">
        <v>0</v>
      </c>
      <c r="AE40" s="711">
        <v>0</v>
      </c>
      <c r="AF40" s="711">
        <v>0</v>
      </c>
      <c r="AG40" s="388">
        <v>0</v>
      </c>
      <c r="AH40" s="388">
        <v>0</v>
      </c>
      <c r="AI40" s="388">
        <v>0</v>
      </c>
      <c r="AJ40" s="388">
        <v>0</v>
      </c>
      <c r="AK40" s="390">
        <v>0</v>
      </c>
      <c r="AL40" s="390">
        <v>0</v>
      </c>
      <c r="AM40" s="390">
        <v>0</v>
      </c>
      <c r="AN40" s="390">
        <v>506000</v>
      </c>
      <c r="AO40" s="720">
        <f t="shared" si="6"/>
        <v>506000</v>
      </c>
      <c r="AP40" s="371">
        <f t="shared" si="2"/>
        <v>-725960</v>
      </c>
    </row>
    <row r="41" spans="1:42" ht="81" customHeight="1" x14ac:dyDescent="0.25">
      <c r="A41" s="943"/>
      <c r="B41" s="824"/>
      <c r="C41" s="935"/>
      <c r="D41" s="207" t="s">
        <v>475</v>
      </c>
      <c r="E41" s="729">
        <v>1</v>
      </c>
      <c r="F41" s="201" t="s">
        <v>476</v>
      </c>
      <c r="G41" s="426" t="s">
        <v>477</v>
      </c>
      <c r="H41" s="227" t="s">
        <v>398</v>
      </c>
      <c r="I41" s="729" t="s">
        <v>59</v>
      </c>
      <c r="J41" s="729" t="s">
        <v>59</v>
      </c>
      <c r="K41" s="729" t="s">
        <v>59</v>
      </c>
      <c r="L41" s="729" t="s">
        <v>65</v>
      </c>
      <c r="M41" s="729" t="s">
        <v>59</v>
      </c>
      <c r="N41" s="46">
        <v>540000</v>
      </c>
      <c r="O41" s="46">
        <v>197960</v>
      </c>
      <c r="P41" s="46">
        <v>0</v>
      </c>
      <c r="Q41" s="225">
        <f t="shared" si="0"/>
        <v>737960</v>
      </c>
      <c r="R41" s="449">
        <v>0</v>
      </c>
      <c r="S41" s="449">
        <v>0</v>
      </c>
      <c r="T41" s="449">
        <v>330</v>
      </c>
      <c r="U41" s="449">
        <v>0</v>
      </c>
      <c r="V41" s="935"/>
      <c r="W41" s="935"/>
      <c r="X41" s="940"/>
      <c r="Y41" s="711">
        <v>0</v>
      </c>
      <c r="Z41" s="711">
        <v>0</v>
      </c>
      <c r="AA41" s="711">
        <v>1633</v>
      </c>
      <c r="AB41" s="711">
        <v>0</v>
      </c>
      <c r="AC41" s="711">
        <v>0</v>
      </c>
      <c r="AD41" s="711">
        <v>0</v>
      </c>
      <c r="AE41" s="711">
        <v>0</v>
      </c>
      <c r="AF41" s="711">
        <v>0</v>
      </c>
      <c r="AG41" s="388">
        <v>0</v>
      </c>
      <c r="AH41" s="388">
        <v>0</v>
      </c>
      <c r="AI41" s="388">
        <v>0</v>
      </c>
      <c r="AJ41" s="388">
        <v>0</v>
      </c>
      <c r="AK41" s="390">
        <v>0</v>
      </c>
      <c r="AL41" s="390">
        <v>0</v>
      </c>
      <c r="AM41" s="390">
        <v>0</v>
      </c>
      <c r="AN41" s="390">
        <v>10000</v>
      </c>
      <c r="AO41" s="720">
        <f t="shared" si="6"/>
        <v>10000</v>
      </c>
      <c r="AP41" s="371">
        <f>AO41-Q41</f>
        <v>-727960</v>
      </c>
    </row>
    <row r="42" spans="1:42" ht="81" customHeight="1" x14ac:dyDescent="0.25">
      <c r="A42" s="943"/>
      <c r="B42" s="824"/>
      <c r="C42" s="935"/>
      <c r="D42" s="207" t="s">
        <v>475</v>
      </c>
      <c r="E42" s="729">
        <v>1</v>
      </c>
      <c r="F42" s="201" t="s">
        <v>763</v>
      </c>
      <c r="G42" s="706" t="s">
        <v>764</v>
      </c>
      <c r="H42" s="719" t="s">
        <v>49</v>
      </c>
      <c r="I42" s="729" t="s">
        <v>59</v>
      </c>
      <c r="J42" s="729" t="s">
        <v>59</v>
      </c>
      <c r="K42" s="729" t="s">
        <v>59</v>
      </c>
      <c r="L42" s="729" t="s">
        <v>65</v>
      </c>
      <c r="M42" s="729" t="s">
        <v>59</v>
      </c>
      <c r="N42" s="491">
        <v>600000</v>
      </c>
      <c r="O42" s="491">
        <v>177760</v>
      </c>
      <c r="P42" s="491">
        <v>0</v>
      </c>
      <c r="Q42" s="225">
        <f t="shared" si="0"/>
        <v>777760</v>
      </c>
      <c r="R42" s="449">
        <v>0</v>
      </c>
      <c r="S42" s="449">
        <v>0</v>
      </c>
      <c r="T42" s="449">
        <v>500</v>
      </c>
      <c r="U42" s="449">
        <v>0</v>
      </c>
      <c r="V42" s="936"/>
      <c r="W42" s="936"/>
      <c r="X42" s="941"/>
      <c r="Y42" s="717">
        <v>0</v>
      </c>
      <c r="Z42" s="717">
        <v>0</v>
      </c>
      <c r="AA42" s="717">
        <v>880</v>
      </c>
      <c r="AB42" s="717">
        <v>0</v>
      </c>
      <c r="AC42" s="717">
        <v>0</v>
      </c>
      <c r="AD42" s="717">
        <v>0</v>
      </c>
      <c r="AE42" s="717">
        <v>0</v>
      </c>
      <c r="AF42" s="717">
        <v>0</v>
      </c>
      <c r="AG42" s="388">
        <v>0</v>
      </c>
      <c r="AH42" s="388">
        <v>0</v>
      </c>
      <c r="AI42" s="388">
        <v>0</v>
      </c>
      <c r="AJ42" s="388">
        <v>0</v>
      </c>
      <c r="AK42" s="390">
        <v>0</v>
      </c>
      <c r="AL42" s="390">
        <v>0</v>
      </c>
      <c r="AM42" s="390">
        <v>0</v>
      </c>
      <c r="AN42" s="390">
        <v>0</v>
      </c>
      <c r="AO42" s="720">
        <f t="shared" si="6"/>
        <v>0</v>
      </c>
      <c r="AP42" s="371">
        <f>AO42-Q42</f>
        <v>-777760</v>
      </c>
    </row>
    <row r="43" spans="1:42" ht="31.5" customHeight="1" thickBot="1" x14ac:dyDescent="0.3">
      <c r="A43" s="229"/>
      <c r="B43" s="230" t="s">
        <v>42</v>
      </c>
      <c r="C43" s="230">
        <f>C38+C34+C27+C19+C17+C12+C7</f>
        <v>94</v>
      </c>
      <c r="D43" s="231"/>
      <c r="E43" s="231">
        <f>SUM(E7:E41)</f>
        <v>41</v>
      </c>
      <c r="F43" s="232"/>
      <c r="G43" s="231"/>
      <c r="H43" s="231"/>
      <c r="I43" s="231"/>
      <c r="J43" s="231"/>
      <c r="K43" s="231"/>
      <c r="L43" s="231"/>
      <c r="M43" s="231"/>
      <c r="N43" s="231">
        <f t="shared" ref="N43:U43" si="13">SUM(N7:N42)</f>
        <v>6248500</v>
      </c>
      <c r="O43" s="231">
        <f t="shared" si="13"/>
        <v>6972390</v>
      </c>
      <c r="P43" s="233">
        <f t="shared" si="13"/>
        <v>2454300</v>
      </c>
      <c r="Q43" s="231">
        <f t="shared" si="13"/>
        <v>15675190</v>
      </c>
      <c r="R43" s="231">
        <f t="shared" si="13"/>
        <v>82000</v>
      </c>
      <c r="S43" s="231">
        <f t="shared" si="13"/>
        <v>14700</v>
      </c>
      <c r="T43" s="231">
        <f t="shared" si="13"/>
        <v>1029080</v>
      </c>
      <c r="U43" s="231">
        <f t="shared" si="13"/>
        <v>152240</v>
      </c>
      <c r="V43" s="231">
        <f>V7+V12+V17+V19+V27+V35+V38</f>
        <v>70517</v>
      </c>
      <c r="W43" s="231">
        <f>SUM(W7:W41)</f>
        <v>81906</v>
      </c>
      <c r="X43" s="234">
        <v>0</v>
      </c>
      <c r="Y43" s="231">
        <f>SUM(Y7:Y42)</f>
        <v>74.94</v>
      </c>
      <c r="Z43" s="231">
        <f>SUM(Z7:Z42)</f>
        <v>6192</v>
      </c>
      <c r="AA43" s="231">
        <f>SUM(AA7:AA42)</f>
        <v>4058</v>
      </c>
      <c r="AB43" s="231">
        <f t="shared" ref="AB43:AO43" si="14">SUM(AB7:AB41)</f>
        <v>15720.12</v>
      </c>
      <c r="AC43" s="231">
        <f t="shared" si="14"/>
        <v>74.94</v>
      </c>
      <c r="AD43" s="231">
        <f t="shared" si="14"/>
        <v>647</v>
      </c>
      <c r="AE43" s="231">
        <f t="shared" si="14"/>
        <v>8</v>
      </c>
      <c r="AF43" s="231">
        <f t="shared" si="14"/>
        <v>44943.12</v>
      </c>
      <c r="AG43" s="231">
        <f t="shared" si="14"/>
        <v>791697</v>
      </c>
      <c r="AH43" s="231">
        <f t="shared" si="14"/>
        <v>742506</v>
      </c>
      <c r="AI43" s="231">
        <f t="shared" si="14"/>
        <v>0</v>
      </c>
      <c r="AJ43" s="231">
        <f t="shared" si="14"/>
        <v>4888373</v>
      </c>
      <c r="AK43" s="231">
        <f t="shared" si="14"/>
        <v>840697</v>
      </c>
      <c r="AL43" s="231">
        <f t="shared" si="14"/>
        <v>742506</v>
      </c>
      <c r="AM43" s="231">
        <f t="shared" si="14"/>
        <v>0</v>
      </c>
      <c r="AN43" s="231">
        <f t="shared" si="14"/>
        <v>6292373</v>
      </c>
      <c r="AO43" s="231">
        <f t="shared" si="14"/>
        <v>7875576</v>
      </c>
      <c r="AP43" s="231">
        <f>AO43-Q43</f>
        <v>-7799614</v>
      </c>
    </row>
  </sheetData>
  <mergeCells count="56">
    <mergeCell ref="X38:X42"/>
    <mergeCell ref="A27:A33"/>
    <mergeCell ref="B27:B33"/>
    <mergeCell ref="C27:C33"/>
    <mergeCell ref="A34:A37"/>
    <mergeCell ref="B34:B37"/>
    <mergeCell ref="C34:C37"/>
    <mergeCell ref="A38:A42"/>
    <mergeCell ref="B38:B42"/>
    <mergeCell ref="C38:C42"/>
    <mergeCell ref="V38:V42"/>
    <mergeCell ref="W38:W42"/>
    <mergeCell ref="A17:A18"/>
    <mergeCell ref="B17:B18"/>
    <mergeCell ref="C17:C18"/>
    <mergeCell ref="A19:A26"/>
    <mergeCell ref="B19:B26"/>
    <mergeCell ref="C19:C26"/>
    <mergeCell ref="A7:A11"/>
    <mergeCell ref="B7:B11"/>
    <mergeCell ref="C7:C11"/>
    <mergeCell ref="A12:A16"/>
    <mergeCell ref="B12:B16"/>
    <mergeCell ref="C12:C16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9"/>
  <sheetViews>
    <sheetView topLeftCell="L1" zoomScale="85" zoomScaleNormal="85" workbookViewId="0">
      <selection sqref="A1:AO1"/>
    </sheetView>
  </sheetViews>
  <sheetFormatPr defaultRowHeight="15" x14ac:dyDescent="0.25"/>
  <cols>
    <col min="1" max="1" width="15.85546875" customWidth="1"/>
    <col min="2" max="2" width="11.42578125" customWidth="1"/>
    <col min="3" max="3" width="19.140625" customWidth="1"/>
    <col min="4" max="4" width="16.85546875" customWidth="1"/>
    <col min="5" max="5" width="12.28515625" customWidth="1"/>
    <col min="6" max="6" width="16.85546875" customWidth="1"/>
    <col min="7" max="7" width="18.28515625" customWidth="1"/>
    <col min="8" max="8" width="16.140625" customWidth="1"/>
    <col min="12" max="12" width="18.42578125" customWidth="1"/>
    <col min="13" max="13" width="12" customWidth="1"/>
    <col min="14" max="14" width="15" customWidth="1"/>
    <col min="15" max="15" width="14.85546875" customWidth="1"/>
    <col min="16" max="16" width="15.7109375" customWidth="1"/>
    <col min="17" max="17" width="13.85546875" customWidth="1"/>
    <col min="19" max="19" width="12.85546875" customWidth="1"/>
    <col min="20" max="20" width="11.85546875" customWidth="1"/>
    <col min="21" max="21" width="12.42578125" customWidth="1"/>
    <col min="22" max="22" width="11.28515625" customWidth="1"/>
    <col min="23" max="23" width="13.85546875" customWidth="1"/>
    <col min="26" max="26" width="11.140625" customWidth="1"/>
    <col min="33" max="33" width="14.42578125" customWidth="1"/>
    <col min="34" max="34" width="13.85546875" customWidth="1"/>
    <col min="35" max="35" width="15.85546875" customWidth="1"/>
    <col min="36" max="36" width="13.42578125" customWidth="1"/>
    <col min="37" max="37" width="14.140625" customWidth="1"/>
    <col min="38" max="38" width="14.5703125" customWidth="1"/>
    <col min="39" max="39" width="13.28515625" customWidth="1"/>
    <col min="40" max="40" width="14.42578125" customWidth="1"/>
    <col min="41" max="41" width="13.85546875" customWidth="1"/>
    <col min="42" max="42" width="16" customWidth="1"/>
  </cols>
  <sheetData>
    <row r="1" spans="1:68" ht="39" customHeight="1" x14ac:dyDescent="0.25">
      <c r="A1" s="960" t="s">
        <v>864</v>
      </c>
      <c r="B1" s="960"/>
      <c r="C1" s="960"/>
      <c r="D1" s="960"/>
      <c r="E1" s="960"/>
      <c r="F1" s="960"/>
      <c r="G1" s="960"/>
      <c r="H1" s="960"/>
      <c r="I1" s="960"/>
      <c r="J1" s="960"/>
      <c r="K1" s="960"/>
      <c r="L1" s="960"/>
      <c r="M1" s="960"/>
      <c r="N1" s="960"/>
      <c r="O1" s="960"/>
      <c r="P1" s="960"/>
      <c r="Q1" s="960"/>
      <c r="R1" s="960"/>
      <c r="S1" s="960"/>
      <c r="T1" s="960"/>
      <c r="U1" s="960"/>
      <c r="V1" s="960"/>
      <c r="W1" s="960"/>
      <c r="X1" s="960"/>
      <c r="Y1" s="960"/>
      <c r="Z1" s="960"/>
      <c r="AA1" s="960"/>
      <c r="AB1" s="960"/>
      <c r="AC1" s="960"/>
      <c r="AD1" s="960"/>
      <c r="AE1" s="960"/>
      <c r="AF1" s="960"/>
      <c r="AG1" s="960"/>
      <c r="AH1" s="960"/>
      <c r="AI1" s="960"/>
      <c r="AJ1" s="960"/>
      <c r="AK1" s="960"/>
      <c r="AL1" s="960"/>
      <c r="AM1" s="960"/>
      <c r="AN1" s="960"/>
      <c r="AO1" s="960"/>
      <c r="AP1" s="236"/>
      <c r="AQ1" s="962">
        <v>432000</v>
      </c>
      <c r="AR1" s="962"/>
      <c r="AS1" s="962"/>
      <c r="AT1" s="962"/>
      <c r="AU1" s="962"/>
      <c r="AV1" s="962"/>
      <c r="AW1" s="962"/>
      <c r="AX1" s="962"/>
      <c r="AY1" s="962"/>
      <c r="AZ1" s="962"/>
      <c r="BA1" s="962"/>
      <c r="BB1" s="962"/>
      <c r="BC1" s="962"/>
      <c r="BD1" s="962"/>
      <c r="BE1" s="962"/>
      <c r="BF1" s="962"/>
      <c r="BG1" s="962"/>
      <c r="BH1" s="962"/>
      <c r="BI1" s="962"/>
      <c r="BJ1" s="962"/>
      <c r="BK1" s="962"/>
      <c r="BL1" s="962"/>
      <c r="BM1" s="962"/>
      <c r="BN1" s="962"/>
      <c r="BO1" s="962"/>
      <c r="BP1" s="962"/>
    </row>
    <row r="2" spans="1:68" ht="42.75" customHeight="1" x14ac:dyDescent="0.25">
      <c r="A2" s="958" t="s">
        <v>13</v>
      </c>
      <c r="B2" s="959" t="s">
        <v>33</v>
      </c>
      <c r="C2" s="959" t="s">
        <v>43</v>
      </c>
      <c r="D2" s="963" t="s">
        <v>11</v>
      </c>
      <c r="E2" s="964"/>
      <c r="F2" s="964"/>
      <c r="G2" s="964"/>
      <c r="H2" s="965"/>
      <c r="I2" s="959" t="s">
        <v>14</v>
      </c>
      <c r="J2" s="959"/>
      <c r="K2" s="959"/>
      <c r="L2" s="959"/>
      <c r="M2" s="959"/>
      <c r="N2" s="961" t="s">
        <v>4</v>
      </c>
      <c r="O2" s="961"/>
      <c r="P2" s="961"/>
      <c r="Q2" s="961"/>
      <c r="R2" s="961" t="s">
        <v>23</v>
      </c>
      <c r="S2" s="961"/>
      <c r="T2" s="961"/>
      <c r="U2" s="961"/>
      <c r="V2" s="961" t="s">
        <v>34</v>
      </c>
      <c r="W2" s="961"/>
      <c r="X2" s="961"/>
      <c r="Y2" s="961" t="s">
        <v>22</v>
      </c>
      <c r="Z2" s="961"/>
      <c r="AA2" s="961"/>
      <c r="AB2" s="961"/>
      <c r="AC2" s="961"/>
      <c r="AD2" s="961"/>
      <c r="AE2" s="961"/>
      <c r="AF2" s="961"/>
      <c r="AG2" s="961" t="s">
        <v>0</v>
      </c>
      <c r="AH2" s="961"/>
      <c r="AI2" s="961"/>
      <c r="AJ2" s="961"/>
      <c r="AK2" s="961"/>
      <c r="AL2" s="961"/>
      <c r="AM2" s="961"/>
      <c r="AN2" s="961"/>
      <c r="AO2" s="961"/>
      <c r="AP2" s="961"/>
      <c r="AQ2" s="962"/>
      <c r="AR2" s="962"/>
      <c r="AS2" s="962"/>
      <c r="AT2" s="962"/>
      <c r="AU2" s="962"/>
      <c r="AV2" s="962"/>
      <c r="AW2" s="962"/>
      <c r="AX2" s="962"/>
      <c r="AY2" s="962"/>
      <c r="AZ2" s="962"/>
      <c r="BA2" s="962"/>
      <c r="BB2" s="962"/>
      <c r="BC2" s="962"/>
      <c r="BD2" s="962"/>
      <c r="BE2" s="962"/>
      <c r="BF2" s="962"/>
      <c r="BG2" s="962"/>
      <c r="BH2" s="962"/>
      <c r="BI2" s="962"/>
      <c r="BJ2" s="962"/>
      <c r="BK2" s="962"/>
      <c r="BL2" s="962"/>
      <c r="BM2" s="962"/>
      <c r="BN2" s="962"/>
      <c r="BO2" s="962"/>
      <c r="BP2" s="962"/>
    </row>
    <row r="3" spans="1:68" ht="65.25" customHeight="1" x14ac:dyDescent="0.25">
      <c r="A3" s="958"/>
      <c r="B3" s="959"/>
      <c r="C3" s="959"/>
      <c r="D3" s="959" t="s">
        <v>767</v>
      </c>
      <c r="E3" s="959" t="s">
        <v>46</v>
      </c>
      <c r="F3" s="959" t="s">
        <v>478</v>
      </c>
      <c r="G3" s="959" t="s">
        <v>21</v>
      </c>
      <c r="H3" s="959" t="s">
        <v>337</v>
      </c>
      <c r="I3" s="959" t="s">
        <v>7</v>
      </c>
      <c r="J3" s="959" t="s">
        <v>6</v>
      </c>
      <c r="K3" s="959" t="s">
        <v>5</v>
      </c>
      <c r="L3" s="959" t="s">
        <v>32</v>
      </c>
      <c r="M3" s="959" t="s">
        <v>8</v>
      </c>
      <c r="N3" s="961" t="s">
        <v>31</v>
      </c>
      <c r="O3" s="961" t="s">
        <v>2</v>
      </c>
      <c r="P3" s="961" t="s">
        <v>3</v>
      </c>
      <c r="Q3" s="961" t="s">
        <v>41</v>
      </c>
      <c r="R3" s="961"/>
      <c r="S3" s="961"/>
      <c r="T3" s="961"/>
      <c r="U3" s="961"/>
      <c r="V3" s="961" t="s">
        <v>1</v>
      </c>
      <c r="W3" s="961"/>
      <c r="X3" s="961"/>
      <c r="Y3" s="961" t="s">
        <v>38</v>
      </c>
      <c r="Z3" s="961"/>
      <c r="AA3" s="961"/>
      <c r="AB3" s="961"/>
      <c r="AC3" s="961" t="s">
        <v>39</v>
      </c>
      <c r="AD3" s="961"/>
      <c r="AE3" s="961"/>
      <c r="AF3" s="961"/>
      <c r="AG3" s="961" t="s">
        <v>479</v>
      </c>
      <c r="AH3" s="961"/>
      <c r="AI3" s="961"/>
      <c r="AJ3" s="961"/>
      <c r="AK3" s="961" t="s">
        <v>40</v>
      </c>
      <c r="AL3" s="961"/>
      <c r="AM3" s="961"/>
      <c r="AN3" s="961"/>
      <c r="AO3" s="961" t="s">
        <v>41</v>
      </c>
      <c r="AP3" s="961" t="s">
        <v>44</v>
      </c>
      <c r="AQ3" s="962"/>
      <c r="AR3" s="962"/>
      <c r="AS3" s="962"/>
      <c r="AT3" s="962"/>
      <c r="AU3" s="962"/>
      <c r="AV3" s="962"/>
      <c r="AW3" s="962"/>
      <c r="AX3" s="962"/>
      <c r="AY3" s="962"/>
      <c r="AZ3" s="962"/>
      <c r="BA3" s="962"/>
      <c r="BB3" s="962"/>
      <c r="BC3" s="962"/>
      <c r="BD3" s="962"/>
      <c r="BE3" s="962"/>
      <c r="BF3" s="962"/>
      <c r="BG3" s="962"/>
      <c r="BH3" s="962"/>
      <c r="BI3" s="962"/>
      <c r="BJ3" s="962"/>
      <c r="BK3" s="962"/>
      <c r="BL3" s="962"/>
      <c r="BM3" s="962"/>
      <c r="BN3" s="962"/>
      <c r="BO3" s="962"/>
      <c r="BP3" s="962"/>
    </row>
    <row r="4" spans="1:68" ht="120" customHeight="1" x14ac:dyDescent="0.25">
      <c r="A4" s="958"/>
      <c r="B4" s="959"/>
      <c r="C4" s="959"/>
      <c r="D4" s="959"/>
      <c r="E4" s="959"/>
      <c r="F4" s="959"/>
      <c r="G4" s="959"/>
      <c r="H4" s="959"/>
      <c r="I4" s="959"/>
      <c r="J4" s="959"/>
      <c r="K4" s="959"/>
      <c r="L4" s="959"/>
      <c r="M4" s="959"/>
      <c r="N4" s="961"/>
      <c r="O4" s="961"/>
      <c r="P4" s="961"/>
      <c r="Q4" s="961"/>
      <c r="R4" s="237" t="s">
        <v>24</v>
      </c>
      <c r="S4" s="237" t="s">
        <v>25</v>
      </c>
      <c r="T4" s="237" t="s">
        <v>26</v>
      </c>
      <c r="U4" s="237" t="s">
        <v>27</v>
      </c>
      <c r="V4" s="237" t="s">
        <v>282</v>
      </c>
      <c r="W4" s="237" t="s">
        <v>36</v>
      </c>
      <c r="X4" s="237" t="s">
        <v>9</v>
      </c>
      <c r="Y4" s="237" t="s">
        <v>15</v>
      </c>
      <c r="Z4" s="237" t="s">
        <v>17</v>
      </c>
      <c r="AA4" s="237" t="s">
        <v>19</v>
      </c>
      <c r="AB4" s="237" t="s">
        <v>8</v>
      </c>
      <c r="AC4" s="237" t="s">
        <v>15</v>
      </c>
      <c r="AD4" s="237" t="s">
        <v>17</v>
      </c>
      <c r="AE4" s="237" t="s">
        <v>19</v>
      </c>
      <c r="AF4" s="237" t="s">
        <v>8</v>
      </c>
      <c r="AG4" s="237" t="s">
        <v>15</v>
      </c>
      <c r="AH4" s="237" t="s">
        <v>17</v>
      </c>
      <c r="AI4" s="237" t="s">
        <v>19</v>
      </c>
      <c r="AJ4" s="237" t="s">
        <v>27</v>
      </c>
      <c r="AK4" s="237" t="s">
        <v>15</v>
      </c>
      <c r="AL4" s="237" t="s">
        <v>17</v>
      </c>
      <c r="AM4" s="237" t="s">
        <v>19</v>
      </c>
      <c r="AN4" s="237" t="s">
        <v>27</v>
      </c>
      <c r="AO4" s="961"/>
      <c r="AP4" s="961"/>
      <c r="AQ4" s="962"/>
      <c r="AR4" s="962"/>
      <c r="AS4" s="962"/>
      <c r="AT4" s="962"/>
      <c r="AU4" s="962"/>
      <c r="AV4" s="962"/>
      <c r="AW4" s="962"/>
      <c r="AX4" s="962"/>
      <c r="AY4" s="962"/>
      <c r="AZ4" s="962"/>
      <c r="BA4" s="962"/>
      <c r="BB4" s="962"/>
      <c r="BC4" s="962"/>
      <c r="BD4" s="962"/>
      <c r="BE4" s="962"/>
      <c r="BF4" s="962"/>
      <c r="BG4" s="962"/>
      <c r="BH4" s="962"/>
      <c r="BI4" s="962"/>
      <c r="BJ4" s="962"/>
      <c r="BK4" s="962"/>
      <c r="BL4" s="962"/>
      <c r="BM4" s="962"/>
      <c r="BN4" s="962"/>
      <c r="BO4" s="962"/>
      <c r="BP4" s="962"/>
    </row>
    <row r="5" spans="1:68" ht="46.5" customHeight="1" x14ac:dyDescent="0.25">
      <c r="A5" s="958"/>
      <c r="B5" s="959"/>
      <c r="C5" s="518" t="s">
        <v>12</v>
      </c>
      <c r="D5" s="959"/>
      <c r="E5" s="518" t="s">
        <v>12</v>
      </c>
      <c r="F5" s="513"/>
      <c r="G5" s="513"/>
      <c r="H5" s="518"/>
      <c r="I5" s="518"/>
      <c r="J5" s="518"/>
      <c r="K5" s="518"/>
      <c r="L5" s="518"/>
      <c r="M5" s="518"/>
      <c r="N5" s="237" t="s">
        <v>30</v>
      </c>
      <c r="O5" s="237" t="s">
        <v>30</v>
      </c>
      <c r="P5" s="237" t="s">
        <v>30</v>
      </c>
      <c r="Q5" s="237" t="s">
        <v>30</v>
      </c>
      <c r="R5" s="237" t="s">
        <v>28</v>
      </c>
      <c r="S5" s="237" t="s">
        <v>28</v>
      </c>
      <c r="T5" s="237" t="s">
        <v>28</v>
      </c>
      <c r="U5" s="237" t="s">
        <v>28</v>
      </c>
      <c r="V5" s="237" t="s">
        <v>29</v>
      </c>
      <c r="W5" s="237" t="s">
        <v>12</v>
      </c>
      <c r="X5" s="237" t="s">
        <v>9</v>
      </c>
      <c r="Y5" s="237" t="s">
        <v>16</v>
      </c>
      <c r="Z5" s="237" t="s">
        <v>18</v>
      </c>
      <c r="AA5" s="237" t="s">
        <v>20</v>
      </c>
      <c r="AB5" s="237"/>
      <c r="AC5" s="237" t="s">
        <v>16</v>
      </c>
      <c r="AD5" s="237" t="s">
        <v>18</v>
      </c>
      <c r="AE5" s="237" t="s">
        <v>20</v>
      </c>
      <c r="AF5" s="237"/>
      <c r="AG5" s="237" t="s">
        <v>28</v>
      </c>
      <c r="AH5" s="237" t="s">
        <v>28</v>
      </c>
      <c r="AI5" s="237" t="s">
        <v>28</v>
      </c>
      <c r="AJ5" s="237" t="s">
        <v>28</v>
      </c>
      <c r="AK5" s="237" t="s">
        <v>28</v>
      </c>
      <c r="AL5" s="237" t="s">
        <v>28</v>
      </c>
      <c r="AM5" s="237" t="s">
        <v>28</v>
      </c>
      <c r="AN5" s="237" t="s">
        <v>30</v>
      </c>
      <c r="AO5" s="237" t="s">
        <v>30</v>
      </c>
      <c r="AP5" s="237" t="s">
        <v>30</v>
      </c>
      <c r="AQ5" s="962"/>
      <c r="AR5" s="962"/>
      <c r="AS5" s="962"/>
      <c r="AT5" s="962"/>
      <c r="AU5" s="962"/>
      <c r="AV5" s="962"/>
      <c r="AW5" s="962"/>
      <c r="AX5" s="962"/>
      <c r="AY5" s="962"/>
      <c r="AZ5" s="962"/>
      <c r="BA5" s="962"/>
      <c r="BB5" s="962"/>
      <c r="BC5" s="962"/>
      <c r="BD5" s="962"/>
      <c r="BE5" s="962"/>
      <c r="BF5" s="962"/>
      <c r="BG5" s="962"/>
      <c r="BH5" s="962"/>
      <c r="BI5" s="962"/>
      <c r="BJ5" s="962"/>
      <c r="BK5" s="962"/>
      <c r="BL5" s="962"/>
      <c r="BM5" s="962"/>
      <c r="BN5" s="962"/>
      <c r="BO5" s="962"/>
      <c r="BP5" s="962"/>
    </row>
    <row r="6" spans="1:68" x14ac:dyDescent="0.25">
      <c r="A6" s="238">
        <v>1</v>
      </c>
      <c r="B6" s="518">
        <v>2</v>
      </c>
      <c r="C6" s="513">
        <v>3</v>
      </c>
      <c r="D6" s="518">
        <v>4</v>
      </c>
      <c r="E6" s="513">
        <v>5</v>
      </c>
      <c r="F6" s="518">
        <v>6</v>
      </c>
      <c r="G6" s="513">
        <v>7</v>
      </c>
      <c r="H6" s="518">
        <v>8</v>
      </c>
      <c r="I6" s="513">
        <v>9</v>
      </c>
      <c r="J6" s="518">
        <v>10</v>
      </c>
      <c r="K6" s="513">
        <v>11</v>
      </c>
      <c r="L6" s="518">
        <v>12</v>
      </c>
      <c r="M6" s="513">
        <v>13</v>
      </c>
      <c r="N6" s="239">
        <v>14</v>
      </c>
      <c r="O6" s="238">
        <v>15</v>
      </c>
      <c r="P6" s="239">
        <v>16</v>
      </c>
      <c r="Q6" s="238">
        <v>17</v>
      </c>
      <c r="R6" s="239">
        <v>18</v>
      </c>
      <c r="S6" s="238">
        <v>19</v>
      </c>
      <c r="T6" s="239">
        <v>20</v>
      </c>
      <c r="U6" s="238">
        <v>21</v>
      </c>
      <c r="V6" s="239">
        <v>22</v>
      </c>
      <c r="W6" s="238">
        <v>23</v>
      </c>
      <c r="X6" s="239">
        <v>24</v>
      </c>
      <c r="Y6" s="238">
        <v>25</v>
      </c>
      <c r="Z6" s="239">
        <v>26</v>
      </c>
      <c r="AA6" s="238">
        <v>27</v>
      </c>
      <c r="AB6" s="239">
        <v>28</v>
      </c>
      <c r="AC6" s="238">
        <v>29</v>
      </c>
      <c r="AD6" s="239">
        <v>30</v>
      </c>
      <c r="AE6" s="238">
        <v>31</v>
      </c>
      <c r="AF6" s="239">
        <v>32</v>
      </c>
      <c r="AG6" s="238">
        <v>33</v>
      </c>
      <c r="AH6" s="239">
        <v>34</v>
      </c>
      <c r="AI6" s="238">
        <v>35</v>
      </c>
      <c r="AJ6" s="239">
        <v>36</v>
      </c>
      <c r="AK6" s="238">
        <v>37</v>
      </c>
      <c r="AL6" s="239">
        <v>38</v>
      </c>
      <c r="AM6" s="238">
        <v>39</v>
      </c>
      <c r="AN6" s="239">
        <v>40</v>
      </c>
      <c r="AO6" s="238">
        <v>41</v>
      </c>
      <c r="AP6" s="239">
        <v>42</v>
      </c>
      <c r="AQ6" s="962"/>
      <c r="AR6" s="962"/>
      <c r="AS6" s="962"/>
      <c r="AT6" s="962"/>
      <c r="AU6" s="962"/>
      <c r="AV6" s="962"/>
      <c r="AW6" s="962"/>
      <c r="AX6" s="962"/>
      <c r="AY6" s="962"/>
      <c r="AZ6" s="962"/>
      <c r="BA6" s="962"/>
      <c r="BB6" s="962"/>
      <c r="BC6" s="962"/>
      <c r="BD6" s="962"/>
      <c r="BE6" s="962"/>
      <c r="BF6" s="962"/>
      <c r="BG6" s="962"/>
      <c r="BH6" s="962"/>
      <c r="BI6" s="962"/>
      <c r="BJ6" s="962"/>
      <c r="BK6" s="962"/>
      <c r="BL6" s="962"/>
      <c r="BM6" s="962"/>
      <c r="BN6" s="962"/>
      <c r="BO6" s="962"/>
      <c r="BP6" s="962"/>
    </row>
    <row r="7" spans="1:68" ht="28.5" x14ac:dyDescent="0.25">
      <c r="A7" s="944">
        <v>1</v>
      </c>
      <c r="B7" s="880" t="s">
        <v>480</v>
      </c>
      <c r="C7" s="871">
        <v>7</v>
      </c>
      <c r="D7" s="514" t="s">
        <v>481</v>
      </c>
      <c r="E7" s="515">
        <v>1</v>
      </c>
      <c r="F7" s="515">
        <v>1918</v>
      </c>
      <c r="G7" s="515" t="s">
        <v>482</v>
      </c>
      <c r="H7" s="717" t="s">
        <v>483</v>
      </c>
      <c r="I7" s="530" t="s">
        <v>768</v>
      </c>
      <c r="J7" s="516"/>
      <c r="K7" s="516"/>
      <c r="L7" s="710" t="s">
        <v>32</v>
      </c>
      <c r="M7" s="516"/>
      <c r="N7" s="240">
        <v>80000</v>
      </c>
      <c r="O7" s="240"/>
      <c r="P7" s="240"/>
      <c r="Q7" s="240">
        <f>N7+O7+P7</f>
        <v>80000</v>
      </c>
      <c r="R7" s="240"/>
      <c r="S7" s="240"/>
      <c r="T7" s="240"/>
      <c r="U7" s="240"/>
      <c r="V7" s="240"/>
      <c r="W7" s="240"/>
      <c r="X7" s="242"/>
      <c r="Y7" s="240"/>
      <c r="Z7" s="240"/>
      <c r="AA7" s="240"/>
      <c r="AB7" s="240"/>
      <c r="AC7" s="240"/>
      <c r="AD7" s="240"/>
      <c r="AE7" s="240"/>
      <c r="AF7" s="241"/>
      <c r="AG7" s="241"/>
      <c r="AH7" s="240"/>
      <c r="AI7" s="240"/>
      <c r="AJ7" s="240"/>
      <c r="AK7" s="240">
        <v>0</v>
      </c>
      <c r="AL7" s="240">
        <f>S7*Z7</f>
        <v>0</v>
      </c>
      <c r="AM7" s="240">
        <f>T7*AA7</f>
        <v>0</v>
      </c>
      <c r="AN7" s="240">
        <f>U7*AF7</f>
        <v>0</v>
      </c>
      <c r="AO7" s="38">
        <f>AK7+AL7+AM7+AN7</f>
        <v>0</v>
      </c>
      <c r="AP7" s="38">
        <f>AO7-Q7</f>
        <v>-80000</v>
      </c>
      <c r="AQ7" s="962"/>
      <c r="AR7" s="962"/>
      <c r="AS7" s="962"/>
      <c r="AT7" s="962"/>
      <c r="AU7" s="962"/>
      <c r="AV7" s="962"/>
      <c r="AW7" s="962"/>
      <c r="AX7" s="962"/>
      <c r="AY7" s="962"/>
      <c r="AZ7" s="962"/>
      <c r="BA7" s="962"/>
      <c r="BB7" s="962"/>
      <c r="BC7" s="962"/>
      <c r="BD7" s="962"/>
      <c r="BE7" s="962"/>
      <c r="BF7" s="962"/>
      <c r="BG7" s="962"/>
      <c r="BH7" s="962"/>
      <c r="BI7" s="962"/>
      <c r="BJ7" s="962"/>
      <c r="BK7" s="962"/>
      <c r="BL7" s="962"/>
      <c r="BM7" s="962"/>
      <c r="BN7" s="962"/>
      <c r="BO7" s="962"/>
      <c r="BP7" s="962"/>
    </row>
    <row r="8" spans="1:68" ht="27" x14ac:dyDescent="0.25">
      <c r="A8" s="945"/>
      <c r="B8" s="880"/>
      <c r="C8" s="871"/>
      <c r="D8" s="519" t="s">
        <v>50</v>
      </c>
      <c r="E8" s="515">
        <v>1</v>
      </c>
      <c r="F8" s="515">
        <v>1918</v>
      </c>
      <c r="G8" s="515" t="s">
        <v>484</v>
      </c>
      <c r="H8" s="717" t="s">
        <v>483</v>
      </c>
      <c r="I8" s="516"/>
      <c r="J8" s="516"/>
      <c r="K8" s="516"/>
      <c r="L8" s="710" t="s">
        <v>32</v>
      </c>
      <c r="M8" s="516"/>
      <c r="N8" s="240">
        <v>90000</v>
      </c>
      <c r="O8" s="240">
        <f>2521024-935*450</f>
        <v>2100274</v>
      </c>
      <c r="P8" s="240">
        <v>718100</v>
      </c>
      <c r="Q8" s="240">
        <f>N8+O8+P8</f>
        <v>2908374</v>
      </c>
      <c r="R8" s="240"/>
      <c r="S8" s="240">
        <v>12000</v>
      </c>
      <c r="T8" s="240"/>
      <c r="U8" s="240"/>
      <c r="V8" s="240">
        <v>5500</v>
      </c>
      <c r="W8" s="240">
        <v>15</v>
      </c>
      <c r="X8" s="243">
        <f>W8/V8*100</f>
        <v>0.27272727272727276</v>
      </c>
      <c r="Y8" s="240"/>
      <c r="Z8" s="242">
        <v>599.20000000000005</v>
      </c>
      <c r="AA8" s="240"/>
      <c r="AB8" s="240"/>
      <c r="AC8" s="240"/>
      <c r="AD8" s="242">
        <v>30.2</v>
      </c>
      <c r="AE8" s="240"/>
      <c r="AF8" s="241"/>
      <c r="AG8" s="241"/>
      <c r="AH8" s="240">
        <f>AD8*S8</f>
        <v>362400</v>
      </c>
      <c r="AI8" s="240"/>
      <c r="AJ8" s="240"/>
      <c r="AK8" s="240">
        <f>U8*AB8</f>
        <v>0</v>
      </c>
      <c r="AL8" s="240">
        <f>Z8*S8</f>
        <v>7190400.0000000009</v>
      </c>
      <c r="AM8" s="240">
        <f>T8*AA8</f>
        <v>0</v>
      </c>
      <c r="AN8" s="240">
        <f>U8*AF8</f>
        <v>0</v>
      </c>
      <c r="AO8" s="38">
        <f>AK8+AL8+AM8+AN8</f>
        <v>7190400.0000000009</v>
      </c>
      <c r="AP8" s="38">
        <f>AO8-Q8</f>
        <v>4282026.0000000009</v>
      </c>
      <c r="AQ8" s="962"/>
      <c r="AR8" s="962"/>
      <c r="AS8" s="962"/>
      <c r="AT8" s="962"/>
      <c r="AU8" s="962"/>
      <c r="AV8" s="962"/>
      <c r="AW8" s="962"/>
      <c r="AX8" s="962"/>
      <c r="AY8" s="962"/>
      <c r="AZ8" s="962"/>
      <c r="BA8" s="962"/>
      <c r="BB8" s="962"/>
      <c r="BC8" s="962"/>
      <c r="BD8" s="962"/>
      <c r="BE8" s="962"/>
      <c r="BF8" s="962"/>
      <c r="BG8" s="962"/>
      <c r="BH8" s="962"/>
      <c r="BI8" s="962"/>
      <c r="BJ8" s="962"/>
      <c r="BK8" s="962"/>
      <c r="BL8" s="962"/>
      <c r="BM8" s="962"/>
      <c r="BN8" s="962"/>
      <c r="BO8" s="962"/>
      <c r="BP8" s="962"/>
    </row>
    <row r="9" spans="1:68" ht="27" x14ac:dyDescent="0.25">
      <c r="A9" s="946"/>
      <c r="B9" s="880"/>
      <c r="C9" s="871"/>
      <c r="D9" s="519" t="s">
        <v>57</v>
      </c>
      <c r="E9" s="515">
        <v>1</v>
      </c>
      <c r="F9" s="515">
        <v>2018</v>
      </c>
      <c r="G9" s="515" t="s">
        <v>485</v>
      </c>
      <c r="H9" s="717" t="s">
        <v>483</v>
      </c>
      <c r="I9" s="516"/>
      <c r="J9" s="516"/>
      <c r="K9" s="516"/>
      <c r="L9" s="710" t="s">
        <v>32</v>
      </c>
      <c r="M9" s="516"/>
      <c r="N9" s="240"/>
      <c r="O9" s="240">
        <f>447100-98.5*450</f>
        <v>402775</v>
      </c>
      <c r="P9" s="240"/>
      <c r="Q9" s="240">
        <f>N9+O9+P9</f>
        <v>402775</v>
      </c>
      <c r="R9" s="240"/>
      <c r="S9" s="240"/>
      <c r="T9" s="240">
        <v>11500</v>
      </c>
      <c r="U9" s="240"/>
      <c r="V9" s="240">
        <v>5500</v>
      </c>
      <c r="W9" s="240"/>
      <c r="X9" s="243">
        <f>W9/V9*100</f>
        <v>0</v>
      </c>
      <c r="Y9" s="240"/>
      <c r="Z9" s="240"/>
      <c r="AA9" s="240">
        <v>161</v>
      </c>
      <c r="AB9" s="240"/>
      <c r="AC9" s="240"/>
      <c r="AD9" s="240"/>
      <c r="AE9" s="240"/>
      <c r="AF9" s="241"/>
      <c r="AG9" s="241"/>
      <c r="AH9" s="240"/>
      <c r="AI9" s="240"/>
      <c r="AJ9" s="240"/>
      <c r="AK9" s="240">
        <f>U9*AB9</f>
        <v>0</v>
      </c>
      <c r="AL9" s="240">
        <f>S9*Z9</f>
        <v>0</v>
      </c>
      <c r="AM9" s="240">
        <f>AA9*T9</f>
        <v>1851500</v>
      </c>
      <c r="AN9" s="240">
        <f>U9*AF9</f>
        <v>0</v>
      </c>
      <c r="AO9" s="38">
        <f>AK9+AL9+AM9+AN9</f>
        <v>1851500</v>
      </c>
      <c r="AP9" s="38">
        <f>AO9-Q9</f>
        <v>1448725</v>
      </c>
      <c r="AQ9" s="962"/>
      <c r="AR9" s="962"/>
      <c r="AS9" s="962"/>
      <c r="AT9" s="962"/>
      <c r="AU9" s="962"/>
      <c r="AV9" s="962"/>
      <c r="AW9" s="962"/>
      <c r="AX9" s="962"/>
      <c r="AY9" s="962"/>
      <c r="AZ9" s="962"/>
      <c r="BA9" s="962"/>
      <c r="BB9" s="962"/>
      <c r="BC9" s="962"/>
      <c r="BD9" s="962"/>
      <c r="BE9" s="962"/>
      <c r="BF9" s="962"/>
      <c r="BG9" s="962"/>
      <c r="BH9" s="962"/>
      <c r="BI9" s="962"/>
      <c r="BJ9" s="962"/>
      <c r="BK9" s="962"/>
      <c r="BL9" s="962"/>
      <c r="BM9" s="962"/>
      <c r="BN9" s="962"/>
      <c r="BO9" s="962"/>
      <c r="BP9" s="962"/>
    </row>
    <row r="10" spans="1:68" ht="81" x14ac:dyDescent="0.25">
      <c r="A10" s="42">
        <v>2</v>
      </c>
      <c r="B10" s="721" t="s">
        <v>486</v>
      </c>
      <c r="C10" s="515">
        <v>15</v>
      </c>
      <c r="D10" s="514" t="s">
        <v>487</v>
      </c>
      <c r="E10" s="515">
        <v>2</v>
      </c>
      <c r="F10" s="520" t="s">
        <v>488</v>
      </c>
      <c r="G10" s="515" t="s">
        <v>60</v>
      </c>
      <c r="H10" s="717" t="s">
        <v>483</v>
      </c>
      <c r="I10" s="515"/>
      <c r="J10" s="517" t="s">
        <v>6</v>
      </c>
      <c r="K10" s="515"/>
      <c r="L10" s="710" t="s">
        <v>769</v>
      </c>
      <c r="M10" s="515"/>
      <c r="N10" s="245">
        <v>4122200</v>
      </c>
      <c r="O10" s="245">
        <v>6317000</v>
      </c>
      <c r="P10" s="245">
        <v>3598250</v>
      </c>
      <c r="Q10" s="245">
        <f>SUM(N10:P10)</f>
        <v>14037450</v>
      </c>
      <c r="R10" s="244"/>
      <c r="S10" s="244"/>
      <c r="T10" s="244"/>
      <c r="U10" s="246">
        <v>18000</v>
      </c>
      <c r="V10" s="246">
        <v>12390</v>
      </c>
      <c r="W10" s="246">
        <v>1200</v>
      </c>
      <c r="X10" s="246">
        <v>0</v>
      </c>
      <c r="Y10" s="246">
        <v>0</v>
      </c>
      <c r="Z10" s="246">
        <v>0</v>
      </c>
      <c r="AA10" s="246">
        <v>1500</v>
      </c>
      <c r="AB10" s="246">
        <v>3000</v>
      </c>
      <c r="AC10" s="246">
        <v>0</v>
      </c>
      <c r="AD10" s="246">
        <v>0</v>
      </c>
      <c r="AE10" s="246">
        <v>1500</v>
      </c>
      <c r="AF10" s="246">
        <v>3000</v>
      </c>
      <c r="AG10" s="246">
        <v>0</v>
      </c>
      <c r="AH10" s="246">
        <v>0</v>
      </c>
      <c r="AI10" s="246">
        <v>0</v>
      </c>
      <c r="AJ10" s="245">
        <v>5874500</v>
      </c>
      <c r="AK10" s="246">
        <v>0</v>
      </c>
      <c r="AL10" s="246">
        <v>0</v>
      </c>
      <c r="AM10" s="246">
        <v>0</v>
      </c>
      <c r="AN10" s="245">
        <v>5874500</v>
      </c>
      <c r="AO10" s="245">
        <v>5874500</v>
      </c>
      <c r="AP10" s="247">
        <f>AO10-Q10</f>
        <v>-8162950</v>
      </c>
      <c r="AQ10" s="962"/>
      <c r="AR10" s="962"/>
      <c r="AS10" s="962"/>
      <c r="AT10" s="962"/>
      <c r="AU10" s="962"/>
      <c r="AV10" s="962"/>
      <c r="AW10" s="962"/>
      <c r="AX10" s="962"/>
      <c r="AY10" s="962"/>
      <c r="AZ10" s="962"/>
      <c r="BA10" s="962"/>
      <c r="BB10" s="962"/>
      <c r="BC10" s="962"/>
      <c r="BD10" s="962"/>
      <c r="BE10" s="962"/>
      <c r="BF10" s="962"/>
      <c r="BG10" s="962"/>
      <c r="BH10" s="962"/>
      <c r="BI10" s="962"/>
      <c r="BJ10" s="962"/>
      <c r="BK10" s="962"/>
      <c r="BL10" s="962"/>
      <c r="BM10" s="962"/>
      <c r="BN10" s="962"/>
      <c r="BO10" s="962"/>
      <c r="BP10" s="962"/>
    </row>
    <row r="11" spans="1:68" ht="276.75" customHeight="1" x14ac:dyDescent="0.25">
      <c r="A11" s="42">
        <v>3</v>
      </c>
      <c r="B11" s="761" t="s">
        <v>489</v>
      </c>
      <c r="C11" s="513">
        <v>8</v>
      </c>
      <c r="D11" s="518" t="s">
        <v>490</v>
      </c>
      <c r="E11" s="513">
        <v>6</v>
      </c>
      <c r="F11" s="518" t="s">
        <v>491</v>
      </c>
      <c r="G11" s="518" t="s">
        <v>770</v>
      </c>
      <c r="H11" s="716"/>
      <c r="I11" s="513"/>
      <c r="J11" s="513"/>
      <c r="K11" s="513"/>
      <c r="L11" s="513"/>
      <c r="M11" s="513"/>
      <c r="N11" s="248">
        <v>1761600</v>
      </c>
      <c r="O11" s="248">
        <v>3033200</v>
      </c>
      <c r="P11" s="248">
        <v>196900</v>
      </c>
      <c r="Q11" s="248">
        <f>N11+O11+P11</f>
        <v>4991700</v>
      </c>
      <c r="R11" s="248">
        <v>0</v>
      </c>
      <c r="S11" s="248">
        <v>20000</v>
      </c>
      <c r="T11" s="248">
        <v>105000</v>
      </c>
      <c r="U11" s="248">
        <v>0</v>
      </c>
      <c r="V11" s="248">
        <v>5300</v>
      </c>
      <c r="W11" s="248">
        <v>3300</v>
      </c>
      <c r="X11" s="248">
        <f>+W11/V11*100</f>
        <v>62.264150943396224</v>
      </c>
      <c r="Y11" s="248">
        <v>0</v>
      </c>
      <c r="Z11" s="248">
        <v>15</v>
      </c>
      <c r="AA11" s="248">
        <v>26</v>
      </c>
      <c r="AB11" s="248">
        <v>0</v>
      </c>
      <c r="AC11" s="248">
        <v>0</v>
      </c>
      <c r="AD11" s="248">
        <v>350</v>
      </c>
      <c r="AE11" s="248">
        <v>14</v>
      </c>
      <c r="AF11" s="248">
        <v>0</v>
      </c>
      <c r="AG11" s="248">
        <f>R11*Y11</f>
        <v>0</v>
      </c>
      <c r="AH11" s="248">
        <v>274400</v>
      </c>
      <c r="AI11" s="248">
        <v>9800</v>
      </c>
      <c r="AJ11" s="248">
        <v>2297710</v>
      </c>
      <c r="AK11" s="248">
        <f>R11*AC11</f>
        <v>0</v>
      </c>
      <c r="AL11" s="248">
        <v>274400</v>
      </c>
      <c r="AM11" s="248">
        <v>9800</v>
      </c>
      <c r="AN11" s="248">
        <v>2297710</v>
      </c>
      <c r="AO11" s="249">
        <f>+AL11+AM11+AN11</f>
        <v>2581910</v>
      </c>
      <c r="AP11" s="249">
        <f>AO11-Q11</f>
        <v>-2409790</v>
      </c>
      <c r="AQ11" s="962"/>
      <c r="AR11" s="962"/>
      <c r="AS11" s="962"/>
      <c r="AT11" s="962"/>
      <c r="AU11" s="962"/>
      <c r="AV11" s="962"/>
      <c r="AW11" s="962"/>
      <c r="AX11" s="962"/>
      <c r="AY11" s="962"/>
      <c r="AZ11" s="962"/>
      <c r="BA11" s="962"/>
      <c r="BB11" s="962"/>
      <c r="BC11" s="962"/>
      <c r="BD11" s="962"/>
      <c r="BE11" s="962"/>
      <c r="BF11" s="962"/>
      <c r="BG11" s="962"/>
      <c r="BH11" s="962"/>
      <c r="BI11" s="962"/>
      <c r="BJ11" s="962"/>
      <c r="BK11" s="962"/>
      <c r="BL11" s="962"/>
      <c r="BM11" s="962"/>
      <c r="BN11" s="962"/>
      <c r="BO11" s="962"/>
      <c r="BP11" s="962"/>
    </row>
    <row r="12" spans="1:68" ht="57" x14ac:dyDescent="0.25">
      <c r="A12" s="947">
        <v>4</v>
      </c>
      <c r="B12" s="966" t="s">
        <v>492</v>
      </c>
      <c r="C12" s="968">
        <v>4</v>
      </c>
      <c r="D12" s="518" t="s">
        <v>493</v>
      </c>
      <c r="E12" s="521">
        <v>1</v>
      </c>
      <c r="F12" s="513" t="s">
        <v>494</v>
      </c>
      <c r="G12" s="513" t="s">
        <v>495</v>
      </c>
      <c r="H12" s="522" t="s">
        <v>496</v>
      </c>
      <c r="I12" s="513"/>
      <c r="J12" s="518"/>
      <c r="K12" s="522"/>
      <c r="L12" s="518" t="s">
        <v>65</v>
      </c>
      <c r="M12" s="513"/>
      <c r="N12" s="246">
        <v>250000</v>
      </c>
      <c r="O12" s="246">
        <v>0</v>
      </c>
      <c r="P12" s="246">
        <v>0</v>
      </c>
      <c r="Q12" s="246">
        <v>250000</v>
      </c>
      <c r="R12" s="246">
        <v>9000</v>
      </c>
      <c r="S12" s="246">
        <v>0</v>
      </c>
      <c r="T12" s="246">
        <v>0</v>
      </c>
      <c r="U12" s="246">
        <v>0</v>
      </c>
      <c r="V12" s="246">
        <v>1837</v>
      </c>
      <c r="W12" s="246">
        <v>30</v>
      </c>
      <c r="X12" s="246">
        <v>1.6</v>
      </c>
      <c r="Y12" s="246">
        <v>48</v>
      </c>
      <c r="Z12" s="246">
        <v>4</v>
      </c>
      <c r="AA12" s="247">
        <v>0</v>
      </c>
      <c r="AB12" s="246">
        <v>1</v>
      </c>
      <c r="AC12" s="246">
        <v>0</v>
      </c>
      <c r="AD12" s="246">
        <v>0</v>
      </c>
      <c r="AE12" s="247">
        <v>0</v>
      </c>
      <c r="AF12" s="246">
        <v>0</v>
      </c>
      <c r="AG12" s="246">
        <v>0</v>
      </c>
      <c r="AH12" s="246">
        <v>0</v>
      </c>
      <c r="AI12" s="247">
        <v>0</v>
      </c>
      <c r="AJ12" s="246">
        <v>0</v>
      </c>
      <c r="AK12" s="246">
        <v>250000</v>
      </c>
      <c r="AL12" s="246">
        <v>0</v>
      </c>
      <c r="AM12" s="246">
        <v>0</v>
      </c>
      <c r="AN12" s="246">
        <v>250000</v>
      </c>
      <c r="AO12" s="247">
        <v>9000</v>
      </c>
      <c r="AP12" s="247">
        <v>0</v>
      </c>
      <c r="AQ12" s="962"/>
      <c r="AR12" s="962"/>
      <c r="AS12" s="962"/>
      <c r="AT12" s="962"/>
      <c r="AU12" s="962"/>
      <c r="AV12" s="962"/>
      <c r="AW12" s="962"/>
      <c r="AX12" s="962"/>
      <c r="AY12" s="962"/>
      <c r="AZ12" s="962"/>
      <c r="BA12" s="962"/>
      <c r="BB12" s="962"/>
      <c r="BC12" s="962"/>
      <c r="BD12" s="962"/>
      <c r="BE12" s="962"/>
      <c r="BF12" s="962"/>
      <c r="BG12" s="962"/>
      <c r="BH12" s="962"/>
      <c r="BI12" s="962"/>
      <c r="BJ12" s="962"/>
      <c r="BK12" s="962"/>
      <c r="BL12" s="962"/>
      <c r="BM12" s="962"/>
      <c r="BN12" s="962"/>
      <c r="BO12" s="962"/>
      <c r="BP12" s="962"/>
    </row>
    <row r="13" spans="1:68" ht="57" x14ac:dyDescent="0.25">
      <c r="A13" s="948"/>
      <c r="B13" s="966"/>
      <c r="C13" s="968"/>
      <c r="D13" s="518" t="s">
        <v>497</v>
      </c>
      <c r="E13" s="521">
        <v>1</v>
      </c>
      <c r="F13" s="513" t="s">
        <v>494</v>
      </c>
      <c r="G13" s="513" t="s">
        <v>498</v>
      </c>
      <c r="H13" s="522" t="s">
        <v>496</v>
      </c>
      <c r="I13" s="513"/>
      <c r="J13" s="518"/>
      <c r="K13" s="522"/>
      <c r="L13" s="522"/>
      <c r="M13" s="513"/>
      <c r="N13" s="247">
        <v>0</v>
      </c>
      <c r="O13" s="246">
        <v>0</v>
      </c>
      <c r="P13" s="246">
        <v>0</v>
      </c>
      <c r="Q13" s="246">
        <v>0</v>
      </c>
      <c r="R13" s="246">
        <v>0</v>
      </c>
      <c r="S13" s="246">
        <v>0</v>
      </c>
      <c r="T13" s="246">
        <v>0</v>
      </c>
      <c r="U13" s="246">
        <v>0</v>
      </c>
      <c r="V13" s="246">
        <v>0</v>
      </c>
      <c r="W13" s="246">
        <v>0</v>
      </c>
      <c r="X13" s="246">
        <v>0</v>
      </c>
      <c r="Y13" s="246">
        <v>0</v>
      </c>
      <c r="Z13" s="246">
        <v>4</v>
      </c>
      <c r="AA13" s="246">
        <v>0</v>
      </c>
      <c r="AB13" s="246">
        <v>1</v>
      </c>
      <c r="AC13" s="246">
        <v>0</v>
      </c>
      <c r="AD13" s="246">
        <v>0</v>
      </c>
      <c r="AE13" s="247">
        <v>0</v>
      </c>
      <c r="AF13" s="246">
        <v>0</v>
      </c>
      <c r="AG13" s="246">
        <v>0</v>
      </c>
      <c r="AH13" s="246">
        <v>0</v>
      </c>
      <c r="AI13" s="246">
        <v>0</v>
      </c>
      <c r="AJ13" s="246">
        <v>0</v>
      </c>
      <c r="AK13" s="247">
        <v>0</v>
      </c>
      <c r="AL13" s="246">
        <v>0</v>
      </c>
      <c r="AM13" s="246">
        <v>0</v>
      </c>
      <c r="AN13" s="246">
        <v>0</v>
      </c>
      <c r="AO13" s="246">
        <v>0</v>
      </c>
      <c r="AP13" s="246">
        <v>0</v>
      </c>
      <c r="AQ13" s="962"/>
      <c r="AR13" s="962"/>
      <c r="AS13" s="962"/>
      <c r="AT13" s="962"/>
      <c r="AU13" s="962"/>
      <c r="AV13" s="962"/>
      <c r="AW13" s="962"/>
      <c r="AX13" s="962"/>
      <c r="AY13" s="962"/>
      <c r="AZ13" s="962"/>
      <c r="BA13" s="962"/>
      <c r="BB13" s="962"/>
      <c r="BC13" s="962"/>
      <c r="BD13" s="962"/>
      <c r="BE13" s="962"/>
      <c r="BF13" s="962"/>
      <c r="BG13" s="962"/>
      <c r="BH13" s="962"/>
      <c r="BI13" s="962"/>
      <c r="BJ13" s="962"/>
      <c r="BK13" s="962"/>
      <c r="BL13" s="962"/>
      <c r="BM13" s="962"/>
      <c r="BN13" s="962"/>
      <c r="BO13" s="962"/>
      <c r="BP13" s="962"/>
    </row>
    <row r="14" spans="1:68" ht="57" x14ac:dyDescent="0.25">
      <c r="A14" s="948"/>
      <c r="B14" s="966"/>
      <c r="C14" s="968"/>
      <c r="D14" s="518" t="s">
        <v>497</v>
      </c>
      <c r="E14" s="521">
        <v>1</v>
      </c>
      <c r="F14" s="513">
        <v>2021</v>
      </c>
      <c r="G14" s="513" t="s">
        <v>771</v>
      </c>
      <c r="H14" s="522" t="s">
        <v>772</v>
      </c>
      <c r="I14" s="513">
        <v>8</v>
      </c>
      <c r="J14" s="518"/>
      <c r="K14" s="522"/>
      <c r="L14" s="522"/>
      <c r="M14" s="513"/>
      <c r="N14" s="247"/>
      <c r="O14" s="246"/>
      <c r="P14" s="246"/>
      <c r="Q14" s="246"/>
      <c r="R14" s="246"/>
      <c r="S14" s="246"/>
      <c r="T14" s="246"/>
      <c r="U14" s="246"/>
      <c r="V14" s="246">
        <v>1850</v>
      </c>
      <c r="W14" s="246">
        <v>40</v>
      </c>
      <c r="X14" s="246">
        <v>2</v>
      </c>
      <c r="Y14" s="246"/>
      <c r="Z14" s="246"/>
      <c r="AA14" s="246"/>
      <c r="AB14" s="246">
        <v>1</v>
      </c>
      <c r="AC14" s="246"/>
      <c r="AD14" s="246"/>
      <c r="AE14" s="247"/>
      <c r="AF14" s="246">
        <v>1</v>
      </c>
      <c r="AG14" s="246"/>
      <c r="AH14" s="246"/>
      <c r="AI14" s="246"/>
      <c r="AJ14" s="246">
        <v>325000</v>
      </c>
      <c r="AK14" s="247"/>
      <c r="AL14" s="246"/>
      <c r="AM14" s="246"/>
      <c r="AN14" s="246">
        <v>325000</v>
      </c>
      <c r="AO14" s="246">
        <v>325000</v>
      </c>
      <c r="AP14" s="246"/>
      <c r="AQ14" s="962"/>
      <c r="AR14" s="962"/>
      <c r="AS14" s="962"/>
      <c r="AT14" s="962"/>
      <c r="AU14" s="962"/>
      <c r="AV14" s="962"/>
      <c r="AW14" s="962"/>
      <c r="AX14" s="962"/>
      <c r="AY14" s="962"/>
      <c r="AZ14" s="962"/>
      <c r="BA14" s="962"/>
      <c r="BB14" s="962"/>
      <c r="BC14" s="962"/>
      <c r="BD14" s="962"/>
      <c r="BE14" s="962"/>
      <c r="BF14" s="962"/>
      <c r="BG14" s="962"/>
      <c r="BH14" s="962"/>
      <c r="BI14" s="962"/>
      <c r="BJ14" s="962"/>
      <c r="BK14" s="962"/>
      <c r="BL14" s="962"/>
      <c r="BM14" s="962"/>
      <c r="BN14" s="962"/>
      <c r="BO14" s="962"/>
      <c r="BP14" s="962"/>
    </row>
    <row r="15" spans="1:68" ht="42.75" x14ac:dyDescent="0.25">
      <c r="A15" s="948"/>
      <c r="B15" s="966"/>
      <c r="C15" s="968"/>
      <c r="D15" s="518" t="s">
        <v>499</v>
      </c>
      <c r="E15" s="521">
        <v>1</v>
      </c>
      <c r="F15" s="513" t="s">
        <v>500</v>
      </c>
      <c r="G15" s="513" t="s">
        <v>501</v>
      </c>
      <c r="H15" s="522" t="s">
        <v>502</v>
      </c>
      <c r="I15" s="513"/>
      <c r="J15" s="518">
        <v>0</v>
      </c>
      <c r="K15" s="522">
        <v>0</v>
      </c>
      <c r="L15" s="522">
        <v>0</v>
      </c>
      <c r="M15" s="513">
        <v>0</v>
      </c>
      <c r="N15" s="247">
        <v>0</v>
      </c>
      <c r="O15" s="247">
        <v>0</v>
      </c>
      <c r="P15" s="247">
        <v>0</v>
      </c>
      <c r="Q15" s="247">
        <v>0</v>
      </c>
      <c r="R15" s="247">
        <v>0</v>
      </c>
      <c r="S15" s="247">
        <v>0</v>
      </c>
      <c r="T15" s="246">
        <v>0</v>
      </c>
      <c r="U15" s="246" t="s">
        <v>773</v>
      </c>
      <c r="V15" s="246">
        <v>0</v>
      </c>
      <c r="W15" s="246">
        <v>0</v>
      </c>
      <c r="X15" s="246">
        <v>0</v>
      </c>
      <c r="Y15" s="246">
        <v>0</v>
      </c>
      <c r="Z15" s="246">
        <v>4</v>
      </c>
      <c r="AA15" s="246">
        <v>0</v>
      </c>
      <c r="AB15" s="246">
        <v>0</v>
      </c>
      <c r="AC15" s="246">
        <v>0</v>
      </c>
      <c r="AD15" s="246">
        <v>0</v>
      </c>
      <c r="AE15" s="247">
        <v>0</v>
      </c>
      <c r="AF15" s="246">
        <v>0</v>
      </c>
      <c r="AG15" s="246">
        <v>0</v>
      </c>
      <c r="AH15" s="246">
        <v>0</v>
      </c>
      <c r="AI15" s="246">
        <v>0</v>
      </c>
      <c r="AJ15" s="246">
        <v>0</v>
      </c>
      <c r="AK15" s="247">
        <v>0</v>
      </c>
      <c r="AL15" s="246">
        <v>0</v>
      </c>
      <c r="AM15" s="246">
        <v>0</v>
      </c>
      <c r="AN15" s="246">
        <v>0</v>
      </c>
      <c r="AO15" s="246">
        <v>0</v>
      </c>
      <c r="AP15" s="246">
        <v>0</v>
      </c>
      <c r="AQ15" s="962"/>
      <c r="AR15" s="962"/>
      <c r="AS15" s="962"/>
      <c r="AT15" s="962"/>
      <c r="AU15" s="962"/>
      <c r="AV15" s="962"/>
      <c r="AW15" s="962"/>
      <c r="AX15" s="962"/>
      <c r="AY15" s="962"/>
      <c r="AZ15" s="962"/>
      <c r="BA15" s="962"/>
      <c r="BB15" s="962"/>
      <c r="BC15" s="962"/>
      <c r="BD15" s="962"/>
      <c r="BE15" s="962"/>
      <c r="BF15" s="962"/>
      <c r="BG15" s="962"/>
      <c r="BH15" s="962"/>
      <c r="BI15" s="962"/>
      <c r="BJ15" s="962"/>
      <c r="BK15" s="962"/>
      <c r="BL15" s="962"/>
      <c r="BM15" s="962"/>
      <c r="BN15" s="962"/>
      <c r="BO15" s="962"/>
      <c r="BP15" s="962"/>
    </row>
    <row r="16" spans="1:68" ht="57" x14ac:dyDescent="0.25">
      <c r="A16" s="948"/>
      <c r="B16" s="966"/>
      <c r="C16" s="968"/>
      <c r="D16" s="518" t="s">
        <v>503</v>
      </c>
      <c r="E16" s="521">
        <v>1</v>
      </c>
      <c r="F16" s="374">
        <v>44109</v>
      </c>
      <c r="G16" s="518" t="s">
        <v>504</v>
      </c>
      <c r="H16" s="722" t="s">
        <v>502</v>
      </c>
      <c r="I16" s="513">
        <v>24</v>
      </c>
      <c r="J16" s="518">
        <v>0</v>
      </c>
      <c r="K16" s="522">
        <v>0</v>
      </c>
      <c r="L16" s="522">
        <v>0</v>
      </c>
      <c r="M16" s="513">
        <v>32</v>
      </c>
      <c r="N16" s="247">
        <v>20000</v>
      </c>
      <c r="O16" s="247">
        <v>680000</v>
      </c>
      <c r="P16" s="247">
        <v>20000</v>
      </c>
      <c r="Q16" s="247">
        <v>720000</v>
      </c>
      <c r="R16" s="247">
        <v>0</v>
      </c>
      <c r="S16" s="247">
        <v>0</v>
      </c>
      <c r="T16" s="246">
        <v>0</v>
      </c>
      <c r="U16" s="246"/>
      <c r="V16" s="246">
        <v>1837</v>
      </c>
      <c r="W16" s="246">
        <v>78</v>
      </c>
      <c r="X16" s="246">
        <v>4.2</v>
      </c>
      <c r="Y16" s="246">
        <v>0</v>
      </c>
      <c r="Z16" s="246">
        <v>425</v>
      </c>
      <c r="AA16" s="246">
        <v>2</v>
      </c>
      <c r="AB16" s="246">
        <v>0</v>
      </c>
      <c r="AC16" s="246">
        <v>0</v>
      </c>
      <c r="AD16" s="246">
        <v>180</v>
      </c>
      <c r="AE16" s="247">
        <v>1</v>
      </c>
      <c r="AF16" s="246">
        <v>0</v>
      </c>
      <c r="AG16" s="246">
        <v>0</v>
      </c>
      <c r="AH16" s="246">
        <v>0</v>
      </c>
      <c r="AI16" s="246">
        <v>0</v>
      </c>
      <c r="AJ16" s="246">
        <v>202600</v>
      </c>
      <c r="AK16" s="247">
        <v>0</v>
      </c>
      <c r="AL16" s="246">
        <v>0</v>
      </c>
      <c r="AM16" s="246">
        <v>0</v>
      </c>
      <c r="AN16" s="246">
        <v>182600</v>
      </c>
      <c r="AO16" s="246">
        <v>182600</v>
      </c>
      <c r="AP16" s="246">
        <v>182600</v>
      </c>
      <c r="AQ16" s="962"/>
      <c r="AR16" s="962"/>
      <c r="AS16" s="962"/>
      <c r="AT16" s="962"/>
      <c r="AU16" s="962"/>
      <c r="AV16" s="962"/>
      <c r="AW16" s="962"/>
      <c r="AX16" s="962"/>
      <c r="AY16" s="962"/>
      <c r="AZ16" s="962"/>
      <c r="BA16" s="962"/>
      <c r="BB16" s="962"/>
      <c r="BC16" s="962"/>
      <c r="BD16" s="962"/>
      <c r="BE16" s="962"/>
      <c r="BF16" s="962"/>
      <c r="BG16" s="962"/>
      <c r="BH16" s="962"/>
      <c r="BI16" s="962"/>
      <c r="BJ16" s="962"/>
      <c r="BK16" s="962"/>
      <c r="BL16" s="962"/>
      <c r="BM16" s="962"/>
      <c r="BN16" s="962"/>
      <c r="BO16" s="962"/>
      <c r="BP16" s="962"/>
    </row>
    <row r="17" spans="1:68" ht="42.75" x14ac:dyDescent="0.25">
      <c r="A17" s="948"/>
      <c r="B17" s="966"/>
      <c r="C17" s="968"/>
      <c r="D17" s="518" t="s">
        <v>505</v>
      </c>
      <c r="E17" s="521">
        <v>1</v>
      </c>
      <c r="F17" s="513" t="s">
        <v>506</v>
      </c>
      <c r="G17" s="518" t="s">
        <v>507</v>
      </c>
      <c r="H17" s="522" t="s">
        <v>502</v>
      </c>
      <c r="I17" s="513">
        <v>26</v>
      </c>
      <c r="J17" s="518">
        <v>0</v>
      </c>
      <c r="K17" s="522">
        <v>0</v>
      </c>
      <c r="L17" s="522">
        <v>0</v>
      </c>
      <c r="M17" s="513">
        <v>17</v>
      </c>
      <c r="N17" s="247">
        <v>0</v>
      </c>
      <c r="O17" s="247">
        <v>0</v>
      </c>
      <c r="P17" s="247">
        <v>0</v>
      </c>
      <c r="Q17" s="247">
        <v>0</v>
      </c>
      <c r="R17" s="247">
        <v>0</v>
      </c>
      <c r="S17" s="247">
        <v>0</v>
      </c>
      <c r="T17" s="246">
        <v>0</v>
      </c>
      <c r="U17" s="246" t="s">
        <v>774</v>
      </c>
      <c r="V17" s="246">
        <v>0</v>
      </c>
      <c r="W17" s="246">
        <v>0</v>
      </c>
      <c r="X17" s="246">
        <v>0</v>
      </c>
      <c r="Y17" s="246">
        <v>0</v>
      </c>
      <c r="Z17" s="246">
        <v>929</v>
      </c>
      <c r="AA17" s="246">
        <v>3</v>
      </c>
      <c r="AB17" s="246">
        <v>564</v>
      </c>
      <c r="AC17" s="246">
        <v>0</v>
      </c>
      <c r="AD17" s="246">
        <v>400</v>
      </c>
      <c r="AE17" s="247">
        <v>0.2</v>
      </c>
      <c r="AF17" s="246">
        <v>110</v>
      </c>
      <c r="AG17" s="246">
        <v>0</v>
      </c>
      <c r="AH17" s="246">
        <v>148000</v>
      </c>
      <c r="AI17" s="246">
        <v>10000</v>
      </c>
      <c r="AJ17" s="246">
        <v>630000</v>
      </c>
      <c r="AK17" s="247">
        <v>0</v>
      </c>
      <c r="AL17" s="246">
        <v>0</v>
      </c>
      <c r="AM17" s="246">
        <v>0</v>
      </c>
      <c r="AN17" s="246">
        <v>0</v>
      </c>
      <c r="AO17" s="246">
        <v>0</v>
      </c>
      <c r="AP17" s="246">
        <v>0</v>
      </c>
      <c r="AQ17" s="962"/>
      <c r="AR17" s="962"/>
      <c r="AS17" s="962"/>
      <c r="AT17" s="962"/>
      <c r="AU17" s="962"/>
      <c r="AV17" s="962"/>
      <c r="AW17" s="962"/>
      <c r="AX17" s="962"/>
      <c r="AY17" s="962"/>
      <c r="AZ17" s="962"/>
      <c r="BA17" s="962"/>
      <c r="BB17" s="962"/>
      <c r="BC17" s="962"/>
      <c r="BD17" s="962"/>
      <c r="BE17" s="962"/>
      <c r="BF17" s="962"/>
      <c r="BG17" s="962"/>
      <c r="BH17" s="962"/>
      <c r="BI17" s="962"/>
      <c r="BJ17" s="962"/>
      <c r="BK17" s="962"/>
      <c r="BL17" s="962"/>
      <c r="BM17" s="962"/>
      <c r="BN17" s="962"/>
      <c r="BO17" s="962"/>
      <c r="BP17" s="962"/>
    </row>
    <row r="18" spans="1:68" ht="57" x14ac:dyDescent="0.25">
      <c r="A18" s="948"/>
      <c r="B18" s="966"/>
      <c r="C18" s="968"/>
      <c r="D18" s="518" t="s">
        <v>508</v>
      </c>
      <c r="E18" s="521">
        <v>1</v>
      </c>
      <c r="F18" s="513" t="s">
        <v>494</v>
      </c>
      <c r="G18" s="518" t="s">
        <v>509</v>
      </c>
      <c r="H18" s="522" t="s">
        <v>496</v>
      </c>
      <c r="I18" s="513"/>
      <c r="J18" s="518"/>
      <c r="K18" s="522"/>
      <c r="L18" s="522"/>
      <c r="M18" s="513"/>
      <c r="N18" s="247">
        <v>0</v>
      </c>
      <c r="O18" s="247">
        <v>0</v>
      </c>
      <c r="P18" s="247">
        <v>0</v>
      </c>
      <c r="Q18" s="247">
        <v>0</v>
      </c>
      <c r="R18" s="247">
        <v>0</v>
      </c>
      <c r="S18" s="247">
        <v>0</v>
      </c>
      <c r="T18" s="246">
        <v>0</v>
      </c>
      <c r="U18" s="246">
        <v>0</v>
      </c>
      <c r="V18" s="246">
        <v>0</v>
      </c>
      <c r="W18" s="246">
        <v>0</v>
      </c>
      <c r="X18" s="246">
        <v>0</v>
      </c>
      <c r="Y18" s="246">
        <v>0</v>
      </c>
      <c r="Z18" s="246">
        <v>0</v>
      </c>
      <c r="AA18" s="246">
        <v>0</v>
      </c>
      <c r="AB18" s="246">
        <v>1</v>
      </c>
      <c r="AC18" s="246">
        <v>0</v>
      </c>
      <c r="AD18" s="246">
        <v>0</v>
      </c>
      <c r="AE18" s="247">
        <v>0</v>
      </c>
      <c r="AF18" s="246">
        <v>0</v>
      </c>
      <c r="AG18" s="246">
        <v>0</v>
      </c>
      <c r="AH18" s="246">
        <v>0</v>
      </c>
      <c r="AI18" s="246">
        <v>0</v>
      </c>
      <c r="AJ18" s="246">
        <v>0</v>
      </c>
      <c r="AK18" s="247">
        <v>0</v>
      </c>
      <c r="AL18" s="246">
        <v>0</v>
      </c>
      <c r="AM18" s="246">
        <v>0</v>
      </c>
      <c r="AN18" s="246">
        <v>0</v>
      </c>
      <c r="AO18" s="246">
        <v>0</v>
      </c>
      <c r="AP18" s="246">
        <v>0</v>
      </c>
      <c r="AQ18" s="962"/>
      <c r="AR18" s="962"/>
      <c r="AS18" s="962"/>
      <c r="AT18" s="962"/>
      <c r="AU18" s="962"/>
      <c r="AV18" s="962"/>
      <c r="AW18" s="962"/>
      <c r="AX18" s="962"/>
      <c r="AY18" s="962"/>
      <c r="AZ18" s="962"/>
      <c r="BA18" s="962"/>
      <c r="BB18" s="962"/>
      <c r="BC18" s="962"/>
      <c r="BD18" s="962"/>
      <c r="BE18" s="962"/>
      <c r="BF18" s="962"/>
      <c r="BG18" s="962"/>
      <c r="BH18" s="962"/>
      <c r="BI18" s="962"/>
      <c r="BJ18" s="962"/>
      <c r="BK18" s="962"/>
      <c r="BL18" s="962"/>
      <c r="BM18" s="962"/>
      <c r="BN18" s="962"/>
      <c r="BO18" s="962"/>
      <c r="BP18" s="962"/>
    </row>
    <row r="19" spans="1:68" ht="57" x14ac:dyDescent="0.25">
      <c r="A19" s="948"/>
      <c r="B19" s="966"/>
      <c r="C19" s="968"/>
      <c r="D19" s="518" t="s">
        <v>510</v>
      </c>
      <c r="E19" s="521">
        <v>1</v>
      </c>
      <c r="F19" s="513" t="s">
        <v>494</v>
      </c>
      <c r="G19" s="513" t="s">
        <v>511</v>
      </c>
      <c r="H19" s="522" t="s">
        <v>496</v>
      </c>
      <c r="I19" s="513"/>
      <c r="J19" s="518"/>
      <c r="K19" s="522"/>
      <c r="L19" s="522"/>
      <c r="M19" s="513"/>
      <c r="N19" s="247">
        <v>0</v>
      </c>
      <c r="O19" s="247">
        <v>0</v>
      </c>
      <c r="P19" s="247">
        <v>0</v>
      </c>
      <c r="Q19" s="247">
        <v>0</v>
      </c>
      <c r="R19" s="247">
        <v>0</v>
      </c>
      <c r="S19" s="247">
        <v>0</v>
      </c>
      <c r="T19" s="246">
        <v>0</v>
      </c>
      <c r="U19" s="246">
        <v>0</v>
      </c>
      <c r="V19" s="246">
        <v>0</v>
      </c>
      <c r="W19" s="246">
        <v>0</v>
      </c>
      <c r="X19" s="246">
        <v>0</v>
      </c>
      <c r="Y19" s="246">
        <v>0</v>
      </c>
      <c r="Z19" s="246">
        <v>0</v>
      </c>
      <c r="AA19" s="246">
        <v>3</v>
      </c>
      <c r="AB19" s="246">
        <v>0</v>
      </c>
      <c r="AC19" s="246">
        <v>0</v>
      </c>
      <c r="AD19" s="246">
        <v>0</v>
      </c>
      <c r="AE19" s="247">
        <v>0.2</v>
      </c>
      <c r="AF19" s="246">
        <v>0</v>
      </c>
      <c r="AG19" s="246">
        <v>0</v>
      </c>
      <c r="AH19" s="246">
        <v>0</v>
      </c>
      <c r="AI19" s="246">
        <v>0</v>
      </c>
      <c r="AJ19" s="246">
        <v>0</v>
      </c>
      <c r="AK19" s="246">
        <v>0</v>
      </c>
      <c r="AL19" s="246">
        <v>0</v>
      </c>
      <c r="AM19" s="246">
        <v>0</v>
      </c>
      <c r="AN19" s="246">
        <v>0</v>
      </c>
      <c r="AO19" s="246">
        <v>0</v>
      </c>
      <c r="AP19" s="246">
        <v>0</v>
      </c>
      <c r="AQ19" s="962"/>
      <c r="AR19" s="962"/>
      <c r="AS19" s="962"/>
      <c r="AT19" s="962"/>
      <c r="AU19" s="962"/>
      <c r="AV19" s="962"/>
      <c r="AW19" s="962"/>
      <c r="AX19" s="962"/>
      <c r="AY19" s="962"/>
      <c r="AZ19" s="962"/>
      <c r="BA19" s="962"/>
      <c r="BB19" s="962"/>
      <c r="BC19" s="962"/>
      <c r="BD19" s="962"/>
      <c r="BE19" s="962"/>
      <c r="BF19" s="962"/>
      <c r="BG19" s="962"/>
      <c r="BH19" s="962"/>
      <c r="BI19" s="962"/>
      <c r="BJ19" s="962"/>
      <c r="BK19" s="962"/>
      <c r="BL19" s="962"/>
      <c r="BM19" s="962"/>
      <c r="BN19" s="962"/>
      <c r="BO19" s="962"/>
      <c r="BP19" s="962"/>
    </row>
    <row r="20" spans="1:68" ht="57" x14ac:dyDescent="0.25">
      <c r="A20" s="949"/>
      <c r="B20" s="966"/>
      <c r="C20" s="968"/>
      <c r="D20" s="518" t="s">
        <v>512</v>
      </c>
      <c r="E20" s="521">
        <v>1</v>
      </c>
      <c r="F20" s="513" t="s">
        <v>494</v>
      </c>
      <c r="G20" s="518" t="s">
        <v>513</v>
      </c>
      <c r="H20" s="522" t="s">
        <v>496</v>
      </c>
      <c r="I20" s="513"/>
      <c r="J20" s="518"/>
      <c r="K20" s="522"/>
      <c r="L20" s="522"/>
      <c r="M20" s="513"/>
      <c r="N20" s="247">
        <v>0</v>
      </c>
      <c r="O20" s="246">
        <v>0</v>
      </c>
      <c r="P20" s="246">
        <v>0</v>
      </c>
      <c r="Q20" s="246">
        <v>0</v>
      </c>
      <c r="R20" s="246">
        <v>0</v>
      </c>
      <c r="S20" s="246">
        <v>0</v>
      </c>
      <c r="T20" s="246">
        <v>0</v>
      </c>
      <c r="U20" s="246">
        <v>0</v>
      </c>
      <c r="V20" s="246">
        <v>0</v>
      </c>
      <c r="W20" s="246">
        <v>0</v>
      </c>
      <c r="X20" s="246">
        <v>0</v>
      </c>
      <c r="Y20" s="246">
        <v>0</v>
      </c>
      <c r="Z20" s="246">
        <v>0</v>
      </c>
      <c r="AA20" s="247">
        <v>0</v>
      </c>
      <c r="AB20" s="246">
        <v>1</v>
      </c>
      <c r="AC20" s="246">
        <v>0</v>
      </c>
      <c r="AD20" s="246">
        <v>0</v>
      </c>
      <c r="AE20" s="247">
        <v>0</v>
      </c>
      <c r="AF20" s="246">
        <v>0</v>
      </c>
      <c r="AG20" s="246">
        <v>0</v>
      </c>
      <c r="AH20" s="246">
        <v>0</v>
      </c>
      <c r="AI20" s="246">
        <v>0</v>
      </c>
      <c r="AJ20" s="246">
        <v>0</v>
      </c>
      <c r="AK20" s="246">
        <v>0</v>
      </c>
      <c r="AL20" s="246">
        <v>0</v>
      </c>
      <c r="AM20" s="246">
        <v>0</v>
      </c>
      <c r="AN20" s="246">
        <v>0</v>
      </c>
      <c r="AO20" s="246">
        <v>0</v>
      </c>
      <c r="AP20" s="246">
        <v>0</v>
      </c>
      <c r="AQ20" s="962"/>
      <c r="AR20" s="962"/>
      <c r="AS20" s="962"/>
      <c r="AT20" s="962"/>
      <c r="AU20" s="962"/>
      <c r="AV20" s="962"/>
      <c r="AW20" s="962"/>
      <c r="AX20" s="962"/>
      <c r="AY20" s="962"/>
      <c r="AZ20" s="962"/>
      <c r="BA20" s="962"/>
      <c r="BB20" s="962"/>
      <c r="BC20" s="962"/>
      <c r="BD20" s="962"/>
      <c r="BE20" s="962"/>
      <c r="BF20" s="962"/>
      <c r="BG20" s="962"/>
      <c r="BH20" s="962"/>
      <c r="BI20" s="962"/>
      <c r="BJ20" s="962"/>
      <c r="BK20" s="962"/>
      <c r="BL20" s="962"/>
      <c r="BM20" s="962"/>
      <c r="BN20" s="962"/>
      <c r="BO20" s="962"/>
      <c r="BP20" s="962"/>
    </row>
    <row r="21" spans="1:68" ht="42.75" x14ac:dyDescent="0.25">
      <c r="A21" s="950">
        <v>5</v>
      </c>
      <c r="B21" s="971" t="s">
        <v>514</v>
      </c>
      <c r="C21" s="968">
        <v>38</v>
      </c>
      <c r="D21" s="369" t="s">
        <v>515</v>
      </c>
      <c r="E21" s="523">
        <v>1</v>
      </c>
      <c r="F21" s="515" t="s">
        <v>540</v>
      </c>
      <c r="G21" s="416" t="s">
        <v>516</v>
      </c>
      <c r="H21" s="706" t="s">
        <v>517</v>
      </c>
      <c r="I21" s="524"/>
      <c r="J21" s="514" t="s">
        <v>65</v>
      </c>
      <c r="K21" s="524"/>
      <c r="L21" s="514" t="s">
        <v>65</v>
      </c>
      <c r="M21" s="524"/>
      <c r="N21" s="251">
        <v>124100</v>
      </c>
      <c r="O21" s="251">
        <v>660000</v>
      </c>
      <c r="P21" s="251"/>
      <c r="Q21" s="251">
        <f>N21+O21</f>
        <v>784100</v>
      </c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>
        <v>0</v>
      </c>
      <c r="AH21" s="250">
        <v>0</v>
      </c>
      <c r="AI21" s="250">
        <v>0</v>
      </c>
      <c r="AJ21" s="250">
        <v>0</v>
      </c>
      <c r="AK21" s="250">
        <f t="shared" ref="AK21:AN29" si="0">R21*Y21</f>
        <v>0</v>
      </c>
      <c r="AL21" s="250">
        <f t="shared" si="0"/>
        <v>0</v>
      </c>
      <c r="AM21" s="250">
        <f t="shared" si="0"/>
        <v>0</v>
      </c>
      <c r="AN21" s="250">
        <f t="shared" si="0"/>
        <v>0</v>
      </c>
      <c r="AO21" s="252">
        <f t="shared" ref="AO21:AO29" si="1">AK21+AL21+AM21+AN21</f>
        <v>0</v>
      </c>
      <c r="AP21" s="33">
        <f t="shared" ref="AP21:AP46" si="2">AO21-Q21</f>
        <v>-784100</v>
      </c>
      <c r="AQ21" s="962"/>
      <c r="AR21" s="962"/>
      <c r="AS21" s="962"/>
      <c r="AT21" s="962"/>
      <c r="AU21" s="962"/>
      <c r="AV21" s="962"/>
      <c r="AW21" s="962"/>
      <c r="AX21" s="962"/>
      <c r="AY21" s="962"/>
      <c r="AZ21" s="962"/>
      <c r="BA21" s="962"/>
      <c r="BB21" s="962"/>
      <c r="BC21" s="962"/>
      <c r="BD21" s="962"/>
      <c r="BE21" s="962"/>
      <c r="BF21" s="962"/>
      <c r="BG21" s="962"/>
      <c r="BH21" s="962"/>
      <c r="BI21" s="962"/>
      <c r="BJ21" s="962"/>
      <c r="BK21" s="962"/>
      <c r="BL21" s="962"/>
      <c r="BM21" s="962"/>
      <c r="BN21" s="962"/>
      <c r="BO21" s="962"/>
      <c r="BP21" s="962"/>
    </row>
    <row r="22" spans="1:68" ht="42.75" x14ac:dyDescent="0.25">
      <c r="A22" s="951"/>
      <c r="B22" s="971"/>
      <c r="C22" s="968"/>
      <c r="D22" s="369" t="s">
        <v>515</v>
      </c>
      <c r="E22" s="523">
        <v>1</v>
      </c>
      <c r="F22" s="515" t="s">
        <v>534</v>
      </c>
      <c r="G22" s="416" t="s">
        <v>518</v>
      </c>
      <c r="H22" s="706" t="s">
        <v>519</v>
      </c>
      <c r="I22" s="524"/>
      <c r="J22" s="514" t="s">
        <v>65</v>
      </c>
      <c r="K22" s="524"/>
      <c r="L22" s="514" t="s">
        <v>65</v>
      </c>
      <c r="M22" s="524"/>
      <c r="N22" s="251">
        <v>242000</v>
      </c>
      <c r="O22" s="251">
        <v>819000</v>
      </c>
      <c r="P22" s="251"/>
      <c r="Q22" s="251">
        <f t="shared" ref="Q22:Q32" si="3">N22+O22</f>
        <v>1061000</v>
      </c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>
        <v>0</v>
      </c>
      <c r="AH22" s="250">
        <v>0</v>
      </c>
      <c r="AI22" s="250">
        <v>0</v>
      </c>
      <c r="AJ22" s="250">
        <v>0</v>
      </c>
      <c r="AK22" s="250">
        <f t="shared" si="0"/>
        <v>0</v>
      </c>
      <c r="AL22" s="250">
        <f t="shared" si="0"/>
        <v>0</v>
      </c>
      <c r="AM22" s="250">
        <f t="shared" si="0"/>
        <v>0</v>
      </c>
      <c r="AN22" s="250">
        <f t="shared" si="0"/>
        <v>0</v>
      </c>
      <c r="AO22" s="252">
        <f t="shared" si="1"/>
        <v>0</v>
      </c>
      <c r="AP22" s="33">
        <f t="shared" si="2"/>
        <v>-1061000</v>
      </c>
      <c r="AQ22" s="962"/>
      <c r="AR22" s="962"/>
      <c r="AS22" s="962"/>
      <c r="AT22" s="962"/>
      <c r="AU22" s="962"/>
      <c r="AV22" s="962"/>
      <c r="AW22" s="962"/>
      <c r="AX22" s="962"/>
      <c r="AY22" s="962"/>
      <c r="AZ22" s="962"/>
      <c r="BA22" s="962"/>
      <c r="BB22" s="962"/>
      <c r="BC22" s="962"/>
      <c r="BD22" s="962"/>
      <c r="BE22" s="962"/>
      <c r="BF22" s="962"/>
      <c r="BG22" s="962"/>
      <c r="BH22" s="962"/>
      <c r="BI22" s="962"/>
      <c r="BJ22" s="962"/>
      <c r="BK22" s="962"/>
      <c r="BL22" s="962"/>
      <c r="BM22" s="962"/>
      <c r="BN22" s="962"/>
      <c r="BO22" s="962"/>
      <c r="BP22" s="962"/>
    </row>
    <row r="23" spans="1:68" ht="28.5" x14ac:dyDescent="0.25">
      <c r="A23" s="951"/>
      <c r="B23" s="971"/>
      <c r="C23" s="968"/>
      <c r="D23" s="369" t="s">
        <v>520</v>
      </c>
      <c r="E23" s="523">
        <v>1</v>
      </c>
      <c r="F23" s="515" t="s">
        <v>534</v>
      </c>
      <c r="G23" s="416" t="s">
        <v>521</v>
      </c>
      <c r="H23" s="706" t="s">
        <v>519</v>
      </c>
      <c r="I23" s="524"/>
      <c r="J23" s="514" t="s">
        <v>65</v>
      </c>
      <c r="K23" s="524"/>
      <c r="L23" s="514" t="s">
        <v>65</v>
      </c>
      <c r="M23" s="524"/>
      <c r="N23" s="251">
        <v>81500</v>
      </c>
      <c r="O23" s="251">
        <v>309000</v>
      </c>
      <c r="P23" s="251"/>
      <c r="Q23" s="251">
        <f t="shared" si="3"/>
        <v>390500</v>
      </c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>
        <v>0</v>
      </c>
      <c r="AH23" s="250">
        <v>0</v>
      </c>
      <c r="AI23" s="250">
        <v>0</v>
      </c>
      <c r="AJ23" s="250">
        <v>0</v>
      </c>
      <c r="AK23" s="250">
        <f t="shared" si="0"/>
        <v>0</v>
      </c>
      <c r="AL23" s="250">
        <f t="shared" si="0"/>
        <v>0</v>
      </c>
      <c r="AM23" s="250">
        <f t="shared" si="0"/>
        <v>0</v>
      </c>
      <c r="AN23" s="250">
        <f t="shared" si="0"/>
        <v>0</v>
      </c>
      <c r="AO23" s="252">
        <f t="shared" si="1"/>
        <v>0</v>
      </c>
      <c r="AP23" s="33">
        <f t="shared" si="2"/>
        <v>-390500</v>
      </c>
      <c r="AQ23" s="962"/>
      <c r="AR23" s="962"/>
      <c r="AS23" s="962"/>
      <c r="AT23" s="962"/>
      <c r="AU23" s="962"/>
      <c r="AV23" s="962"/>
      <c r="AW23" s="962"/>
      <c r="AX23" s="962"/>
      <c r="AY23" s="962"/>
      <c r="AZ23" s="962"/>
      <c r="BA23" s="962"/>
      <c r="BB23" s="962"/>
      <c r="BC23" s="962"/>
      <c r="BD23" s="962"/>
      <c r="BE23" s="962"/>
      <c r="BF23" s="962"/>
      <c r="BG23" s="962"/>
      <c r="BH23" s="962"/>
      <c r="BI23" s="962"/>
      <c r="BJ23" s="962"/>
      <c r="BK23" s="962"/>
      <c r="BL23" s="962"/>
      <c r="BM23" s="962"/>
      <c r="BN23" s="962"/>
      <c r="BO23" s="962"/>
      <c r="BP23" s="962"/>
    </row>
    <row r="24" spans="1:68" ht="42.75" x14ac:dyDescent="0.25">
      <c r="A24" s="951"/>
      <c r="B24" s="971"/>
      <c r="C24" s="968"/>
      <c r="D24" s="369" t="s">
        <v>515</v>
      </c>
      <c r="E24" s="523">
        <v>1</v>
      </c>
      <c r="F24" s="515" t="s">
        <v>775</v>
      </c>
      <c r="G24" s="524" t="s">
        <v>522</v>
      </c>
      <c r="H24" s="717" t="s">
        <v>523</v>
      </c>
      <c r="I24" s="524"/>
      <c r="J24" s="514" t="s">
        <v>65</v>
      </c>
      <c r="K24" s="524"/>
      <c r="L24" s="514" t="s">
        <v>65</v>
      </c>
      <c r="M24" s="524"/>
      <c r="N24" s="251">
        <v>199720</v>
      </c>
      <c r="O24" s="251">
        <v>174000</v>
      </c>
      <c r="P24" s="251"/>
      <c r="Q24" s="251">
        <f t="shared" si="3"/>
        <v>373720</v>
      </c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>
        <v>0</v>
      </c>
      <c r="AH24" s="250">
        <v>0</v>
      </c>
      <c r="AI24" s="250">
        <v>0</v>
      </c>
      <c r="AJ24" s="250">
        <v>0</v>
      </c>
      <c r="AK24" s="250">
        <f t="shared" si="0"/>
        <v>0</v>
      </c>
      <c r="AL24" s="250">
        <f t="shared" si="0"/>
        <v>0</v>
      </c>
      <c r="AM24" s="250">
        <f t="shared" si="0"/>
        <v>0</v>
      </c>
      <c r="AN24" s="250">
        <f t="shared" si="0"/>
        <v>0</v>
      </c>
      <c r="AO24" s="252">
        <f t="shared" si="1"/>
        <v>0</v>
      </c>
      <c r="AP24" s="33">
        <f t="shared" si="2"/>
        <v>-373720</v>
      </c>
      <c r="AQ24" s="962"/>
      <c r="AR24" s="962"/>
      <c r="AS24" s="962"/>
      <c r="AT24" s="962"/>
      <c r="AU24" s="962"/>
      <c r="AV24" s="962"/>
      <c r="AW24" s="962"/>
      <c r="AX24" s="962"/>
      <c r="AY24" s="962"/>
      <c r="AZ24" s="962"/>
      <c r="BA24" s="962"/>
      <c r="BB24" s="962"/>
      <c r="BC24" s="962"/>
      <c r="BD24" s="962"/>
      <c r="BE24" s="962"/>
      <c r="BF24" s="962"/>
      <c r="BG24" s="962"/>
      <c r="BH24" s="962"/>
      <c r="BI24" s="962"/>
      <c r="BJ24" s="962"/>
      <c r="BK24" s="962"/>
      <c r="BL24" s="962"/>
      <c r="BM24" s="962"/>
      <c r="BN24" s="962"/>
      <c r="BO24" s="962"/>
      <c r="BP24" s="962"/>
    </row>
    <row r="25" spans="1:68" ht="42.75" x14ac:dyDescent="0.25">
      <c r="A25" s="951"/>
      <c r="B25" s="971"/>
      <c r="C25" s="968"/>
      <c r="D25" s="369" t="s">
        <v>515</v>
      </c>
      <c r="E25" s="523">
        <v>1</v>
      </c>
      <c r="F25" s="515" t="s">
        <v>775</v>
      </c>
      <c r="G25" s="524" t="s">
        <v>524</v>
      </c>
      <c r="H25" s="706" t="s">
        <v>525</v>
      </c>
      <c r="I25" s="524"/>
      <c r="J25" s="514" t="s">
        <v>65</v>
      </c>
      <c r="K25" s="524"/>
      <c r="L25" s="514" t="s">
        <v>65</v>
      </c>
      <c r="M25" s="524"/>
      <c r="N25" s="251">
        <v>29000</v>
      </c>
      <c r="O25" s="251">
        <v>471000</v>
      </c>
      <c r="P25" s="251"/>
      <c r="Q25" s="251">
        <f t="shared" si="3"/>
        <v>500000</v>
      </c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>
        <v>0</v>
      </c>
      <c r="AH25" s="250">
        <v>0</v>
      </c>
      <c r="AI25" s="250">
        <v>0</v>
      </c>
      <c r="AJ25" s="250">
        <v>0</v>
      </c>
      <c r="AK25" s="250">
        <f t="shared" si="0"/>
        <v>0</v>
      </c>
      <c r="AL25" s="250">
        <f t="shared" si="0"/>
        <v>0</v>
      </c>
      <c r="AM25" s="250">
        <f t="shared" si="0"/>
        <v>0</v>
      </c>
      <c r="AN25" s="250">
        <f t="shared" si="0"/>
        <v>0</v>
      </c>
      <c r="AO25" s="252">
        <f t="shared" si="1"/>
        <v>0</v>
      </c>
      <c r="AP25" s="33">
        <f t="shared" si="2"/>
        <v>-500000</v>
      </c>
      <c r="AQ25" s="962"/>
      <c r="AR25" s="962"/>
      <c r="AS25" s="962"/>
      <c r="AT25" s="962"/>
      <c r="AU25" s="962"/>
      <c r="AV25" s="962"/>
      <c r="AW25" s="962"/>
      <c r="AX25" s="962"/>
      <c r="AY25" s="962"/>
      <c r="AZ25" s="962"/>
      <c r="BA25" s="962"/>
      <c r="BB25" s="962"/>
      <c r="BC25" s="962"/>
      <c r="BD25" s="962"/>
      <c r="BE25" s="962"/>
      <c r="BF25" s="962"/>
      <c r="BG25" s="962"/>
      <c r="BH25" s="962"/>
      <c r="BI25" s="962"/>
      <c r="BJ25" s="962"/>
      <c r="BK25" s="962"/>
      <c r="BL25" s="962"/>
      <c r="BM25" s="962"/>
      <c r="BN25" s="962"/>
      <c r="BO25" s="962"/>
      <c r="BP25" s="962"/>
    </row>
    <row r="26" spans="1:68" ht="42.75" x14ac:dyDescent="0.25">
      <c r="A26" s="951"/>
      <c r="B26" s="971"/>
      <c r="C26" s="968"/>
      <c r="D26" s="369" t="s">
        <v>515</v>
      </c>
      <c r="E26" s="523">
        <v>1</v>
      </c>
      <c r="F26" s="515" t="s">
        <v>775</v>
      </c>
      <c r="G26" s="524" t="s">
        <v>526</v>
      </c>
      <c r="H26" s="706" t="s">
        <v>525</v>
      </c>
      <c r="I26" s="524"/>
      <c r="J26" s="514" t="s">
        <v>65</v>
      </c>
      <c r="K26" s="524"/>
      <c r="L26" s="514" t="s">
        <v>65</v>
      </c>
      <c r="M26" s="524"/>
      <c r="N26" s="251">
        <v>29000</v>
      </c>
      <c r="O26" s="251">
        <v>318000</v>
      </c>
      <c r="P26" s="251"/>
      <c r="Q26" s="251">
        <f t="shared" si="3"/>
        <v>347000</v>
      </c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>
        <v>0</v>
      </c>
      <c r="AH26" s="250">
        <v>0</v>
      </c>
      <c r="AI26" s="250">
        <v>0</v>
      </c>
      <c r="AJ26" s="250">
        <v>0</v>
      </c>
      <c r="AK26" s="250">
        <f t="shared" si="0"/>
        <v>0</v>
      </c>
      <c r="AL26" s="250">
        <f t="shared" si="0"/>
        <v>0</v>
      </c>
      <c r="AM26" s="250">
        <f t="shared" si="0"/>
        <v>0</v>
      </c>
      <c r="AN26" s="250">
        <f t="shared" si="0"/>
        <v>0</v>
      </c>
      <c r="AO26" s="252">
        <f t="shared" si="1"/>
        <v>0</v>
      </c>
      <c r="AP26" s="33">
        <f t="shared" si="2"/>
        <v>-347000</v>
      </c>
      <c r="AQ26" s="962"/>
      <c r="AR26" s="962"/>
      <c r="AS26" s="962"/>
      <c r="AT26" s="962"/>
      <c r="AU26" s="962"/>
      <c r="AV26" s="962"/>
      <c r="AW26" s="962"/>
      <c r="AX26" s="962"/>
      <c r="AY26" s="962"/>
      <c r="AZ26" s="962"/>
      <c r="BA26" s="962"/>
      <c r="BB26" s="962"/>
      <c r="BC26" s="962"/>
      <c r="BD26" s="962"/>
      <c r="BE26" s="962"/>
      <c r="BF26" s="962"/>
      <c r="BG26" s="962"/>
      <c r="BH26" s="962"/>
      <c r="BI26" s="962"/>
      <c r="BJ26" s="962"/>
      <c r="BK26" s="962"/>
      <c r="BL26" s="962"/>
      <c r="BM26" s="962"/>
      <c r="BN26" s="962"/>
      <c r="BO26" s="962"/>
      <c r="BP26" s="962"/>
    </row>
    <row r="27" spans="1:68" x14ac:dyDescent="0.25">
      <c r="A27" s="951"/>
      <c r="B27" s="971"/>
      <c r="C27" s="968"/>
      <c r="D27" s="369" t="s">
        <v>527</v>
      </c>
      <c r="E27" s="523">
        <v>1</v>
      </c>
      <c r="F27" s="515" t="s">
        <v>775</v>
      </c>
      <c r="G27" s="524" t="s">
        <v>528</v>
      </c>
      <c r="H27" s="717" t="s">
        <v>529</v>
      </c>
      <c r="I27" s="524"/>
      <c r="J27" s="514" t="s">
        <v>65</v>
      </c>
      <c r="K27" s="524"/>
      <c r="L27" s="514" t="s">
        <v>65</v>
      </c>
      <c r="M27" s="524"/>
      <c r="N27" s="251">
        <v>0</v>
      </c>
      <c r="O27" s="251">
        <v>156000</v>
      </c>
      <c r="P27" s="251"/>
      <c r="Q27" s="251">
        <f t="shared" si="3"/>
        <v>156000</v>
      </c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>
        <v>0</v>
      </c>
      <c r="AH27" s="250">
        <v>0</v>
      </c>
      <c r="AI27" s="250">
        <v>0</v>
      </c>
      <c r="AJ27" s="250">
        <v>0</v>
      </c>
      <c r="AK27" s="250">
        <f t="shared" si="0"/>
        <v>0</v>
      </c>
      <c r="AL27" s="250">
        <f t="shared" si="0"/>
        <v>0</v>
      </c>
      <c r="AM27" s="250">
        <f t="shared" si="0"/>
        <v>0</v>
      </c>
      <c r="AN27" s="250">
        <f t="shared" si="0"/>
        <v>0</v>
      </c>
      <c r="AO27" s="252">
        <f t="shared" si="1"/>
        <v>0</v>
      </c>
      <c r="AP27" s="33">
        <f t="shared" si="2"/>
        <v>-156000</v>
      </c>
      <c r="AQ27" s="962"/>
      <c r="AR27" s="962"/>
      <c r="AS27" s="962"/>
      <c r="AT27" s="962"/>
      <c r="AU27" s="962"/>
      <c r="AV27" s="962"/>
      <c r="AW27" s="962"/>
      <c r="AX27" s="962"/>
      <c r="AY27" s="962"/>
      <c r="AZ27" s="962"/>
      <c r="BA27" s="962"/>
      <c r="BB27" s="962"/>
      <c r="BC27" s="962"/>
      <c r="BD27" s="962"/>
      <c r="BE27" s="962"/>
      <c r="BF27" s="962"/>
      <c r="BG27" s="962"/>
      <c r="BH27" s="962"/>
      <c r="BI27" s="962"/>
      <c r="BJ27" s="962"/>
      <c r="BK27" s="962"/>
      <c r="BL27" s="962"/>
      <c r="BM27" s="962"/>
      <c r="BN27" s="962"/>
      <c r="BO27" s="962"/>
      <c r="BP27" s="962"/>
    </row>
    <row r="28" spans="1:68" x14ac:dyDescent="0.25">
      <c r="A28" s="951"/>
      <c r="B28" s="971"/>
      <c r="C28" s="968"/>
      <c r="D28" s="369" t="s">
        <v>50</v>
      </c>
      <c r="E28" s="523">
        <v>1</v>
      </c>
      <c r="F28" s="515" t="s">
        <v>775</v>
      </c>
      <c r="G28" s="524" t="s">
        <v>530</v>
      </c>
      <c r="H28" s="717" t="s">
        <v>529</v>
      </c>
      <c r="I28" s="524"/>
      <c r="J28" s="514" t="s">
        <v>65</v>
      </c>
      <c r="K28" s="524"/>
      <c r="L28" s="514" t="s">
        <v>65</v>
      </c>
      <c r="M28" s="524"/>
      <c r="N28" s="251">
        <v>0</v>
      </c>
      <c r="O28" s="251">
        <v>855000</v>
      </c>
      <c r="P28" s="251"/>
      <c r="Q28" s="251">
        <f t="shared" si="3"/>
        <v>855000</v>
      </c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>
        <v>0</v>
      </c>
      <c r="AH28" s="250">
        <v>0</v>
      </c>
      <c r="AI28" s="250">
        <v>0</v>
      </c>
      <c r="AJ28" s="250">
        <v>0</v>
      </c>
      <c r="AK28" s="250">
        <f t="shared" si="0"/>
        <v>0</v>
      </c>
      <c r="AL28" s="250">
        <f t="shared" si="0"/>
        <v>0</v>
      </c>
      <c r="AM28" s="250">
        <f t="shared" si="0"/>
        <v>0</v>
      </c>
      <c r="AN28" s="250">
        <f t="shared" si="0"/>
        <v>0</v>
      </c>
      <c r="AO28" s="252">
        <f t="shared" si="1"/>
        <v>0</v>
      </c>
      <c r="AP28" s="33">
        <f t="shared" si="2"/>
        <v>-855000</v>
      </c>
      <c r="AQ28" s="962"/>
      <c r="AR28" s="962"/>
      <c r="AS28" s="962"/>
      <c r="AT28" s="962"/>
      <c r="AU28" s="962"/>
      <c r="AV28" s="962"/>
      <c r="AW28" s="962"/>
      <c r="AX28" s="962"/>
      <c r="AY28" s="962"/>
      <c r="AZ28" s="962"/>
      <c r="BA28" s="962"/>
      <c r="BB28" s="962"/>
      <c r="BC28" s="962"/>
      <c r="BD28" s="962"/>
      <c r="BE28" s="962"/>
      <c r="BF28" s="962"/>
      <c r="BG28" s="962"/>
      <c r="BH28" s="962"/>
      <c r="BI28" s="962"/>
      <c r="BJ28" s="962"/>
      <c r="BK28" s="962"/>
      <c r="BL28" s="962"/>
      <c r="BM28" s="962"/>
      <c r="BN28" s="962"/>
      <c r="BO28" s="962"/>
      <c r="BP28" s="962"/>
    </row>
    <row r="29" spans="1:68" x14ac:dyDescent="0.25">
      <c r="A29" s="951"/>
      <c r="B29" s="971"/>
      <c r="C29" s="968"/>
      <c r="D29" s="369" t="s">
        <v>531</v>
      </c>
      <c r="E29" s="523">
        <v>1</v>
      </c>
      <c r="F29" s="515" t="s">
        <v>775</v>
      </c>
      <c r="G29" s="524" t="s">
        <v>532</v>
      </c>
      <c r="H29" s="706" t="s">
        <v>529</v>
      </c>
      <c r="I29" s="524"/>
      <c r="J29" s="514" t="s">
        <v>65</v>
      </c>
      <c r="K29" s="524"/>
      <c r="L29" s="514" t="s">
        <v>65</v>
      </c>
      <c r="M29" s="524"/>
      <c r="N29" s="251">
        <v>640000</v>
      </c>
      <c r="O29" s="251">
        <v>303000</v>
      </c>
      <c r="P29" s="251"/>
      <c r="Q29" s="251">
        <f t="shared" si="3"/>
        <v>943000</v>
      </c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>
        <v>0</v>
      </c>
      <c r="AH29" s="250">
        <v>0</v>
      </c>
      <c r="AI29" s="250">
        <v>0</v>
      </c>
      <c r="AJ29" s="250">
        <v>0</v>
      </c>
      <c r="AK29" s="250">
        <f t="shared" si="0"/>
        <v>0</v>
      </c>
      <c r="AL29" s="250">
        <f t="shared" si="0"/>
        <v>0</v>
      </c>
      <c r="AM29" s="250">
        <f t="shared" si="0"/>
        <v>0</v>
      </c>
      <c r="AN29" s="250">
        <f t="shared" si="0"/>
        <v>0</v>
      </c>
      <c r="AO29" s="252">
        <f t="shared" si="1"/>
        <v>0</v>
      </c>
      <c r="AP29" s="33">
        <f t="shared" si="2"/>
        <v>-943000</v>
      </c>
      <c r="AQ29" s="962"/>
      <c r="AR29" s="962"/>
      <c r="AS29" s="962"/>
      <c r="AT29" s="962"/>
      <c r="AU29" s="962"/>
      <c r="AV29" s="962"/>
      <c r="AW29" s="962"/>
      <c r="AX29" s="962"/>
      <c r="AY29" s="962"/>
      <c r="AZ29" s="962"/>
      <c r="BA29" s="962"/>
      <c r="BB29" s="962"/>
      <c r="BC29" s="962"/>
      <c r="BD29" s="962"/>
      <c r="BE29" s="962"/>
      <c r="BF29" s="962"/>
      <c r="BG29" s="962"/>
      <c r="BH29" s="962"/>
      <c r="BI29" s="962"/>
      <c r="BJ29" s="962"/>
      <c r="BK29" s="962"/>
      <c r="BL29" s="962"/>
      <c r="BM29" s="962"/>
      <c r="BN29" s="962"/>
      <c r="BO29" s="962"/>
      <c r="BP29" s="962"/>
    </row>
    <row r="30" spans="1:68" ht="28.5" x14ac:dyDescent="0.25">
      <c r="A30" s="951"/>
      <c r="B30" s="971"/>
      <c r="C30" s="968"/>
      <c r="D30" s="369" t="s">
        <v>533</v>
      </c>
      <c r="E30" s="523">
        <v>1</v>
      </c>
      <c r="F30" s="514" t="s">
        <v>534</v>
      </c>
      <c r="G30" s="524" t="s">
        <v>535</v>
      </c>
      <c r="H30" s="706" t="s">
        <v>536</v>
      </c>
      <c r="I30" s="524"/>
      <c r="J30" s="514" t="s">
        <v>65</v>
      </c>
      <c r="K30" s="524"/>
      <c r="L30" s="514" t="s">
        <v>65</v>
      </c>
      <c r="M30" s="524"/>
      <c r="N30" s="251"/>
      <c r="O30" s="251"/>
      <c r="P30" s="251"/>
      <c r="Q30" s="251">
        <f t="shared" si="3"/>
        <v>0</v>
      </c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>
        <v>0</v>
      </c>
      <c r="AH30" s="250">
        <v>0</v>
      </c>
      <c r="AI30" s="250">
        <v>0</v>
      </c>
      <c r="AJ30" s="250">
        <v>0</v>
      </c>
      <c r="AK30" s="250">
        <v>0</v>
      </c>
      <c r="AL30" s="250">
        <v>0</v>
      </c>
      <c r="AM30" s="250">
        <v>0</v>
      </c>
      <c r="AN30" s="250">
        <v>0</v>
      </c>
      <c r="AO30" s="250">
        <v>0</v>
      </c>
      <c r="AP30" s="33">
        <f t="shared" si="2"/>
        <v>0</v>
      </c>
      <c r="AQ30" s="962"/>
      <c r="AR30" s="962"/>
      <c r="AS30" s="962"/>
      <c r="AT30" s="962"/>
      <c r="AU30" s="962"/>
      <c r="AV30" s="962"/>
      <c r="AW30" s="962"/>
      <c r="AX30" s="962"/>
      <c r="AY30" s="962"/>
      <c r="AZ30" s="962"/>
      <c r="BA30" s="962"/>
      <c r="BB30" s="962"/>
      <c r="BC30" s="962"/>
      <c r="BD30" s="962"/>
      <c r="BE30" s="962"/>
      <c r="BF30" s="962"/>
      <c r="BG30" s="962"/>
      <c r="BH30" s="962"/>
      <c r="BI30" s="962"/>
      <c r="BJ30" s="962"/>
      <c r="BK30" s="962"/>
      <c r="BL30" s="962"/>
      <c r="BM30" s="962"/>
      <c r="BN30" s="962"/>
      <c r="BO30" s="962"/>
      <c r="BP30" s="962"/>
    </row>
    <row r="31" spans="1:68" ht="28.5" x14ac:dyDescent="0.25">
      <c r="A31" s="951"/>
      <c r="B31" s="971"/>
      <c r="C31" s="968"/>
      <c r="D31" s="369" t="s">
        <v>537</v>
      </c>
      <c r="E31" s="523">
        <v>1</v>
      </c>
      <c r="F31" s="514" t="s">
        <v>775</v>
      </c>
      <c r="G31" s="524" t="s">
        <v>538</v>
      </c>
      <c r="H31" s="706" t="s">
        <v>529</v>
      </c>
      <c r="I31" s="524"/>
      <c r="J31" s="514" t="s">
        <v>65</v>
      </c>
      <c r="K31" s="524"/>
      <c r="L31" s="514" t="s">
        <v>65</v>
      </c>
      <c r="M31" s="524"/>
      <c r="N31" s="251">
        <v>0</v>
      </c>
      <c r="O31" s="251">
        <v>117000</v>
      </c>
      <c r="P31" s="251"/>
      <c r="Q31" s="251">
        <f t="shared" si="3"/>
        <v>117000</v>
      </c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>
        <v>0</v>
      </c>
      <c r="AI31" s="250">
        <v>0</v>
      </c>
      <c r="AJ31" s="250">
        <v>0</v>
      </c>
      <c r="AK31" s="250">
        <v>0</v>
      </c>
      <c r="AL31" s="250">
        <v>0</v>
      </c>
      <c r="AM31" s="250">
        <v>0</v>
      </c>
      <c r="AN31" s="250">
        <v>0</v>
      </c>
      <c r="AO31" s="250">
        <v>0</v>
      </c>
      <c r="AP31" s="33">
        <f t="shared" si="2"/>
        <v>-117000</v>
      </c>
      <c r="AQ31" s="962"/>
      <c r="AR31" s="962"/>
      <c r="AS31" s="962"/>
      <c r="AT31" s="962"/>
      <c r="AU31" s="962"/>
      <c r="AV31" s="962"/>
      <c r="AW31" s="962"/>
      <c r="AX31" s="962"/>
      <c r="AY31" s="962"/>
      <c r="AZ31" s="962"/>
      <c r="BA31" s="962"/>
      <c r="BB31" s="962"/>
      <c r="BC31" s="962"/>
      <c r="BD31" s="962"/>
      <c r="BE31" s="962"/>
      <c r="BF31" s="962"/>
      <c r="BG31" s="962"/>
      <c r="BH31" s="962"/>
      <c r="BI31" s="962"/>
      <c r="BJ31" s="962"/>
      <c r="BK31" s="962"/>
      <c r="BL31" s="962"/>
      <c r="BM31" s="962"/>
      <c r="BN31" s="962"/>
      <c r="BO31" s="962"/>
      <c r="BP31" s="962"/>
    </row>
    <row r="32" spans="1:68" ht="42.75" x14ac:dyDescent="0.25">
      <c r="A32" s="952"/>
      <c r="B32" s="971"/>
      <c r="C32" s="968"/>
      <c r="D32" s="416" t="s">
        <v>539</v>
      </c>
      <c r="E32" s="523">
        <v>1</v>
      </c>
      <c r="F32" s="514" t="s">
        <v>540</v>
      </c>
      <c r="G32" s="524" t="s">
        <v>776</v>
      </c>
      <c r="H32" s="706" t="s">
        <v>517</v>
      </c>
      <c r="I32" s="524"/>
      <c r="J32" s="514" t="s">
        <v>65</v>
      </c>
      <c r="K32" s="524"/>
      <c r="L32" s="514" t="s">
        <v>65</v>
      </c>
      <c r="M32" s="524"/>
      <c r="N32" s="251">
        <v>0</v>
      </c>
      <c r="O32" s="251">
        <v>94500</v>
      </c>
      <c r="P32" s="251"/>
      <c r="Q32" s="251">
        <f t="shared" si="3"/>
        <v>94500</v>
      </c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>
        <v>0</v>
      </c>
      <c r="AI32" s="250">
        <v>0</v>
      </c>
      <c r="AJ32" s="250">
        <v>0</v>
      </c>
      <c r="AK32" s="250">
        <v>0</v>
      </c>
      <c r="AL32" s="250">
        <v>0</v>
      </c>
      <c r="AM32" s="250">
        <v>0</v>
      </c>
      <c r="AN32" s="250">
        <v>0</v>
      </c>
      <c r="AO32" s="250">
        <v>0</v>
      </c>
      <c r="AP32" s="33">
        <f t="shared" si="2"/>
        <v>-94500</v>
      </c>
      <c r="AQ32" s="962"/>
      <c r="AR32" s="962"/>
      <c r="AS32" s="962"/>
      <c r="AT32" s="962"/>
      <c r="AU32" s="962"/>
      <c r="AV32" s="962"/>
      <c r="AW32" s="962"/>
      <c r="AX32" s="962"/>
      <c r="AY32" s="962"/>
      <c r="AZ32" s="962"/>
      <c r="BA32" s="962"/>
      <c r="BB32" s="962"/>
      <c r="BC32" s="962"/>
      <c r="BD32" s="962"/>
      <c r="BE32" s="962"/>
      <c r="BF32" s="962"/>
      <c r="BG32" s="962"/>
      <c r="BH32" s="962"/>
      <c r="BI32" s="962"/>
      <c r="BJ32" s="962"/>
      <c r="BK32" s="962"/>
      <c r="BL32" s="962"/>
      <c r="BM32" s="962"/>
      <c r="BN32" s="962"/>
      <c r="BO32" s="962"/>
      <c r="BP32" s="962"/>
    </row>
    <row r="33" spans="1:68" ht="71.25" x14ac:dyDescent="0.25">
      <c r="A33" s="953">
        <v>6</v>
      </c>
      <c r="B33" s="966" t="s">
        <v>541</v>
      </c>
      <c r="C33" s="968">
        <v>32</v>
      </c>
      <c r="D33" s="525" t="s">
        <v>542</v>
      </c>
      <c r="E33" s="526">
        <v>2</v>
      </c>
      <c r="F33" s="513" t="s">
        <v>543</v>
      </c>
      <c r="G33" s="513" t="s">
        <v>544</v>
      </c>
      <c r="H33" s="722" t="s">
        <v>545</v>
      </c>
      <c r="I33" s="513"/>
      <c r="J33" s="527" t="s">
        <v>65</v>
      </c>
      <c r="K33" s="518" t="s">
        <v>546</v>
      </c>
      <c r="L33" s="518" t="s">
        <v>547</v>
      </c>
      <c r="M33" s="513"/>
      <c r="N33" s="248">
        <v>0</v>
      </c>
      <c r="O33" s="248">
        <v>0</v>
      </c>
      <c r="P33" s="248">
        <v>0</v>
      </c>
      <c r="Q33" s="248">
        <f>N33+O33+P33</f>
        <v>0</v>
      </c>
      <c r="R33" s="248">
        <v>0</v>
      </c>
      <c r="S33" s="248">
        <v>0</v>
      </c>
      <c r="T33" s="248">
        <v>0</v>
      </c>
      <c r="U33" s="248">
        <v>0</v>
      </c>
      <c r="V33" s="248">
        <v>30885</v>
      </c>
      <c r="W33" s="248">
        <v>0</v>
      </c>
      <c r="X33" s="248">
        <v>0</v>
      </c>
      <c r="Y33" s="248">
        <v>0</v>
      </c>
      <c r="Z33" s="248">
        <v>0</v>
      </c>
      <c r="AA33" s="248">
        <v>0</v>
      </c>
      <c r="AB33" s="248">
        <v>0</v>
      </c>
      <c r="AC33" s="248">
        <v>0</v>
      </c>
      <c r="AD33" s="248">
        <v>0</v>
      </c>
      <c r="AE33" s="248">
        <v>0</v>
      </c>
      <c r="AF33" s="248">
        <v>0</v>
      </c>
      <c r="AG33" s="248">
        <v>0</v>
      </c>
      <c r="AH33" s="248">
        <v>0</v>
      </c>
      <c r="AI33" s="248">
        <v>0</v>
      </c>
      <c r="AJ33" s="248">
        <v>0</v>
      </c>
      <c r="AK33" s="248">
        <f>R33*Y33</f>
        <v>0</v>
      </c>
      <c r="AL33" s="248">
        <f t="shared" ref="AL33:AN35" si="4">S33*Z33</f>
        <v>0</v>
      </c>
      <c r="AM33" s="248">
        <f>T33*AF33</f>
        <v>0</v>
      </c>
      <c r="AN33" s="248">
        <f t="shared" si="4"/>
        <v>0</v>
      </c>
      <c r="AO33" s="249">
        <f t="shared" ref="AO33:AO35" si="5">AK33+AL33+AM33+AN33</f>
        <v>0</v>
      </c>
      <c r="AP33" s="253">
        <f t="shared" si="2"/>
        <v>0</v>
      </c>
      <c r="AQ33" s="962"/>
      <c r="AR33" s="962"/>
      <c r="AS33" s="962"/>
      <c r="AT33" s="962"/>
      <c r="AU33" s="962"/>
      <c r="AV33" s="962"/>
      <c r="AW33" s="962"/>
      <c r="AX33" s="962"/>
      <c r="AY33" s="962"/>
      <c r="AZ33" s="962"/>
      <c r="BA33" s="962"/>
      <c r="BB33" s="962"/>
      <c r="BC33" s="962"/>
      <c r="BD33" s="962"/>
      <c r="BE33" s="962"/>
      <c r="BF33" s="962"/>
      <c r="BG33" s="962"/>
      <c r="BH33" s="962"/>
      <c r="BI33" s="962"/>
      <c r="BJ33" s="962"/>
      <c r="BK33" s="962"/>
      <c r="BL33" s="962"/>
      <c r="BM33" s="962"/>
      <c r="BN33" s="962"/>
      <c r="BO33" s="962"/>
      <c r="BP33" s="962"/>
    </row>
    <row r="34" spans="1:68" ht="71.25" x14ac:dyDescent="0.25">
      <c r="A34" s="954"/>
      <c r="B34" s="966"/>
      <c r="C34" s="968"/>
      <c r="D34" s="518" t="s">
        <v>548</v>
      </c>
      <c r="E34" s="526">
        <v>2</v>
      </c>
      <c r="F34" s="513" t="s">
        <v>543</v>
      </c>
      <c r="G34" s="513" t="s">
        <v>549</v>
      </c>
      <c r="H34" s="722" t="s">
        <v>545</v>
      </c>
      <c r="I34" s="513"/>
      <c r="J34" s="527" t="s">
        <v>65</v>
      </c>
      <c r="K34" s="518" t="s">
        <v>546</v>
      </c>
      <c r="L34" s="518" t="s">
        <v>547</v>
      </c>
      <c r="M34" s="513"/>
      <c r="N34" s="248">
        <v>0</v>
      </c>
      <c r="O34" s="248">
        <v>0</v>
      </c>
      <c r="P34" s="248">
        <v>0</v>
      </c>
      <c r="Q34" s="248">
        <f t="shared" ref="Q34:Q46" si="6">N34+O34+P34</f>
        <v>0</v>
      </c>
      <c r="R34" s="248">
        <v>0</v>
      </c>
      <c r="S34" s="248">
        <v>0</v>
      </c>
      <c r="T34" s="248">
        <v>0</v>
      </c>
      <c r="U34" s="248">
        <v>0</v>
      </c>
      <c r="V34" s="248">
        <v>30885</v>
      </c>
      <c r="W34" s="248">
        <v>0</v>
      </c>
      <c r="X34" s="248">
        <v>0</v>
      </c>
      <c r="Y34" s="248">
        <v>0</v>
      </c>
      <c r="Z34" s="248">
        <v>0</v>
      </c>
      <c r="AA34" s="248">
        <v>0</v>
      </c>
      <c r="AB34" s="248">
        <v>0</v>
      </c>
      <c r="AC34" s="248">
        <v>0</v>
      </c>
      <c r="AD34" s="248">
        <v>0</v>
      </c>
      <c r="AE34" s="248">
        <v>0</v>
      </c>
      <c r="AF34" s="248">
        <v>0</v>
      </c>
      <c r="AG34" s="248">
        <v>0</v>
      </c>
      <c r="AH34" s="248">
        <v>0</v>
      </c>
      <c r="AI34" s="248">
        <v>0</v>
      </c>
      <c r="AJ34" s="248">
        <v>0</v>
      </c>
      <c r="AK34" s="248">
        <f>R34*Y34</f>
        <v>0</v>
      </c>
      <c r="AL34" s="248">
        <f t="shared" si="4"/>
        <v>0</v>
      </c>
      <c r="AM34" s="248">
        <f>T34*AF34</f>
        <v>0</v>
      </c>
      <c r="AN34" s="248">
        <f t="shared" si="4"/>
        <v>0</v>
      </c>
      <c r="AO34" s="249">
        <f t="shared" si="5"/>
        <v>0</v>
      </c>
      <c r="AP34" s="253">
        <f t="shared" si="2"/>
        <v>0</v>
      </c>
      <c r="AQ34" s="962"/>
      <c r="AR34" s="962"/>
      <c r="AS34" s="962"/>
      <c r="AT34" s="962"/>
      <c r="AU34" s="962"/>
      <c r="AV34" s="962"/>
      <c r="AW34" s="962"/>
      <c r="AX34" s="962"/>
      <c r="AY34" s="962"/>
      <c r="AZ34" s="962"/>
      <c r="BA34" s="962"/>
      <c r="BB34" s="962"/>
      <c r="BC34" s="962"/>
      <c r="BD34" s="962"/>
      <c r="BE34" s="962"/>
      <c r="BF34" s="962"/>
      <c r="BG34" s="962"/>
      <c r="BH34" s="962"/>
      <c r="BI34" s="962"/>
      <c r="BJ34" s="962"/>
      <c r="BK34" s="962"/>
      <c r="BL34" s="962"/>
      <c r="BM34" s="962"/>
      <c r="BN34" s="962"/>
      <c r="BO34" s="962"/>
      <c r="BP34" s="962"/>
    </row>
    <row r="35" spans="1:68" ht="71.25" x14ac:dyDescent="0.25">
      <c r="A35" s="954"/>
      <c r="B35" s="966"/>
      <c r="C35" s="968"/>
      <c r="D35" s="527" t="s">
        <v>244</v>
      </c>
      <c r="E35" s="526">
        <v>1</v>
      </c>
      <c r="F35" s="513" t="s">
        <v>543</v>
      </c>
      <c r="G35" s="528" t="s">
        <v>550</v>
      </c>
      <c r="H35" s="722" t="s">
        <v>545</v>
      </c>
      <c r="I35" s="528"/>
      <c r="J35" s="527" t="s">
        <v>65</v>
      </c>
      <c r="K35" s="518" t="s">
        <v>546</v>
      </c>
      <c r="L35" s="518" t="s">
        <v>547</v>
      </c>
      <c r="M35" s="528"/>
      <c r="N35" s="248">
        <v>0</v>
      </c>
      <c r="O35" s="254">
        <v>0</v>
      </c>
      <c r="P35" s="254">
        <v>0</v>
      </c>
      <c r="Q35" s="248">
        <f t="shared" si="6"/>
        <v>0</v>
      </c>
      <c r="R35" s="254">
        <v>10000</v>
      </c>
      <c r="S35" s="254">
        <v>0</v>
      </c>
      <c r="T35" s="254">
        <v>0</v>
      </c>
      <c r="U35" s="254">
        <v>0</v>
      </c>
      <c r="V35" s="248">
        <v>30885</v>
      </c>
      <c r="W35" s="248">
        <v>0</v>
      </c>
      <c r="X35" s="248">
        <v>0</v>
      </c>
      <c r="Y35" s="248">
        <v>0</v>
      </c>
      <c r="Z35" s="248">
        <v>0</v>
      </c>
      <c r="AA35" s="248">
        <v>0</v>
      </c>
      <c r="AB35" s="248">
        <v>0</v>
      </c>
      <c r="AC35" s="248">
        <v>0</v>
      </c>
      <c r="AD35" s="248">
        <v>0</v>
      </c>
      <c r="AE35" s="248">
        <v>0</v>
      </c>
      <c r="AF35" s="248">
        <v>0</v>
      </c>
      <c r="AG35" s="248">
        <v>0</v>
      </c>
      <c r="AH35" s="248">
        <v>0</v>
      </c>
      <c r="AI35" s="248">
        <v>0</v>
      </c>
      <c r="AJ35" s="248">
        <v>0</v>
      </c>
      <c r="AK35" s="248">
        <f>R35*Y35</f>
        <v>0</v>
      </c>
      <c r="AL35" s="248">
        <f t="shared" si="4"/>
        <v>0</v>
      </c>
      <c r="AM35" s="248">
        <f t="shared" si="4"/>
        <v>0</v>
      </c>
      <c r="AN35" s="248">
        <f t="shared" si="4"/>
        <v>0</v>
      </c>
      <c r="AO35" s="249">
        <f t="shared" si="5"/>
        <v>0</v>
      </c>
      <c r="AP35" s="253">
        <f t="shared" si="2"/>
        <v>0</v>
      </c>
      <c r="AQ35" s="962"/>
      <c r="AR35" s="962"/>
      <c r="AS35" s="962"/>
      <c r="AT35" s="962"/>
      <c r="AU35" s="962"/>
      <c r="AV35" s="962"/>
      <c r="AW35" s="962"/>
      <c r="AX35" s="962"/>
      <c r="AY35" s="962"/>
      <c r="AZ35" s="962"/>
      <c r="BA35" s="962"/>
      <c r="BB35" s="962"/>
      <c r="BC35" s="962"/>
      <c r="BD35" s="962"/>
      <c r="BE35" s="962"/>
      <c r="BF35" s="962"/>
      <c r="BG35" s="962"/>
      <c r="BH35" s="962"/>
      <c r="BI35" s="962"/>
      <c r="BJ35" s="962"/>
      <c r="BK35" s="962"/>
      <c r="BL35" s="962"/>
      <c r="BM35" s="962"/>
      <c r="BN35" s="962"/>
      <c r="BO35" s="962"/>
      <c r="BP35" s="962"/>
    </row>
    <row r="36" spans="1:68" ht="71.25" x14ac:dyDescent="0.25">
      <c r="A36" s="954"/>
      <c r="B36" s="966"/>
      <c r="C36" s="968"/>
      <c r="D36" s="527" t="s">
        <v>551</v>
      </c>
      <c r="E36" s="526">
        <v>3</v>
      </c>
      <c r="F36" s="528" t="s">
        <v>552</v>
      </c>
      <c r="G36" s="528"/>
      <c r="H36" s="722" t="s">
        <v>545</v>
      </c>
      <c r="I36" s="528"/>
      <c r="J36" s="527" t="s">
        <v>65</v>
      </c>
      <c r="K36" s="518" t="s">
        <v>546</v>
      </c>
      <c r="L36" s="518" t="s">
        <v>547</v>
      </c>
      <c r="M36" s="528"/>
      <c r="N36" s="248">
        <v>46400</v>
      </c>
      <c r="O36" s="254">
        <v>0</v>
      </c>
      <c r="P36" s="254">
        <v>580610</v>
      </c>
      <c r="Q36" s="248">
        <f t="shared" si="6"/>
        <v>627010</v>
      </c>
      <c r="R36" s="254">
        <v>0</v>
      </c>
      <c r="S36" s="254">
        <v>0</v>
      </c>
      <c r="T36" s="254">
        <v>0</v>
      </c>
      <c r="U36" s="254">
        <v>0</v>
      </c>
      <c r="V36" s="248">
        <v>30885</v>
      </c>
      <c r="W36" s="248">
        <v>0</v>
      </c>
      <c r="X36" s="248">
        <v>0</v>
      </c>
      <c r="Y36" s="248">
        <v>0</v>
      </c>
      <c r="Z36" s="248">
        <v>0</v>
      </c>
      <c r="AA36" s="248">
        <v>0</v>
      </c>
      <c r="AB36" s="248">
        <v>0</v>
      </c>
      <c r="AC36" s="248">
        <v>0</v>
      </c>
      <c r="AD36" s="248">
        <v>0</v>
      </c>
      <c r="AE36" s="248">
        <v>0</v>
      </c>
      <c r="AF36" s="248">
        <v>0</v>
      </c>
      <c r="AG36" s="248">
        <v>0</v>
      </c>
      <c r="AH36" s="248">
        <v>0</v>
      </c>
      <c r="AI36" s="248">
        <v>0</v>
      </c>
      <c r="AJ36" s="248">
        <v>814500</v>
      </c>
      <c r="AK36" s="248">
        <v>0</v>
      </c>
      <c r="AL36" s="248">
        <v>0</v>
      </c>
      <c r="AM36" s="248">
        <v>0</v>
      </c>
      <c r="AN36" s="248">
        <v>814500</v>
      </c>
      <c r="AO36" s="248">
        <v>0</v>
      </c>
      <c r="AP36" s="253">
        <f t="shared" si="2"/>
        <v>-627010</v>
      </c>
      <c r="AQ36" s="962"/>
      <c r="AR36" s="962"/>
      <c r="AS36" s="962"/>
      <c r="AT36" s="962"/>
      <c r="AU36" s="962"/>
      <c r="AV36" s="962"/>
      <c r="AW36" s="962"/>
      <c r="AX36" s="962"/>
      <c r="AY36" s="962"/>
      <c r="AZ36" s="962"/>
      <c r="BA36" s="962"/>
      <c r="BB36" s="962"/>
      <c r="BC36" s="962"/>
      <c r="BD36" s="962"/>
      <c r="BE36" s="962"/>
      <c r="BF36" s="962"/>
      <c r="BG36" s="962"/>
      <c r="BH36" s="962"/>
      <c r="BI36" s="962"/>
      <c r="BJ36" s="962"/>
      <c r="BK36" s="962"/>
      <c r="BL36" s="962"/>
      <c r="BM36" s="962"/>
      <c r="BN36" s="962"/>
      <c r="BO36" s="962"/>
      <c r="BP36" s="962"/>
    </row>
    <row r="37" spans="1:68" ht="71.25" x14ac:dyDescent="0.25">
      <c r="A37" s="954"/>
      <c r="B37" s="966"/>
      <c r="C37" s="968"/>
      <c r="D37" s="527" t="s">
        <v>553</v>
      </c>
      <c r="E37" s="526">
        <v>1</v>
      </c>
      <c r="F37" s="528" t="s">
        <v>554</v>
      </c>
      <c r="G37" s="528"/>
      <c r="H37" s="722" t="s">
        <v>545</v>
      </c>
      <c r="I37" s="528"/>
      <c r="J37" s="527" t="s">
        <v>65</v>
      </c>
      <c r="K37" s="518" t="s">
        <v>546</v>
      </c>
      <c r="L37" s="518" t="s">
        <v>547</v>
      </c>
      <c r="M37" s="528"/>
      <c r="N37" s="248">
        <v>0</v>
      </c>
      <c r="O37" s="248">
        <v>0</v>
      </c>
      <c r="P37" s="248">
        <v>0</v>
      </c>
      <c r="Q37" s="248">
        <v>0</v>
      </c>
      <c r="R37" s="248">
        <v>0</v>
      </c>
      <c r="S37" s="248">
        <v>0</v>
      </c>
      <c r="T37" s="254">
        <v>0</v>
      </c>
      <c r="U37" s="254" t="s">
        <v>555</v>
      </c>
      <c r="V37" s="248">
        <v>30885</v>
      </c>
      <c r="W37" s="248">
        <v>0</v>
      </c>
      <c r="X37" s="248">
        <v>0</v>
      </c>
      <c r="Y37" s="248">
        <v>0</v>
      </c>
      <c r="Z37" s="248">
        <v>0</v>
      </c>
      <c r="AA37" s="248">
        <v>0</v>
      </c>
      <c r="AB37" s="248">
        <v>0</v>
      </c>
      <c r="AC37" s="248">
        <v>0</v>
      </c>
      <c r="AD37" s="248">
        <v>0</v>
      </c>
      <c r="AE37" s="248">
        <v>0</v>
      </c>
      <c r="AF37" s="248">
        <v>0</v>
      </c>
      <c r="AG37" s="248">
        <v>0</v>
      </c>
      <c r="AH37" s="248">
        <v>0</v>
      </c>
      <c r="AI37" s="248">
        <v>0</v>
      </c>
      <c r="AJ37" s="248">
        <v>0</v>
      </c>
      <c r="AK37" s="248">
        <v>0</v>
      </c>
      <c r="AL37" s="248">
        <v>0</v>
      </c>
      <c r="AM37" s="248">
        <v>0</v>
      </c>
      <c r="AN37" s="248">
        <v>0</v>
      </c>
      <c r="AO37" s="248">
        <v>0</v>
      </c>
      <c r="AP37" s="253">
        <f t="shared" si="2"/>
        <v>0</v>
      </c>
      <c r="AQ37" s="962"/>
      <c r="AR37" s="962"/>
      <c r="AS37" s="962"/>
      <c r="AT37" s="962"/>
      <c r="AU37" s="962"/>
      <c r="AV37" s="962"/>
      <c r="AW37" s="962"/>
      <c r="AX37" s="962"/>
      <c r="AY37" s="962"/>
      <c r="AZ37" s="962"/>
      <c r="BA37" s="962"/>
      <c r="BB37" s="962"/>
      <c r="BC37" s="962"/>
      <c r="BD37" s="962"/>
      <c r="BE37" s="962"/>
      <c r="BF37" s="962"/>
      <c r="BG37" s="962"/>
      <c r="BH37" s="962"/>
      <c r="BI37" s="962"/>
      <c r="BJ37" s="962"/>
      <c r="BK37" s="962"/>
      <c r="BL37" s="962"/>
      <c r="BM37" s="962"/>
      <c r="BN37" s="962"/>
      <c r="BO37" s="962"/>
      <c r="BP37" s="962"/>
    </row>
    <row r="38" spans="1:68" ht="71.25" x14ac:dyDescent="0.25">
      <c r="A38" s="954"/>
      <c r="B38" s="966"/>
      <c r="C38" s="968"/>
      <c r="D38" s="527" t="s">
        <v>556</v>
      </c>
      <c r="E38" s="526">
        <v>2</v>
      </c>
      <c r="F38" s="528" t="s">
        <v>557</v>
      </c>
      <c r="G38" s="528"/>
      <c r="H38" s="722" t="s">
        <v>545</v>
      </c>
      <c r="I38" s="528"/>
      <c r="J38" s="527" t="s">
        <v>65</v>
      </c>
      <c r="K38" s="518" t="s">
        <v>546</v>
      </c>
      <c r="L38" s="518" t="s">
        <v>547</v>
      </c>
      <c r="M38" s="528"/>
      <c r="N38" s="248">
        <v>0</v>
      </c>
      <c r="O38" s="248">
        <v>0</v>
      </c>
      <c r="P38" s="248">
        <v>0</v>
      </c>
      <c r="Q38" s="248">
        <v>0</v>
      </c>
      <c r="R38" s="248">
        <v>0</v>
      </c>
      <c r="S38" s="248">
        <v>0</v>
      </c>
      <c r="T38" s="254">
        <v>0</v>
      </c>
      <c r="U38" s="254">
        <v>0</v>
      </c>
      <c r="V38" s="248">
        <v>30885</v>
      </c>
      <c r="W38" s="248">
        <v>0</v>
      </c>
      <c r="X38" s="248">
        <v>0</v>
      </c>
      <c r="Y38" s="248">
        <v>0</v>
      </c>
      <c r="Z38" s="248">
        <v>0</v>
      </c>
      <c r="AA38" s="248">
        <v>0</v>
      </c>
      <c r="AB38" s="248">
        <v>0</v>
      </c>
      <c r="AC38" s="248">
        <v>0</v>
      </c>
      <c r="AD38" s="248">
        <v>0</v>
      </c>
      <c r="AE38" s="248">
        <v>0</v>
      </c>
      <c r="AF38" s="248">
        <v>0</v>
      </c>
      <c r="AG38" s="248">
        <v>0</v>
      </c>
      <c r="AH38" s="248">
        <v>0</v>
      </c>
      <c r="AI38" s="248">
        <v>0</v>
      </c>
      <c r="AJ38" s="248">
        <v>0</v>
      </c>
      <c r="AK38" s="248">
        <v>0</v>
      </c>
      <c r="AL38" s="248">
        <v>0</v>
      </c>
      <c r="AM38" s="248">
        <v>0</v>
      </c>
      <c r="AN38" s="248">
        <v>0</v>
      </c>
      <c r="AO38" s="248">
        <v>0</v>
      </c>
      <c r="AP38" s="253">
        <f t="shared" si="2"/>
        <v>0</v>
      </c>
      <c r="AQ38" s="962"/>
      <c r="AR38" s="962"/>
      <c r="AS38" s="962"/>
      <c r="AT38" s="962"/>
      <c r="AU38" s="962"/>
      <c r="AV38" s="962"/>
      <c r="AW38" s="962"/>
      <c r="AX38" s="962"/>
      <c r="AY38" s="962"/>
      <c r="AZ38" s="962"/>
      <c r="BA38" s="962"/>
      <c r="BB38" s="962"/>
      <c r="BC38" s="962"/>
      <c r="BD38" s="962"/>
      <c r="BE38" s="962"/>
      <c r="BF38" s="962"/>
      <c r="BG38" s="962"/>
      <c r="BH38" s="962"/>
      <c r="BI38" s="962"/>
      <c r="BJ38" s="962"/>
      <c r="BK38" s="962"/>
      <c r="BL38" s="962"/>
      <c r="BM38" s="962"/>
      <c r="BN38" s="962"/>
      <c r="BO38" s="962"/>
      <c r="BP38" s="962"/>
    </row>
    <row r="39" spans="1:68" ht="71.25" x14ac:dyDescent="0.25">
      <c r="A39" s="954"/>
      <c r="B39" s="966"/>
      <c r="C39" s="968"/>
      <c r="D39" s="527" t="s">
        <v>558</v>
      </c>
      <c r="E39" s="526">
        <v>1</v>
      </c>
      <c r="F39" s="528" t="s">
        <v>559</v>
      </c>
      <c r="G39" s="528"/>
      <c r="H39" s="722" t="s">
        <v>545</v>
      </c>
      <c r="I39" s="528"/>
      <c r="J39" s="527" t="s">
        <v>65</v>
      </c>
      <c r="K39" s="518" t="s">
        <v>546</v>
      </c>
      <c r="L39" s="518" t="s">
        <v>547</v>
      </c>
      <c r="M39" s="528"/>
      <c r="N39" s="248">
        <v>0</v>
      </c>
      <c r="O39" s="254">
        <v>0</v>
      </c>
      <c r="P39" s="254">
        <v>0</v>
      </c>
      <c r="Q39" s="248">
        <f t="shared" si="6"/>
        <v>0</v>
      </c>
      <c r="R39" s="254">
        <v>9500</v>
      </c>
      <c r="S39" s="254">
        <v>0</v>
      </c>
      <c r="T39" s="254">
        <v>0</v>
      </c>
      <c r="U39" s="254">
        <v>0</v>
      </c>
      <c r="V39" s="248">
        <v>30885</v>
      </c>
      <c r="W39" s="248">
        <v>0</v>
      </c>
      <c r="X39" s="248">
        <v>0</v>
      </c>
      <c r="Y39" s="248">
        <v>0</v>
      </c>
      <c r="Z39" s="248">
        <v>0</v>
      </c>
      <c r="AA39" s="248">
        <v>0</v>
      </c>
      <c r="AB39" s="248">
        <v>0</v>
      </c>
      <c r="AC39" s="248">
        <v>0</v>
      </c>
      <c r="AD39" s="248">
        <v>0</v>
      </c>
      <c r="AE39" s="248">
        <v>0</v>
      </c>
      <c r="AF39" s="248">
        <v>0</v>
      </c>
      <c r="AG39" s="248">
        <v>0</v>
      </c>
      <c r="AH39" s="248">
        <v>0</v>
      </c>
      <c r="AI39" s="248">
        <v>0</v>
      </c>
      <c r="AJ39" s="248">
        <v>0</v>
      </c>
      <c r="AK39" s="248">
        <v>0</v>
      </c>
      <c r="AL39" s="248">
        <v>0</v>
      </c>
      <c r="AM39" s="248">
        <v>0</v>
      </c>
      <c r="AN39" s="248">
        <v>0</v>
      </c>
      <c r="AO39" s="248">
        <v>0</v>
      </c>
      <c r="AP39" s="248">
        <v>0</v>
      </c>
      <c r="AQ39" s="962"/>
      <c r="AR39" s="962"/>
      <c r="AS39" s="962"/>
      <c r="AT39" s="962"/>
      <c r="AU39" s="962"/>
      <c r="AV39" s="962"/>
      <c r="AW39" s="962"/>
      <c r="AX39" s="962"/>
      <c r="AY39" s="962"/>
      <c r="AZ39" s="962"/>
      <c r="BA39" s="962"/>
      <c r="BB39" s="962"/>
      <c r="BC39" s="962"/>
      <c r="BD39" s="962"/>
      <c r="BE39" s="962"/>
      <c r="BF39" s="962"/>
      <c r="BG39" s="962"/>
      <c r="BH39" s="962"/>
      <c r="BI39" s="962"/>
      <c r="BJ39" s="962"/>
      <c r="BK39" s="962"/>
      <c r="BL39" s="962"/>
      <c r="BM39" s="962"/>
      <c r="BN39" s="962"/>
      <c r="BO39" s="962"/>
      <c r="BP39" s="962"/>
    </row>
    <row r="40" spans="1:68" ht="71.25" x14ac:dyDescent="0.25">
      <c r="A40" s="954"/>
      <c r="B40" s="966"/>
      <c r="C40" s="968"/>
      <c r="D40" s="527" t="s">
        <v>560</v>
      </c>
      <c r="E40" s="526">
        <v>1</v>
      </c>
      <c r="F40" s="528" t="s">
        <v>559</v>
      </c>
      <c r="G40" s="528"/>
      <c r="H40" s="722" t="s">
        <v>545</v>
      </c>
      <c r="I40" s="528"/>
      <c r="J40" s="527" t="s">
        <v>65</v>
      </c>
      <c r="K40" s="518" t="s">
        <v>546</v>
      </c>
      <c r="L40" s="518" t="s">
        <v>547</v>
      </c>
      <c r="M40" s="528"/>
      <c r="N40" s="248">
        <v>0</v>
      </c>
      <c r="O40" s="254">
        <v>0</v>
      </c>
      <c r="P40" s="254">
        <v>0</v>
      </c>
      <c r="Q40" s="248">
        <f t="shared" si="6"/>
        <v>0</v>
      </c>
      <c r="R40" s="254">
        <v>11500</v>
      </c>
      <c r="S40" s="254">
        <v>0</v>
      </c>
      <c r="T40" s="254">
        <v>0</v>
      </c>
      <c r="U40" s="254">
        <v>0</v>
      </c>
      <c r="V40" s="248">
        <v>30885</v>
      </c>
      <c r="W40" s="248">
        <v>0</v>
      </c>
      <c r="X40" s="248">
        <v>0</v>
      </c>
      <c r="Y40" s="248">
        <v>0</v>
      </c>
      <c r="Z40" s="248">
        <v>0</v>
      </c>
      <c r="AA40" s="248">
        <v>0</v>
      </c>
      <c r="AB40" s="248">
        <v>0</v>
      </c>
      <c r="AC40" s="248">
        <v>0</v>
      </c>
      <c r="AD40" s="248">
        <v>0</v>
      </c>
      <c r="AE40" s="248">
        <v>0</v>
      </c>
      <c r="AF40" s="248">
        <v>0</v>
      </c>
      <c r="AG40" s="248">
        <v>0</v>
      </c>
      <c r="AH40" s="248">
        <v>0</v>
      </c>
      <c r="AI40" s="248">
        <v>0</v>
      </c>
      <c r="AJ40" s="248">
        <v>0</v>
      </c>
      <c r="AK40" s="248">
        <v>0</v>
      </c>
      <c r="AL40" s="248">
        <v>0</v>
      </c>
      <c r="AM40" s="248">
        <v>0</v>
      </c>
      <c r="AN40" s="248">
        <v>0</v>
      </c>
      <c r="AO40" s="248">
        <v>0</v>
      </c>
      <c r="AP40" s="248">
        <v>0</v>
      </c>
      <c r="AQ40" s="962"/>
      <c r="AR40" s="962"/>
      <c r="AS40" s="962"/>
      <c r="AT40" s="962"/>
      <c r="AU40" s="962"/>
      <c r="AV40" s="962"/>
      <c r="AW40" s="962"/>
      <c r="AX40" s="962"/>
      <c r="AY40" s="962"/>
      <c r="AZ40" s="962"/>
      <c r="BA40" s="962"/>
      <c r="BB40" s="962"/>
      <c r="BC40" s="962"/>
      <c r="BD40" s="962"/>
      <c r="BE40" s="962"/>
      <c r="BF40" s="962"/>
      <c r="BG40" s="962"/>
      <c r="BH40" s="962"/>
      <c r="BI40" s="962"/>
      <c r="BJ40" s="962"/>
      <c r="BK40" s="962"/>
      <c r="BL40" s="962"/>
      <c r="BM40" s="962"/>
      <c r="BN40" s="962"/>
      <c r="BO40" s="962"/>
      <c r="BP40" s="962"/>
    </row>
    <row r="41" spans="1:68" ht="57" x14ac:dyDescent="0.25">
      <c r="A41" s="954"/>
      <c r="B41" s="966"/>
      <c r="C41" s="968"/>
      <c r="D41" s="527" t="s">
        <v>561</v>
      </c>
      <c r="E41" s="526">
        <v>1</v>
      </c>
      <c r="F41" s="528">
        <v>43788</v>
      </c>
      <c r="G41" s="528" t="s">
        <v>562</v>
      </c>
      <c r="H41" s="722" t="s">
        <v>563</v>
      </c>
      <c r="I41" s="528"/>
      <c r="J41" s="527" t="s">
        <v>65</v>
      </c>
      <c r="K41" s="518" t="s">
        <v>546</v>
      </c>
      <c r="L41" s="518" t="s">
        <v>547</v>
      </c>
      <c r="M41" s="528"/>
      <c r="N41" s="254">
        <v>0</v>
      </c>
      <c r="O41" s="254">
        <v>89040</v>
      </c>
      <c r="P41" s="254">
        <v>0</v>
      </c>
      <c r="Q41" s="248">
        <f t="shared" si="6"/>
        <v>89040</v>
      </c>
      <c r="R41" s="254">
        <v>0</v>
      </c>
      <c r="S41" s="254">
        <v>0</v>
      </c>
      <c r="T41" s="254">
        <v>0</v>
      </c>
      <c r="U41" s="254">
        <v>7000</v>
      </c>
      <c r="V41" s="248">
        <v>30885</v>
      </c>
      <c r="W41" s="248">
        <v>0</v>
      </c>
      <c r="X41" s="248">
        <v>0</v>
      </c>
      <c r="Y41" s="248">
        <v>0</v>
      </c>
      <c r="Z41" s="248">
        <v>0</v>
      </c>
      <c r="AA41" s="248">
        <v>0</v>
      </c>
      <c r="AB41" s="248">
        <v>0</v>
      </c>
      <c r="AC41" s="248">
        <v>0</v>
      </c>
      <c r="AD41" s="248">
        <v>0</v>
      </c>
      <c r="AE41" s="248">
        <v>0</v>
      </c>
      <c r="AF41" s="248">
        <v>0</v>
      </c>
      <c r="AG41" s="248">
        <v>0</v>
      </c>
      <c r="AH41" s="248">
        <v>0</v>
      </c>
      <c r="AI41" s="248">
        <v>0</v>
      </c>
      <c r="AJ41" s="248">
        <v>0</v>
      </c>
      <c r="AK41" s="248">
        <v>0</v>
      </c>
      <c r="AL41" s="248">
        <v>0</v>
      </c>
      <c r="AM41" s="248">
        <v>0</v>
      </c>
      <c r="AN41" s="248">
        <v>0</v>
      </c>
      <c r="AO41" s="248">
        <v>0</v>
      </c>
      <c r="AP41" s="248">
        <v>0</v>
      </c>
      <c r="AQ41" s="962"/>
      <c r="AR41" s="962"/>
      <c r="AS41" s="962"/>
      <c r="AT41" s="962"/>
      <c r="AU41" s="962"/>
      <c r="AV41" s="962"/>
      <c r="AW41" s="962"/>
      <c r="AX41" s="962"/>
      <c r="AY41" s="962"/>
      <c r="AZ41" s="962"/>
      <c r="BA41" s="962"/>
      <c r="BB41" s="962"/>
      <c r="BC41" s="962"/>
      <c r="BD41" s="962"/>
      <c r="BE41" s="962"/>
      <c r="BF41" s="962"/>
      <c r="BG41" s="962"/>
      <c r="BH41" s="962"/>
      <c r="BI41" s="962"/>
      <c r="BJ41" s="962"/>
      <c r="BK41" s="962"/>
      <c r="BL41" s="962"/>
      <c r="BM41" s="962"/>
      <c r="BN41" s="962"/>
      <c r="BO41" s="962"/>
      <c r="BP41" s="962"/>
    </row>
    <row r="42" spans="1:68" ht="57" x14ac:dyDescent="0.25">
      <c r="A42" s="954"/>
      <c r="B42" s="966"/>
      <c r="C42" s="968"/>
      <c r="D42" s="527" t="s">
        <v>564</v>
      </c>
      <c r="E42" s="529">
        <v>1</v>
      </c>
      <c r="F42" s="528">
        <v>43801</v>
      </c>
      <c r="G42" s="528" t="s">
        <v>565</v>
      </c>
      <c r="H42" s="527" t="s">
        <v>496</v>
      </c>
      <c r="I42" s="528"/>
      <c r="J42" s="527" t="s">
        <v>65</v>
      </c>
      <c r="K42" s="527" t="s">
        <v>546</v>
      </c>
      <c r="L42" s="527" t="s">
        <v>547</v>
      </c>
      <c r="M42" s="528"/>
      <c r="N42" s="254">
        <v>22800</v>
      </c>
      <c r="O42" s="254">
        <v>113900</v>
      </c>
      <c r="P42" s="254">
        <v>66000</v>
      </c>
      <c r="Q42" s="248">
        <f t="shared" si="6"/>
        <v>202700</v>
      </c>
      <c r="R42" s="254">
        <v>0</v>
      </c>
      <c r="S42" s="254">
        <v>0</v>
      </c>
      <c r="T42" s="254">
        <v>0</v>
      </c>
      <c r="U42" s="254">
        <v>3000</v>
      </c>
      <c r="V42" s="254">
        <v>30885</v>
      </c>
      <c r="W42" s="254">
        <v>0</v>
      </c>
      <c r="X42" s="254">
        <v>0</v>
      </c>
      <c r="Y42" s="254">
        <v>0</v>
      </c>
      <c r="Z42" s="254">
        <v>0</v>
      </c>
      <c r="AA42" s="254">
        <v>0</v>
      </c>
      <c r="AB42" s="248">
        <v>0</v>
      </c>
      <c r="AC42" s="248">
        <v>0</v>
      </c>
      <c r="AD42" s="248">
        <v>0</v>
      </c>
      <c r="AE42" s="248">
        <v>0</v>
      </c>
      <c r="AF42" s="248">
        <v>0</v>
      </c>
      <c r="AG42" s="248">
        <v>0</v>
      </c>
      <c r="AH42" s="248">
        <v>0</v>
      </c>
      <c r="AI42" s="248">
        <v>0</v>
      </c>
      <c r="AJ42" s="248">
        <v>0</v>
      </c>
      <c r="AK42" s="248">
        <v>0</v>
      </c>
      <c r="AL42" s="248">
        <v>0</v>
      </c>
      <c r="AM42" s="248">
        <v>0</v>
      </c>
      <c r="AN42" s="248">
        <v>0</v>
      </c>
      <c r="AO42" s="248">
        <v>0</v>
      </c>
      <c r="AP42" s="248">
        <v>0</v>
      </c>
      <c r="AQ42" s="962"/>
      <c r="AR42" s="962"/>
      <c r="AS42" s="962"/>
      <c r="AT42" s="962"/>
      <c r="AU42" s="962"/>
      <c r="AV42" s="962"/>
      <c r="AW42" s="962"/>
      <c r="AX42" s="962"/>
      <c r="AY42" s="962"/>
      <c r="AZ42" s="962"/>
      <c r="BA42" s="962"/>
      <c r="BB42" s="962"/>
      <c r="BC42" s="962"/>
      <c r="BD42" s="962"/>
      <c r="BE42" s="962"/>
      <c r="BF42" s="962"/>
      <c r="BG42" s="962"/>
      <c r="BH42" s="962"/>
      <c r="BI42" s="962"/>
      <c r="BJ42" s="962"/>
      <c r="BK42" s="962"/>
      <c r="BL42" s="962"/>
      <c r="BM42" s="962"/>
      <c r="BN42" s="962"/>
      <c r="BO42" s="962"/>
      <c r="BP42" s="962"/>
    </row>
    <row r="43" spans="1:68" ht="57" x14ac:dyDescent="0.25">
      <c r="A43" s="954"/>
      <c r="B43" s="966"/>
      <c r="C43" s="968"/>
      <c r="D43" s="518" t="s">
        <v>50</v>
      </c>
      <c r="E43" s="526">
        <v>2</v>
      </c>
      <c r="F43" s="513"/>
      <c r="G43" s="513" t="s">
        <v>566</v>
      </c>
      <c r="H43" s="527" t="s">
        <v>496</v>
      </c>
      <c r="I43" s="513"/>
      <c r="J43" s="527" t="s">
        <v>65</v>
      </c>
      <c r="K43" s="518" t="s">
        <v>567</v>
      </c>
      <c r="L43" s="518" t="s">
        <v>568</v>
      </c>
      <c r="M43" s="513"/>
      <c r="N43" s="248">
        <v>360000</v>
      </c>
      <c r="O43" s="248">
        <v>531696</v>
      </c>
      <c r="P43" s="248">
        <v>22700</v>
      </c>
      <c r="Q43" s="248">
        <f t="shared" si="6"/>
        <v>914396</v>
      </c>
      <c r="R43" s="248">
        <v>0</v>
      </c>
      <c r="S43" s="248">
        <v>0</v>
      </c>
      <c r="T43" s="248">
        <v>0</v>
      </c>
      <c r="U43" s="248">
        <v>8000</v>
      </c>
      <c r="V43" s="248">
        <v>0</v>
      </c>
      <c r="W43" s="254">
        <v>0</v>
      </c>
      <c r="X43" s="254">
        <v>0</v>
      </c>
      <c r="Y43" s="254">
        <v>0</v>
      </c>
      <c r="Z43" s="254">
        <v>0</v>
      </c>
      <c r="AA43" s="254">
        <v>0</v>
      </c>
      <c r="AB43" s="248">
        <v>0</v>
      </c>
      <c r="AC43" s="248">
        <v>0</v>
      </c>
      <c r="AD43" s="248">
        <v>0</v>
      </c>
      <c r="AE43" s="248">
        <v>0</v>
      </c>
      <c r="AF43" s="248">
        <v>0</v>
      </c>
      <c r="AG43" s="248">
        <v>0</v>
      </c>
      <c r="AH43" s="248">
        <v>0</v>
      </c>
      <c r="AI43" s="248">
        <v>0</v>
      </c>
      <c r="AJ43" s="248">
        <v>1942000</v>
      </c>
      <c r="AK43" s="248">
        <v>0</v>
      </c>
      <c r="AL43" s="248">
        <v>0</v>
      </c>
      <c r="AM43" s="248">
        <v>0</v>
      </c>
      <c r="AN43" s="248">
        <v>1942000</v>
      </c>
      <c r="AO43" s="249">
        <v>1942000</v>
      </c>
      <c r="AP43" s="253">
        <f t="shared" si="2"/>
        <v>1027604</v>
      </c>
      <c r="AQ43" s="962"/>
      <c r="AR43" s="962"/>
      <c r="AS43" s="962"/>
      <c r="AT43" s="962"/>
      <c r="AU43" s="962"/>
      <c r="AV43" s="962"/>
      <c r="AW43" s="962"/>
      <c r="AX43" s="962"/>
      <c r="AY43" s="962"/>
      <c r="AZ43" s="962"/>
      <c r="BA43" s="962"/>
      <c r="BB43" s="962"/>
      <c r="BC43" s="962"/>
      <c r="BD43" s="962"/>
      <c r="BE43" s="962"/>
      <c r="BF43" s="962"/>
      <c r="BG43" s="962"/>
      <c r="BH43" s="962"/>
      <c r="BI43" s="962"/>
      <c r="BJ43" s="962"/>
      <c r="BK43" s="962"/>
      <c r="BL43" s="962"/>
      <c r="BM43" s="962"/>
      <c r="BN43" s="962"/>
      <c r="BO43" s="962"/>
      <c r="BP43" s="962"/>
    </row>
    <row r="44" spans="1:68" ht="57" x14ac:dyDescent="0.25">
      <c r="A44" s="954"/>
      <c r="B44" s="966"/>
      <c r="C44" s="968"/>
      <c r="D44" s="518" t="s">
        <v>475</v>
      </c>
      <c r="E44" s="526">
        <v>1</v>
      </c>
      <c r="F44" s="513"/>
      <c r="G44" s="518" t="s">
        <v>569</v>
      </c>
      <c r="H44" s="527" t="s">
        <v>496</v>
      </c>
      <c r="I44" s="513"/>
      <c r="J44" s="527" t="s">
        <v>65</v>
      </c>
      <c r="K44" s="518" t="s">
        <v>570</v>
      </c>
      <c r="L44" s="518" t="s">
        <v>571</v>
      </c>
      <c r="M44" s="513"/>
      <c r="N44" s="248">
        <v>269230</v>
      </c>
      <c r="O44" s="248">
        <v>381600</v>
      </c>
      <c r="P44" s="248">
        <v>269230</v>
      </c>
      <c r="Q44" s="248">
        <f t="shared" si="6"/>
        <v>920060</v>
      </c>
      <c r="R44" s="248">
        <v>0</v>
      </c>
      <c r="S44" s="248">
        <v>0</v>
      </c>
      <c r="T44" s="248">
        <v>0</v>
      </c>
      <c r="U44" s="248">
        <v>8000</v>
      </c>
      <c r="V44" s="248">
        <v>0</v>
      </c>
      <c r="W44" s="254">
        <v>0</v>
      </c>
      <c r="X44" s="254">
        <v>0</v>
      </c>
      <c r="Y44" s="254">
        <v>0</v>
      </c>
      <c r="Z44" s="254">
        <v>0</v>
      </c>
      <c r="AA44" s="254">
        <v>0</v>
      </c>
      <c r="AB44" s="248">
        <v>0</v>
      </c>
      <c r="AC44" s="248">
        <v>0</v>
      </c>
      <c r="AD44" s="248">
        <v>0</v>
      </c>
      <c r="AE44" s="248">
        <v>0</v>
      </c>
      <c r="AF44" s="248">
        <v>0</v>
      </c>
      <c r="AG44" s="248">
        <v>0</v>
      </c>
      <c r="AH44" s="248">
        <v>0</v>
      </c>
      <c r="AI44" s="248">
        <v>0</v>
      </c>
      <c r="AJ44" s="248">
        <v>0</v>
      </c>
      <c r="AK44" s="248">
        <v>0</v>
      </c>
      <c r="AL44" s="248">
        <v>0</v>
      </c>
      <c r="AM44" s="248">
        <v>0</v>
      </c>
      <c r="AN44" s="248">
        <v>0</v>
      </c>
      <c r="AO44" s="248">
        <v>0</v>
      </c>
      <c r="AP44" s="253">
        <f t="shared" si="2"/>
        <v>-920060</v>
      </c>
      <c r="AQ44" s="962"/>
      <c r="AR44" s="962"/>
      <c r="AS44" s="962"/>
      <c r="AT44" s="962"/>
      <c r="AU44" s="962"/>
      <c r="AV44" s="962"/>
      <c r="AW44" s="962"/>
      <c r="AX44" s="962"/>
      <c r="AY44" s="962"/>
      <c r="AZ44" s="962"/>
      <c r="BA44" s="962"/>
      <c r="BB44" s="962"/>
      <c r="BC44" s="962"/>
      <c r="BD44" s="962"/>
      <c r="BE44" s="962"/>
      <c r="BF44" s="962"/>
      <c r="BG44" s="962"/>
      <c r="BH44" s="962"/>
      <c r="BI44" s="962"/>
      <c r="BJ44" s="962"/>
      <c r="BK44" s="962"/>
      <c r="BL44" s="962"/>
      <c r="BM44" s="962"/>
      <c r="BN44" s="962"/>
      <c r="BO44" s="962"/>
      <c r="BP44" s="962"/>
    </row>
    <row r="45" spans="1:68" ht="57" x14ac:dyDescent="0.25">
      <c r="A45" s="954"/>
      <c r="B45" s="966"/>
      <c r="C45" s="968"/>
      <c r="D45" s="518" t="s">
        <v>572</v>
      </c>
      <c r="E45" s="526">
        <v>1</v>
      </c>
      <c r="F45" s="513"/>
      <c r="G45" s="518" t="s">
        <v>573</v>
      </c>
      <c r="H45" s="527" t="s">
        <v>496</v>
      </c>
      <c r="I45" s="513"/>
      <c r="J45" s="527" t="s">
        <v>65</v>
      </c>
      <c r="K45" s="518" t="s">
        <v>570</v>
      </c>
      <c r="L45" s="518" t="s">
        <v>571</v>
      </c>
      <c r="M45" s="513"/>
      <c r="N45" s="248">
        <v>0</v>
      </c>
      <c r="O45" s="248">
        <v>0</v>
      </c>
      <c r="P45" s="248">
        <v>0</v>
      </c>
      <c r="Q45" s="248">
        <f t="shared" si="6"/>
        <v>0</v>
      </c>
      <c r="R45" s="248">
        <v>0</v>
      </c>
      <c r="S45" s="248">
        <v>0</v>
      </c>
      <c r="T45" s="248">
        <v>0</v>
      </c>
      <c r="U45" s="248">
        <v>8000</v>
      </c>
      <c r="V45" s="248">
        <v>0</v>
      </c>
      <c r="W45" s="254">
        <v>0</v>
      </c>
      <c r="X45" s="254">
        <v>0</v>
      </c>
      <c r="Y45" s="254">
        <v>0</v>
      </c>
      <c r="Z45" s="254">
        <v>0</v>
      </c>
      <c r="AA45" s="254">
        <v>0</v>
      </c>
      <c r="AB45" s="248">
        <v>0</v>
      </c>
      <c r="AC45" s="248">
        <v>0</v>
      </c>
      <c r="AD45" s="248">
        <v>0</v>
      </c>
      <c r="AE45" s="248">
        <v>0</v>
      </c>
      <c r="AF45" s="248">
        <v>0</v>
      </c>
      <c r="AG45" s="248">
        <v>0</v>
      </c>
      <c r="AH45" s="248">
        <v>0</v>
      </c>
      <c r="AI45" s="248">
        <v>0</v>
      </c>
      <c r="AJ45" s="248">
        <v>0</v>
      </c>
      <c r="AK45" s="248">
        <v>0</v>
      </c>
      <c r="AL45" s="248">
        <v>0</v>
      </c>
      <c r="AM45" s="248">
        <v>0</v>
      </c>
      <c r="AN45" s="248">
        <v>0</v>
      </c>
      <c r="AO45" s="248">
        <v>0</v>
      </c>
      <c r="AP45" s="253">
        <f t="shared" si="2"/>
        <v>0</v>
      </c>
      <c r="AQ45" s="962"/>
      <c r="AR45" s="962"/>
      <c r="AS45" s="962"/>
      <c r="AT45" s="962"/>
      <c r="AU45" s="962"/>
      <c r="AV45" s="962"/>
      <c r="AW45" s="962"/>
      <c r="AX45" s="962"/>
      <c r="AY45" s="962"/>
      <c r="AZ45" s="962"/>
      <c r="BA45" s="962"/>
      <c r="BB45" s="962"/>
      <c r="BC45" s="962"/>
      <c r="BD45" s="962"/>
      <c r="BE45" s="962"/>
      <c r="BF45" s="962"/>
      <c r="BG45" s="962"/>
      <c r="BH45" s="962"/>
      <c r="BI45" s="962"/>
      <c r="BJ45" s="962"/>
      <c r="BK45" s="962"/>
      <c r="BL45" s="962"/>
      <c r="BM45" s="962"/>
      <c r="BN45" s="962"/>
      <c r="BO45" s="962"/>
      <c r="BP45" s="962"/>
    </row>
    <row r="46" spans="1:68" ht="57" x14ac:dyDescent="0.25">
      <c r="A46" s="955"/>
      <c r="B46" s="966"/>
      <c r="C46" s="968"/>
      <c r="D46" s="527" t="s">
        <v>349</v>
      </c>
      <c r="E46" s="529">
        <v>2</v>
      </c>
      <c r="F46" s="528"/>
      <c r="G46" s="527" t="s">
        <v>574</v>
      </c>
      <c r="H46" s="527" t="s">
        <v>496</v>
      </c>
      <c r="I46" s="528"/>
      <c r="J46" s="527" t="s">
        <v>65</v>
      </c>
      <c r="K46" s="527" t="s">
        <v>570</v>
      </c>
      <c r="L46" s="527" t="s">
        <v>571</v>
      </c>
      <c r="M46" s="528"/>
      <c r="N46" s="254">
        <v>0</v>
      </c>
      <c r="O46" s="254">
        <v>1124958</v>
      </c>
      <c r="P46" s="254">
        <v>0</v>
      </c>
      <c r="Q46" s="254">
        <f t="shared" si="6"/>
        <v>1124958</v>
      </c>
      <c r="R46" s="254">
        <v>0</v>
      </c>
      <c r="S46" s="254">
        <v>0</v>
      </c>
      <c r="T46" s="254">
        <v>0</v>
      </c>
      <c r="U46" s="254">
        <v>0</v>
      </c>
      <c r="V46" s="254">
        <v>0</v>
      </c>
      <c r="W46" s="254">
        <v>0</v>
      </c>
      <c r="X46" s="254">
        <v>0</v>
      </c>
      <c r="Y46" s="254">
        <v>0</v>
      </c>
      <c r="Z46" s="254">
        <v>0</v>
      </c>
      <c r="AA46" s="254">
        <v>0</v>
      </c>
      <c r="AB46" s="254">
        <v>0</v>
      </c>
      <c r="AC46" s="254">
        <v>0</v>
      </c>
      <c r="AD46" s="254">
        <v>0</v>
      </c>
      <c r="AE46" s="254">
        <v>0</v>
      </c>
      <c r="AF46" s="254">
        <v>0</v>
      </c>
      <c r="AG46" s="254">
        <v>0</v>
      </c>
      <c r="AH46" s="254">
        <v>0</v>
      </c>
      <c r="AI46" s="254">
        <v>0</v>
      </c>
      <c r="AJ46" s="254">
        <v>0</v>
      </c>
      <c r="AK46" s="254">
        <v>0</v>
      </c>
      <c r="AL46" s="254">
        <v>0</v>
      </c>
      <c r="AM46" s="254">
        <v>0</v>
      </c>
      <c r="AN46" s="254">
        <v>0</v>
      </c>
      <c r="AO46" s="254">
        <v>0</v>
      </c>
      <c r="AP46" s="255">
        <f t="shared" si="2"/>
        <v>-1124958</v>
      </c>
      <c r="AQ46" s="962"/>
      <c r="AR46" s="962"/>
      <c r="AS46" s="962"/>
      <c r="AT46" s="962"/>
      <c r="AU46" s="962"/>
      <c r="AV46" s="962"/>
      <c r="AW46" s="962"/>
      <c r="AX46" s="962"/>
      <c r="AY46" s="962"/>
      <c r="AZ46" s="962"/>
      <c r="BA46" s="962"/>
      <c r="BB46" s="962"/>
      <c r="BC46" s="962"/>
      <c r="BD46" s="962"/>
      <c r="BE46" s="962"/>
      <c r="BF46" s="962"/>
      <c r="BG46" s="962"/>
      <c r="BH46" s="962"/>
      <c r="BI46" s="962"/>
      <c r="BJ46" s="962"/>
      <c r="BK46" s="962"/>
      <c r="BL46" s="962"/>
      <c r="BM46" s="962"/>
      <c r="BN46" s="962"/>
      <c r="BO46" s="962"/>
      <c r="BP46" s="962"/>
    </row>
    <row r="47" spans="1:68" ht="171" x14ac:dyDescent="0.25">
      <c r="A47" s="956">
        <v>7</v>
      </c>
      <c r="B47" s="966" t="s">
        <v>575</v>
      </c>
      <c r="C47" s="968">
        <v>13</v>
      </c>
      <c r="D47" s="518" t="s">
        <v>576</v>
      </c>
      <c r="E47" s="513">
        <v>9</v>
      </c>
      <c r="F47" s="518" t="s">
        <v>577</v>
      </c>
      <c r="G47" s="518" t="s">
        <v>578</v>
      </c>
      <c r="H47" s="722" t="s">
        <v>61</v>
      </c>
      <c r="I47" s="513"/>
      <c r="J47" s="518" t="s">
        <v>65</v>
      </c>
      <c r="K47" s="513"/>
      <c r="L47" s="513"/>
      <c r="M47" s="513"/>
      <c r="N47" s="257">
        <v>6540000</v>
      </c>
      <c r="O47" s="256">
        <v>3480000</v>
      </c>
      <c r="P47" s="256">
        <v>300000</v>
      </c>
      <c r="Q47" s="256">
        <f>N47+O47+P47</f>
        <v>10320000</v>
      </c>
      <c r="R47" s="256">
        <v>0</v>
      </c>
      <c r="S47" s="256">
        <v>450</v>
      </c>
      <c r="T47" s="256">
        <v>2500</v>
      </c>
      <c r="U47" s="256">
        <v>0</v>
      </c>
      <c r="V47" s="256">
        <v>29720</v>
      </c>
      <c r="W47" s="256">
        <v>28531</v>
      </c>
      <c r="X47" s="256">
        <v>96</v>
      </c>
      <c r="Y47" s="256">
        <v>0</v>
      </c>
      <c r="Z47" s="256">
        <v>128000</v>
      </c>
      <c r="AA47" s="256">
        <v>39</v>
      </c>
      <c r="AB47" s="256">
        <v>0</v>
      </c>
      <c r="AC47" s="256">
        <v>0</v>
      </c>
      <c r="AD47" s="256">
        <v>45660</v>
      </c>
      <c r="AE47" s="256">
        <v>0</v>
      </c>
      <c r="AF47" s="256">
        <v>0</v>
      </c>
      <c r="AG47" s="256">
        <v>0</v>
      </c>
      <c r="AH47" s="256">
        <v>7610000</v>
      </c>
      <c r="AI47" s="256">
        <v>0</v>
      </c>
      <c r="AJ47" s="256">
        <v>0</v>
      </c>
      <c r="AK47" s="256">
        <f>R47*Y47</f>
        <v>0</v>
      </c>
      <c r="AL47" s="256">
        <f>S47*Z47</f>
        <v>57600000</v>
      </c>
      <c r="AM47" s="256">
        <f t="shared" ref="AM47:AN47" si="7">T47*AA47</f>
        <v>97500</v>
      </c>
      <c r="AN47" s="256">
        <f t="shared" si="7"/>
        <v>0</v>
      </c>
      <c r="AO47" s="257">
        <f>AK47+AL47+AM47+AN47</f>
        <v>57697500</v>
      </c>
      <c r="AP47" s="257">
        <f>AO47-Q47</f>
        <v>47377500</v>
      </c>
      <c r="AQ47" s="962"/>
      <c r="AR47" s="962"/>
      <c r="AS47" s="962"/>
      <c r="AT47" s="962"/>
      <c r="AU47" s="962"/>
      <c r="AV47" s="962"/>
      <c r="AW47" s="962"/>
      <c r="AX47" s="962"/>
      <c r="AY47" s="962"/>
      <c r="AZ47" s="962"/>
      <c r="BA47" s="962"/>
      <c r="BB47" s="962"/>
      <c r="BC47" s="962"/>
      <c r="BD47" s="962"/>
      <c r="BE47" s="962"/>
      <c r="BF47" s="962"/>
      <c r="BG47" s="962"/>
      <c r="BH47" s="962"/>
      <c r="BI47" s="962"/>
      <c r="BJ47" s="962"/>
      <c r="BK47" s="962"/>
      <c r="BL47" s="962"/>
      <c r="BM47" s="962"/>
      <c r="BN47" s="962"/>
      <c r="BO47" s="962"/>
      <c r="BP47" s="962"/>
    </row>
    <row r="48" spans="1:68" ht="57" x14ac:dyDescent="0.25">
      <c r="A48" s="957"/>
      <c r="B48" s="967"/>
      <c r="C48" s="968"/>
      <c r="D48" s="518" t="s">
        <v>579</v>
      </c>
      <c r="E48" s="513">
        <v>3</v>
      </c>
      <c r="F48" s="518" t="s">
        <v>580</v>
      </c>
      <c r="G48" s="518" t="s">
        <v>581</v>
      </c>
      <c r="H48" s="722" t="s">
        <v>61</v>
      </c>
      <c r="I48" s="513"/>
      <c r="J48" s="518" t="s">
        <v>65</v>
      </c>
      <c r="K48" s="513"/>
      <c r="L48" s="518"/>
      <c r="M48" s="513"/>
      <c r="N48" s="257">
        <v>526300</v>
      </c>
      <c r="O48" s="256">
        <v>2384180</v>
      </c>
      <c r="P48" s="256">
        <v>97000</v>
      </c>
      <c r="Q48" s="256">
        <v>3007480</v>
      </c>
      <c r="R48" s="256">
        <v>0</v>
      </c>
      <c r="S48" s="256">
        <v>0</v>
      </c>
      <c r="T48" s="256">
        <v>0</v>
      </c>
      <c r="U48" s="256">
        <v>200</v>
      </c>
      <c r="V48" s="256">
        <v>29720</v>
      </c>
      <c r="W48" s="256">
        <v>26146</v>
      </c>
      <c r="X48" s="256">
        <v>87.974427989999995</v>
      </c>
      <c r="Y48" s="256">
        <v>0</v>
      </c>
      <c r="Z48" s="256">
        <v>0</v>
      </c>
      <c r="AA48" s="256">
        <v>0</v>
      </c>
      <c r="AB48" s="256">
        <v>0</v>
      </c>
      <c r="AC48" s="256">
        <v>0</v>
      </c>
      <c r="AD48" s="256">
        <v>0</v>
      </c>
      <c r="AE48" s="256">
        <v>0</v>
      </c>
      <c r="AF48" s="256">
        <v>0</v>
      </c>
      <c r="AG48" s="256">
        <v>0</v>
      </c>
      <c r="AH48" s="256">
        <v>0</v>
      </c>
      <c r="AI48" s="256">
        <v>0</v>
      </c>
      <c r="AJ48" s="256">
        <v>13055341</v>
      </c>
      <c r="AK48" s="256">
        <v>0</v>
      </c>
      <c r="AL48" s="256">
        <v>0</v>
      </c>
      <c r="AM48" s="256">
        <v>0</v>
      </c>
      <c r="AN48" s="256">
        <v>0</v>
      </c>
      <c r="AO48" s="257">
        <v>0</v>
      </c>
      <c r="AP48" s="257">
        <v>-3007480</v>
      </c>
      <c r="AQ48" s="962"/>
      <c r="AR48" s="962"/>
      <c r="AS48" s="962"/>
      <c r="AT48" s="962"/>
      <c r="AU48" s="962"/>
      <c r="AV48" s="962"/>
      <c r="AW48" s="962"/>
      <c r="AX48" s="962"/>
      <c r="AY48" s="962"/>
      <c r="AZ48" s="962"/>
      <c r="BA48" s="962"/>
      <c r="BB48" s="962"/>
      <c r="BC48" s="962"/>
      <c r="BD48" s="962"/>
      <c r="BE48" s="962"/>
      <c r="BF48" s="962"/>
      <c r="BG48" s="962"/>
      <c r="BH48" s="962"/>
      <c r="BI48" s="962"/>
      <c r="BJ48" s="962"/>
      <c r="BK48" s="962"/>
      <c r="BL48" s="962"/>
      <c r="BM48" s="962"/>
      <c r="BN48" s="962"/>
      <c r="BO48" s="962"/>
      <c r="BP48" s="962"/>
    </row>
    <row r="49" spans="1:68" ht="17.25" x14ac:dyDescent="0.25">
      <c r="A49" s="969" t="s">
        <v>582</v>
      </c>
      <c r="B49" s="970"/>
      <c r="C49" s="258">
        <v>117</v>
      </c>
      <c r="D49" s="259"/>
      <c r="E49" s="259">
        <f>SUM(E7:E48)</f>
        <v>65</v>
      </c>
      <c r="F49" s="259"/>
      <c r="G49" s="259"/>
      <c r="H49" s="259"/>
      <c r="I49" s="259"/>
      <c r="J49" s="259"/>
      <c r="K49" s="259"/>
      <c r="L49" s="259"/>
      <c r="M49" s="259"/>
      <c r="N49" s="259">
        <f t="shared" ref="N49:X49" si="8">SUM(N7:N48)</f>
        <v>15433850</v>
      </c>
      <c r="O49" s="259">
        <f t="shared" si="8"/>
        <v>24915123</v>
      </c>
      <c r="P49" s="259">
        <f t="shared" si="8"/>
        <v>5868790</v>
      </c>
      <c r="Q49" s="259">
        <f t="shared" si="8"/>
        <v>46217763</v>
      </c>
      <c r="R49" s="259">
        <f t="shared" si="8"/>
        <v>40000</v>
      </c>
      <c r="S49" s="259">
        <f t="shared" si="8"/>
        <v>32450</v>
      </c>
      <c r="T49" s="259">
        <f t="shared" si="8"/>
        <v>119000</v>
      </c>
      <c r="U49" s="259">
        <f t="shared" si="8"/>
        <v>52200</v>
      </c>
      <c r="V49" s="259">
        <f t="shared" si="8"/>
        <v>402504</v>
      </c>
      <c r="W49" s="259">
        <f t="shared" si="8"/>
        <v>59340</v>
      </c>
      <c r="X49" s="259">
        <f t="shared" si="8"/>
        <v>254.3113062061235</v>
      </c>
      <c r="Y49" s="259">
        <v>0</v>
      </c>
      <c r="Z49" s="259">
        <f t="shared" ref="Z49:AP49" si="9">SUM(Z7:Z48)</f>
        <v>129980.2</v>
      </c>
      <c r="AA49" s="259">
        <f t="shared" si="9"/>
        <v>1734</v>
      </c>
      <c r="AB49" s="259">
        <f t="shared" si="9"/>
        <v>3569</v>
      </c>
      <c r="AC49" s="259">
        <f t="shared" si="9"/>
        <v>0</v>
      </c>
      <c r="AD49" s="259">
        <f t="shared" si="9"/>
        <v>46620.2</v>
      </c>
      <c r="AE49" s="259">
        <f t="shared" si="9"/>
        <v>1515.4</v>
      </c>
      <c r="AF49" s="259">
        <f t="shared" si="9"/>
        <v>3111</v>
      </c>
      <c r="AG49" s="259">
        <f t="shared" si="9"/>
        <v>0</v>
      </c>
      <c r="AH49" s="259">
        <f t="shared" si="9"/>
        <v>8394800</v>
      </c>
      <c r="AI49" s="259">
        <f t="shared" si="9"/>
        <v>19800</v>
      </c>
      <c r="AJ49" s="259">
        <f t="shared" si="9"/>
        <v>25141651</v>
      </c>
      <c r="AK49" s="259">
        <f t="shared" si="9"/>
        <v>250000</v>
      </c>
      <c r="AL49" s="259">
        <f t="shared" si="9"/>
        <v>65064800</v>
      </c>
      <c r="AM49" s="259">
        <f t="shared" si="9"/>
        <v>1958800</v>
      </c>
      <c r="AN49" s="259">
        <f t="shared" si="9"/>
        <v>11686310</v>
      </c>
      <c r="AO49" s="259">
        <f t="shared" si="9"/>
        <v>77654410</v>
      </c>
      <c r="AP49" s="259">
        <f t="shared" si="9"/>
        <v>32364387</v>
      </c>
      <c r="AQ49" s="962"/>
      <c r="AR49" s="962"/>
      <c r="AS49" s="962"/>
      <c r="AT49" s="962"/>
      <c r="AU49" s="962"/>
      <c r="AV49" s="962"/>
      <c r="AW49" s="962"/>
      <c r="AX49" s="962"/>
      <c r="AY49" s="962"/>
      <c r="AZ49" s="962"/>
      <c r="BA49" s="962"/>
      <c r="BB49" s="962"/>
      <c r="BC49" s="962"/>
      <c r="BD49" s="962"/>
      <c r="BE49" s="962"/>
      <c r="BF49" s="962"/>
      <c r="BG49" s="962"/>
      <c r="BH49" s="962"/>
      <c r="BI49" s="962"/>
      <c r="BJ49" s="962"/>
      <c r="BK49" s="962"/>
      <c r="BL49" s="962"/>
      <c r="BM49" s="962"/>
      <c r="BN49" s="962"/>
      <c r="BO49" s="962"/>
      <c r="BP49" s="962"/>
    </row>
  </sheetData>
  <mergeCells count="49">
    <mergeCell ref="B47:B48"/>
    <mergeCell ref="C47:C48"/>
    <mergeCell ref="A49:B49"/>
    <mergeCell ref="B12:B20"/>
    <mergeCell ref="C12:C20"/>
    <mergeCell ref="B21:B32"/>
    <mergeCell ref="C21:C32"/>
    <mergeCell ref="B33:B46"/>
    <mergeCell ref="C33:C46"/>
    <mergeCell ref="AP3:AP4"/>
    <mergeCell ref="B7:B9"/>
    <mergeCell ref="C7:C9"/>
    <mergeCell ref="H3:H4"/>
    <mergeCell ref="I3:I4"/>
    <mergeCell ref="J3:J4"/>
    <mergeCell ref="K3:K4"/>
    <mergeCell ref="AO3:AO4"/>
    <mergeCell ref="L3:L4"/>
    <mergeCell ref="M3:M4"/>
    <mergeCell ref="N3:N4"/>
    <mergeCell ref="O3:O4"/>
    <mergeCell ref="P3:P4"/>
    <mergeCell ref="AQ1:BP49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Q3:Q4"/>
    <mergeCell ref="V3:X3"/>
    <mergeCell ref="Y3:AB3"/>
    <mergeCell ref="AC3:AF3"/>
    <mergeCell ref="AG3:AJ3"/>
    <mergeCell ref="A2:A5"/>
    <mergeCell ref="E3:E4"/>
    <mergeCell ref="F3:F4"/>
    <mergeCell ref="G3:G4"/>
    <mergeCell ref="A1:AO1"/>
    <mergeCell ref="AK3:AN3"/>
    <mergeCell ref="A7:A9"/>
    <mergeCell ref="A12:A20"/>
    <mergeCell ref="A21:A32"/>
    <mergeCell ref="A33:A46"/>
    <mergeCell ref="A47:A4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8"/>
  <sheetViews>
    <sheetView zoomScale="60" zoomScaleNormal="60" workbookViewId="0">
      <selection activeCell="D62" sqref="D62:D67"/>
    </sheetView>
  </sheetViews>
  <sheetFormatPr defaultRowHeight="15" x14ac:dyDescent="0.25"/>
  <cols>
    <col min="1" max="1" width="10.85546875" customWidth="1"/>
    <col min="2" max="2" width="9.28515625" bestFit="1" customWidth="1"/>
    <col min="3" max="3" width="10.85546875" bestFit="1" customWidth="1"/>
    <col min="4" max="4" width="20.7109375" customWidth="1"/>
    <col min="5" max="5" width="10.85546875" bestFit="1" customWidth="1"/>
    <col min="6" max="6" width="12.28515625" bestFit="1" customWidth="1"/>
    <col min="7" max="7" width="15" customWidth="1"/>
    <col min="8" max="8" width="21.42578125" customWidth="1"/>
    <col min="9" max="9" width="9.28515625" bestFit="1" customWidth="1"/>
    <col min="10" max="10" width="15.5703125" customWidth="1"/>
    <col min="11" max="11" width="9.42578125" bestFit="1" customWidth="1"/>
    <col min="12" max="12" width="23" customWidth="1"/>
    <col min="13" max="13" width="17.42578125" customWidth="1"/>
    <col min="14" max="15" width="11" customWidth="1"/>
    <col min="16" max="16" width="10.140625" customWidth="1"/>
    <col min="17" max="17" width="13.5703125" customWidth="1"/>
    <col min="18" max="21" width="9.28515625" bestFit="1" customWidth="1"/>
    <col min="22" max="22" width="10.85546875" bestFit="1" customWidth="1"/>
    <col min="23" max="24" width="9.28515625" bestFit="1" customWidth="1"/>
    <col min="25" max="25" width="12.28515625" bestFit="1" customWidth="1"/>
    <col min="26" max="26" width="10.85546875" bestFit="1" customWidth="1"/>
    <col min="27" max="27" width="9.28515625" bestFit="1" customWidth="1"/>
    <col min="28" max="28" width="10.85546875" bestFit="1" customWidth="1"/>
    <col min="29" max="30" width="12.28515625" bestFit="1" customWidth="1"/>
    <col min="31" max="31" width="14.85546875" customWidth="1"/>
    <col min="32" max="32" width="11.28515625" customWidth="1"/>
    <col min="36" max="36" width="11" customWidth="1"/>
    <col min="39" max="39" width="10.5703125" customWidth="1"/>
    <col min="40" max="40" width="12.140625" customWidth="1"/>
    <col min="41" max="41" width="11.42578125" customWidth="1"/>
    <col min="42" max="42" width="12.7109375" customWidth="1"/>
  </cols>
  <sheetData>
    <row r="1" spans="1:42" ht="50.25" customHeight="1" x14ac:dyDescent="0.25">
      <c r="A1" s="799" t="s">
        <v>863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  <c r="Z1" s="799"/>
      <c r="AA1" s="799"/>
      <c r="AB1" s="799"/>
      <c r="AC1" s="799"/>
      <c r="AD1" s="799"/>
      <c r="AE1" s="799"/>
      <c r="AF1" s="799"/>
      <c r="AG1" s="799"/>
      <c r="AH1" s="799"/>
      <c r="AI1" s="799"/>
      <c r="AJ1" s="799"/>
      <c r="AK1" s="799"/>
      <c r="AL1" s="799"/>
      <c r="AM1" s="799"/>
      <c r="AN1" s="799"/>
      <c r="AO1" s="799"/>
      <c r="AP1" s="347"/>
    </row>
    <row r="2" spans="1:42" ht="41.25" customHeight="1" x14ac:dyDescent="0.25">
      <c r="A2" s="871" t="s">
        <v>13</v>
      </c>
      <c r="B2" s="804" t="s">
        <v>33</v>
      </c>
      <c r="C2" s="807" t="s">
        <v>43</v>
      </c>
      <c r="D2" s="989" t="s">
        <v>11</v>
      </c>
      <c r="E2" s="989"/>
      <c r="F2" s="989"/>
      <c r="G2" s="989"/>
      <c r="H2" s="989"/>
      <c r="I2" s="804" t="s">
        <v>14</v>
      </c>
      <c r="J2" s="804"/>
      <c r="K2" s="804"/>
      <c r="L2" s="804"/>
      <c r="M2" s="804"/>
      <c r="N2" s="995" t="s">
        <v>4</v>
      </c>
      <c r="O2" s="995"/>
      <c r="P2" s="995"/>
      <c r="Q2" s="995"/>
      <c r="R2" s="811" t="s">
        <v>23</v>
      </c>
      <c r="S2" s="811"/>
      <c r="T2" s="811"/>
      <c r="U2" s="811"/>
      <c r="V2" s="804" t="s">
        <v>34</v>
      </c>
      <c r="W2" s="804"/>
      <c r="X2" s="804"/>
      <c r="Y2" s="989" t="s">
        <v>22</v>
      </c>
      <c r="Z2" s="989"/>
      <c r="AA2" s="989"/>
      <c r="AB2" s="989"/>
      <c r="AC2" s="989"/>
      <c r="AD2" s="989"/>
      <c r="AE2" s="989"/>
      <c r="AF2" s="989"/>
      <c r="AG2" s="804" t="s">
        <v>0</v>
      </c>
      <c r="AH2" s="804"/>
      <c r="AI2" s="804"/>
      <c r="AJ2" s="804"/>
      <c r="AK2" s="804"/>
      <c r="AL2" s="804"/>
      <c r="AM2" s="804"/>
      <c r="AN2" s="804"/>
      <c r="AO2" s="804"/>
      <c r="AP2" s="804"/>
    </row>
    <row r="3" spans="1:42" ht="49.5" customHeight="1" x14ac:dyDescent="0.25">
      <c r="A3" s="871"/>
      <c r="B3" s="804"/>
      <c r="C3" s="807"/>
      <c r="D3" s="807" t="s">
        <v>47</v>
      </c>
      <c r="E3" s="804" t="s">
        <v>46</v>
      </c>
      <c r="F3" s="818" t="s">
        <v>10</v>
      </c>
      <c r="G3" s="807" t="s">
        <v>21</v>
      </c>
      <c r="H3" s="819" t="s">
        <v>789</v>
      </c>
      <c r="I3" s="807" t="s">
        <v>7</v>
      </c>
      <c r="J3" s="807" t="s">
        <v>6</v>
      </c>
      <c r="K3" s="807" t="s">
        <v>5</v>
      </c>
      <c r="L3" s="807" t="s">
        <v>32</v>
      </c>
      <c r="M3" s="804" t="s">
        <v>8</v>
      </c>
      <c r="N3" s="845" t="s">
        <v>31</v>
      </c>
      <c r="O3" s="845" t="s">
        <v>2</v>
      </c>
      <c r="P3" s="845" t="s">
        <v>3</v>
      </c>
      <c r="Q3" s="812" t="s">
        <v>41</v>
      </c>
      <c r="R3" s="811"/>
      <c r="S3" s="811"/>
      <c r="T3" s="811"/>
      <c r="U3" s="811"/>
      <c r="V3" s="804" t="s">
        <v>1</v>
      </c>
      <c r="W3" s="804"/>
      <c r="X3" s="804"/>
      <c r="Y3" s="804" t="s">
        <v>38</v>
      </c>
      <c r="Z3" s="804"/>
      <c r="AA3" s="804"/>
      <c r="AB3" s="804"/>
      <c r="AC3" s="804" t="s">
        <v>39</v>
      </c>
      <c r="AD3" s="804"/>
      <c r="AE3" s="804"/>
      <c r="AF3" s="804"/>
      <c r="AG3" s="842" t="s">
        <v>37</v>
      </c>
      <c r="AH3" s="842"/>
      <c r="AI3" s="842"/>
      <c r="AJ3" s="842"/>
      <c r="AK3" s="843" t="s">
        <v>40</v>
      </c>
      <c r="AL3" s="843"/>
      <c r="AM3" s="843"/>
      <c r="AN3" s="843"/>
      <c r="AO3" s="844" t="s">
        <v>41</v>
      </c>
      <c r="AP3" s="994" t="s">
        <v>44</v>
      </c>
    </row>
    <row r="4" spans="1:42" ht="85.5" x14ac:dyDescent="0.25">
      <c r="A4" s="871"/>
      <c r="B4" s="804"/>
      <c r="C4" s="807"/>
      <c r="D4" s="807"/>
      <c r="E4" s="804"/>
      <c r="F4" s="818"/>
      <c r="G4" s="807"/>
      <c r="H4" s="819"/>
      <c r="I4" s="807"/>
      <c r="J4" s="807"/>
      <c r="K4" s="807"/>
      <c r="L4" s="807"/>
      <c r="M4" s="804"/>
      <c r="N4" s="845"/>
      <c r="O4" s="845"/>
      <c r="P4" s="845"/>
      <c r="Q4" s="812"/>
      <c r="R4" s="473" t="s">
        <v>24</v>
      </c>
      <c r="S4" s="473" t="s">
        <v>25</v>
      </c>
      <c r="T4" s="473" t="s">
        <v>26</v>
      </c>
      <c r="U4" s="473" t="s">
        <v>27</v>
      </c>
      <c r="V4" s="399" t="s">
        <v>282</v>
      </c>
      <c r="W4" s="399" t="s">
        <v>36</v>
      </c>
      <c r="X4" s="399" t="s">
        <v>9</v>
      </c>
      <c r="Y4" s="474" t="s">
        <v>15</v>
      </c>
      <c r="Z4" s="474" t="s">
        <v>17</v>
      </c>
      <c r="AA4" s="474" t="s">
        <v>19</v>
      </c>
      <c r="AB4" s="474" t="s">
        <v>8</v>
      </c>
      <c r="AC4" s="474" t="s">
        <v>15</v>
      </c>
      <c r="AD4" s="474" t="s">
        <v>17</v>
      </c>
      <c r="AE4" s="474" t="s">
        <v>19</v>
      </c>
      <c r="AF4" s="474" t="s">
        <v>8</v>
      </c>
      <c r="AG4" s="475" t="s">
        <v>15</v>
      </c>
      <c r="AH4" s="475" t="s">
        <v>17</v>
      </c>
      <c r="AI4" s="475" t="s">
        <v>19</v>
      </c>
      <c r="AJ4" s="476" t="s">
        <v>27</v>
      </c>
      <c r="AK4" s="477" t="s">
        <v>15</v>
      </c>
      <c r="AL4" s="477" t="s">
        <v>17</v>
      </c>
      <c r="AM4" s="477" t="s">
        <v>19</v>
      </c>
      <c r="AN4" s="478" t="s">
        <v>27</v>
      </c>
      <c r="AO4" s="844"/>
      <c r="AP4" s="994"/>
    </row>
    <row r="5" spans="1:42" ht="28.5" x14ac:dyDescent="0.25">
      <c r="A5" s="871"/>
      <c r="B5" s="804"/>
      <c r="C5" s="416" t="s">
        <v>12</v>
      </c>
      <c r="D5" s="807"/>
      <c r="E5" s="416" t="s">
        <v>12</v>
      </c>
      <c r="F5" s="479"/>
      <c r="G5" s="479"/>
      <c r="H5" s="480"/>
      <c r="I5" s="399"/>
      <c r="J5" s="399"/>
      <c r="K5" s="398"/>
      <c r="L5" s="399"/>
      <c r="M5" s="399"/>
      <c r="N5" s="389" t="s">
        <v>30</v>
      </c>
      <c r="O5" s="389" t="s">
        <v>30</v>
      </c>
      <c r="P5" s="389" t="s">
        <v>30</v>
      </c>
      <c r="Q5" s="349" t="s">
        <v>30</v>
      </c>
      <c r="R5" s="481" t="s">
        <v>28</v>
      </c>
      <c r="S5" s="481" t="s">
        <v>28</v>
      </c>
      <c r="T5" s="481" t="s">
        <v>28</v>
      </c>
      <c r="U5" s="481" t="s">
        <v>28</v>
      </c>
      <c r="V5" s="399" t="s">
        <v>29</v>
      </c>
      <c r="W5" s="399" t="s">
        <v>12</v>
      </c>
      <c r="X5" s="399" t="s">
        <v>9</v>
      </c>
      <c r="Y5" s="399" t="s">
        <v>16</v>
      </c>
      <c r="Z5" s="399" t="s">
        <v>18</v>
      </c>
      <c r="AA5" s="399" t="s">
        <v>20</v>
      </c>
      <c r="AB5" s="399"/>
      <c r="AC5" s="399" t="s">
        <v>16</v>
      </c>
      <c r="AD5" s="399" t="s">
        <v>18</v>
      </c>
      <c r="AE5" s="399" t="s">
        <v>20</v>
      </c>
      <c r="AF5" s="399"/>
      <c r="AG5" s="482" t="s">
        <v>28</v>
      </c>
      <c r="AH5" s="482" t="s">
        <v>28</v>
      </c>
      <c r="AI5" s="482" t="s">
        <v>28</v>
      </c>
      <c r="AJ5" s="482" t="s">
        <v>28</v>
      </c>
      <c r="AK5" s="483" t="s">
        <v>28</v>
      </c>
      <c r="AL5" s="483" t="s">
        <v>28</v>
      </c>
      <c r="AM5" s="483" t="s">
        <v>28</v>
      </c>
      <c r="AN5" s="400" t="s">
        <v>30</v>
      </c>
      <c r="AO5" s="401" t="s">
        <v>30</v>
      </c>
      <c r="AP5" s="417" t="s">
        <v>30</v>
      </c>
    </row>
    <row r="6" spans="1:42" ht="15.75" thickBot="1" x14ac:dyDescent="0.3">
      <c r="A6" s="352">
        <v>1</v>
      </c>
      <c r="B6" s="351">
        <v>2</v>
      </c>
      <c r="C6" s="352">
        <v>3</v>
      </c>
      <c r="D6" s="351">
        <v>4</v>
      </c>
      <c r="E6" s="352">
        <v>5</v>
      </c>
      <c r="F6" s="351">
        <v>6</v>
      </c>
      <c r="G6" s="352">
        <v>7</v>
      </c>
      <c r="H6" s="353">
        <v>8</v>
      </c>
      <c r="I6" s="352">
        <v>9</v>
      </c>
      <c r="J6" s="351">
        <v>10</v>
      </c>
      <c r="K6" s="352">
        <v>11</v>
      </c>
      <c r="L6" s="351">
        <v>12</v>
      </c>
      <c r="M6" s="352">
        <v>13</v>
      </c>
      <c r="N6" s="354">
        <v>14</v>
      </c>
      <c r="O6" s="355">
        <v>15</v>
      </c>
      <c r="P6" s="354">
        <v>16</v>
      </c>
      <c r="Q6" s="356">
        <v>17</v>
      </c>
      <c r="R6" s="357">
        <v>18</v>
      </c>
      <c r="S6" s="358">
        <v>19</v>
      </c>
      <c r="T6" s="357">
        <v>20</v>
      </c>
      <c r="U6" s="358">
        <v>21</v>
      </c>
      <c r="V6" s="351">
        <v>22</v>
      </c>
      <c r="W6" s="352">
        <v>23</v>
      </c>
      <c r="X6" s="351">
        <v>24</v>
      </c>
      <c r="Y6" s="352">
        <v>25</v>
      </c>
      <c r="Z6" s="351">
        <v>26</v>
      </c>
      <c r="AA6" s="352">
        <v>27</v>
      </c>
      <c r="AB6" s="351">
        <v>28</v>
      </c>
      <c r="AC6" s="352">
        <v>29</v>
      </c>
      <c r="AD6" s="351">
        <v>30</v>
      </c>
      <c r="AE6" s="352">
        <v>31</v>
      </c>
      <c r="AF6" s="351">
        <v>32</v>
      </c>
      <c r="AG6" s="359">
        <v>33</v>
      </c>
      <c r="AH6" s="360">
        <v>34</v>
      </c>
      <c r="AI6" s="359">
        <v>35</v>
      </c>
      <c r="AJ6" s="360">
        <v>36</v>
      </c>
      <c r="AK6" s="361">
        <v>37</v>
      </c>
      <c r="AL6" s="362">
        <v>38</v>
      </c>
      <c r="AM6" s="361">
        <v>39</v>
      </c>
      <c r="AN6" s="362">
        <v>40</v>
      </c>
      <c r="AO6" s="363">
        <v>41</v>
      </c>
      <c r="AP6" s="419">
        <v>42</v>
      </c>
    </row>
    <row r="7" spans="1:42" ht="57" x14ac:dyDescent="0.25">
      <c r="A7" s="364">
        <v>1</v>
      </c>
      <c r="B7" s="990" t="s">
        <v>107</v>
      </c>
      <c r="C7" s="881">
        <v>5</v>
      </c>
      <c r="D7" s="461" t="s">
        <v>108</v>
      </c>
      <c r="E7" s="464">
        <v>1</v>
      </c>
      <c r="F7" s="464" t="s">
        <v>109</v>
      </c>
      <c r="G7" s="461" t="s">
        <v>110</v>
      </c>
      <c r="H7" s="378" t="s">
        <v>52</v>
      </c>
      <c r="I7" s="464" t="s">
        <v>111</v>
      </c>
      <c r="J7" s="461" t="s">
        <v>112</v>
      </c>
      <c r="K7" s="464" t="s">
        <v>111</v>
      </c>
      <c r="L7" s="464" t="s">
        <v>111</v>
      </c>
      <c r="M7" s="464" t="s">
        <v>111</v>
      </c>
      <c r="N7" s="389">
        <v>321000</v>
      </c>
      <c r="O7" s="389">
        <v>154800</v>
      </c>
      <c r="P7" s="389">
        <v>108000</v>
      </c>
      <c r="Q7" s="383">
        <v>583800</v>
      </c>
      <c r="R7" s="375">
        <v>12000</v>
      </c>
      <c r="S7" s="395">
        <v>3000</v>
      </c>
      <c r="T7" s="395">
        <v>0</v>
      </c>
      <c r="U7" s="375">
        <v>8000</v>
      </c>
      <c r="V7" s="987">
        <v>8432</v>
      </c>
      <c r="W7" s="512">
        <v>0</v>
      </c>
      <c r="X7" s="464">
        <v>0</v>
      </c>
      <c r="Y7" s="464">
        <v>0</v>
      </c>
      <c r="Z7" s="512">
        <v>0</v>
      </c>
      <c r="AA7" s="512">
        <v>0</v>
      </c>
      <c r="AB7" s="512">
        <v>0</v>
      </c>
      <c r="AC7" s="512">
        <v>0</v>
      </c>
      <c r="AD7" s="512">
        <v>0</v>
      </c>
      <c r="AE7" s="464">
        <v>0</v>
      </c>
      <c r="AF7" s="464">
        <v>0</v>
      </c>
      <c r="AG7" s="484">
        <v>0</v>
      </c>
      <c r="AH7" s="484">
        <v>0</v>
      </c>
      <c r="AI7" s="484">
        <v>0</v>
      </c>
      <c r="AJ7" s="484">
        <v>300000</v>
      </c>
      <c r="AK7" s="379">
        <v>0</v>
      </c>
      <c r="AL7" s="379">
        <v>0</v>
      </c>
      <c r="AM7" s="379">
        <v>0</v>
      </c>
      <c r="AN7" s="379">
        <v>300000</v>
      </c>
      <c r="AO7" s="384">
        <v>300000</v>
      </c>
      <c r="AP7" s="376">
        <v>-283800</v>
      </c>
    </row>
    <row r="8" spans="1:42" ht="57" x14ac:dyDescent="0.25">
      <c r="A8" s="394">
        <v>2</v>
      </c>
      <c r="B8" s="991"/>
      <c r="C8" s="871"/>
      <c r="D8" s="399" t="s">
        <v>113</v>
      </c>
      <c r="E8" s="462">
        <v>1</v>
      </c>
      <c r="F8" s="462" t="s">
        <v>114</v>
      </c>
      <c r="G8" s="399" t="s">
        <v>115</v>
      </c>
      <c r="H8" s="391" t="s">
        <v>52</v>
      </c>
      <c r="I8" s="462" t="s">
        <v>111</v>
      </c>
      <c r="J8" s="399" t="s">
        <v>112</v>
      </c>
      <c r="K8" s="462" t="s">
        <v>111</v>
      </c>
      <c r="L8" s="462" t="s">
        <v>111</v>
      </c>
      <c r="M8" s="462" t="s">
        <v>111</v>
      </c>
      <c r="N8" s="389">
        <v>420000</v>
      </c>
      <c r="O8" s="389">
        <v>105000</v>
      </c>
      <c r="P8" s="389">
        <v>40000</v>
      </c>
      <c r="Q8" s="392">
        <v>565000</v>
      </c>
      <c r="R8" s="381">
        <v>0</v>
      </c>
      <c r="S8" s="381">
        <v>0</v>
      </c>
      <c r="T8" s="381">
        <v>0</v>
      </c>
      <c r="U8" s="381">
        <v>0</v>
      </c>
      <c r="V8" s="968"/>
      <c r="W8" s="462">
        <v>5500</v>
      </c>
      <c r="X8" s="462">
        <v>65.227703984819726</v>
      </c>
      <c r="Y8" s="462">
        <v>0</v>
      </c>
      <c r="Z8" s="462">
        <v>0</v>
      </c>
      <c r="AA8" s="462">
        <v>160</v>
      </c>
      <c r="AB8" s="462">
        <v>0</v>
      </c>
      <c r="AC8" s="462">
        <v>0</v>
      </c>
      <c r="AD8" s="462">
        <v>0</v>
      </c>
      <c r="AE8" s="462">
        <v>0</v>
      </c>
      <c r="AF8" s="462">
        <v>110</v>
      </c>
      <c r="AG8" s="509">
        <v>0</v>
      </c>
      <c r="AH8" s="509">
        <v>0</v>
      </c>
      <c r="AI8" s="509">
        <v>0</v>
      </c>
      <c r="AJ8" s="509">
        <v>0</v>
      </c>
      <c r="AK8" s="390">
        <v>0</v>
      </c>
      <c r="AL8" s="390">
        <v>0</v>
      </c>
      <c r="AM8" s="390">
        <v>0</v>
      </c>
      <c r="AN8" s="390">
        <v>0</v>
      </c>
      <c r="AO8" s="401">
        <v>0</v>
      </c>
      <c r="AP8" s="371">
        <v>-565000</v>
      </c>
    </row>
    <row r="9" spans="1:42" ht="57" x14ac:dyDescent="0.25">
      <c r="A9" s="394">
        <v>3</v>
      </c>
      <c r="B9" s="991"/>
      <c r="C9" s="871"/>
      <c r="D9" s="399" t="s">
        <v>116</v>
      </c>
      <c r="E9" s="462">
        <v>1</v>
      </c>
      <c r="F9" s="462" t="s">
        <v>114</v>
      </c>
      <c r="G9" s="399" t="s">
        <v>117</v>
      </c>
      <c r="H9" s="391" t="s">
        <v>52</v>
      </c>
      <c r="I9" s="462" t="s">
        <v>111</v>
      </c>
      <c r="J9" s="399" t="s">
        <v>112</v>
      </c>
      <c r="K9" s="462" t="s">
        <v>111</v>
      </c>
      <c r="L9" s="462" t="s">
        <v>111</v>
      </c>
      <c r="M9" s="462" t="s">
        <v>111</v>
      </c>
      <c r="N9" s="389">
        <v>480000</v>
      </c>
      <c r="O9" s="389">
        <v>496640</v>
      </c>
      <c r="P9" s="389">
        <v>155000</v>
      </c>
      <c r="Q9" s="392">
        <v>1131640</v>
      </c>
      <c r="R9" s="381">
        <v>0</v>
      </c>
      <c r="S9" s="381">
        <v>0</v>
      </c>
      <c r="T9" s="381">
        <v>0</v>
      </c>
      <c r="U9" s="382">
        <v>100</v>
      </c>
      <c r="V9" s="968"/>
      <c r="W9" s="462">
        <v>6999</v>
      </c>
      <c r="X9" s="462">
        <v>83.005218216318781</v>
      </c>
      <c r="Y9" s="462">
        <v>0</v>
      </c>
      <c r="Z9" s="462">
        <v>0</v>
      </c>
      <c r="AA9" s="462">
        <v>1698</v>
      </c>
      <c r="AB9" s="396">
        <v>0</v>
      </c>
      <c r="AC9" s="462">
        <v>0</v>
      </c>
      <c r="AD9" s="462">
        <v>0</v>
      </c>
      <c r="AE9" s="462">
        <v>0</v>
      </c>
      <c r="AF9" s="396">
        <v>76</v>
      </c>
      <c r="AG9" s="509">
        <v>0</v>
      </c>
      <c r="AH9" s="509">
        <v>0</v>
      </c>
      <c r="AI9" s="509">
        <v>0</v>
      </c>
      <c r="AJ9" s="509">
        <v>1421000</v>
      </c>
      <c r="AK9" s="390">
        <v>0</v>
      </c>
      <c r="AL9" s="390">
        <v>0</v>
      </c>
      <c r="AM9" s="390">
        <v>1421000</v>
      </c>
      <c r="AN9" s="390">
        <v>0</v>
      </c>
      <c r="AO9" s="401">
        <v>1421000</v>
      </c>
      <c r="AP9" s="371">
        <v>289360</v>
      </c>
    </row>
    <row r="10" spans="1:42" ht="57" x14ac:dyDescent="0.25">
      <c r="A10" s="394">
        <v>4</v>
      </c>
      <c r="B10" s="991"/>
      <c r="C10" s="871"/>
      <c r="D10" s="399" t="s">
        <v>118</v>
      </c>
      <c r="E10" s="462">
        <v>1</v>
      </c>
      <c r="F10" s="462" t="s">
        <v>109</v>
      </c>
      <c r="G10" s="399" t="s">
        <v>119</v>
      </c>
      <c r="H10" s="391" t="s">
        <v>52</v>
      </c>
      <c r="I10" s="462" t="s">
        <v>111</v>
      </c>
      <c r="J10" s="399" t="s">
        <v>112</v>
      </c>
      <c r="K10" s="462" t="s">
        <v>111</v>
      </c>
      <c r="L10" s="462" t="s">
        <v>111</v>
      </c>
      <c r="M10" s="462" t="s">
        <v>111</v>
      </c>
      <c r="N10" s="389">
        <v>358000</v>
      </c>
      <c r="O10" s="389">
        <v>70000</v>
      </c>
      <c r="P10" s="389">
        <v>127000</v>
      </c>
      <c r="Q10" s="392">
        <v>555000</v>
      </c>
      <c r="R10" s="381">
        <v>0</v>
      </c>
      <c r="S10" s="381">
        <v>0</v>
      </c>
      <c r="T10" s="381">
        <v>0</v>
      </c>
      <c r="U10" s="381">
        <v>8000</v>
      </c>
      <c r="V10" s="968"/>
      <c r="W10" s="511">
        <v>2610</v>
      </c>
      <c r="X10" s="462">
        <v>30.953510436432634</v>
      </c>
      <c r="Y10" s="462">
        <v>0</v>
      </c>
      <c r="Z10" s="462">
        <v>0</v>
      </c>
      <c r="AA10" s="462">
        <v>718</v>
      </c>
      <c r="AB10" s="396">
        <v>0</v>
      </c>
      <c r="AC10" s="462">
        <v>0</v>
      </c>
      <c r="AD10" s="462">
        <v>0</v>
      </c>
      <c r="AE10" s="462">
        <v>0</v>
      </c>
      <c r="AF10" s="462">
        <v>0</v>
      </c>
      <c r="AG10" s="509">
        <v>0</v>
      </c>
      <c r="AH10" s="509">
        <v>0</v>
      </c>
      <c r="AI10" s="509">
        <v>0</v>
      </c>
      <c r="AJ10" s="509">
        <v>880000</v>
      </c>
      <c r="AK10" s="390">
        <v>0</v>
      </c>
      <c r="AL10" s="390">
        <v>0</v>
      </c>
      <c r="AM10" s="390">
        <v>880000</v>
      </c>
      <c r="AN10" s="397">
        <v>0</v>
      </c>
      <c r="AO10" s="401">
        <v>415400</v>
      </c>
      <c r="AP10" s="371">
        <v>-139600</v>
      </c>
    </row>
    <row r="11" spans="1:42" ht="57" x14ac:dyDescent="0.25">
      <c r="A11" s="394">
        <v>5</v>
      </c>
      <c r="B11" s="991"/>
      <c r="C11" s="871"/>
      <c r="D11" s="399" t="s">
        <v>284</v>
      </c>
      <c r="E11" s="462">
        <v>1</v>
      </c>
      <c r="F11" s="462" t="s">
        <v>285</v>
      </c>
      <c r="G11" s="399" t="s">
        <v>286</v>
      </c>
      <c r="H11" s="391" t="s">
        <v>52</v>
      </c>
      <c r="I11" s="462" t="s">
        <v>111</v>
      </c>
      <c r="J11" s="399" t="s">
        <v>112</v>
      </c>
      <c r="K11" s="462" t="s">
        <v>111</v>
      </c>
      <c r="L11" s="462" t="s">
        <v>111</v>
      </c>
      <c r="M11" s="462" t="s">
        <v>111</v>
      </c>
      <c r="N11" s="389">
        <v>483000</v>
      </c>
      <c r="O11" s="389">
        <v>140160</v>
      </c>
      <c r="P11" s="389">
        <v>25000</v>
      </c>
      <c r="Q11" s="392">
        <v>648160</v>
      </c>
      <c r="R11" s="381">
        <v>0</v>
      </c>
      <c r="S11" s="381">
        <v>0</v>
      </c>
      <c r="T11" s="381">
        <v>0</v>
      </c>
      <c r="U11" s="381">
        <v>0</v>
      </c>
      <c r="V11" s="968"/>
      <c r="W11" s="472">
        <v>0</v>
      </c>
      <c r="X11" s="472">
        <v>0</v>
      </c>
      <c r="Y11" s="472">
        <v>0</v>
      </c>
      <c r="Z11" s="472">
        <v>0</v>
      </c>
      <c r="AA11" s="472">
        <v>0</v>
      </c>
      <c r="AB11" s="472">
        <v>0</v>
      </c>
      <c r="AC11" s="472">
        <v>0</v>
      </c>
      <c r="AD11" s="472">
        <v>0</v>
      </c>
      <c r="AE11" s="472">
        <v>0</v>
      </c>
      <c r="AF11" s="472">
        <v>0</v>
      </c>
      <c r="AG11" s="509">
        <v>0</v>
      </c>
      <c r="AH11" s="509">
        <v>0</v>
      </c>
      <c r="AI11" s="509">
        <v>0</v>
      </c>
      <c r="AJ11" s="509">
        <v>0</v>
      </c>
      <c r="AK11" s="390">
        <v>0</v>
      </c>
      <c r="AL11" s="390">
        <v>0</v>
      </c>
      <c r="AM11" s="390">
        <v>0</v>
      </c>
      <c r="AN11" s="390">
        <v>0</v>
      </c>
      <c r="AO11" s="401">
        <v>0</v>
      </c>
      <c r="AP11" s="371">
        <v>0</v>
      </c>
    </row>
    <row r="12" spans="1:42" ht="99.75" x14ac:dyDescent="0.25">
      <c r="A12" s="394">
        <v>6</v>
      </c>
      <c r="B12" s="991"/>
      <c r="C12" s="871"/>
      <c r="D12" s="399" t="s">
        <v>287</v>
      </c>
      <c r="E12" s="462">
        <v>3</v>
      </c>
      <c r="F12" s="462" t="s">
        <v>288</v>
      </c>
      <c r="G12" s="399" t="s">
        <v>161</v>
      </c>
      <c r="H12" s="391" t="s">
        <v>52</v>
      </c>
      <c r="I12" s="462" t="s">
        <v>111</v>
      </c>
      <c r="J12" s="462" t="s">
        <v>111</v>
      </c>
      <c r="K12" s="462" t="s">
        <v>111</v>
      </c>
      <c r="L12" s="462" t="s">
        <v>111</v>
      </c>
      <c r="M12" s="455" t="s">
        <v>289</v>
      </c>
      <c r="N12" s="389">
        <v>860733</v>
      </c>
      <c r="O12" s="389">
        <v>1500000</v>
      </c>
      <c r="P12" s="389">
        <v>62500</v>
      </c>
      <c r="Q12" s="392">
        <v>2423233</v>
      </c>
      <c r="R12" s="381">
        <v>0</v>
      </c>
      <c r="S12" s="381">
        <v>0</v>
      </c>
      <c r="T12" s="381">
        <v>0</v>
      </c>
      <c r="U12" s="381">
        <v>0</v>
      </c>
      <c r="V12" s="968"/>
      <c r="W12" s="511">
        <v>7500</v>
      </c>
      <c r="X12" s="462">
        <v>0</v>
      </c>
      <c r="Y12" s="462">
        <v>0</v>
      </c>
      <c r="Z12" s="462">
        <v>0</v>
      </c>
      <c r="AA12" s="462">
        <v>6270</v>
      </c>
      <c r="AB12" s="396">
        <v>0</v>
      </c>
      <c r="AC12" s="462">
        <v>0</v>
      </c>
      <c r="AD12" s="462">
        <v>0</v>
      </c>
      <c r="AE12" s="462">
        <v>0</v>
      </c>
      <c r="AF12" s="462">
        <v>0</v>
      </c>
      <c r="AG12" s="509">
        <v>0</v>
      </c>
      <c r="AH12" s="509">
        <v>0</v>
      </c>
      <c r="AI12" s="509">
        <v>0</v>
      </c>
      <c r="AJ12" s="509">
        <v>0</v>
      </c>
      <c r="AK12" s="390">
        <v>0</v>
      </c>
      <c r="AL12" s="390">
        <v>0</v>
      </c>
      <c r="AM12" s="390">
        <v>0</v>
      </c>
      <c r="AN12" s="397">
        <v>0</v>
      </c>
      <c r="AO12" s="401">
        <v>0</v>
      </c>
      <c r="AP12" s="371">
        <v>-2423233</v>
      </c>
    </row>
    <row r="13" spans="1:42" ht="57" x14ac:dyDescent="0.25">
      <c r="A13" s="394">
        <v>7</v>
      </c>
      <c r="B13" s="991"/>
      <c r="C13" s="871"/>
      <c r="D13" s="399" t="s">
        <v>66</v>
      </c>
      <c r="E13" s="462">
        <v>2</v>
      </c>
      <c r="F13" s="374" t="s">
        <v>120</v>
      </c>
      <c r="G13" s="399" t="s">
        <v>121</v>
      </c>
      <c r="H13" s="391" t="s">
        <v>52</v>
      </c>
      <c r="I13" s="462" t="s">
        <v>111</v>
      </c>
      <c r="J13" s="399" t="s">
        <v>112</v>
      </c>
      <c r="K13" s="462" t="s">
        <v>111</v>
      </c>
      <c r="L13" s="462" t="s">
        <v>111</v>
      </c>
      <c r="M13" s="462" t="s">
        <v>111</v>
      </c>
      <c r="N13" s="389">
        <v>130000</v>
      </c>
      <c r="O13" s="389">
        <v>0</v>
      </c>
      <c r="P13" s="389">
        <v>42700</v>
      </c>
      <c r="Q13" s="392">
        <v>172700</v>
      </c>
      <c r="R13" s="393">
        <v>0</v>
      </c>
      <c r="S13" s="393">
        <v>0</v>
      </c>
      <c r="T13" s="393">
        <v>0</v>
      </c>
      <c r="U13" s="393">
        <v>50</v>
      </c>
      <c r="V13" s="968"/>
      <c r="W13" s="511">
        <v>525</v>
      </c>
      <c r="X13" s="462">
        <v>0</v>
      </c>
      <c r="Y13" s="387">
        <v>0</v>
      </c>
      <c r="Z13" s="462">
        <v>0</v>
      </c>
      <c r="AA13" s="462">
        <v>0</v>
      </c>
      <c r="AB13" s="462">
        <v>0</v>
      </c>
      <c r="AC13" s="462">
        <v>0</v>
      </c>
      <c r="AD13" s="462">
        <v>0</v>
      </c>
      <c r="AE13" s="462">
        <v>0</v>
      </c>
      <c r="AF13" s="462">
        <v>0</v>
      </c>
      <c r="AG13" s="485">
        <v>0</v>
      </c>
      <c r="AH13" s="509">
        <v>0</v>
      </c>
      <c r="AI13" s="509">
        <v>0</v>
      </c>
      <c r="AJ13" s="509">
        <v>183000</v>
      </c>
      <c r="AK13" s="390">
        <v>0</v>
      </c>
      <c r="AL13" s="390">
        <v>0</v>
      </c>
      <c r="AM13" s="390">
        <v>183000</v>
      </c>
      <c r="AN13" s="390">
        <v>0</v>
      </c>
      <c r="AO13" s="404">
        <v>183000</v>
      </c>
      <c r="AP13" s="405">
        <v>10300</v>
      </c>
    </row>
    <row r="14" spans="1:42" ht="57" x14ac:dyDescent="0.25">
      <c r="A14" s="394">
        <v>8</v>
      </c>
      <c r="B14" s="991"/>
      <c r="C14" s="871"/>
      <c r="D14" s="399" t="s">
        <v>66</v>
      </c>
      <c r="E14" s="462">
        <v>1</v>
      </c>
      <c r="F14" s="374" t="s">
        <v>120</v>
      </c>
      <c r="G14" s="399" t="s">
        <v>122</v>
      </c>
      <c r="H14" s="391" t="s">
        <v>52</v>
      </c>
      <c r="I14" s="462" t="s">
        <v>111</v>
      </c>
      <c r="J14" s="399" t="s">
        <v>112</v>
      </c>
      <c r="K14" s="462" t="s">
        <v>111</v>
      </c>
      <c r="L14" s="462" t="s">
        <v>111</v>
      </c>
      <c r="M14" s="462" t="s">
        <v>111</v>
      </c>
      <c r="N14" s="389">
        <v>235980</v>
      </c>
      <c r="O14" s="389">
        <v>129600</v>
      </c>
      <c r="P14" s="389">
        <v>72500</v>
      </c>
      <c r="Q14" s="392">
        <v>438080</v>
      </c>
      <c r="R14" s="393">
        <v>0</v>
      </c>
      <c r="S14" s="393">
        <v>0</v>
      </c>
      <c r="T14" s="393">
        <v>0</v>
      </c>
      <c r="U14" s="510">
        <v>0</v>
      </c>
      <c r="V14" s="968"/>
      <c r="W14" s="462">
        <v>0</v>
      </c>
      <c r="X14" s="462">
        <v>0</v>
      </c>
      <c r="Y14" s="462">
        <v>0</v>
      </c>
      <c r="Z14" s="462">
        <v>0</v>
      </c>
      <c r="AA14" s="462">
        <v>0</v>
      </c>
      <c r="AB14" s="462">
        <v>0</v>
      </c>
      <c r="AC14" s="462">
        <v>0</v>
      </c>
      <c r="AD14" s="462">
        <v>0</v>
      </c>
      <c r="AE14" s="462">
        <v>0</v>
      </c>
      <c r="AF14" s="462">
        <v>0</v>
      </c>
      <c r="AG14" s="509">
        <v>0</v>
      </c>
      <c r="AH14" s="509">
        <v>0</v>
      </c>
      <c r="AI14" s="509">
        <v>0</v>
      </c>
      <c r="AJ14" s="509">
        <v>0</v>
      </c>
      <c r="AK14" s="390">
        <v>0</v>
      </c>
      <c r="AL14" s="390">
        <v>0</v>
      </c>
      <c r="AM14" s="390">
        <v>0</v>
      </c>
      <c r="AN14" s="390">
        <v>0</v>
      </c>
      <c r="AO14" s="401">
        <v>0</v>
      </c>
      <c r="AP14" s="371">
        <v>-438080</v>
      </c>
    </row>
    <row r="15" spans="1:42" ht="157.5" thickBot="1" x14ac:dyDescent="0.3">
      <c r="A15" s="365">
        <v>9</v>
      </c>
      <c r="B15" s="992"/>
      <c r="C15" s="993"/>
      <c r="D15" s="415" t="s">
        <v>123</v>
      </c>
      <c r="E15" s="465">
        <v>1</v>
      </c>
      <c r="F15" s="465" t="s">
        <v>124</v>
      </c>
      <c r="G15" s="415" t="s">
        <v>125</v>
      </c>
      <c r="H15" s="380" t="s">
        <v>52</v>
      </c>
      <c r="I15" s="465" t="s">
        <v>111</v>
      </c>
      <c r="J15" s="465" t="s">
        <v>111</v>
      </c>
      <c r="K15" s="465" t="s">
        <v>111</v>
      </c>
      <c r="L15" s="465" t="s">
        <v>111</v>
      </c>
      <c r="M15" s="415" t="s">
        <v>126</v>
      </c>
      <c r="N15" s="389">
        <v>762000</v>
      </c>
      <c r="O15" s="389">
        <v>0</v>
      </c>
      <c r="P15" s="389">
        <v>120000</v>
      </c>
      <c r="Q15" s="385">
        <v>882000</v>
      </c>
      <c r="R15" s="377">
        <v>0</v>
      </c>
      <c r="S15" s="377">
        <v>0</v>
      </c>
      <c r="T15" s="377">
        <v>0</v>
      </c>
      <c r="U15" s="406">
        <v>0</v>
      </c>
      <c r="V15" s="988"/>
      <c r="W15" s="465">
        <v>0</v>
      </c>
      <c r="X15" s="465">
        <v>0</v>
      </c>
      <c r="Y15" s="465">
        <v>0</v>
      </c>
      <c r="Z15" s="465">
        <v>0</v>
      </c>
      <c r="AA15" s="465">
        <v>0</v>
      </c>
      <c r="AB15" s="465">
        <v>0</v>
      </c>
      <c r="AC15" s="465">
        <v>0</v>
      </c>
      <c r="AD15" s="465">
        <v>0</v>
      </c>
      <c r="AE15" s="465">
        <v>0</v>
      </c>
      <c r="AF15" s="465">
        <v>0</v>
      </c>
      <c r="AG15" s="486">
        <v>0</v>
      </c>
      <c r="AH15" s="486">
        <v>0</v>
      </c>
      <c r="AI15" s="486">
        <v>0</v>
      </c>
      <c r="AJ15" s="486">
        <v>0</v>
      </c>
      <c r="AK15" s="386">
        <v>0</v>
      </c>
      <c r="AL15" s="386">
        <v>0</v>
      </c>
      <c r="AM15" s="386">
        <v>437500</v>
      </c>
      <c r="AN15" s="386">
        <v>0</v>
      </c>
      <c r="AO15" s="372">
        <v>437500</v>
      </c>
      <c r="AP15" s="373">
        <v>-444500</v>
      </c>
    </row>
    <row r="16" spans="1:42" ht="43.5" thickBot="1" x14ac:dyDescent="0.3">
      <c r="A16" s="432">
        <v>1</v>
      </c>
      <c r="B16" s="973" t="s">
        <v>127</v>
      </c>
      <c r="C16" s="837">
        <v>5</v>
      </c>
      <c r="D16" s="433" t="s">
        <v>66</v>
      </c>
      <c r="E16" s="463">
        <v>1</v>
      </c>
      <c r="F16" s="463" t="s">
        <v>128</v>
      </c>
      <c r="G16" s="431" t="s">
        <v>129</v>
      </c>
      <c r="H16" s="434" t="s">
        <v>130</v>
      </c>
      <c r="I16" s="435" t="s">
        <v>111</v>
      </c>
      <c r="J16" s="435" t="s">
        <v>111</v>
      </c>
      <c r="K16" s="435" t="s">
        <v>111</v>
      </c>
      <c r="L16" s="348" t="s">
        <v>131</v>
      </c>
      <c r="M16" s="435" t="s">
        <v>111</v>
      </c>
      <c r="N16" s="389">
        <v>0</v>
      </c>
      <c r="O16" s="389">
        <v>0</v>
      </c>
      <c r="P16" s="389">
        <v>0</v>
      </c>
      <c r="Q16" s="392">
        <v>0</v>
      </c>
      <c r="R16" s="393">
        <v>0</v>
      </c>
      <c r="S16" s="393">
        <v>0</v>
      </c>
      <c r="T16" s="393">
        <v>0</v>
      </c>
      <c r="U16" s="393">
        <v>0</v>
      </c>
      <c r="V16" s="878">
        <v>9072</v>
      </c>
      <c r="W16" s="462">
        <v>0</v>
      </c>
      <c r="X16" s="462">
        <v>0</v>
      </c>
      <c r="Y16" s="462">
        <v>0</v>
      </c>
      <c r="Z16" s="462">
        <v>0</v>
      </c>
      <c r="AA16" s="462">
        <v>0</v>
      </c>
      <c r="AB16" s="462">
        <v>0</v>
      </c>
      <c r="AC16" s="462">
        <v>0</v>
      </c>
      <c r="AD16" s="462">
        <v>0</v>
      </c>
      <c r="AE16" s="462">
        <v>0</v>
      </c>
      <c r="AF16" s="462">
        <v>70</v>
      </c>
      <c r="AG16" s="486">
        <v>0</v>
      </c>
      <c r="AH16" s="486">
        <v>0</v>
      </c>
      <c r="AI16" s="486">
        <v>0</v>
      </c>
      <c r="AJ16" s="486">
        <v>0</v>
      </c>
      <c r="AK16" s="390">
        <v>0</v>
      </c>
      <c r="AL16" s="390">
        <v>0</v>
      </c>
      <c r="AM16" s="390">
        <v>0</v>
      </c>
      <c r="AN16" s="390">
        <v>0</v>
      </c>
      <c r="AO16" s="401">
        <v>0</v>
      </c>
      <c r="AP16" s="436">
        <v>0</v>
      </c>
    </row>
    <row r="17" spans="1:42" ht="43.5" thickBot="1" x14ac:dyDescent="0.3">
      <c r="A17" s="394">
        <v>2</v>
      </c>
      <c r="B17" s="973"/>
      <c r="C17" s="837"/>
      <c r="D17" s="437" t="s">
        <v>66</v>
      </c>
      <c r="E17" s="466">
        <v>1</v>
      </c>
      <c r="F17" s="466" t="s">
        <v>132</v>
      </c>
      <c r="G17" s="431" t="s">
        <v>133</v>
      </c>
      <c r="H17" s="391" t="s">
        <v>130</v>
      </c>
      <c r="I17" s="462" t="s">
        <v>111</v>
      </c>
      <c r="J17" s="462" t="s">
        <v>111</v>
      </c>
      <c r="K17" s="462" t="s">
        <v>111</v>
      </c>
      <c r="L17" s="399" t="s">
        <v>131</v>
      </c>
      <c r="M17" s="462" t="s">
        <v>111</v>
      </c>
      <c r="N17" s="389">
        <v>0</v>
      </c>
      <c r="O17" s="389">
        <v>0</v>
      </c>
      <c r="P17" s="389">
        <v>0</v>
      </c>
      <c r="Q17" s="392">
        <v>0</v>
      </c>
      <c r="R17" s="393">
        <v>0</v>
      </c>
      <c r="S17" s="393">
        <v>0</v>
      </c>
      <c r="T17" s="393">
        <v>0</v>
      </c>
      <c r="U17" s="393">
        <v>13000</v>
      </c>
      <c r="V17" s="837"/>
      <c r="W17" s="462">
        <v>4</v>
      </c>
      <c r="X17" s="462">
        <v>0.02</v>
      </c>
      <c r="Y17" s="462">
        <v>0</v>
      </c>
      <c r="Z17" s="462">
        <v>0</v>
      </c>
      <c r="AA17" s="462">
        <v>0</v>
      </c>
      <c r="AB17" s="462">
        <v>0</v>
      </c>
      <c r="AC17" s="462">
        <v>0</v>
      </c>
      <c r="AD17" s="462">
        <v>0</v>
      </c>
      <c r="AE17" s="462">
        <v>0</v>
      </c>
      <c r="AF17" s="462">
        <v>0</v>
      </c>
      <c r="AG17" s="486">
        <v>0</v>
      </c>
      <c r="AH17" s="486">
        <v>0</v>
      </c>
      <c r="AI17" s="486">
        <v>0</v>
      </c>
      <c r="AJ17" s="486">
        <v>0</v>
      </c>
      <c r="AK17" s="390">
        <v>0</v>
      </c>
      <c r="AL17" s="390">
        <v>0</v>
      </c>
      <c r="AM17" s="390">
        <v>0</v>
      </c>
      <c r="AN17" s="390">
        <v>516800</v>
      </c>
      <c r="AO17" s="438">
        <v>516800</v>
      </c>
      <c r="AP17" s="439">
        <v>516800</v>
      </c>
    </row>
    <row r="18" spans="1:42" ht="43.5" thickBot="1" x14ac:dyDescent="0.3">
      <c r="A18" s="394">
        <v>3</v>
      </c>
      <c r="B18" s="973"/>
      <c r="C18" s="837"/>
      <c r="D18" s="416" t="s">
        <v>134</v>
      </c>
      <c r="E18" s="462">
        <v>1</v>
      </c>
      <c r="F18" s="462" t="s">
        <v>128</v>
      </c>
      <c r="G18" s="431" t="s">
        <v>135</v>
      </c>
      <c r="H18" s="391" t="s">
        <v>130</v>
      </c>
      <c r="I18" s="462" t="s">
        <v>111</v>
      </c>
      <c r="J18" s="462" t="s">
        <v>111</v>
      </c>
      <c r="K18" s="462" t="s">
        <v>111</v>
      </c>
      <c r="L18" s="399" t="s">
        <v>131</v>
      </c>
      <c r="M18" s="462" t="s">
        <v>111</v>
      </c>
      <c r="N18" s="389">
        <v>464656</v>
      </c>
      <c r="O18" s="389">
        <v>320000</v>
      </c>
      <c r="P18" s="389">
        <v>11000</v>
      </c>
      <c r="Q18" s="392">
        <v>795656</v>
      </c>
      <c r="R18" s="393">
        <v>0</v>
      </c>
      <c r="S18" s="393">
        <v>0</v>
      </c>
      <c r="T18" s="393">
        <v>770</v>
      </c>
      <c r="U18" s="393">
        <v>100</v>
      </c>
      <c r="V18" s="837"/>
      <c r="W18" s="462">
        <v>2500</v>
      </c>
      <c r="X18" s="462">
        <v>27.56</v>
      </c>
      <c r="Y18" s="462">
        <v>0</v>
      </c>
      <c r="Z18" s="462">
        <v>0</v>
      </c>
      <c r="AA18" s="462">
        <v>872</v>
      </c>
      <c r="AB18" s="462">
        <v>0</v>
      </c>
      <c r="AC18" s="462">
        <v>0</v>
      </c>
      <c r="AD18" s="462">
        <v>0</v>
      </c>
      <c r="AE18" s="462">
        <v>0</v>
      </c>
      <c r="AF18" s="462">
        <v>0</v>
      </c>
      <c r="AG18" s="486">
        <v>0</v>
      </c>
      <c r="AH18" s="486">
        <v>0</v>
      </c>
      <c r="AI18" s="486">
        <v>0</v>
      </c>
      <c r="AJ18" s="486">
        <v>0</v>
      </c>
      <c r="AK18" s="390">
        <v>0</v>
      </c>
      <c r="AL18" s="390">
        <v>0</v>
      </c>
      <c r="AM18" s="390">
        <v>150000</v>
      </c>
      <c r="AN18" s="390">
        <v>260650</v>
      </c>
      <c r="AO18" s="438">
        <v>410650</v>
      </c>
      <c r="AP18" s="440">
        <v>-385006</v>
      </c>
    </row>
    <row r="19" spans="1:42" ht="43.5" thickBot="1" x14ac:dyDescent="0.3">
      <c r="A19" s="394">
        <v>4</v>
      </c>
      <c r="B19" s="973"/>
      <c r="C19" s="837"/>
      <c r="D19" s="437" t="s">
        <v>136</v>
      </c>
      <c r="E19" s="466">
        <v>1</v>
      </c>
      <c r="F19" s="466" t="s">
        <v>137</v>
      </c>
      <c r="G19" s="431" t="s">
        <v>138</v>
      </c>
      <c r="H19" s="391" t="s">
        <v>130</v>
      </c>
      <c r="I19" s="462" t="s">
        <v>111</v>
      </c>
      <c r="J19" s="462" t="s">
        <v>111</v>
      </c>
      <c r="K19" s="462" t="s">
        <v>111</v>
      </c>
      <c r="L19" s="399" t="s">
        <v>131</v>
      </c>
      <c r="M19" s="462" t="s">
        <v>111</v>
      </c>
      <c r="N19" s="389">
        <v>703640</v>
      </c>
      <c r="O19" s="389">
        <v>759200</v>
      </c>
      <c r="P19" s="389">
        <v>15200</v>
      </c>
      <c r="Q19" s="392">
        <v>1478040</v>
      </c>
      <c r="R19" s="393">
        <v>0</v>
      </c>
      <c r="S19" s="393">
        <v>0</v>
      </c>
      <c r="T19" s="393">
        <v>0</v>
      </c>
      <c r="U19" s="393">
        <v>100</v>
      </c>
      <c r="V19" s="837"/>
      <c r="W19" s="462">
        <v>2700</v>
      </c>
      <c r="X19" s="462">
        <v>29.761904761904763</v>
      </c>
      <c r="Y19" s="462">
        <v>0</v>
      </c>
      <c r="Z19" s="462">
        <v>0</v>
      </c>
      <c r="AA19" s="462">
        <v>0</v>
      </c>
      <c r="AB19" s="462">
        <v>0</v>
      </c>
      <c r="AC19" s="462">
        <v>0</v>
      </c>
      <c r="AD19" s="462">
        <v>0</v>
      </c>
      <c r="AE19" s="462">
        <v>0</v>
      </c>
      <c r="AF19" s="462">
        <v>5442</v>
      </c>
      <c r="AG19" s="486">
        <v>0</v>
      </c>
      <c r="AH19" s="486">
        <v>0</v>
      </c>
      <c r="AI19" s="486">
        <v>0</v>
      </c>
      <c r="AJ19" s="486">
        <v>0</v>
      </c>
      <c r="AK19" s="390">
        <v>0</v>
      </c>
      <c r="AL19" s="390">
        <v>0</v>
      </c>
      <c r="AM19" s="390">
        <v>0</v>
      </c>
      <c r="AN19" s="390">
        <v>1500000</v>
      </c>
      <c r="AO19" s="438">
        <v>1500000</v>
      </c>
      <c r="AP19" s="440">
        <v>21960</v>
      </c>
    </row>
    <row r="20" spans="1:42" ht="43.5" thickBot="1" x14ac:dyDescent="0.3">
      <c r="A20" s="394">
        <v>5</v>
      </c>
      <c r="B20" s="973"/>
      <c r="C20" s="837"/>
      <c r="D20" s="437" t="s">
        <v>139</v>
      </c>
      <c r="E20" s="466">
        <v>1</v>
      </c>
      <c r="F20" s="466" t="s">
        <v>140</v>
      </c>
      <c r="G20" s="466" t="s">
        <v>141</v>
      </c>
      <c r="H20" s="391" t="s">
        <v>130</v>
      </c>
      <c r="I20" s="462" t="s">
        <v>111</v>
      </c>
      <c r="J20" s="462" t="s">
        <v>111</v>
      </c>
      <c r="K20" s="462" t="s">
        <v>111</v>
      </c>
      <c r="L20" s="399" t="s">
        <v>131</v>
      </c>
      <c r="M20" s="462" t="s">
        <v>111</v>
      </c>
      <c r="N20" s="389">
        <v>534888</v>
      </c>
      <c r="O20" s="389">
        <v>458400</v>
      </c>
      <c r="P20" s="389">
        <v>16254</v>
      </c>
      <c r="Q20" s="392">
        <v>1009542</v>
      </c>
      <c r="R20" s="393">
        <v>0</v>
      </c>
      <c r="S20" s="393">
        <v>0</v>
      </c>
      <c r="T20" s="393">
        <v>0</v>
      </c>
      <c r="U20" s="393">
        <v>100</v>
      </c>
      <c r="V20" s="837"/>
      <c r="W20" s="462">
        <v>2872</v>
      </c>
      <c r="X20" s="462">
        <v>31.657848324514994</v>
      </c>
      <c r="Y20" s="462">
        <v>0</v>
      </c>
      <c r="Z20" s="462">
        <v>0</v>
      </c>
      <c r="AA20" s="462">
        <v>0</v>
      </c>
      <c r="AB20" s="462">
        <v>0</v>
      </c>
      <c r="AC20" s="462">
        <v>0</v>
      </c>
      <c r="AD20" s="462">
        <v>0</v>
      </c>
      <c r="AE20" s="462">
        <v>0</v>
      </c>
      <c r="AF20" s="462">
        <v>5397</v>
      </c>
      <c r="AG20" s="486">
        <v>0</v>
      </c>
      <c r="AH20" s="486">
        <v>0</v>
      </c>
      <c r="AI20" s="486">
        <v>0</v>
      </c>
      <c r="AJ20" s="486">
        <v>0</v>
      </c>
      <c r="AK20" s="390">
        <v>0</v>
      </c>
      <c r="AL20" s="390">
        <v>0</v>
      </c>
      <c r="AM20" s="390">
        <v>0</v>
      </c>
      <c r="AN20" s="390">
        <v>1200000</v>
      </c>
      <c r="AO20" s="438">
        <v>1200000</v>
      </c>
      <c r="AP20" s="440">
        <v>190458</v>
      </c>
    </row>
    <row r="21" spans="1:42" ht="43.5" thickBot="1" x14ac:dyDescent="0.3">
      <c r="A21" s="394">
        <v>6</v>
      </c>
      <c r="B21" s="973"/>
      <c r="C21" s="837"/>
      <c r="D21" s="437" t="s">
        <v>790</v>
      </c>
      <c r="E21" s="466">
        <v>1</v>
      </c>
      <c r="F21" s="466" t="s">
        <v>137</v>
      </c>
      <c r="G21" s="441" t="s">
        <v>142</v>
      </c>
      <c r="H21" s="391" t="s">
        <v>130</v>
      </c>
      <c r="I21" s="462" t="s">
        <v>111</v>
      </c>
      <c r="J21" s="462" t="s">
        <v>111</v>
      </c>
      <c r="K21" s="462" t="s">
        <v>111</v>
      </c>
      <c r="L21" s="399" t="s">
        <v>131</v>
      </c>
      <c r="M21" s="462" t="s">
        <v>111</v>
      </c>
      <c r="N21" s="389">
        <v>514556</v>
      </c>
      <c r="O21" s="389">
        <v>85200</v>
      </c>
      <c r="P21" s="389">
        <v>4500</v>
      </c>
      <c r="Q21" s="392">
        <v>604256</v>
      </c>
      <c r="R21" s="393">
        <v>0</v>
      </c>
      <c r="S21" s="393">
        <v>13000</v>
      </c>
      <c r="T21" s="393">
        <v>0</v>
      </c>
      <c r="U21" s="393">
        <v>14000</v>
      </c>
      <c r="V21" s="837"/>
      <c r="W21" s="462">
        <v>58</v>
      </c>
      <c r="X21" s="462">
        <v>0.6393298059964726</v>
      </c>
      <c r="Y21" s="462">
        <v>0</v>
      </c>
      <c r="Z21" s="462">
        <v>0</v>
      </c>
      <c r="AA21" s="462">
        <v>0</v>
      </c>
      <c r="AB21" s="462">
        <v>15.4</v>
      </c>
      <c r="AC21" s="462">
        <v>0</v>
      </c>
      <c r="AD21" s="462">
        <v>0</v>
      </c>
      <c r="AE21" s="462">
        <v>0</v>
      </c>
      <c r="AF21" s="462">
        <v>0</v>
      </c>
      <c r="AG21" s="486">
        <v>0</v>
      </c>
      <c r="AH21" s="486">
        <v>0</v>
      </c>
      <c r="AI21" s="486">
        <v>0</v>
      </c>
      <c r="AJ21" s="486">
        <v>0</v>
      </c>
      <c r="AK21" s="390">
        <v>0</v>
      </c>
      <c r="AL21" s="390">
        <v>0</v>
      </c>
      <c r="AM21" s="390">
        <v>0</v>
      </c>
      <c r="AN21" s="390">
        <v>1064091</v>
      </c>
      <c r="AO21" s="438">
        <v>1064091</v>
      </c>
      <c r="AP21" s="440">
        <v>459835</v>
      </c>
    </row>
    <row r="22" spans="1:42" ht="43.5" thickBot="1" x14ac:dyDescent="0.3">
      <c r="A22" s="394">
        <v>7</v>
      </c>
      <c r="B22" s="973"/>
      <c r="C22" s="837"/>
      <c r="D22" s="437" t="s">
        <v>143</v>
      </c>
      <c r="E22" s="466">
        <v>1</v>
      </c>
      <c r="F22" s="466" t="s">
        <v>144</v>
      </c>
      <c r="G22" s="466" t="s">
        <v>145</v>
      </c>
      <c r="H22" s="391" t="s">
        <v>130</v>
      </c>
      <c r="I22" s="462" t="s">
        <v>111</v>
      </c>
      <c r="J22" s="462" t="s">
        <v>111</v>
      </c>
      <c r="K22" s="462" t="s">
        <v>111</v>
      </c>
      <c r="L22" s="399" t="s">
        <v>131</v>
      </c>
      <c r="M22" s="462" t="s">
        <v>111</v>
      </c>
      <c r="N22" s="389">
        <v>1146584</v>
      </c>
      <c r="O22" s="389">
        <v>638400</v>
      </c>
      <c r="P22" s="389">
        <v>14200</v>
      </c>
      <c r="Q22" s="392">
        <v>1799184</v>
      </c>
      <c r="R22" s="393">
        <v>0</v>
      </c>
      <c r="S22" s="393">
        <v>0</v>
      </c>
      <c r="T22" s="393">
        <v>0</v>
      </c>
      <c r="U22" s="393">
        <v>15000</v>
      </c>
      <c r="V22" s="837"/>
      <c r="W22" s="462">
        <v>30</v>
      </c>
      <c r="X22" s="462">
        <v>0.3306878306878307</v>
      </c>
      <c r="Y22" s="462">
        <v>0</v>
      </c>
      <c r="Z22" s="462">
        <v>0</v>
      </c>
      <c r="AA22" s="462">
        <v>0</v>
      </c>
      <c r="AB22" s="442">
        <v>164</v>
      </c>
      <c r="AC22" s="462">
        <v>0</v>
      </c>
      <c r="AD22" s="462">
        <v>0</v>
      </c>
      <c r="AE22" s="462">
        <v>0</v>
      </c>
      <c r="AF22" s="462">
        <v>0</v>
      </c>
      <c r="AG22" s="486">
        <v>0</v>
      </c>
      <c r="AH22" s="486">
        <v>0</v>
      </c>
      <c r="AI22" s="486">
        <v>0</v>
      </c>
      <c r="AJ22" s="486">
        <v>0</v>
      </c>
      <c r="AK22" s="390">
        <v>0</v>
      </c>
      <c r="AL22" s="390">
        <v>0</v>
      </c>
      <c r="AM22" s="390">
        <v>300000</v>
      </c>
      <c r="AN22" s="390">
        <v>1920500</v>
      </c>
      <c r="AO22" s="438">
        <v>2220500</v>
      </c>
      <c r="AP22" s="440">
        <v>421316</v>
      </c>
    </row>
    <row r="23" spans="1:42" ht="43.5" thickBot="1" x14ac:dyDescent="0.3">
      <c r="A23" s="394">
        <v>8</v>
      </c>
      <c r="B23" s="973"/>
      <c r="C23" s="837"/>
      <c r="D23" s="437" t="s">
        <v>57</v>
      </c>
      <c r="E23" s="466">
        <v>1</v>
      </c>
      <c r="F23" s="466" t="s">
        <v>146</v>
      </c>
      <c r="G23" s="466">
        <v>1007</v>
      </c>
      <c r="H23" s="391" t="s">
        <v>130</v>
      </c>
      <c r="I23" s="462" t="s">
        <v>111</v>
      </c>
      <c r="J23" s="462" t="s">
        <v>111</v>
      </c>
      <c r="K23" s="462" t="s">
        <v>111</v>
      </c>
      <c r="L23" s="399" t="s">
        <v>131</v>
      </c>
      <c r="M23" s="462" t="s">
        <v>111</v>
      </c>
      <c r="N23" s="389">
        <v>0</v>
      </c>
      <c r="O23" s="389">
        <v>0</v>
      </c>
      <c r="P23" s="389">
        <v>0</v>
      </c>
      <c r="Q23" s="392">
        <v>0</v>
      </c>
      <c r="R23" s="393">
        <v>0</v>
      </c>
      <c r="S23" s="393">
        <v>0</v>
      </c>
      <c r="T23" s="393">
        <v>0</v>
      </c>
      <c r="U23" s="393">
        <v>39040</v>
      </c>
      <c r="V23" s="837"/>
      <c r="W23" s="462">
        <v>0</v>
      </c>
      <c r="X23" s="462">
        <v>0</v>
      </c>
      <c r="Y23" s="462">
        <v>0</v>
      </c>
      <c r="Z23" s="462">
        <v>0</v>
      </c>
      <c r="AA23" s="462">
        <v>0</v>
      </c>
      <c r="AB23" s="462">
        <v>0</v>
      </c>
      <c r="AC23" s="462">
        <v>0</v>
      </c>
      <c r="AD23" s="462">
        <v>0</v>
      </c>
      <c r="AE23" s="462">
        <v>0</v>
      </c>
      <c r="AF23" s="462">
        <v>0</v>
      </c>
      <c r="AG23" s="486">
        <v>0</v>
      </c>
      <c r="AH23" s="486">
        <v>0</v>
      </c>
      <c r="AI23" s="486">
        <v>0</v>
      </c>
      <c r="AJ23" s="486">
        <v>0</v>
      </c>
      <c r="AK23" s="390">
        <v>0</v>
      </c>
      <c r="AL23" s="390">
        <v>0</v>
      </c>
      <c r="AM23" s="390">
        <v>0</v>
      </c>
      <c r="AN23" s="443">
        <v>0</v>
      </c>
      <c r="AO23" s="438">
        <v>0</v>
      </c>
      <c r="AP23" s="440">
        <v>0</v>
      </c>
    </row>
    <row r="24" spans="1:42" ht="43.5" thickBot="1" x14ac:dyDescent="0.3">
      <c r="A24" s="394">
        <v>9</v>
      </c>
      <c r="B24" s="973"/>
      <c r="C24" s="837"/>
      <c r="D24" s="437" t="s">
        <v>106</v>
      </c>
      <c r="E24" s="466">
        <v>1</v>
      </c>
      <c r="F24" s="466" t="s">
        <v>147</v>
      </c>
      <c r="G24" s="466" t="s">
        <v>148</v>
      </c>
      <c r="H24" s="391" t="s">
        <v>130</v>
      </c>
      <c r="I24" s="462" t="s">
        <v>111</v>
      </c>
      <c r="J24" s="462" t="s">
        <v>111</v>
      </c>
      <c r="K24" s="462" t="s">
        <v>111</v>
      </c>
      <c r="L24" s="399" t="s">
        <v>131</v>
      </c>
      <c r="M24" s="462" t="s">
        <v>111</v>
      </c>
      <c r="N24" s="389">
        <v>0</v>
      </c>
      <c r="O24" s="389">
        <v>0</v>
      </c>
      <c r="P24" s="389">
        <v>0</v>
      </c>
      <c r="Q24" s="392">
        <v>0</v>
      </c>
      <c r="R24" s="393">
        <v>0</v>
      </c>
      <c r="S24" s="393">
        <v>0</v>
      </c>
      <c r="T24" s="393">
        <v>0</v>
      </c>
      <c r="U24" s="393">
        <v>0</v>
      </c>
      <c r="V24" s="837"/>
      <c r="W24" s="462">
        <v>0</v>
      </c>
      <c r="X24" s="462">
        <v>0</v>
      </c>
      <c r="Y24" s="462">
        <v>0</v>
      </c>
      <c r="Z24" s="462">
        <v>0</v>
      </c>
      <c r="AA24" s="462">
        <v>0</v>
      </c>
      <c r="AB24" s="462">
        <v>0</v>
      </c>
      <c r="AC24" s="462">
        <v>0</v>
      </c>
      <c r="AD24" s="462">
        <v>0</v>
      </c>
      <c r="AE24" s="462">
        <v>0</v>
      </c>
      <c r="AF24" s="462">
        <v>0</v>
      </c>
      <c r="AG24" s="486">
        <v>0</v>
      </c>
      <c r="AH24" s="486">
        <v>0</v>
      </c>
      <c r="AI24" s="486">
        <v>0</v>
      </c>
      <c r="AJ24" s="486">
        <v>0</v>
      </c>
      <c r="AK24" s="390">
        <v>0</v>
      </c>
      <c r="AL24" s="390">
        <v>0</v>
      </c>
      <c r="AM24" s="390">
        <v>0</v>
      </c>
      <c r="AN24" s="443">
        <v>150000</v>
      </c>
      <c r="AO24" s="438">
        <v>150000</v>
      </c>
      <c r="AP24" s="440">
        <v>150000</v>
      </c>
    </row>
    <row r="25" spans="1:42" ht="43.5" thickBot="1" x14ac:dyDescent="0.3">
      <c r="A25" s="350">
        <v>10</v>
      </c>
      <c r="B25" s="973"/>
      <c r="C25" s="837"/>
      <c r="D25" s="441" t="s">
        <v>791</v>
      </c>
      <c r="E25" s="466">
        <v>1</v>
      </c>
      <c r="F25" s="466" t="s">
        <v>149</v>
      </c>
      <c r="G25" s="441" t="s">
        <v>150</v>
      </c>
      <c r="H25" s="444" t="s">
        <v>130</v>
      </c>
      <c r="I25" s="466" t="s">
        <v>111</v>
      </c>
      <c r="J25" s="466" t="s">
        <v>111</v>
      </c>
      <c r="K25" s="466" t="s">
        <v>111</v>
      </c>
      <c r="L25" s="441" t="s">
        <v>131</v>
      </c>
      <c r="M25" s="466" t="s">
        <v>111</v>
      </c>
      <c r="N25" s="389">
        <v>511600</v>
      </c>
      <c r="O25" s="389">
        <v>172000</v>
      </c>
      <c r="P25" s="389">
        <v>0</v>
      </c>
      <c r="Q25" s="392">
        <v>683600</v>
      </c>
      <c r="R25" s="393">
        <v>13000</v>
      </c>
      <c r="S25" s="393">
        <v>1200</v>
      </c>
      <c r="T25" s="393">
        <v>0</v>
      </c>
      <c r="U25" s="393">
        <v>13000</v>
      </c>
      <c r="V25" s="838"/>
      <c r="W25" s="462">
        <v>0</v>
      </c>
      <c r="X25" s="462">
        <v>0</v>
      </c>
      <c r="Y25" s="462">
        <v>0</v>
      </c>
      <c r="Z25" s="462">
        <v>0</v>
      </c>
      <c r="AA25" s="462">
        <v>0</v>
      </c>
      <c r="AB25" s="462">
        <v>0</v>
      </c>
      <c r="AC25" s="462">
        <v>0</v>
      </c>
      <c r="AD25" s="462">
        <v>0</v>
      </c>
      <c r="AE25" s="462">
        <v>0</v>
      </c>
      <c r="AF25" s="462">
        <v>0</v>
      </c>
      <c r="AG25" s="486">
        <v>0</v>
      </c>
      <c r="AH25" s="486">
        <v>0</v>
      </c>
      <c r="AI25" s="486">
        <v>0</v>
      </c>
      <c r="AJ25" s="486">
        <v>0</v>
      </c>
      <c r="AK25" s="390">
        <v>0</v>
      </c>
      <c r="AL25" s="390">
        <v>0</v>
      </c>
      <c r="AM25" s="390">
        <v>18000</v>
      </c>
      <c r="AN25" s="443">
        <v>0</v>
      </c>
      <c r="AO25" s="438">
        <v>18000</v>
      </c>
      <c r="AP25" s="445">
        <v>-665600</v>
      </c>
    </row>
    <row r="26" spans="1:42" ht="171.75" thickBot="1" x14ac:dyDescent="0.3">
      <c r="A26" s="462">
        <v>1</v>
      </c>
      <c r="B26" s="972" t="s">
        <v>151</v>
      </c>
      <c r="C26" s="836">
        <v>9</v>
      </c>
      <c r="D26" s="399" t="s">
        <v>66</v>
      </c>
      <c r="E26" s="462">
        <v>1</v>
      </c>
      <c r="F26" s="418" t="s">
        <v>152</v>
      </c>
      <c r="G26" s="399" t="s">
        <v>290</v>
      </c>
      <c r="H26" s="368" t="s">
        <v>153</v>
      </c>
      <c r="I26" s="462" t="s">
        <v>111</v>
      </c>
      <c r="J26" s="462" t="s">
        <v>111</v>
      </c>
      <c r="K26" s="462" t="s">
        <v>111</v>
      </c>
      <c r="L26" s="399" t="s">
        <v>154</v>
      </c>
      <c r="M26" s="462" t="s">
        <v>111</v>
      </c>
      <c r="N26" s="389">
        <v>35000</v>
      </c>
      <c r="O26" s="389">
        <v>198000</v>
      </c>
      <c r="P26" s="389">
        <v>0</v>
      </c>
      <c r="Q26" s="392">
        <v>233000</v>
      </c>
      <c r="R26" s="393">
        <v>27000</v>
      </c>
      <c r="S26" s="393">
        <v>0</v>
      </c>
      <c r="T26" s="393">
        <v>300</v>
      </c>
      <c r="U26" s="393">
        <v>0</v>
      </c>
      <c r="V26" s="981">
        <v>11437</v>
      </c>
      <c r="W26" s="462">
        <v>11437</v>
      </c>
      <c r="X26" s="462">
        <v>100</v>
      </c>
      <c r="Y26" s="462">
        <v>2.5</v>
      </c>
      <c r="Z26" s="462">
        <v>0</v>
      </c>
      <c r="AA26" s="462">
        <v>0</v>
      </c>
      <c r="AB26" s="462">
        <v>0</v>
      </c>
      <c r="AC26" s="462">
        <v>0</v>
      </c>
      <c r="AD26" s="462">
        <v>0</v>
      </c>
      <c r="AE26" s="462">
        <v>0</v>
      </c>
      <c r="AF26" s="462">
        <v>0</v>
      </c>
      <c r="AG26" s="486">
        <v>0</v>
      </c>
      <c r="AH26" s="486">
        <v>0</v>
      </c>
      <c r="AI26" s="486">
        <v>0</v>
      </c>
      <c r="AJ26" s="486">
        <v>0</v>
      </c>
      <c r="AK26" s="390">
        <v>67500</v>
      </c>
      <c r="AL26" s="390">
        <v>0</v>
      </c>
      <c r="AM26" s="390">
        <v>0</v>
      </c>
      <c r="AN26" s="390">
        <v>0</v>
      </c>
      <c r="AO26" s="438">
        <v>67500</v>
      </c>
      <c r="AP26" s="445">
        <v>-165500</v>
      </c>
    </row>
    <row r="27" spans="1:42" ht="171.75" thickBot="1" x14ac:dyDescent="0.3">
      <c r="A27" s="462">
        <v>2</v>
      </c>
      <c r="B27" s="973"/>
      <c r="C27" s="837"/>
      <c r="D27" s="399" t="s">
        <v>66</v>
      </c>
      <c r="E27" s="462">
        <v>1</v>
      </c>
      <c r="F27" s="418" t="s">
        <v>155</v>
      </c>
      <c r="G27" s="399" t="s">
        <v>156</v>
      </c>
      <c r="H27" s="368" t="s">
        <v>153</v>
      </c>
      <c r="I27" s="462" t="s">
        <v>111</v>
      </c>
      <c r="J27" s="462" t="s">
        <v>111</v>
      </c>
      <c r="K27" s="462" t="s">
        <v>111</v>
      </c>
      <c r="L27" s="399" t="s">
        <v>157</v>
      </c>
      <c r="M27" s="462" t="s">
        <v>111</v>
      </c>
      <c r="N27" s="389">
        <v>102700</v>
      </c>
      <c r="O27" s="389">
        <v>264000</v>
      </c>
      <c r="P27" s="389">
        <v>0</v>
      </c>
      <c r="Q27" s="392">
        <v>366700</v>
      </c>
      <c r="R27" s="393">
        <v>30000</v>
      </c>
      <c r="S27" s="393">
        <v>0</v>
      </c>
      <c r="T27" s="393">
        <v>300</v>
      </c>
      <c r="U27" s="393">
        <v>18000</v>
      </c>
      <c r="V27" s="982"/>
      <c r="W27" s="462">
        <v>12</v>
      </c>
      <c r="X27" s="462">
        <v>0.10492261956806856</v>
      </c>
      <c r="Y27" s="462">
        <v>2.31</v>
      </c>
      <c r="Z27" s="462">
        <v>0</v>
      </c>
      <c r="AA27" s="462">
        <v>50</v>
      </c>
      <c r="AB27" s="462">
        <v>0</v>
      </c>
      <c r="AC27" s="462">
        <v>2.2999999999999998</v>
      </c>
      <c r="AD27" s="462">
        <v>0</v>
      </c>
      <c r="AE27" s="462">
        <v>50</v>
      </c>
      <c r="AF27" s="462">
        <v>136</v>
      </c>
      <c r="AG27" s="486">
        <v>69300</v>
      </c>
      <c r="AH27" s="486">
        <v>0</v>
      </c>
      <c r="AI27" s="486">
        <v>0</v>
      </c>
      <c r="AJ27" s="486">
        <v>15000</v>
      </c>
      <c r="AK27" s="390">
        <v>69300</v>
      </c>
      <c r="AL27" s="390">
        <v>0</v>
      </c>
      <c r="AM27" s="390">
        <v>15000</v>
      </c>
      <c r="AN27" s="390">
        <v>0</v>
      </c>
      <c r="AO27" s="438">
        <v>84300</v>
      </c>
      <c r="AP27" s="445">
        <v>-282400</v>
      </c>
    </row>
    <row r="28" spans="1:42" ht="57.75" thickBot="1" x14ac:dyDescent="0.3">
      <c r="A28" s="462">
        <v>3</v>
      </c>
      <c r="B28" s="973"/>
      <c r="C28" s="837"/>
      <c r="D28" s="399" t="s">
        <v>48</v>
      </c>
      <c r="E28" s="462">
        <v>1</v>
      </c>
      <c r="F28" s="399" t="s">
        <v>158</v>
      </c>
      <c r="G28" s="399" t="s">
        <v>159</v>
      </c>
      <c r="H28" s="368" t="s">
        <v>291</v>
      </c>
      <c r="I28" s="462" t="s">
        <v>111</v>
      </c>
      <c r="J28" s="462" t="s">
        <v>111</v>
      </c>
      <c r="K28" s="462" t="s">
        <v>111</v>
      </c>
      <c r="L28" s="369" t="s">
        <v>160</v>
      </c>
      <c r="M28" s="462" t="s">
        <v>111</v>
      </c>
      <c r="N28" s="389">
        <v>958000</v>
      </c>
      <c r="O28" s="389">
        <v>308000</v>
      </c>
      <c r="P28" s="389">
        <v>148000</v>
      </c>
      <c r="Q28" s="392">
        <v>1414000</v>
      </c>
      <c r="R28" s="393">
        <v>0</v>
      </c>
      <c r="S28" s="393">
        <v>0</v>
      </c>
      <c r="T28" s="393">
        <v>0</v>
      </c>
      <c r="U28" s="393">
        <v>13000</v>
      </c>
      <c r="V28" s="982"/>
      <c r="W28" s="462">
        <v>1100</v>
      </c>
      <c r="X28" s="462">
        <v>9.6179067937396177</v>
      </c>
      <c r="Y28" s="462">
        <v>0</v>
      </c>
      <c r="Z28" s="462">
        <v>0</v>
      </c>
      <c r="AA28" s="462">
        <v>0</v>
      </c>
      <c r="AB28" s="462">
        <v>136</v>
      </c>
      <c r="AC28" s="462">
        <v>0</v>
      </c>
      <c r="AD28" s="462">
        <v>0</v>
      </c>
      <c r="AE28" s="462">
        <v>0</v>
      </c>
      <c r="AF28" s="462">
        <v>0</v>
      </c>
      <c r="AG28" s="486">
        <v>0</v>
      </c>
      <c r="AH28" s="486">
        <v>0</v>
      </c>
      <c r="AI28" s="486">
        <v>0</v>
      </c>
      <c r="AJ28" s="486">
        <v>0</v>
      </c>
      <c r="AK28" s="390">
        <v>0</v>
      </c>
      <c r="AL28" s="390">
        <v>0</v>
      </c>
      <c r="AM28" s="390">
        <v>0</v>
      </c>
      <c r="AN28" s="390">
        <v>0</v>
      </c>
      <c r="AO28" s="438">
        <v>0</v>
      </c>
      <c r="AP28" s="445">
        <v>-1414000</v>
      </c>
    </row>
    <row r="29" spans="1:42" ht="57.75" thickBot="1" x14ac:dyDescent="0.3">
      <c r="A29" s="462">
        <v>4</v>
      </c>
      <c r="B29" s="973"/>
      <c r="C29" s="837"/>
      <c r="D29" s="399" t="s">
        <v>54</v>
      </c>
      <c r="E29" s="462">
        <v>1</v>
      </c>
      <c r="F29" s="418" t="s">
        <v>162</v>
      </c>
      <c r="G29" s="399" t="s">
        <v>163</v>
      </c>
      <c r="H29" s="368" t="s">
        <v>291</v>
      </c>
      <c r="I29" s="462" t="s">
        <v>111</v>
      </c>
      <c r="J29" s="462" t="s">
        <v>111</v>
      </c>
      <c r="K29" s="462" t="s">
        <v>111</v>
      </c>
      <c r="L29" s="399" t="s">
        <v>164</v>
      </c>
      <c r="M29" s="462" t="s">
        <v>111</v>
      </c>
      <c r="N29" s="389">
        <v>276000</v>
      </c>
      <c r="O29" s="389">
        <v>695200</v>
      </c>
      <c r="P29" s="389">
        <v>4000</v>
      </c>
      <c r="Q29" s="392">
        <v>975200</v>
      </c>
      <c r="R29" s="393">
        <v>0</v>
      </c>
      <c r="S29" s="393">
        <v>0</v>
      </c>
      <c r="T29" s="393">
        <v>0</v>
      </c>
      <c r="U29" s="393">
        <v>200</v>
      </c>
      <c r="V29" s="982"/>
      <c r="W29" s="462">
        <v>11437</v>
      </c>
      <c r="X29" s="462">
        <v>100</v>
      </c>
      <c r="Y29" s="462">
        <v>0</v>
      </c>
      <c r="Z29" s="462">
        <v>0</v>
      </c>
      <c r="AA29" s="462">
        <v>0</v>
      </c>
      <c r="AB29" s="462">
        <v>0</v>
      </c>
      <c r="AC29" s="462">
        <v>0</v>
      </c>
      <c r="AD29" s="462">
        <v>0</v>
      </c>
      <c r="AE29" s="462">
        <v>4088</v>
      </c>
      <c r="AF29" s="462">
        <v>0</v>
      </c>
      <c r="AG29" s="486">
        <v>0</v>
      </c>
      <c r="AH29" s="486">
        <v>0</v>
      </c>
      <c r="AI29" s="486">
        <v>0</v>
      </c>
      <c r="AJ29" s="486">
        <v>817600</v>
      </c>
      <c r="AK29" s="390">
        <v>0</v>
      </c>
      <c r="AL29" s="390">
        <v>0</v>
      </c>
      <c r="AM29" s="390">
        <v>817600</v>
      </c>
      <c r="AN29" s="390">
        <v>0</v>
      </c>
      <c r="AO29" s="438">
        <v>817600</v>
      </c>
      <c r="AP29" s="445">
        <v>-157600</v>
      </c>
    </row>
    <row r="30" spans="1:42" ht="114" customHeight="1" thickBot="1" x14ac:dyDescent="0.3">
      <c r="A30" s="462">
        <v>5</v>
      </c>
      <c r="B30" s="973"/>
      <c r="C30" s="837"/>
      <c r="D30" s="399" t="s">
        <v>165</v>
      </c>
      <c r="E30" s="462">
        <v>1</v>
      </c>
      <c r="F30" s="418" t="s">
        <v>166</v>
      </c>
      <c r="G30" s="399" t="s">
        <v>167</v>
      </c>
      <c r="H30" s="368" t="s">
        <v>291</v>
      </c>
      <c r="I30" s="462" t="s">
        <v>111</v>
      </c>
      <c r="J30" s="462" t="s">
        <v>111</v>
      </c>
      <c r="K30" s="462" t="s">
        <v>111</v>
      </c>
      <c r="L30" s="399" t="s">
        <v>292</v>
      </c>
      <c r="M30" s="462" t="s">
        <v>111</v>
      </c>
      <c r="N30" s="389">
        <v>118200</v>
      </c>
      <c r="O30" s="389">
        <v>343500</v>
      </c>
      <c r="P30" s="389">
        <v>0</v>
      </c>
      <c r="Q30" s="392">
        <v>461700</v>
      </c>
      <c r="R30" s="393">
        <v>0</v>
      </c>
      <c r="S30" s="393">
        <v>0</v>
      </c>
      <c r="T30" s="393">
        <v>0</v>
      </c>
      <c r="U30" s="393">
        <v>0</v>
      </c>
      <c r="V30" s="982"/>
      <c r="W30" s="462">
        <v>0</v>
      </c>
      <c r="X30" s="462">
        <v>0</v>
      </c>
      <c r="Y30" s="462">
        <v>0</v>
      </c>
      <c r="Z30" s="462">
        <v>0</v>
      </c>
      <c r="AA30" s="462">
        <v>0</v>
      </c>
      <c r="AB30" s="462">
        <v>0</v>
      </c>
      <c r="AC30" s="462">
        <v>0</v>
      </c>
      <c r="AD30" s="462">
        <v>0</v>
      </c>
      <c r="AE30" s="462">
        <v>0</v>
      </c>
      <c r="AF30" s="462">
        <v>0</v>
      </c>
      <c r="AG30" s="486">
        <v>0</v>
      </c>
      <c r="AH30" s="486">
        <v>0</v>
      </c>
      <c r="AI30" s="486">
        <v>0</v>
      </c>
      <c r="AJ30" s="486">
        <v>0</v>
      </c>
      <c r="AK30" s="390">
        <v>0</v>
      </c>
      <c r="AL30" s="390">
        <v>0</v>
      </c>
      <c r="AM30" s="390">
        <v>0</v>
      </c>
      <c r="AN30" s="390">
        <v>0</v>
      </c>
      <c r="AO30" s="438">
        <v>0</v>
      </c>
      <c r="AP30" s="445">
        <v>-461700</v>
      </c>
    </row>
    <row r="31" spans="1:42" ht="57.75" thickBot="1" x14ac:dyDescent="0.3">
      <c r="A31" s="466">
        <v>6</v>
      </c>
      <c r="B31" s="973"/>
      <c r="C31" s="837"/>
      <c r="D31" s="399" t="s">
        <v>53</v>
      </c>
      <c r="E31" s="462">
        <v>1</v>
      </c>
      <c r="F31" s="418" t="s">
        <v>168</v>
      </c>
      <c r="G31" s="399" t="s">
        <v>169</v>
      </c>
      <c r="H31" s="368" t="s">
        <v>291</v>
      </c>
      <c r="I31" s="462" t="s">
        <v>111</v>
      </c>
      <c r="J31" s="462" t="s">
        <v>111</v>
      </c>
      <c r="K31" s="462" t="s">
        <v>111</v>
      </c>
      <c r="L31" s="369" t="s">
        <v>170</v>
      </c>
      <c r="M31" s="462" t="s">
        <v>111</v>
      </c>
      <c r="N31" s="389">
        <v>57000</v>
      </c>
      <c r="O31" s="389">
        <v>1526800</v>
      </c>
      <c r="P31" s="389">
        <v>0</v>
      </c>
      <c r="Q31" s="392">
        <v>1583800</v>
      </c>
      <c r="R31" s="393"/>
      <c r="S31" s="393"/>
      <c r="T31" s="393">
        <v>200</v>
      </c>
      <c r="U31" s="393">
        <v>10000</v>
      </c>
      <c r="V31" s="982"/>
      <c r="W31" s="462">
        <v>1400</v>
      </c>
      <c r="X31" s="462">
        <v>12.240972282941332</v>
      </c>
      <c r="Y31" s="462">
        <v>0</v>
      </c>
      <c r="Z31" s="462">
        <v>0</v>
      </c>
      <c r="AA31" s="462">
        <v>0</v>
      </c>
      <c r="AB31" s="462">
        <v>445</v>
      </c>
      <c r="AC31" s="462">
        <v>0</v>
      </c>
      <c r="AD31" s="462">
        <v>0</v>
      </c>
      <c r="AE31" s="462">
        <v>0</v>
      </c>
      <c r="AF31" s="462">
        <v>34.5</v>
      </c>
      <c r="AG31" s="486">
        <v>0</v>
      </c>
      <c r="AH31" s="486">
        <v>0</v>
      </c>
      <c r="AI31" s="486">
        <v>0</v>
      </c>
      <c r="AJ31" s="486">
        <v>235000</v>
      </c>
      <c r="AK31" s="390">
        <v>0</v>
      </c>
      <c r="AL31" s="390">
        <v>0</v>
      </c>
      <c r="AM31" s="390">
        <v>0</v>
      </c>
      <c r="AN31" s="390">
        <v>291000</v>
      </c>
      <c r="AO31" s="438">
        <v>291000</v>
      </c>
      <c r="AP31" s="445">
        <v>-1292800</v>
      </c>
    </row>
    <row r="32" spans="1:42" ht="57.75" thickBot="1" x14ac:dyDescent="0.3">
      <c r="A32" s="466">
        <v>7</v>
      </c>
      <c r="B32" s="973"/>
      <c r="C32" s="837"/>
      <c r="D32" s="399" t="s">
        <v>293</v>
      </c>
      <c r="E32" s="462">
        <v>1</v>
      </c>
      <c r="F32" s="418">
        <v>44092</v>
      </c>
      <c r="G32" s="421" t="s">
        <v>176</v>
      </c>
      <c r="H32" s="368" t="s">
        <v>291</v>
      </c>
      <c r="I32" s="462" t="s">
        <v>111</v>
      </c>
      <c r="J32" s="462" t="s">
        <v>111</v>
      </c>
      <c r="K32" s="462" t="s">
        <v>111</v>
      </c>
      <c r="L32" s="369" t="s">
        <v>294</v>
      </c>
      <c r="M32" s="462" t="s">
        <v>111</v>
      </c>
      <c r="N32" s="389">
        <v>0</v>
      </c>
      <c r="O32" s="389">
        <v>0</v>
      </c>
      <c r="P32" s="389">
        <v>0</v>
      </c>
      <c r="Q32" s="392">
        <v>0</v>
      </c>
      <c r="R32" s="393"/>
      <c r="S32" s="393"/>
      <c r="T32" s="393"/>
      <c r="U32" s="393"/>
      <c r="V32" s="982"/>
      <c r="W32" s="462">
        <v>0</v>
      </c>
      <c r="X32" s="462">
        <v>0</v>
      </c>
      <c r="Y32" s="462">
        <v>0</v>
      </c>
      <c r="Z32" s="462">
        <v>0</v>
      </c>
      <c r="AA32" s="462">
        <v>0</v>
      </c>
      <c r="AB32" s="462">
        <v>0</v>
      </c>
      <c r="AC32" s="462">
        <v>0</v>
      </c>
      <c r="AD32" s="462">
        <v>0</v>
      </c>
      <c r="AE32" s="462">
        <v>0</v>
      </c>
      <c r="AF32" s="462">
        <v>0</v>
      </c>
      <c r="AG32" s="486">
        <v>0</v>
      </c>
      <c r="AH32" s="486">
        <v>0</v>
      </c>
      <c r="AI32" s="486">
        <v>0</v>
      </c>
      <c r="AJ32" s="486"/>
      <c r="AK32" s="390">
        <v>0</v>
      </c>
      <c r="AL32" s="390">
        <v>0</v>
      </c>
      <c r="AM32" s="390">
        <v>0</v>
      </c>
      <c r="AN32" s="390">
        <v>0</v>
      </c>
      <c r="AO32" s="438">
        <v>0</v>
      </c>
      <c r="AP32" s="445">
        <v>0</v>
      </c>
    </row>
    <row r="33" spans="1:42" ht="57.75" thickBot="1" x14ac:dyDescent="0.3">
      <c r="A33" s="466">
        <v>8</v>
      </c>
      <c r="B33" s="973"/>
      <c r="C33" s="837"/>
      <c r="D33" s="399" t="s">
        <v>171</v>
      </c>
      <c r="E33" s="462">
        <v>1</v>
      </c>
      <c r="F33" s="418">
        <v>44092</v>
      </c>
      <c r="G33" s="418" t="s">
        <v>172</v>
      </c>
      <c r="H33" s="368" t="s">
        <v>291</v>
      </c>
      <c r="I33" s="462" t="s">
        <v>111</v>
      </c>
      <c r="J33" s="462" t="s">
        <v>111</v>
      </c>
      <c r="K33" s="462" t="s">
        <v>111</v>
      </c>
      <c r="L33" s="369" t="s">
        <v>294</v>
      </c>
      <c r="M33" s="462" t="s">
        <v>111</v>
      </c>
      <c r="N33" s="389">
        <v>424600</v>
      </c>
      <c r="O33" s="389">
        <v>470800</v>
      </c>
      <c r="P33" s="389">
        <v>109000</v>
      </c>
      <c r="Q33" s="392">
        <v>1004400</v>
      </c>
      <c r="R33" s="393"/>
      <c r="S33" s="393"/>
      <c r="T33" s="393"/>
      <c r="U33" s="393"/>
      <c r="V33" s="983"/>
      <c r="W33" s="462">
        <v>900</v>
      </c>
      <c r="X33" s="462">
        <v>7.8691964676051409</v>
      </c>
      <c r="Y33" s="462">
        <v>0</v>
      </c>
      <c r="Z33" s="462">
        <v>0</v>
      </c>
      <c r="AA33" s="462">
        <v>0</v>
      </c>
      <c r="AB33" s="462">
        <v>80</v>
      </c>
      <c r="AC33" s="462">
        <v>0</v>
      </c>
      <c r="AD33" s="462">
        <v>0</v>
      </c>
      <c r="AE33" s="462">
        <v>0</v>
      </c>
      <c r="AF33" s="462">
        <v>0</v>
      </c>
      <c r="AG33" s="486">
        <v>0</v>
      </c>
      <c r="AH33" s="486">
        <v>0</v>
      </c>
      <c r="AI33" s="486">
        <v>0</v>
      </c>
      <c r="AJ33" s="486">
        <v>0</v>
      </c>
      <c r="AK33" s="390">
        <v>0</v>
      </c>
      <c r="AL33" s="390">
        <v>0</v>
      </c>
      <c r="AM33" s="390">
        <v>0</v>
      </c>
      <c r="AN33" s="390">
        <v>0</v>
      </c>
      <c r="AO33" s="438">
        <v>0</v>
      </c>
      <c r="AP33" s="445">
        <v>-1004400</v>
      </c>
    </row>
    <row r="34" spans="1:42" ht="57.75" thickBot="1" x14ac:dyDescent="0.3">
      <c r="A34" s="466">
        <v>9</v>
      </c>
      <c r="B34" s="974"/>
      <c r="C34" s="838"/>
      <c r="D34" s="399" t="s">
        <v>173</v>
      </c>
      <c r="E34" s="462">
        <v>1</v>
      </c>
      <c r="F34" s="418">
        <v>44063</v>
      </c>
      <c r="G34" s="399" t="s">
        <v>174</v>
      </c>
      <c r="H34" s="368" t="s">
        <v>291</v>
      </c>
      <c r="I34" s="462" t="s">
        <v>111</v>
      </c>
      <c r="J34" s="462" t="s">
        <v>111</v>
      </c>
      <c r="K34" s="462" t="s">
        <v>111</v>
      </c>
      <c r="L34" s="369" t="s">
        <v>175</v>
      </c>
      <c r="M34" s="462" t="s">
        <v>111</v>
      </c>
      <c r="N34" s="389">
        <v>0</v>
      </c>
      <c r="O34" s="389">
        <v>792000</v>
      </c>
      <c r="P34" s="389">
        <v>0</v>
      </c>
      <c r="Q34" s="392">
        <v>792000</v>
      </c>
      <c r="R34" s="393"/>
      <c r="S34" s="393"/>
      <c r="T34" s="393"/>
      <c r="U34" s="393"/>
      <c r="V34" s="458"/>
      <c r="W34" s="462"/>
      <c r="X34" s="462"/>
      <c r="Y34" s="462">
        <v>0</v>
      </c>
      <c r="Z34" s="462">
        <v>0</v>
      </c>
      <c r="AA34" s="462">
        <v>0</v>
      </c>
      <c r="AB34" s="462">
        <v>0</v>
      </c>
      <c r="AC34" s="462">
        <v>0</v>
      </c>
      <c r="AD34" s="462">
        <v>0</v>
      </c>
      <c r="AE34" s="462">
        <v>0</v>
      </c>
      <c r="AF34" s="462">
        <v>0</v>
      </c>
      <c r="AG34" s="486">
        <v>0</v>
      </c>
      <c r="AH34" s="486">
        <v>0</v>
      </c>
      <c r="AI34" s="486">
        <v>0</v>
      </c>
      <c r="AJ34" s="486"/>
      <c r="AK34" s="390">
        <v>0</v>
      </c>
      <c r="AL34" s="390">
        <v>0</v>
      </c>
      <c r="AM34" s="390">
        <v>0</v>
      </c>
      <c r="AN34" s="390">
        <v>0</v>
      </c>
      <c r="AO34" s="438">
        <v>0</v>
      </c>
      <c r="AP34" s="445">
        <v>-792000</v>
      </c>
    </row>
    <row r="35" spans="1:42" ht="100.5" thickBot="1" x14ac:dyDescent="0.3">
      <c r="A35" s="409">
        <v>1</v>
      </c>
      <c r="B35" s="975" t="s">
        <v>177</v>
      </c>
      <c r="C35" s="976">
        <v>3</v>
      </c>
      <c r="D35" s="469" t="s">
        <v>178</v>
      </c>
      <c r="E35" s="468">
        <v>1</v>
      </c>
      <c r="F35" s="428">
        <v>44007</v>
      </c>
      <c r="G35" s="468" t="s">
        <v>179</v>
      </c>
      <c r="H35" s="366" t="s">
        <v>180</v>
      </c>
      <c r="I35" s="468" t="s">
        <v>111</v>
      </c>
      <c r="J35" s="468" t="s">
        <v>111</v>
      </c>
      <c r="K35" s="468" t="s">
        <v>111</v>
      </c>
      <c r="L35" s="469" t="s">
        <v>295</v>
      </c>
      <c r="M35" s="469" t="s">
        <v>296</v>
      </c>
      <c r="N35" s="389">
        <v>0</v>
      </c>
      <c r="O35" s="389">
        <v>0</v>
      </c>
      <c r="P35" s="389">
        <v>26500</v>
      </c>
      <c r="Q35" s="392">
        <v>26500</v>
      </c>
      <c r="R35" s="393">
        <v>0</v>
      </c>
      <c r="S35" s="393">
        <v>0</v>
      </c>
      <c r="T35" s="393">
        <v>250</v>
      </c>
      <c r="U35" s="393">
        <v>0</v>
      </c>
      <c r="V35" s="984">
        <v>6175</v>
      </c>
      <c r="W35" s="472">
        <v>0</v>
      </c>
      <c r="X35" s="472">
        <v>0</v>
      </c>
      <c r="Y35" s="472">
        <v>0</v>
      </c>
      <c r="Z35" s="472">
        <v>0</v>
      </c>
      <c r="AA35" s="472">
        <v>0</v>
      </c>
      <c r="AB35" s="472">
        <v>0</v>
      </c>
      <c r="AC35" s="472">
        <v>0</v>
      </c>
      <c r="AD35" s="472">
        <v>0</v>
      </c>
      <c r="AE35" s="472">
        <v>0</v>
      </c>
      <c r="AF35" s="472">
        <v>0</v>
      </c>
      <c r="AG35" s="486">
        <v>0</v>
      </c>
      <c r="AH35" s="486">
        <v>0</v>
      </c>
      <c r="AI35" s="486">
        <v>0</v>
      </c>
      <c r="AJ35" s="486">
        <v>0</v>
      </c>
      <c r="AK35" s="390">
        <v>0</v>
      </c>
      <c r="AL35" s="390">
        <v>0</v>
      </c>
      <c r="AM35" s="390">
        <v>0</v>
      </c>
      <c r="AN35" s="390">
        <v>0</v>
      </c>
      <c r="AO35" s="438">
        <v>0</v>
      </c>
      <c r="AP35" s="445">
        <v>-26500</v>
      </c>
    </row>
    <row r="36" spans="1:42" ht="100.5" thickBot="1" x14ac:dyDescent="0.3">
      <c r="A36" s="407">
        <v>2</v>
      </c>
      <c r="B36" s="973"/>
      <c r="C36" s="935"/>
      <c r="D36" s="470" t="s">
        <v>181</v>
      </c>
      <c r="E36" s="467">
        <v>1</v>
      </c>
      <c r="F36" s="410">
        <v>44007</v>
      </c>
      <c r="G36" s="467" t="s">
        <v>182</v>
      </c>
      <c r="H36" s="366" t="s">
        <v>180</v>
      </c>
      <c r="I36" s="467" t="s">
        <v>111</v>
      </c>
      <c r="J36" s="467" t="s">
        <v>111</v>
      </c>
      <c r="K36" s="467" t="s">
        <v>111</v>
      </c>
      <c r="L36" s="469" t="s">
        <v>295</v>
      </c>
      <c r="M36" s="469" t="s">
        <v>296</v>
      </c>
      <c r="N36" s="389">
        <v>0</v>
      </c>
      <c r="O36" s="389">
        <v>115177</v>
      </c>
      <c r="P36" s="389">
        <v>23045</v>
      </c>
      <c r="Q36" s="392">
        <v>138222</v>
      </c>
      <c r="R36" s="393">
        <v>0</v>
      </c>
      <c r="S36" s="393">
        <v>0</v>
      </c>
      <c r="T36" s="393">
        <v>0</v>
      </c>
      <c r="U36" s="393">
        <v>0</v>
      </c>
      <c r="V36" s="985"/>
      <c r="W36" s="472">
        <v>0</v>
      </c>
      <c r="X36" s="472">
        <v>0</v>
      </c>
      <c r="Y36" s="472">
        <v>0</v>
      </c>
      <c r="Z36" s="472">
        <v>0</v>
      </c>
      <c r="AA36" s="472">
        <v>0</v>
      </c>
      <c r="AB36" s="472">
        <v>185177</v>
      </c>
      <c r="AC36" s="472">
        <v>0</v>
      </c>
      <c r="AD36" s="472">
        <v>0</v>
      </c>
      <c r="AE36" s="472">
        <v>0</v>
      </c>
      <c r="AF36" s="472">
        <v>0</v>
      </c>
      <c r="AG36" s="486">
        <v>0</v>
      </c>
      <c r="AH36" s="486">
        <v>0</v>
      </c>
      <c r="AI36" s="486">
        <v>0</v>
      </c>
      <c r="AJ36" s="486">
        <v>0</v>
      </c>
      <c r="AK36" s="390">
        <v>0</v>
      </c>
      <c r="AL36" s="390">
        <v>0</v>
      </c>
      <c r="AM36" s="390">
        <v>0</v>
      </c>
      <c r="AN36" s="390">
        <v>0</v>
      </c>
      <c r="AO36" s="438">
        <v>0</v>
      </c>
      <c r="AP36" s="445">
        <v>-138222</v>
      </c>
    </row>
    <row r="37" spans="1:42" ht="100.5" thickBot="1" x14ac:dyDescent="0.3">
      <c r="A37" s="467">
        <v>3</v>
      </c>
      <c r="B37" s="973"/>
      <c r="C37" s="935"/>
      <c r="D37" s="426" t="s">
        <v>183</v>
      </c>
      <c r="E37" s="429">
        <v>1</v>
      </c>
      <c r="F37" s="430">
        <v>44085</v>
      </c>
      <c r="G37" s="427" t="s">
        <v>184</v>
      </c>
      <c r="H37" s="366" t="s">
        <v>180</v>
      </c>
      <c r="I37" s="429" t="s">
        <v>111</v>
      </c>
      <c r="J37" s="429" t="s">
        <v>111</v>
      </c>
      <c r="K37" s="429" t="s">
        <v>111</v>
      </c>
      <c r="L37" s="469" t="s">
        <v>295</v>
      </c>
      <c r="M37" s="469" t="s">
        <v>296</v>
      </c>
      <c r="N37" s="389">
        <v>0</v>
      </c>
      <c r="O37" s="389">
        <v>780000</v>
      </c>
      <c r="P37" s="389">
        <v>23000</v>
      </c>
      <c r="Q37" s="392">
        <v>803000</v>
      </c>
      <c r="R37" s="393">
        <v>0</v>
      </c>
      <c r="S37" s="393">
        <v>0</v>
      </c>
      <c r="T37" s="393">
        <v>0</v>
      </c>
      <c r="U37" s="393">
        <v>0</v>
      </c>
      <c r="V37" s="985"/>
      <c r="W37" s="472">
        <v>0</v>
      </c>
      <c r="X37" s="472">
        <v>0</v>
      </c>
      <c r="Y37" s="472">
        <v>0</v>
      </c>
      <c r="Z37" s="472">
        <v>0</v>
      </c>
      <c r="AA37" s="472">
        <v>0</v>
      </c>
      <c r="AB37" s="472">
        <v>780000</v>
      </c>
      <c r="AC37" s="472">
        <v>0</v>
      </c>
      <c r="AD37" s="472">
        <v>0</v>
      </c>
      <c r="AE37" s="472">
        <v>0</v>
      </c>
      <c r="AF37" s="472">
        <v>780000</v>
      </c>
      <c r="AG37" s="486">
        <v>0</v>
      </c>
      <c r="AH37" s="486">
        <v>0</v>
      </c>
      <c r="AI37" s="486">
        <v>0</v>
      </c>
      <c r="AJ37" s="486">
        <v>959300</v>
      </c>
      <c r="AK37" s="390">
        <v>0</v>
      </c>
      <c r="AL37" s="390">
        <v>0</v>
      </c>
      <c r="AM37" s="390">
        <v>0</v>
      </c>
      <c r="AN37" s="390">
        <v>959300</v>
      </c>
      <c r="AO37" s="438">
        <v>959300</v>
      </c>
      <c r="AP37" s="445">
        <v>156300</v>
      </c>
    </row>
    <row r="38" spans="1:42" ht="100.5" thickBot="1" x14ac:dyDescent="0.3">
      <c r="A38" s="467">
        <v>4</v>
      </c>
      <c r="B38" s="974"/>
      <c r="C38" s="977"/>
      <c r="D38" s="470" t="s">
        <v>185</v>
      </c>
      <c r="E38" s="467">
        <v>1</v>
      </c>
      <c r="F38" s="410">
        <v>43842</v>
      </c>
      <c r="G38" s="470" t="s">
        <v>297</v>
      </c>
      <c r="H38" s="366" t="s">
        <v>180</v>
      </c>
      <c r="I38" s="467" t="s">
        <v>111</v>
      </c>
      <c r="J38" s="467" t="s">
        <v>111</v>
      </c>
      <c r="K38" s="467" t="s">
        <v>111</v>
      </c>
      <c r="L38" s="469" t="s">
        <v>295</v>
      </c>
      <c r="M38" s="469" t="s">
        <v>296</v>
      </c>
      <c r="N38" s="389">
        <v>1396383</v>
      </c>
      <c r="O38" s="389">
        <v>1556700</v>
      </c>
      <c r="P38" s="389">
        <v>1207650</v>
      </c>
      <c r="Q38" s="392">
        <v>4160733</v>
      </c>
      <c r="R38" s="393">
        <v>0</v>
      </c>
      <c r="S38" s="393">
        <v>0</v>
      </c>
      <c r="T38" s="393">
        <v>0</v>
      </c>
      <c r="U38" s="393" t="s">
        <v>792</v>
      </c>
      <c r="V38" s="986"/>
      <c r="W38" s="472">
        <v>0</v>
      </c>
      <c r="X38" s="472">
        <v>0</v>
      </c>
      <c r="Y38" s="472">
        <v>0</v>
      </c>
      <c r="Z38" s="472">
        <v>0</v>
      </c>
      <c r="AA38" s="472">
        <v>0</v>
      </c>
      <c r="AB38" s="472">
        <v>1101700</v>
      </c>
      <c r="AC38" s="472">
        <v>0</v>
      </c>
      <c r="AD38" s="472">
        <v>0</v>
      </c>
      <c r="AE38" s="472">
        <v>0</v>
      </c>
      <c r="AF38" s="472">
        <v>563400</v>
      </c>
      <c r="AG38" s="486">
        <v>0</v>
      </c>
      <c r="AH38" s="486">
        <v>0</v>
      </c>
      <c r="AI38" s="486">
        <v>0</v>
      </c>
      <c r="AJ38" s="486">
        <v>563400</v>
      </c>
      <c r="AK38" s="390">
        <v>0</v>
      </c>
      <c r="AL38" s="390">
        <v>0</v>
      </c>
      <c r="AM38" s="390">
        <v>0</v>
      </c>
      <c r="AN38" s="390">
        <v>5134400</v>
      </c>
      <c r="AO38" s="438">
        <v>5134400</v>
      </c>
      <c r="AP38" s="445">
        <v>973667</v>
      </c>
    </row>
    <row r="39" spans="1:42" ht="156.75" x14ac:dyDescent="0.25">
      <c r="A39" s="409">
        <v>1</v>
      </c>
      <c r="B39" s="874" t="s">
        <v>186</v>
      </c>
      <c r="C39" s="978">
        <v>12</v>
      </c>
      <c r="D39" s="469" t="s">
        <v>187</v>
      </c>
      <c r="E39" s="469">
        <v>1</v>
      </c>
      <c r="F39" s="469" t="s">
        <v>188</v>
      </c>
      <c r="G39" s="469" t="s">
        <v>189</v>
      </c>
      <c r="H39" s="420" t="s">
        <v>190</v>
      </c>
      <c r="I39" s="468" t="s">
        <v>111</v>
      </c>
      <c r="J39" s="468" t="s">
        <v>111</v>
      </c>
      <c r="K39" s="468" t="s">
        <v>111</v>
      </c>
      <c r="L39" s="468" t="s">
        <v>111</v>
      </c>
      <c r="M39" s="469" t="s">
        <v>191</v>
      </c>
      <c r="N39" s="489">
        <v>71000</v>
      </c>
      <c r="O39" s="489">
        <v>0</v>
      </c>
      <c r="P39" s="489">
        <v>0</v>
      </c>
      <c r="Q39" s="383">
        <v>71000</v>
      </c>
      <c r="R39" s="375">
        <v>0</v>
      </c>
      <c r="S39" s="375">
        <v>0</v>
      </c>
      <c r="T39" s="375">
        <v>250</v>
      </c>
      <c r="U39" s="375">
        <v>0</v>
      </c>
      <c r="V39" s="878">
        <v>6379</v>
      </c>
      <c r="W39" s="468">
        <v>0</v>
      </c>
      <c r="X39" s="468">
        <v>0</v>
      </c>
      <c r="Y39" s="464">
        <v>0</v>
      </c>
      <c r="Z39" s="464">
        <v>0</v>
      </c>
      <c r="AA39" s="464">
        <v>0</v>
      </c>
      <c r="AB39" s="464">
        <v>0</v>
      </c>
      <c r="AC39" s="464">
        <v>0</v>
      </c>
      <c r="AD39" s="464">
        <v>0</v>
      </c>
      <c r="AE39" s="464">
        <v>0</v>
      </c>
      <c r="AF39" s="464">
        <v>0</v>
      </c>
      <c r="AG39" s="490">
        <v>0</v>
      </c>
      <c r="AH39" s="490">
        <v>0</v>
      </c>
      <c r="AI39" s="490">
        <v>0</v>
      </c>
      <c r="AJ39" s="490">
        <v>0</v>
      </c>
      <c r="AK39" s="379">
        <v>0</v>
      </c>
      <c r="AL39" s="379">
        <v>0</v>
      </c>
      <c r="AM39" s="379">
        <v>0</v>
      </c>
      <c r="AN39" s="379">
        <v>0</v>
      </c>
      <c r="AO39" s="384">
        <v>0</v>
      </c>
      <c r="AP39" s="376">
        <v>-71000</v>
      </c>
    </row>
    <row r="40" spans="1:42" ht="156.75" x14ac:dyDescent="0.25">
      <c r="A40" s="494">
        <v>2</v>
      </c>
      <c r="B40" s="824"/>
      <c r="C40" s="979"/>
      <c r="D40" s="470" t="s">
        <v>192</v>
      </c>
      <c r="E40" s="470">
        <v>1</v>
      </c>
      <c r="F40" s="408">
        <v>44013</v>
      </c>
      <c r="G40" s="470" t="s">
        <v>193</v>
      </c>
      <c r="H40" s="368" t="s">
        <v>190</v>
      </c>
      <c r="I40" s="467" t="s">
        <v>111</v>
      </c>
      <c r="J40" s="467" t="s">
        <v>111</v>
      </c>
      <c r="K40" s="467" t="s">
        <v>111</v>
      </c>
      <c r="L40" s="467" t="s">
        <v>111</v>
      </c>
      <c r="M40" s="470" t="s">
        <v>191</v>
      </c>
      <c r="N40" s="491">
        <v>0</v>
      </c>
      <c r="O40" s="491">
        <v>0</v>
      </c>
      <c r="P40" s="491">
        <v>0</v>
      </c>
      <c r="Q40" s="392">
        <v>0</v>
      </c>
      <c r="R40" s="393">
        <v>0</v>
      </c>
      <c r="S40" s="393">
        <v>0</v>
      </c>
      <c r="T40" s="393">
        <v>200</v>
      </c>
      <c r="U40" s="393">
        <v>0</v>
      </c>
      <c r="V40" s="837"/>
      <c r="W40" s="467">
        <v>0</v>
      </c>
      <c r="X40" s="467">
        <v>0</v>
      </c>
      <c r="Y40" s="462">
        <v>0</v>
      </c>
      <c r="Z40" s="462">
        <v>0</v>
      </c>
      <c r="AA40" s="462">
        <v>0</v>
      </c>
      <c r="AB40" s="462">
        <v>0</v>
      </c>
      <c r="AC40" s="462">
        <v>0</v>
      </c>
      <c r="AD40" s="462">
        <v>0</v>
      </c>
      <c r="AE40" s="462">
        <v>0</v>
      </c>
      <c r="AF40" s="462">
        <v>0</v>
      </c>
      <c r="AG40" s="388">
        <v>0</v>
      </c>
      <c r="AH40" s="388">
        <v>0</v>
      </c>
      <c r="AI40" s="388">
        <v>0</v>
      </c>
      <c r="AJ40" s="388">
        <v>0</v>
      </c>
      <c r="AK40" s="390">
        <v>0</v>
      </c>
      <c r="AL40" s="390">
        <v>0</v>
      </c>
      <c r="AM40" s="390">
        <v>0</v>
      </c>
      <c r="AN40" s="390">
        <v>0</v>
      </c>
      <c r="AO40" s="401">
        <v>0</v>
      </c>
      <c r="AP40" s="371">
        <v>0</v>
      </c>
    </row>
    <row r="41" spans="1:42" ht="156.75" x14ac:dyDescent="0.25">
      <c r="A41" s="407">
        <v>3</v>
      </c>
      <c r="B41" s="824"/>
      <c r="C41" s="979"/>
      <c r="D41" s="470" t="s">
        <v>194</v>
      </c>
      <c r="E41" s="470">
        <v>1</v>
      </c>
      <c r="F41" s="408">
        <v>44084</v>
      </c>
      <c r="G41" s="470" t="s">
        <v>195</v>
      </c>
      <c r="H41" s="368" t="s">
        <v>190</v>
      </c>
      <c r="I41" s="467" t="s">
        <v>111</v>
      </c>
      <c r="J41" s="467" t="s">
        <v>111</v>
      </c>
      <c r="K41" s="467" t="s">
        <v>111</v>
      </c>
      <c r="L41" s="467" t="s">
        <v>111</v>
      </c>
      <c r="M41" s="470" t="s">
        <v>191</v>
      </c>
      <c r="N41" s="491">
        <v>332250</v>
      </c>
      <c r="O41" s="491">
        <v>176670</v>
      </c>
      <c r="P41" s="491">
        <v>0</v>
      </c>
      <c r="Q41" s="392">
        <v>508920</v>
      </c>
      <c r="R41" s="393">
        <v>0</v>
      </c>
      <c r="S41" s="393">
        <v>0</v>
      </c>
      <c r="T41" s="393">
        <v>0</v>
      </c>
      <c r="U41" s="393">
        <v>8000</v>
      </c>
      <c r="V41" s="837"/>
      <c r="W41" s="467">
        <v>0</v>
      </c>
      <c r="X41" s="467">
        <v>0</v>
      </c>
      <c r="Y41" s="462">
        <v>0</v>
      </c>
      <c r="Z41" s="462">
        <v>0</v>
      </c>
      <c r="AA41" s="462">
        <v>0</v>
      </c>
      <c r="AB41" s="462">
        <v>3</v>
      </c>
      <c r="AC41" s="462">
        <v>0</v>
      </c>
      <c r="AD41" s="462">
        <v>0</v>
      </c>
      <c r="AE41" s="462">
        <v>0</v>
      </c>
      <c r="AF41" s="462">
        <v>0</v>
      </c>
      <c r="AG41" s="388">
        <v>0</v>
      </c>
      <c r="AH41" s="388">
        <v>0</v>
      </c>
      <c r="AI41" s="388">
        <v>0</v>
      </c>
      <c r="AJ41" s="388">
        <v>0</v>
      </c>
      <c r="AK41" s="390">
        <v>0</v>
      </c>
      <c r="AL41" s="390">
        <v>0</v>
      </c>
      <c r="AM41" s="390">
        <v>0</v>
      </c>
      <c r="AN41" s="390">
        <v>0</v>
      </c>
      <c r="AO41" s="401">
        <v>0</v>
      </c>
      <c r="AP41" s="371">
        <v>-508920</v>
      </c>
    </row>
    <row r="42" spans="1:42" ht="156.75" x14ac:dyDescent="0.25">
      <c r="A42" s="407">
        <v>4</v>
      </c>
      <c r="B42" s="824"/>
      <c r="C42" s="979"/>
      <c r="D42" s="470" t="s">
        <v>793</v>
      </c>
      <c r="E42" s="470">
        <v>2</v>
      </c>
      <c r="F42" s="408">
        <v>44043</v>
      </c>
      <c r="G42" s="470" t="s">
        <v>196</v>
      </c>
      <c r="H42" s="368" t="s">
        <v>190</v>
      </c>
      <c r="I42" s="467" t="s">
        <v>111</v>
      </c>
      <c r="J42" s="467" t="s">
        <v>111</v>
      </c>
      <c r="K42" s="467" t="s">
        <v>111</v>
      </c>
      <c r="L42" s="467" t="s">
        <v>111</v>
      </c>
      <c r="M42" s="470" t="s">
        <v>191</v>
      </c>
      <c r="N42" s="491">
        <v>0</v>
      </c>
      <c r="O42" s="491">
        <v>0</v>
      </c>
      <c r="P42" s="491">
        <v>0</v>
      </c>
      <c r="Q42" s="392">
        <v>0</v>
      </c>
      <c r="R42" s="393">
        <v>10000</v>
      </c>
      <c r="S42" s="393">
        <v>0</v>
      </c>
      <c r="T42" s="393">
        <v>0</v>
      </c>
      <c r="U42" s="393">
        <v>0</v>
      </c>
      <c r="V42" s="837"/>
      <c r="W42" s="467">
        <v>0</v>
      </c>
      <c r="X42" s="467">
        <v>0</v>
      </c>
      <c r="Y42" s="462">
        <v>0</v>
      </c>
      <c r="Z42" s="462">
        <v>0</v>
      </c>
      <c r="AA42" s="462">
        <v>0</v>
      </c>
      <c r="AB42" s="462">
        <v>0</v>
      </c>
      <c r="AC42" s="462">
        <v>0</v>
      </c>
      <c r="AD42" s="462">
        <v>0</v>
      </c>
      <c r="AE42" s="462">
        <v>0</v>
      </c>
      <c r="AF42" s="462">
        <v>0</v>
      </c>
      <c r="AG42" s="388">
        <v>0</v>
      </c>
      <c r="AH42" s="388">
        <v>0</v>
      </c>
      <c r="AI42" s="388">
        <v>0</v>
      </c>
      <c r="AJ42" s="388">
        <v>0</v>
      </c>
      <c r="AK42" s="390">
        <v>0</v>
      </c>
      <c r="AL42" s="390">
        <v>0</v>
      </c>
      <c r="AM42" s="390">
        <v>0</v>
      </c>
      <c r="AN42" s="390">
        <v>0</v>
      </c>
      <c r="AO42" s="401">
        <v>0</v>
      </c>
      <c r="AP42" s="371">
        <v>0</v>
      </c>
    </row>
    <row r="43" spans="1:42" ht="157.5" thickBot="1" x14ac:dyDescent="0.3">
      <c r="A43" s="407">
        <v>5</v>
      </c>
      <c r="B43" s="824"/>
      <c r="C43" s="979"/>
      <c r="D43" s="470" t="s">
        <v>794</v>
      </c>
      <c r="E43" s="470">
        <v>2</v>
      </c>
      <c r="F43" s="408">
        <v>44041</v>
      </c>
      <c r="G43" s="470" t="s">
        <v>197</v>
      </c>
      <c r="H43" s="368" t="s">
        <v>190</v>
      </c>
      <c r="I43" s="467" t="s">
        <v>111</v>
      </c>
      <c r="J43" s="467" t="s">
        <v>111</v>
      </c>
      <c r="K43" s="467" t="s">
        <v>111</v>
      </c>
      <c r="L43" s="467" t="s">
        <v>111</v>
      </c>
      <c r="M43" s="470" t="s">
        <v>191</v>
      </c>
      <c r="N43" s="492">
        <v>28000</v>
      </c>
      <c r="O43" s="492">
        <v>53755</v>
      </c>
      <c r="P43" s="492">
        <v>0</v>
      </c>
      <c r="Q43" s="385">
        <v>81755</v>
      </c>
      <c r="R43" s="377">
        <v>0</v>
      </c>
      <c r="S43" s="377">
        <v>0</v>
      </c>
      <c r="T43" s="377">
        <v>0</v>
      </c>
      <c r="U43" s="377">
        <v>140</v>
      </c>
      <c r="V43" s="837"/>
      <c r="W43" s="467">
        <v>28</v>
      </c>
      <c r="X43" s="467">
        <v>0.43894027277002662</v>
      </c>
      <c r="Y43" s="465">
        <v>0</v>
      </c>
      <c r="Z43" s="465">
        <v>0</v>
      </c>
      <c r="AA43" s="465">
        <v>0</v>
      </c>
      <c r="AB43" s="465">
        <v>0</v>
      </c>
      <c r="AC43" s="465">
        <v>0</v>
      </c>
      <c r="AD43" s="465">
        <v>0</v>
      </c>
      <c r="AE43" s="465">
        <v>0</v>
      </c>
      <c r="AF43" s="465">
        <v>7430</v>
      </c>
      <c r="AG43" s="493">
        <v>0</v>
      </c>
      <c r="AH43" s="493">
        <v>0</v>
      </c>
      <c r="AI43" s="493">
        <v>0</v>
      </c>
      <c r="AJ43" s="493">
        <v>466500</v>
      </c>
      <c r="AK43" s="386">
        <v>0</v>
      </c>
      <c r="AL43" s="386">
        <v>0</v>
      </c>
      <c r="AM43" s="386">
        <v>0</v>
      </c>
      <c r="AN43" s="386">
        <v>466500</v>
      </c>
      <c r="AO43" s="372">
        <v>466500</v>
      </c>
      <c r="AP43" s="373">
        <v>466500</v>
      </c>
    </row>
    <row r="44" spans="1:42" ht="157.5" thickBot="1" x14ac:dyDescent="0.3">
      <c r="A44" s="407">
        <v>6</v>
      </c>
      <c r="B44" s="824"/>
      <c r="C44" s="979"/>
      <c r="D44" s="470" t="s">
        <v>795</v>
      </c>
      <c r="E44" s="470">
        <v>1</v>
      </c>
      <c r="F44" s="408">
        <v>44123</v>
      </c>
      <c r="G44" s="470" t="s">
        <v>198</v>
      </c>
      <c r="H44" s="368" t="s">
        <v>190</v>
      </c>
      <c r="I44" s="467" t="s">
        <v>111</v>
      </c>
      <c r="J44" s="467" t="s">
        <v>111</v>
      </c>
      <c r="K44" s="467" t="s">
        <v>111</v>
      </c>
      <c r="L44" s="470" t="s">
        <v>796</v>
      </c>
      <c r="M44" s="470" t="s">
        <v>199</v>
      </c>
      <c r="N44" s="492">
        <v>0</v>
      </c>
      <c r="O44" s="492">
        <v>91832</v>
      </c>
      <c r="P44" s="492">
        <v>0</v>
      </c>
      <c r="Q44" s="385">
        <v>91832</v>
      </c>
      <c r="R44" s="377">
        <v>0</v>
      </c>
      <c r="S44" s="377">
        <v>0</v>
      </c>
      <c r="T44" s="377">
        <v>0</v>
      </c>
      <c r="U44" s="377">
        <v>10000</v>
      </c>
      <c r="V44" s="837"/>
      <c r="W44" s="467">
        <v>4</v>
      </c>
      <c r="X44" s="467">
        <v>6.2705753252860957E-2</v>
      </c>
      <c r="Y44" s="462">
        <v>0</v>
      </c>
      <c r="Z44" s="462">
        <v>795</v>
      </c>
      <c r="AA44" s="462">
        <v>0</v>
      </c>
      <c r="AB44" s="462">
        <v>0</v>
      </c>
      <c r="AC44" s="462">
        <v>0</v>
      </c>
      <c r="AD44" s="462">
        <v>0</v>
      </c>
      <c r="AE44" s="462">
        <v>19</v>
      </c>
      <c r="AF44" s="462">
        <v>0</v>
      </c>
      <c r="AG44" s="388">
        <v>0</v>
      </c>
      <c r="AH44" s="388">
        <v>0</v>
      </c>
      <c r="AI44" s="388">
        <v>0</v>
      </c>
      <c r="AJ44" s="388">
        <v>226000</v>
      </c>
      <c r="AK44" s="390">
        <v>0</v>
      </c>
      <c r="AL44" s="390">
        <v>0</v>
      </c>
      <c r="AM44" s="390">
        <v>0</v>
      </c>
      <c r="AN44" s="390">
        <v>226000</v>
      </c>
      <c r="AO44" s="401">
        <v>226000</v>
      </c>
      <c r="AP44" s="371">
        <v>134168</v>
      </c>
    </row>
    <row r="45" spans="1:42" ht="157.5" thickBot="1" x14ac:dyDescent="0.3">
      <c r="A45" s="407">
        <v>7</v>
      </c>
      <c r="B45" s="824"/>
      <c r="C45" s="979"/>
      <c r="D45" s="470" t="s">
        <v>200</v>
      </c>
      <c r="E45" s="470">
        <v>2</v>
      </c>
      <c r="F45" s="408">
        <v>44117</v>
      </c>
      <c r="G45" s="470" t="s">
        <v>201</v>
      </c>
      <c r="H45" s="368" t="s">
        <v>190</v>
      </c>
      <c r="I45" s="467" t="s">
        <v>111</v>
      </c>
      <c r="J45" s="467" t="s">
        <v>111</v>
      </c>
      <c r="K45" s="467" t="s">
        <v>111</v>
      </c>
      <c r="L45" s="467" t="s">
        <v>111</v>
      </c>
      <c r="M45" s="470" t="s">
        <v>199</v>
      </c>
      <c r="N45" s="492">
        <v>0</v>
      </c>
      <c r="O45" s="492">
        <v>0</v>
      </c>
      <c r="P45" s="492">
        <v>0</v>
      </c>
      <c r="Q45" s="385">
        <v>0</v>
      </c>
      <c r="R45" s="377">
        <v>0</v>
      </c>
      <c r="S45" s="377">
        <v>0</v>
      </c>
      <c r="T45" s="377">
        <v>0</v>
      </c>
      <c r="U45" s="377">
        <v>0</v>
      </c>
      <c r="V45" s="837"/>
      <c r="W45" s="467">
        <v>0</v>
      </c>
      <c r="X45" s="467">
        <v>0</v>
      </c>
      <c r="Y45" s="462">
        <v>0</v>
      </c>
      <c r="Z45" s="462">
        <v>0</v>
      </c>
      <c r="AA45" s="462">
        <v>0</v>
      </c>
      <c r="AB45" s="462">
        <v>0</v>
      </c>
      <c r="AC45" s="462">
        <v>0</v>
      </c>
      <c r="AD45" s="462">
        <v>0</v>
      </c>
      <c r="AE45" s="462">
        <v>0</v>
      </c>
      <c r="AF45" s="462">
        <v>0</v>
      </c>
      <c r="AG45" s="388">
        <v>0</v>
      </c>
      <c r="AH45" s="388">
        <v>0</v>
      </c>
      <c r="AI45" s="388">
        <v>0</v>
      </c>
      <c r="AJ45" s="388">
        <v>0</v>
      </c>
      <c r="AK45" s="390">
        <v>0</v>
      </c>
      <c r="AL45" s="390">
        <v>0</v>
      </c>
      <c r="AM45" s="390">
        <v>0</v>
      </c>
      <c r="AN45" s="390">
        <v>0</v>
      </c>
      <c r="AO45" s="401">
        <v>0</v>
      </c>
      <c r="AP45" s="371">
        <v>0</v>
      </c>
    </row>
    <row r="46" spans="1:42" ht="157.5" thickBot="1" x14ac:dyDescent="0.3">
      <c r="A46" s="407">
        <v>8</v>
      </c>
      <c r="B46" s="824"/>
      <c r="C46" s="979"/>
      <c r="D46" s="470" t="s">
        <v>200</v>
      </c>
      <c r="E46" s="470">
        <v>1</v>
      </c>
      <c r="F46" s="408">
        <v>44148</v>
      </c>
      <c r="G46" s="470" t="s">
        <v>202</v>
      </c>
      <c r="H46" s="368" t="s">
        <v>190</v>
      </c>
      <c r="I46" s="467" t="s">
        <v>111</v>
      </c>
      <c r="J46" s="467" t="s">
        <v>111</v>
      </c>
      <c r="K46" s="467" t="s">
        <v>111</v>
      </c>
      <c r="L46" s="467" t="s">
        <v>111</v>
      </c>
      <c r="M46" s="470" t="s">
        <v>199</v>
      </c>
      <c r="N46" s="492">
        <v>0</v>
      </c>
      <c r="O46" s="492">
        <v>0</v>
      </c>
      <c r="P46" s="492">
        <v>0</v>
      </c>
      <c r="Q46" s="385">
        <v>91832</v>
      </c>
      <c r="R46" s="377">
        <v>0</v>
      </c>
      <c r="S46" s="377">
        <v>0</v>
      </c>
      <c r="T46" s="377">
        <v>0</v>
      </c>
      <c r="U46" s="377">
        <v>0</v>
      </c>
      <c r="V46" s="837"/>
      <c r="W46" s="467">
        <v>0</v>
      </c>
      <c r="X46" s="467">
        <v>0</v>
      </c>
      <c r="Y46" s="462">
        <v>0</v>
      </c>
      <c r="Z46" s="462">
        <v>0</v>
      </c>
      <c r="AA46" s="462">
        <v>0</v>
      </c>
      <c r="AB46" s="462">
        <v>0</v>
      </c>
      <c r="AC46" s="462">
        <v>0</v>
      </c>
      <c r="AD46" s="462">
        <v>0</v>
      </c>
      <c r="AE46" s="462">
        <v>0</v>
      </c>
      <c r="AF46" s="462">
        <v>0</v>
      </c>
      <c r="AG46" s="388">
        <v>0</v>
      </c>
      <c r="AH46" s="388">
        <v>0</v>
      </c>
      <c r="AI46" s="388">
        <v>0</v>
      </c>
      <c r="AJ46" s="388">
        <v>0</v>
      </c>
      <c r="AK46" s="390">
        <v>0</v>
      </c>
      <c r="AL46" s="390">
        <v>0</v>
      </c>
      <c r="AM46" s="390">
        <v>0</v>
      </c>
      <c r="AN46" s="390">
        <v>0</v>
      </c>
      <c r="AO46" s="401">
        <v>0</v>
      </c>
      <c r="AP46" s="371">
        <v>-91832</v>
      </c>
    </row>
    <row r="47" spans="1:42" ht="157.5" thickBot="1" x14ac:dyDescent="0.3">
      <c r="A47" s="407">
        <v>9</v>
      </c>
      <c r="B47" s="824"/>
      <c r="C47" s="979"/>
      <c r="D47" s="471" t="s">
        <v>143</v>
      </c>
      <c r="E47" s="471">
        <v>1</v>
      </c>
      <c r="F47" s="457">
        <v>44167</v>
      </c>
      <c r="G47" s="471" t="s">
        <v>203</v>
      </c>
      <c r="H47" s="366" t="s">
        <v>190</v>
      </c>
      <c r="I47" s="487" t="s">
        <v>111</v>
      </c>
      <c r="J47" s="487" t="s">
        <v>111</v>
      </c>
      <c r="K47" s="487" t="s">
        <v>111</v>
      </c>
      <c r="L47" s="487" t="s">
        <v>111</v>
      </c>
      <c r="M47" s="471" t="s">
        <v>199</v>
      </c>
      <c r="N47" s="492">
        <v>139800</v>
      </c>
      <c r="O47" s="492">
        <v>400924</v>
      </c>
      <c r="P47" s="492">
        <v>0</v>
      </c>
      <c r="Q47" s="385">
        <v>540724</v>
      </c>
      <c r="R47" s="377">
        <v>0</v>
      </c>
      <c r="S47" s="377">
        <v>0</v>
      </c>
      <c r="T47" s="377">
        <v>0</v>
      </c>
      <c r="U47" s="377">
        <v>10000</v>
      </c>
      <c r="V47" s="837"/>
      <c r="W47" s="487">
        <v>9</v>
      </c>
      <c r="X47" s="487">
        <v>0</v>
      </c>
      <c r="Y47" s="465">
        <v>0</v>
      </c>
      <c r="Z47" s="495">
        <v>15000</v>
      </c>
      <c r="AA47" s="465">
        <v>0</v>
      </c>
      <c r="AB47" s="465">
        <v>0</v>
      </c>
      <c r="AC47" s="465">
        <v>0</v>
      </c>
      <c r="AD47" s="465">
        <v>0</v>
      </c>
      <c r="AE47" s="465">
        <v>0</v>
      </c>
      <c r="AF47" s="465">
        <v>9</v>
      </c>
      <c r="AG47" s="493">
        <v>0</v>
      </c>
      <c r="AH47" s="493">
        <v>0</v>
      </c>
      <c r="AI47" s="493">
        <v>0</v>
      </c>
      <c r="AJ47" s="493">
        <v>994000</v>
      </c>
      <c r="AK47" s="386">
        <v>0</v>
      </c>
      <c r="AL47" s="386">
        <v>0</v>
      </c>
      <c r="AM47" s="386">
        <v>0</v>
      </c>
      <c r="AN47" s="386">
        <v>994000</v>
      </c>
      <c r="AO47" s="372">
        <v>994000</v>
      </c>
      <c r="AP47" s="373">
        <v>453276</v>
      </c>
    </row>
    <row r="48" spans="1:42" ht="86.25" thickBot="1" x14ac:dyDescent="0.3">
      <c r="A48" s="407">
        <v>10</v>
      </c>
      <c r="B48" s="824"/>
      <c r="C48" s="979"/>
      <c r="D48" s="496" t="s">
        <v>797</v>
      </c>
      <c r="E48" s="496">
        <v>1</v>
      </c>
      <c r="F48" s="497">
        <v>44397</v>
      </c>
      <c r="G48" s="496" t="s">
        <v>798</v>
      </c>
      <c r="H48" s="498" t="s">
        <v>799</v>
      </c>
      <c r="I48" s="499" t="s">
        <v>111</v>
      </c>
      <c r="J48" s="499" t="s">
        <v>111</v>
      </c>
      <c r="K48" s="499" t="s">
        <v>111</v>
      </c>
      <c r="L48" s="496" t="s">
        <v>800</v>
      </c>
      <c r="M48" s="496" t="s">
        <v>199</v>
      </c>
      <c r="N48" s="500">
        <v>0</v>
      </c>
      <c r="O48" s="500">
        <v>0</v>
      </c>
      <c r="P48" s="500">
        <v>0</v>
      </c>
      <c r="Q48" s="501">
        <v>0</v>
      </c>
      <c r="R48" s="502">
        <v>0</v>
      </c>
      <c r="S48" s="502">
        <v>0</v>
      </c>
      <c r="T48" s="502">
        <v>0</v>
      </c>
      <c r="U48" s="502">
        <v>0</v>
      </c>
      <c r="V48" s="837"/>
      <c r="W48" s="499">
        <v>0</v>
      </c>
      <c r="X48" s="499">
        <v>0</v>
      </c>
      <c r="Y48" s="488">
        <v>0</v>
      </c>
      <c r="Z48" s="503">
        <v>0</v>
      </c>
      <c r="AA48" s="488">
        <v>0</v>
      </c>
      <c r="AB48" s="488">
        <v>0</v>
      </c>
      <c r="AC48" s="488">
        <v>0</v>
      </c>
      <c r="AD48" s="488">
        <v>0</v>
      </c>
      <c r="AE48" s="488">
        <v>0</v>
      </c>
      <c r="AF48" s="488">
        <v>0</v>
      </c>
      <c r="AG48" s="504">
        <v>0</v>
      </c>
      <c r="AH48" s="504">
        <v>0</v>
      </c>
      <c r="AI48" s="504">
        <v>0</v>
      </c>
      <c r="AJ48" s="504">
        <v>0</v>
      </c>
      <c r="AK48" s="505">
        <v>0</v>
      </c>
      <c r="AL48" s="505">
        <v>0</v>
      </c>
      <c r="AM48" s="505">
        <v>0</v>
      </c>
      <c r="AN48" s="505">
        <v>0</v>
      </c>
      <c r="AO48" s="506">
        <v>0</v>
      </c>
      <c r="AP48" s="507">
        <v>0</v>
      </c>
    </row>
    <row r="49" spans="1:42" ht="86.25" thickBot="1" x14ac:dyDescent="0.3">
      <c r="A49" s="456">
        <v>11</v>
      </c>
      <c r="B49" s="835"/>
      <c r="C49" s="980"/>
      <c r="D49" s="496" t="s">
        <v>801</v>
      </c>
      <c r="E49" s="496">
        <v>1</v>
      </c>
      <c r="F49" s="497">
        <v>44032</v>
      </c>
      <c r="G49" s="496" t="s">
        <v>802</v>
      </c>
      <c r="H49" s="498" t="s">
        <v>799</v>
      </c>
      <c r="I49" s="499" t="s">
        <v>111</v>
      </c>
      <c r="J49" s="499" t="s">
        <v>111</v>
      </c>
      <c r="K49" s="499" t="s">
        <v>111</v>
      </c>
      <c r="L49" s="496" t="s">
        <v>800</v>
      </c>
      <c r="M49" s="496" t="s">
        <v>199</v>
      </c>
      <c r="N49" s="500">
        <v>0</v>
      </c>
      <c r="O49" s="500">
        <v>0</v>
      </c>
      <c r="P49" s="500">
        <v>0</v>
      </c>
      <c r="Q49" s="501">
        <v>0</v>
      </c>
      <c r="R49" s="502">
        <v>0</v>
      </c>
      <c r="S49" s="502">
        <v>0</v>
      </c>
      <c r="T49" s="502">
        <v>0</v>
      </c>
      <c r="U49" s="502">
        <v>0</v>
      </c>
      <c r="V49" s="838"/>
      <c r="W49" s="499">
        <v>0</v>
      </c>
      <c r="X49" s="499">
        <v>0</v>
      </c>
      <c r="Y49" s="488">
        <v>0</v>
      </c>
      <c r="Z49" s="503">
        <v>0</v>
      </c>
      <c r="AA49" s="488">
        <v>0</v>
      </c>
      <c r="AB49" s="488">
        <v>0</v>
      </c>
      <c r="AC49" s="488">
        <v>0</v>
      </c>
      <c r="AD49" s="488">
        <v>0</v>
      </c>
      <c r="AE49" s="488">
        <v>0</v>
      </c>
      <c r="AF49" s="488">
        <v>0</v>
      </c>
      <c r="AG49" s="504">
        <v>0</v>
      </c>
      <c r="AH49" s="504">
        <v>0</v>
      </c>
      <c r="AI49" s="504">
        <v>0</v>
      </c>
      <c r="AJ49" s="504">
        <v>0</v>
      </c>
      <c r="AK49" s="505">
        <v>0</v>
      </c>
      <c r="AL49" s="505">
        <v>0</v>
      </c>
      <c r="AM49" s="505">
        <v>0</v>
      </c>
      <c r="AN49" s="505">
        <v>0</v>
      </c>
      <c r="AO49" s="506">
        <v>0</v>
      </c>
      <c r="AP49" s="507">
        <v>0</v>
      </c>
    </row>
    <row r="50" spans="1:42" ht="99.75" x14ac:dyDescent="0.25">
      <c r="A50" s="459">
        <v>1</v>
      </c>
      <c r="B50" s="975" t="s">
        <v>204</v>
      </c>
      <c r="C50" s="878">
        <v>9</v>
      </c>
      <c r="D50" s="403" t="s">
        <v>205</v>
      </c>
      <c r="E50" s="402">
        <v>1</v>
      </c>
      <c r="F50" s="402" t="s">
        <v>206</v>
      </c>
      <c r="G50" s="403" t="s">
        <v>207</v>
      </c>
      <c r="H50" s="453" t="s">
        <v>208</v>
      </c>
      <c r="I50" s="464" t="s">
        <v>111</v>
      </c>
      <c r="J50" s="403" t="s">
        <v>209</v>
      </c>
      <c r="K50" s="464" t="s">
        <v>111</v>
      </c>
      <c r="L50" s="464" t="s">
        <v>111</v>
      </c>
      <c r="M50" s="464" t="s">
        <v>111</v>
      </c>
      <c r="N50" s="508">
        <v>0</v>
      </c>
      <c r="O50" s="508">
        <v>0</v>
      </c>
      <c r="P50" s="508">
        <v>0</v>
      </c>
      <c r="Q50" s="412">
        <v>0</v>
      </c>
      <c r="R50" s="413">
        <v>0</v>
      </c>
      <c r="S50" s="413">
        <v>0</v>
      </c>
      <c r="T50" s="413">
        <v>0</v>
      </c>
      <c r="U50" s="413">
        <v>14000</v>
      </c>
      <c r="V50" s="878">
        <v>4161</v>
      </c>
      <c r="W50" s="402">
        <v>0</v>
      </c>
      <c r="X50" s="454">
        <v>0</v>
      </c>
      <c r="Y50" s="464">
        <v>0</v>
      </c>
      <c r="Z50" s="464">
        <v>0</v>
      </c>
      <c r="AA50" s="464">
        <v>0</v>
      </c>
      <c r="AB50" s="464">
        <v>0</v>
      </c>
      <c r="AC50" s="464">
        <v>0</v>
      </c>
      <c r="AD50" s="464">
        <v>0</v>
      </c>
      <c r="AE50" s="464">
        <v>0</v>
      </c>
      <c r="AF50" s="464">
        <v>0</v>
      </c>
      <c r="AG50" s="388">
        <v>0</v>
      </c>
      <c r="AH50" s="388">
        <v>0</v>
      </c>
      <c r="AI50" s="388">
        <v>0</v>
      </c>
      <c r="AJ50" s="388">
        <v>0</v>
      </c>
      <c r="AK50" s="379">
        <v>0</v>
      </c>
      <c r="AL50" s="379">
        <v>0</v>
      </c>
      <c r="AM50" s="379">
        <v>0</v>
      </c>
      <c r="AN50" s="379">
        <v>0</v>
      </c>
      <c r="AO50" s="384">
        <v>0</v>
      </c>
      <c r="AP50" s="376">
        <v>0</v>
      </c>
    </row>
    <row r="51" spans="1:42" ht="99.75" x14ac:dyDescent="0.25">
      <c r="A51" s="460">
        <v>2</v>
      </c>
      <c r="B51" s="973"/>
      <c r="C51" s="837"/>
      <c r="D51" s="441" t="s">
        <v>200</v>
      </c>
      <c r="E51" s="466">
        <v>1</v>
      </c>
      <c r="F51" s="466" t="s">
        <v>206</v>
      </c>
      <c r="G51" s="441" t="s">
        <v>210</v>
      </c>
      <c r="H51" s="447" t="s">
        <v>208</v>
      </c>
      <c r="I51" s="462" t="s">
        <v>111</v>
      </c>
      <c r="J51" s="441" t="s">
        <v>209</v>
      </c>
      <c r="K51" s="462" t="s">
        <v>111</v>
      </c>
      <c r="L51" s="462" t="s">
        <v>111</v>
      </c>
      <c r="M51" s="462" t="s">
        <v>111</v>
      </c>
      <c r="N51" s="508">
        <v>0</v>
      </c>
      <c r="O51" s="508">
        <v>0</v>
      </c>
      <c r="P51" s="508">
        <v>0</v>
      </c>
      <c r="Q51" s="448">
        <v>0</v>
      </c>
      <c r="R51" s="449">
        <v>0</v>
      </c>
      <c r="S51" s="449">
        <v>0</v>
      </c>
      <c r="T51" s="449">
        <v>0</v>
      </c>
      <c r="U51" s="449">
        <v>8000</v>
      </c>
      <c r="V51" s="837"/>
      <c r="W51" s="466">
        <v>0</v>
      </c>
      <c r="X51" s="450">
        <v>0</v>
      </c>
      <c r="Y51" s="435">
        <v>0</v>
      </c>
      <c r="Z51" s="435">
        <v>0</v>
      </c>
      <c r="AA51" s="435">
        <v>0</v>
      </c>
      <c r="AB51" s="435">
        <v>18.75</v>
      </c>
      <c r="AC51" s="435">
        <v>0</v>
      </c>
      <c r="AD51" s="435">
        <v>0</v>
      </c>
      <c r="AE51" s="435">
        <v>0</v>
      </c>
      <c r="AF51" s="435">
        <v>18.75</v>
      </c>
      <c r="AG51" s="388">
        <v>0</v>
      </c>
      <c r="AH51" s="388">
        <v>0</v>
      </c>
      <c r="AI51" s="388">
        <v>0</v>
      </c>
      <c r="AJ51" s="388">
        <v>0</v>
      </c>
      <c r="AK51" s="390">
        <v>0</v>
      </c>
      <c r="AL51" s="390">
        <v>0</v>
      </c>
      <c r="AM51" s="390">
        <v>0</v>
      </c>
      <c r="AN51" s="390">
        <v>150000</v>
      </c>
      <c r="AO51" s="401">
        <v>150000</v>
      </c>
      <c r="AP51" s="371">
        <v>150000</v>
      </c>
    </row>
    <row r="52" spans="1:42" ht="99.75" x14ac:dyDescent="0.25">
      <c r="A52" s="460">
        <v>3</v>
      </c>
      <c r="B52" s="973"/>
      <c r="C52" s="837"/>
      <c r="D52" s="441" t="s">
        <v>200</v>
      </c>
      <c r="E52" s="466">
        <v>1</v>
      </c>
      <c r="F52" s="466" t="s">
        <v>206</v>
      </c>
      <c r="G52" s="441" t="s">
        <v>211</v>
      </c>
      <c r="H52" s="447" t="s">
        <v>208</v>
      </c>
      <c r="I52" s="462" t="s">
        <v>111</v>
      </c>
      <c r="J52" s="441" t="s">
        <v>209</v>
      </c>
      <c r="K52" s="462" t="s">
        <v>111</v>
      </c>
      <c r="L52" s="462" t="s">
        <v>111</v>
      </c>
      <c r="M52" s="462" t="s">
        <v>111</v>
      </c>
      <c r="N52" s="508">
        <v>300000</v>
      </c>
      <c r="O52" s="508">
        <v>0</v>
      </c>
      <c r="P52" s="508">
        <v>0</v>
      </c>
      <c r="Q52" s="448">
        <v>300000</v>
      </c>
      <c r="R52" s="449">
        <v>0</v>
      </c>
      <c r="S52" s="449">
        <v>0</v>
      </c>
      <c r="T52" s="449">
        <v>0</v>
      </c>
      <c r="U52" s="449">
        <v>8000</v>
      </c>
      <c r="V52" s="837"/>
      <c r="W52" s="462">
        <v>0</v>
      </c>
      <c r="X52" s="370">
        <v>0</v>
      </c>
      <c r="Y52" s="462">
        <v>0</v>
      </c>
      <c r="Z52" s="462">
        <v>0</v>
      </c>
      <c r="AA52" s="462">
        <v>0</v>
      </c>
      <c r="AB52" s="462">
        <v>20.3</v>
      </c>
      <c r="AC52" s="462">
        <v>0</v>
      </c>
      <c r="AD52" s="462">
        <v>0</v>
      </c>
      <c r="AE52" s="462">
        <v>0</v>
      </c>
      <c r="AF52" s="462">
        <v>20.3</v>
      </c>
      <c r="AG52" s="388">
        <v>0</v>
      </c>
      <c r="AH52" s="388">
        <v>0</v>
      </c>
      <c r="AI52" s="388">
        <v>0</v>
      </c>
      <c r="AJ52" s="388">
        <v>16260</v>
      </c>
      <c r="AK52" s="390">
        <v>0</v>
      </c>
      <c r="AL52" s="390">
        <v>0</v>
      </c>
      <c r="AM52" s="390">
        <v>0</v>
      </c>
      <c r="AN52" s="390">
        <v>16260</v>
      </c>
      <c r="AO52" s="401">
        <v>16260</v>
      </c>
      <c r="AP52" s="371">
        <v>-13740</v>
      </c>
    </row>
    <row r="53" spans="1:42" ht="99.75" x14ac:dyDescent="0.25">
      <c r="A53" s="460">
        <v>4</v>
      </c>
      <c r="B53" s="973"/>
      <c r="C53" s="837"/>
      <c r="D53" s="441" t="s">
        <v>200</v>
      </c>
      <c r="E53" s="466">
        <v>1</v>
      </c>
      <c r="F53" s="466" t="s">
        <v>206</v>
      </c>
      <c r="G53" s="441" t="s">
        <v>212</v>
      </c>
      <c r="H53" s="447" t="s">
        <v>208</v>
      </c>
      <c r="I53" s="462" t="s">
        <v>111</v>
      </c>
      <c r="J53" s="441" t="s">
        <v>209</v>
      </c>
      <c r="K53" s="462" t="s">
        <v>111</v>
      </c>
      <c r="L53" s="462" t="s">
        <v>111</v>
      </c>
      <c r="M53" s="462" t="s">
        <v>111</v>
      </c>
      <c r="N53" s="508">
        <v>0</v>
      </c>
      <c r="O53" s="508">
        <v>0</v>
      </c>
      <c r="P53" s="508">
        <v>0</v>
      </c>
      <c r="Q53" s="448">
        <v>0</v>
      </c>
      <c r="R53" s="449">
        <v>0</v>
      </c>
      <c r="S53" s="449">
        <v>0</v>
      </c>
      <c r="T53" s="449">
        <v>0</v>
      </c>
      <c r="U53" s="449">
        <v>0</v>
      </c>
      <c r="V53" s="837"/>
      <c r="W53" s="462">
        <v>0</v>
      </c>
      <c r="X53" s="370">
        <v>0</v>
      </c>
      <c r="Y53" s="462">
        <v>0</v>
      </c>
      <c r="Z53" s="462">
        <v>0</v>
      </c>
      <c r="AA53" s="462">
        <v>0</v>
      </c>
      <c r="AB53" s="462">
        <v>0</v>
      </c>
      <c r="AC53" s="462">
        <v>0</v>
      </c>
      <c r="AD53" s="462">
        <v>0</v>
      </c>
      <c r="AE53" s="462">
        <v>0</v>
      </c>
      <c r="AF53" s="462">
        <v>0</v>
      </c>
      <c r="AG53" s="388">
        <v>0</v>
      </c>
      <c r="AH53" s="388">
        <v>0</v>
      </c>
      <c r="AI53" s="388">
        <v>0</v>
      </c>
      <c r="AJ53" s="388">
        <v>0</v>
      </c>
      <c r="AK53" s="390">
        <v>0</v>
      </c>
      <c r="AL53" s="390">
        <v>0</v>
      </c>
      <c r="AM53" s="390">
        <v>0</v>
      </c>
      <c r="AN53" s="390">
        <v>0</v>
      </c>
      <c r="AO53" s="401">
        <v>0</v>
      </c>
      <c r="AP53" s="371">
        <v>0</v>
      </c>
    </row>
    <row r="54" spans="1:42" ht="99.75" x14ac:dyDescent="0.25">
      <c r="A54" s="460">
        <v>5</v>
      </c>
      <c r="B54" s="973"/>
      <c r="C54" s="837"/>
      <c r="D54" s="441" t="s">
        <v>200</v>
      </c>
      <c r="E54" s="466">
        <v>1</v>
      </c>
      <c r="F54" s="466" t="s">
        <v>206</v>
      </c>
      <c r="G54" s="441" t="s">
        <v>213</v>
      </c>
      <c r="H54" s="447" t="s">
        <v>208</v>
      </c>
      <c r="I54" s="462" t="s">
        <v>111</v>
      </c>
      <c r="J54" s="441" t="s">
        <v>209</v>
      </c>
      <c r="K54" s="462" t="s">
        <v>111</v>
      </c>
      <c r="L54" s="462" t="s">
        <v>111</v>
      </c>
      <c r="M54" s="462" t="s">
        <v>111</v>
      </c>
      <c r="N54" s="508">
        <v>0</v>
      </c>
      <c r="O54" s="508">
        <v>0</v>
      </c>
      <c r="P54" s="508">
        <v>0</v>
      </c>
      <c r="Q54" s="448">
        <v>0</v>
      </c>
      <c r="R54" s="449">
        <v>0</v>
      </c>
      <c r="S54" s="449">
        <v>0</v>
      </c>
      <c r="T54" s="449">
        <v>0</v>
      </c>
      <c r="U54" s="449">
        <v>0</v>
      </c>
      <c r="V54" s="837"/>
      <c r="W54" s="462">
        <v>0</v>
      </c>
      <c r="X54" s="370">
        <v>0</v>
      </c>
      <c r="Y54" s="462">
        <v>0</v>
      </c>
      <c r="Z54" s="462">
        <v>0</v>
      </c>
      <c r="AA54" s="462">
        <v>0</v>
      </c>
      <c r="AB54" s="462">
        <v>0</v>
      </c>
      <c r="AC54" s="462">
        <v>0</v>
      </c>
      <c r="AD54" s="462">
        <v>0</v>
      </c>
      <c r="AE54" s="462">
        <v>0</v>
      </c>
      <c r="AF54" s="462">
        <v>0</v>
      </c>
      <c r="AG54" s="388">
        <v>0</v>
      </c>
      <c r="AH54" s="388">
        <v>0</v>
      </c>
      <c r="AI54" s="388">
        <v>0</v>
      </c>
      <c r="AJ54" s="388">
        <v>0</v>
      </c>
      <c r="AK54" s="390">
        <v>0</v>
      </c>
      <c r="AL54" s="390">
        <v>0</v>
      </c>
      <c r="AM54" s="390">
        <v>0</v>
      </c>
      <c r="AN54" s="390">
        <v>0</v>
      </c>
      <c r="AO54" s="401">
        <v>0</v>
      </c>
      <c r="AP54" s="371">
        <v>0</v>
      </c>
    </row>
    <row r="55" spans="1:42" ht="99.75" x14ac:dyDescent="0.25">
      <c r="A55" s="460">
        <v>6</v>
      </c>
      <c r="B55" s="973"/>
      <c r="C55" s="837"/>
      <c r="D55" s="441" t="s">
        <v>200</v>
      </c>
      <c r="E55" s="466">
        <v>1</v>
      </c>
      <c r="F55" s="466" t="s">
        <v>206</v>
      </c>
      <c r="G55" s="441" t="s">
        <v>214</v>
      </c>
      <c r="H55" s="447" t="s">
        <v>208</v>
      </c>
      <c r="I55" s="462" t="s">
        <v>111</v>
      </c>
      <c r="J55" s="441" t="s">
        <v>209</v>
      </c>
      <c r="K55" s="462" t="s">
        <v>111</v>
      </c>
      <c r="L55" s="462" t="s">
        <v>111</v>
      </c>
      <c r="M55" s="462" t="s">
        <v>111</v>
      </c>
      <c r="N55" s="508">
        <v>0</v>
      </c>
      <c r="O55" s="508">
        <v>0</v>
      </c>
      <c r="P55" s="508">
        <v>0</v>
      </c>
      <c r="Q55" s="448">
        <v>0</v>
      </c>
      <c r="R55" s="449">
        <v>0</v>
      </c>
      <c r="S55" s="449">
        <v>0</v>
      </c>
      <c r="T55" s="449">
        <v>0</v>
      </c>
      <c r="U55" s="449">
        <v>4000</v>
      </c>
      <c r="V55" s="837"/>
      <c r="W55" s="466">
        <v>0</v>
      </c>
      <c r="X55" s="450">
        <v>0</v>
      </c>
      <c r="Y55" s="462">
        <v>0</v>
      </c>
      <c r="Z55" s="462">
        <v>0</v>
      </c>
      <c r="AA55" s="462">
        <v>0</v>
      </c>
      <c r="AB55" s="462">
        <v>0</v>
      </c>
      <c r="AC55" s="462">
        <v>0</v>
      </c>
      <c r="AD55" s="462">
        <v>0</v>
      </c>
      <c r="AE55" s="462">
        <v>0</v>
      </c>
      <c r="AF55" s="462">
        <v>0</v>
      </c>
      <c r="AG55" s="388">
        <v>0</v>
      </c>
      <c r="AH55" s="388">
        <v>0</v>
      </c>
      <c r="AI55" s="388">
        <v>0</v>
      </c>
      <c r="AJ55" s="388"/>
      <c r="AK55" s="451">
        <v>0</v>
      </c>
      <c r="AL55" s="390">
        <v>0</v>
      </c>
      <c r="AM55" s="390">
        <v>0</v>
      </c>
      <c r="AN55" s="390"/>
      <c r="AO55" s="401"/>
      <c r="AP55" s="371">
        <v>0</v>
      </c>
    </row>
    <row r="56" spans="1:42" ht="99.75" x14ac:dyDescent="0.25">
      <c r="A56" s="460">
        <v>7</v>
      </c>
      <c r="B56" s="973"/>
      <c r="C56" s="837"/>
      <c r="D56" s="441" t="s">
        <v>200</v>
      </c>
      <c r="E56" s="466">
        <v>1</v>
      </c>
      <c r="F56" s="466" t="s">
        <v>206</v>
      </c>
      <c r="G56" s="441" t="s">
        <v>215</v>
      </c>
      <c r="H56" s="447" t="s">
        <v>208</v>
      </c>
      <c r="I56" s="462" t="s">
        <v>111</v>
      </c>
      <c r="J56" s="441" t="s">
        <v>209</v>
      </c>
      <c r="K56" s="462" t="s">
        <v>111</v>
      </c>
      <c r="L56" s="462" t="s">
        <v>111</v>
      </c>
      <c r="M56" s="462" t="s">
        <v>111</v>
      </c>
      <c r="N56" s="508">
        <v>300000</v>
      </c>
      <c r="O56" s="508">
        <v>0</v>
      </c>
      <c r="P56" s="508">
        <v>0</v>
      </c>
      <c r="Q56" s="448">
        <v>300000</v>
      </c>
      <c r="R56" s="449">
        <v>0</v>
      </c>
      <c r="S56" s="449">
        <v>0</v>
      </c>
      <c r="T56" s="449">
        <v>0</v>
      </c>
      <c r="U56" s="449">
        <v>6000</v>
      </c>
      <c r="V56" s="837"/>
      <c r="W56" s="466">
        <v>0</v>
      </c>
      <c r="X56" s="450">
        <v>0</v>
      </c>
      <c r="Y56" s="462">
        <v>0</v>
      </c>
      <c r="Z56" s="462">
        <v>0</v>
      </c>
      <c r="AA56" s="462">
        <v>0</v>
      </c>
      <c r="AB56" s="462">
        <v>0</v>
      </c>
      <c r="AC56" s="462">
        <v>0</v>
      </c>
      <c r="AD56" s="462">
        <v>0</v>
      </c>
      <c r="AE56" s="462">
        <v>0</v>
      </c>
      <c r="AF56" s="462">
        <v>0</v>
      </c>
      <c r="AG56" s="388">
        <v>0</v>
      </c>
      <c r="AH56" s="388">
        <v>0</v>
      </c>
      <c r="AI56" s="388">
        <v>0</v>
      </c>
      <c r="AJ56" s="388">
        <v>0</v>
      </c>
      <c r="AK56" s="451">
        <v>0</v>
      </c>
      <c r="AL56" s="451">
        <v>0</v>
      </c>
      <c r="AM56" s="451">
        <v>0</v>
      </c>
      <c r="AN56" s="390">
        <v>0</v>
      </c>
      <c r="AO56" s="401">
        <v>0</v>
      </c>
      <c r="AP56" s="371">
        <v>-300000</v>
      </c>
    </row>
    <row r="57" spans="1:42" ht="99.75" x14ac:dyDescent="0.25">
      <c r="A57" s="460">
        <v>8</v>
      </c>
      <c r="B57" s="973"/>
      <c r="C57" s="837"/>
      <c r="D57" s="441" t="s">
        <v>216</v>
      </c>
      <c r="E57" s="466">
        <v>1</v>
      </c>
      <c r="F57" s="466" t="s">
        <v>206</v>
      </c>
      <c r="G57" s="441" t="s">
        <v>67</v>
      </c>
      <c r="H57" s="447" t="s">
        <v>208</v>
      </c>
      <c r="I57" s="462" t="s">
        <v>111</v>
      </c>
      <c r="J57" s="441" t="s">
        <v>209</v>
      </c>
      <c r="K57" s="462" t="s">
        <v>111</v>
      </c>
      <c r="L57" s="462" t="s">
        <v>111</v>
      </c>
      <c r="M57" s="462" t="s">
        <v>111</v>
      </c>
      <c r="N57" s="508">
        <v>0</v>
      </c>
      <c r="O57" s="508">
        <v>0</v>
      </c>
      <c r="P57" s="508">
        <v>0</v>
      </c>
      <c r="Q57" s="448">
        <v>0</v>
      </c>
      <c r="R57" s="449">
        <v>0</v>
      </c>
      <c r="S57" s="449">
        <v>0</v>
      </c>
      <c r="T57" s="449">
        <v>0</v>
      </c>
      <c r="U57" s="449">
        <v>0</v>
      </c>
      <c r="V57" s="837"/>
      <c r="W57" s="466">
        <v>0</v>
      </c>
      <c r="X57" s="450">
        <v>0</v>
      </c>
      <c r="Y57" s="462">
        <v>0</v>
      </c>
      <c r="Z57" s="462">
        <v>0</v>
      </c>
      <c r="AA57" s="462">
        <v>0</v>
      </c>
      <c r="AB57" s="462">
        <v>0</v>
      </c>
      <c r="AC57" s="462">
        <v>0</v>
      </c>
      <c r="AD57" s="462">
        <v>0</v>
      </c>
      <c r="AE57" s="462">
        <v>0</v>
      </c>
      <c r="AF57" s="462">
        <v>0</v>
      </c>
      <c r="AG57" s="388">
        <v>0</v>
      </c>
      <c r="AH57" s="388">
        <v>0</v>
      </c>
      <c r="AI57" s="388">
        <v>0</v>
      </c>
      <c r="AJ57" s="388">
        <v>0</v>
      </c>
      <c r="AK57" s="451">
        <v>0</v>
      </c>
      <c r="AL57" s="451">
        <v>0</v>
      </c>
      <c r="AM57" s="451">
        <v>0</v>
      </c>
      <c r="AN57" s="390">
        <v>0</v>
      </c>
      <c r="AO57" s="401">
        <v>0</v>
      </c>
      <c r="AP57" s="371">
        <v>0</v>
      </c>
    </row>
    <row r="58" spans="1:42" ht="99.75" x14ac:dyDescent="0.25">
      <c r="A58" s="460">
        <v>9</v>
      </c>
      <c r="B58" s="973"/>
      <c r="C58" s="837"/>
      <c r="D58" s="441" t="s">
        <v>217</v>
      </c>
      <c r="E58" s="466">
        <v>1</v>
      </c>
      <c r="F58" s="466" t="s">
        <v>206</v>
      </c>
      <c r="G58" s="399" t="s">
        <v>218</v>
      </c>
      <c r="H58" s="447" t="s">
        <v>208</v>
      </c>
      <c r="I58" s="462" t="s">
        <v>111</v>
      </c>
      <c r="J58" s="441" t="s">
        <v>209</v>
      </c>
      <c r="K58" s="462" t="s">
        <v>111</v>
      </c>
      <c r="L58" s="462" t="s">
        <v>111</v>
      </c>
      <c r="M58" s="462" t="s">
        <v>111</v>
      </c>
      <c r="N58" s="508">
        <v>0</v>
      </c>
      <c r="O58" s="508">
        <v>0</v>
      </c>
      <c r="P58" s="508">
        <v>0</v>
      </c>
      <c r="Q58" s="448">
        <v>0</v>
      </c>
      <c r="R58" s="449">
        <v>0</v>
      </c>
      <c r="S58" s="449">
        <v>0</v>
      </c>
      <c r="T58" s="449">
        <v>0</v>
      </c>
      <c r="U58" s="449">
        <v>60</v>
      </c>
      <c r="V58" s="837"/>
      <c r="W58" s="466">
        <v>0</v>
      </c>
      <c r="X58" s="450">
        <v>0</v>
      </c>
      <c r="Y58" s="462">
        <v>0</v>
      </c>
      <c r="Z58" s="462">
        <v>0</v>
      </c>
      <c r="AA58" s="462">
        <v>0</v>
      </c>
      <c r="AB58" s="462">
        <v>8850</v>
      </c>
      <c r="AC58" s="462">
        <v>0</v>
      </c>
      <c r="AD58" s="462">
        <v>0</v>
      </c>
      <c r="AE58" s="462">
        <v>0</v>
      </c>
      <c r="AF58" s="462">
        <v>8850</v>
      </c>
      <c r="AG58" s="388">
        <v>0</v>
      </c>
      <c r="AH58" s="388">
        <v>0</v>
      </c>
      <c r="AI58" s="388">
        <v>0</v>
      </c>
      <c r="AJ58" s="388">
        <v>531000</v>
      </c>
      <c r="AK58" s="451">
        <v>0</v>
      </c>
      <c r="AL58" s="451">
        <v>0</v>
      </c>
      <c r="AM58" s="451">
        <v>0</v>
      </c>
      <c r="AN58" s="390">
        <v>531000</v>
      </c>
      <c r="AO58" s="401">
        <v>531000</v>
      </c>
      <c r="AP58" s="371">
        <v>531000</v>
      </c>
    </row>
    <row r="59" spans="1:42" ht="99.75" x14ac:dyDescent="0.25">
      <c r="A59" s="460">
        <v>10</v>
      </c>
      <c r="B59" s="973"/>
      <c r="C59" s="837"/>
      <c r="D59" s="441" t="s">
        <v>219</v>
      </c>
      <c r="E59" s="466">
        <v>1</v>
      </c>
      <c r="F59" s="466" t="s">
        <v>206</v>
      </c>
      <c r="G59" s="431" t="s">
        <v>220</v>
      </c>
      <c r="H59" s="447" t="s">
        <v>208</v>
      </c>
      <c r="I59" s="462" t="s">
        <v>111</v>
      </c>
      <c r="J59" s="441" t="s">
        <v>209</v>
      </c>
      <c r="K59" s="462" t="s">
        <v>111</v>
      </c>
      <c r="L59" s="462" t="s">
        <v>111</v>
      </c>
      <c r="M59" s="462" t="s">
        <v>111</v>
      </c>
      <c r="N59" s="508">
        <v>300000</v>
      </c>
      <c r="O59" s="508">
        <v>0</v>
      </c>
      <c r="P59" s="508">
        <v>0</v>
      </c>
      <c r="Q59" s="448">
        <v>300000</v>
      </c>
      <c r="R59" s="449">
        <v>0</v>
      </c>
      <c r="S59" s="449">
        <v>0</v>
      </c>
      <c r="T59" s="449">
        <v>0</v>
      </c>
      <c r="U59" s="449">
        <v>0</v>
      </c>
      <c r="V59" s="837"/>
      <c r="W59" s="466">
        <v>0</v>
      </c>
      <c r="X59" s="450">
        <v>0</v>
      </c>
      <c r="Y59" s="462">
        <v>0</v>
      </c>
      <c r="Z59" s="462">
        <v>0</v>
      </c>
      <c r="AA59" s="462">
        <v>0</v>
      </c>
      <c r="AB59" s="462">
        <v>0</v>
      </c>
      <c r="AC59" s="462">
        <v>0</v>
      </c>
      <c r="AD59" s="462">
        <v>0</v>
      </c>
      <c r="AE59" s="462">
        <v>0</v>
      </c>
      <c r="AF59" s="462">
        <v>0</v>
      </c>
      <c r="AG59" s="388">
        <v>0</v>
      </c>
      <c r="AH59" s="388">
        <v>0</v>
      </c>
      <c r="AI59" s="388">
        <v>0</v>
      </c>
      <c r="AJ59" s="388">
        <v>0</v>
      </c>
      <c r="AK59" s="451">
        <v>0</v>
      </c>
      <c r="AL59" s="451">
        <v>0</v>
      </c>
      <c r="AM59" s="451">
        <v>0</v>
      </c>
      <c r="AN59" s="390">
        <v>0</v>
      </c>
      <c r="AO59" s="401">
        <v>0</v>
      </c>
      <c r="AP59" s="371">
        <v>-300000</v>
      </c>
    </row>
    <row r="60" spans="1:42" ht="99.75" x14ac:dyDescent="0.25">
      <c r="A60" s="460">
        <v>11</v>
      </c>
      <c r="B60" s="973"/>
      <c r="C60" s="837"/>
      <c r="D60" s="441" t="s">
        <v>221</v>
      </c>
      <c r="E60" s="466">
        <v>1</v>
      </c>
      <c r="F60" s="466" t="s">
        <v>206</v>
      </c>
      <c r="G60" s="441" t="s">
        <v>222</v>
      </c>
      <c r="H60" s="447" t="s">
        <v>208</v>
      </c>
      <c r="I60" s="462" t="s">
        <v>111</v>
      </c>
      <c r="J60" s="441" t="s">
        <v>209</v>
      </c>
      <c r="K60" s="462" t="s">
        <v>111</v>
      </c>
      <c r="L60" s="462" t="s">
        <v>111</v>
      </c>
      <c r="M60" s="462" t="s">
        <v>111</v>
      </c>
      <c r="N60" s="508">
        <v>0</v>
      </c>
      <c r="O60" s="508">
        <v>0</v>
      </c>
      <c r="P60" s="508">
        <v>0</v>
      </c>
      <c r="Q60" s="448">
        <v>0</v>
      </c>
      <c r="R60" s="449">
        <v>0</v>
      </c>
      <c r="S60" s="449">
        <v>0</v>
      </c>
      <c r="T60" s="449">
        <v>0</v>
      </c>
      <c r="U60" s="449">
        <v>4000</v>
      </c>
      <c r="V60" s="837"/>
      <c r="W60" s="466">
        <v>0</v>
      </c>
      <c r="X60" s="450">
        <v>0</v>
      </c>
      <c r="Y60" s="462">
        <v>0</v>
      </c>
      <c r="Z60" s="462">
        <v>0</v>
      </c>
      <c r="AA60" s="462">
        <v>0</v>
      </c>
      <c r="AB60" s="462">
        <v>0</v>
      </c>
      <c r="AC60" s="462">
        <v>0</v>
      </c>
      <c r="AD60" s="462">
        <v>0</v>
      </c>
      <c r="AE60" s="462">
        <v>0</v>
      </c>
      <c r="AF60" s="462">
        <v>0</v>
      </c>
      <c r="AG60" s="388">
        <v>0</v>
      </c>
      <c r="AH60" s="388">
        <v>0</v>
      </c>
      <c r="AI60" s="388">
        <v>0</v>
      </c>
      <c r="AJ60" s="388">
        <v>0</v>
      </c>
      <c r="AK60" s="451">
        <v>0</v>
      </c>
      <c r="AL60" s="451">
        <v>0</v>
      </c>
      <c r="AM60" s="451">
        <v>0</v>
      </c>
      <c r="AN60" s="390">
        <v>0</v>
      </c>
      <c r="AO60" s="401">
        <v>0</v>
      </c>
      <c r="AP60" s="371">
        <v>0</v>
      </c>
    </row>
    <row r="61" spans="1:42" ht="99.75" x14ac:dyDescent="0.25">
      <c r="A61" s="460">
        <v>12</v>
      </c>
      <c r="B61" s="973"/>
      <c r="C61" s="837"/>
      <c r="D61" s="441" t="s">
        <v>221</v>
      </c>
      <c r="E61" s="466">
        <v>1</v>
      </c>
      <c r="F61" s="466" t="s">
        <v>206</v>
      </c>
      <c r="G61" s="441" t="s">
        <v>222</v>
      </c>
      <c r="H61" s="447" t="s">
        <v>208</v>
      </c>
      <c r="I61" s="462" t="s">
        <v>111</v>
      </c>
      <c r="J61" s="441" t="s">
        <v>209</v>
      </c>
      <c r="K61" s="462" t="s">
        <v>111</v>
      </c>
      <c r="L61" s="462" t="s">
        <v>111</v>
      </c>
      <c r="M61" s="462" t="s">
        <v>111</v>
      </c>
      <c r="N61" s="508">
        <v>0</v>
      </c>
      <c r="O61" s="508">
        <v>0</v>
      </c>
      <c r="P61" s="508">
        <v>0</v>
      </c>
      <c r="Q61" s="448">
        <v>0</v>
      </c>
      <c r="R61" s="449">
        <v>0</v>
      </c>
      <c r="S61" s="449">
        <v>0</v>
      </c>
      <c r="T61" s="449">
        <v>0</v>
      </c>
      <c r="U61" s="449">
        <v>4000</v>
      </c>
      <c r="V61" s="837"/>
      <c r="W61" s="466">
        <v>0</v>
      </c>
      <c r="X61" s="450">
        <v>0</v>
      </c>
      <c r="Y61" s="462">
        <v>0</v>
      </c>
      <c r="Z61" s="462">
        <v>0</v>
      </c>
      <c r="AA61" s="462">
        <v>0</v>
      </c>
      <c r="AB61" s="462">
        <v>0</v>
      </c>
      <c r="AC61" s="462">
        <v>0</v>
      </c>
      <c r="AD61" s="462">
        <v>0</v>
      </c>
      <c r="AE61" s="462">
        <v>0</v>
      </c>
      <c r="AF61" s="462">
        <v>0</v>
      </c>
      <c r="AG61" s="388">
        <v>0</v>
      </c>
      <c r="AH61" s="388">
        <v>0</v>
      </c>
      <c r="AI61" s="388">
        <v>0</v>
      </c>
      <c r="AJ61" s="388">
        <v>0</v>
      </c>
      <c r="AK61" s="451">
        <v>0</v>
      </c>
      <c r="AL61" s="451">
        <v>0</v>
      </c>
      <c r="AM61" s="451">
        <v>0</v>
      </c>
      <c r="AN61" s="390">
        <v>0</v>
      </c>
      <c r="AO61" s="401">
        <v>0</v>
      </c>
      <c r="AP61" s="371">
        <v>0</v>
      </c>
    </row>
    <row r="62" spans="1:42" ht="99.75" x14ac:dyDescent="0.25">
      <c r="A62" s="460">
        <v>13</v>
      </c>
      <c r="B62" s="973"/>
      <c r="C62" s="837"/>
      <c r="D62" s="712" t="s">
        <v>223</v>
      </c>
      <c r="E62" s="466">
        <v>1</v>
      </c>
      <c r="F62" s="466" t="s">
        <v>206</v>
      </c>
      <c r="G62" s="441" t="s">
        <v>224</v>
      </c>
      <c r="H62" s="447" t="s">
        <v>208</v>
      </c>
      <c r="I62" s="462" t="s">
        <v>111</v>
      </c>
      <c r="J62" s="441" t="s">
        <v>209</v>
      </c>
      <c r="K62" s="462" t="s">
        <v>111</v>
      </c>
      <c r="L62" s="462" t="s">
        <v>111</v>
      </c>
      <c r="M62" s="462" t="s">
        <v>111</v>
      </c>
      <c r="N62" s="508">
        <v>420000</v>
      </c>
      <c r="O62" s="508">
        <v>220000</v>
      </c>
      <c r="P62" s="508">
        <v>1265000</v>
      </c>
      <c r="Q62" s="448">
        <v>1905000</v>
      </c>
      <c r="R62" s="449">
        <v>0</v>
      </c>
      <c r="S62" s="449">
        <v>0</v>
      </c>
      <c r="T62" s="449">
        <v>0</v>
      </c>
      <c r="U62" s="449">
        <v>6000</v>
      </c>
      <c r="V62" s="837"/>
      <c r="W62" s="466">
        <v>1</v>
      </c>
      <c r="X62" s="450">
        <v>2.4032684450853159E-2</v>
      </c>
      <c r="Y62" s="462">
        <v>0</v>
      </c>
      <c r="Z62" s="462">
        <v>0</v>
      </c>
      <c r="AA62" s="462">
        <v>0</v>
      </c>
      <c r="AB62" s="466">
        <v>40.299999999999997</v>
      </c>
      <c r="AC62" s="462">
        <v>0</v>
      </c>
      <c r="AD62" s="462">
        <v>0</v>
      </c>
      <c r="AE62" s="462">
        <v>0</v>
      </c>
      <c r="AF62" s="466">
        <v>40.299999999999997</v>
      </c>
      <c r="AG62" s="388">
        <v>0</v>
      </c>
      <c r="AH62" s="388">
        <v>0</v>
      </c>
      <c r="AI62" s="388">
        <v>0</v>
      </c>
      <c r="AJ62" s="388">
        <v>242000</v>
      </c>
      <c r="AK62" s="451">
        <v>0</v>
      </c>
      <c r="AL62" s="451">
        <v>0</v>
      </c>
      <c r="AM62" s="451">
        <v>0</v>
      </c>
      <c r="AN62" s="390">
        <v>242000</v>
      </c>
      <c r="AO62" s="401">
        <v>242000</v>
      </c>
      <c r="AP62" s="371">
        <v>-1663000</v>
      </c>
    </row>
    <row r="63" spans="1:42" ht="42.75" x14ac:dyDescent="0.25">
      <c r="A63" s="460">
        <v>14</v>
      </c>
      <c r="B63" s="973"/>
      <c r="C63" s="837"/>
      <c r="D63" s="712" t="s">
        <v>225</v>
      </c>
      <c r="E63" s="466">
        <v>1</v>
      </c>
      <c r="F63" s="466" t="s">
        <v>206</v>
      </c>
      <c r="G63" s="441" t="s">
        <v>226</v>
      </c>
      <c r="H63" s="447" t="s">
        <v>227</v>
      </c>
      <c r="I63" s="462" t="s">
        <v>111</v>
      </c>
      <c r="J63" s="441" t="s">
        <v>209</v>
      </c>
      <c r="K63" s="462" t="s">
        <v>111</v>
      </c>
      <c r="L63" s="462" t="s">
        <v>111</v>
      </c>
      <c r="M63" s="462" t="s">
        <v>111</v>
      </c>
      <c r="N63" s="508">
        <v>300000</v>
      </c>
      <c r="O63" s="508">
        <v>415000</v>
      </c>
      <c r="P63" s="508">
        <v>0</v>
      </c>
      <c r="Q63" s="448">
        <v>715000</v>
      </c>
      <c r="R63" s="449">
        <v>0</v>
      </c>
      <c r="S63" s="449">
        <v>0</v>
      </c>
      <c r="T63" s="449">
        <v>0</v>
      </c>
      <c r="U63" s="449">
        <v>50</v>
      </c>
      <c r="V63" s="837"/>
      <c r="W63" s="466">
        <v>4161</v>
      </c>
      <c r="X63" s="450">
        <v>100</v>
      </c>
      <c r="Y63" s="462">
        <v>0</v>
      </c>
      <c r="Z63" s="462">
        <v>0</v>
      </c>
      <c r="AA63" s="462">
        <v>0</v>
      </c>
      <c r="AB63" s="466">
        <v>2012</v>
      </c>
      <c r="AC63" s="462">
        <v>0</v>
      </c>
      <c r="AD63" s="462">
        <v>0</v>
      </c>
      <c r="AE63" s="462">
        <v>0</v>
      </c>
      <c r="AF63" s="466">
        <v>2012</v>
      </c>
      <c r="AG63" s="388">
        <v>0</v>
      </c>
      <c r="AH63" s="388">
        <v>0</v>
      </c>
      <c r="AI63" s="388">
        <v>0</v>
      </c>
      <c r="AJ63" s="388">
        <v>100600</v>
      </c>
      <c r="AK63" s="451">
        <v>0</v>
      </c>
      <c r="AL63" s="451">
        <v>0</v>
      </c>
      <c r="AM63" s="451">
        <v>0</v>
      </c>
      <c r="AN63" s="451">
        <v>100600</v>
      </c>
      <c r="AO63" s="401">
        <v>100600</v>
      </c>
      <c r="AP63" s="371">
        <v>-614400</v>
      </c>
    </row>
    <row r="64" spans="1:42" ht="42.75" x14ac:dyDescent="0.25">
      <c r="A64" s="446">
        <v>15</v>
      </c>
      <c r="B64" s="973"/>
      <c r="C64" s="837"/>
      <c r="D64" s="411" t="s">
        <v>187</v>
      </c>
      <c r="E64" s="467">
        <v>1</v>
      </c>
      <c r="F64" s="410" t="s">
        <v>228</v>
      </c>
      <c r="G64" s="470" t="s">
        <v>229</v>
      </c>
      <c r="H64" s="368" t="s">
        <v>230</v>
      </c>
      <c r="I64" s="462" t="s">
        <v>111</v>
      </c>
      <c r="J64" s="399" t="s">
        <v>209</v>
      </c>
      <c r="K64" s="466"/>
      <c r="L64" s="466"/>
      <c r="M64" s="466"/>
      <c r="N64" s="508">
        <v>0</v>
      </c>
      <c r="O64" s="508">
        <v>0</v>
      </c>
      <c r="P64" s="508">
        <v>0</v>
      </c>
      <c r="Q64" s="448">
        <v>0</v>
      </c>
      <c r="R64" s="449">
        <v>0</v>
      </c>
      <c r="S64" s="449">
        <v>0</v>
      </c>
      <c r="T64" s="449">
        <v>0</v>
      </c>
      <c r="U64" s="449">
        <v>0</v>
      </c>
      <c r="V64" s="837"/>
      <c r="W64" s="466">
        <v>0</v>
      </c>
      <c r="X64" s="450">
        <v>0</v>
      </c>
      <c r="Y64" s="462">
        <v>0</v>
      </c>
      <c r="Z64" s="462">
        <v>0</v>
      </c>
      <c r="AA64" s="462">
        <v>0</v>
      </c>
      <c r="AB64" s="466">
        <v>0</v>
      </c>
      <c r="AC64" s="462">
        <v>0</v>
      </c>
      <c r="AD64" s="462">
        <v>0</v>
      </c>
      <c r="AE64" s="462">
        <v>0</v>
      </c>
      <c r="AF64" s="466">
        <v>0</v>
      </c>
      <c r="AG64" s="388">
        <v>0</v>
      </c>
      <c r="AH64" s="388">
        <v>0</v>
      </c>
      <c r="AI64" s="388">
        <v>0</v>
      </c>
      <c r="AJ64" s="388">
        <v>0</v>
      </c>
      <c r="AK64" s="451">
        <v>0</v>
      </c>
      <c r="AL64" s="451">
        <v>0</v>
      </c>
      <c r="AM64" s="451"/>
      <c r="AN64" s="451">
        <v>0</v>
      </c>
      <c r="AO64" s="452">
        <v>0</v>
      </c>
      <c r="AP64" s="371">
        <v>0</v>
      </c>
    </row>
    <row r="65" spans="1:42" ht="30" customHeight="1" x14ac:dyDescent="0.25">
      <c r="A65" s="446">
        <v>16</v>
      </c>
      <c r="B65" s="973"/>
      <c r="C65" s="837"/>
      <c r="D65" s="712" t="s">
        <v>58</v>
      </c>
      <c r="E65" s="466">
        <v>1</v>
      </c>
      <c r="F65" s="466" t="s">
        <v>298</v>
      </c>
      <c r="G65" s="441" t="s">
        <v>299</v>
      </c>
      <c r="H65" s="368" t="s">
        <v>230</v>
      </c>
      <c r="I65" s="466"/>
      <c r="J65" s="441"/>
      <c r="K65" s="466"/>
      <c r="L65" s="466"/>
      <c r="M65" s="466"/>
      <c r="N65" s="508">
        <v>0</v>
      </c>
      <c r="O65" s="508">
        <v>0</v>
      </c>
      <c r="P65" s="508">
        <v>0</v>
      </c>
      <c r="Q65" s="448">
        <v>0</v>
      </c>
      <c r="R65" s="449">
        <v>0</v>
      </c>
      <c r="S65" s="449">
        <v>0</v>
      </c>
      <c r="T65" s="449">
        <v>0</v>
      </c>
      <c r="U65" s="449">
        <v>0</v>
      </c>
      <c r="V65" s="837"/>
      <c r="W65" s="462">
        <v>0</v>
      </c>
      <c r="X65" s="462">
        <v>0</v>
      </c>
      <c r="Y65" s="462">
        <v>0</v>
      </c>
      <c r="Z65" s="462">
        <v>0</v>
      </c>
      <c r="AA65" s="462">
        <v>0</v>
      </c>
      <c r="AB65" s="462">
        <v>0</v>
      </c>
      <c r="AC65" s="462">
        <v>0</v>
      </c>
      <c r="AD65" s="462">
        <v>0</v>
      </c>
      <c r="AE65" s="462">
        <v>0</v>
      </c>
      <c r="AF65" s="466">
        <v>0</v>
      </c>
      <c r="AG65" s="388">
        <v>0</v>
      </c>
      <c r="AH65" s="388">
        <v>0</v>
      </c>
      <c r="AI65" s="388">
        <v>0</v>
      </c>
      <c r="AJ65" s="388">
        <v>0</v>
      </c>
      <c r="AK65" s="451">
        <v>0</v>
      </c>
      <c r="AL65" s="451">
        <v>0</v>
      </c>
      <c r="AM65" s="451">
        <v>0</v>
      </c>
      <c r="AN65" s="451">
        <v>0</v>
      </c>
      <c r="AO65" s="452">
        <v>0</v>
      </c>
      <c r="AP65" s="371">
        <v>0</v>
      </c>
    </row>
    <row r="66" spans="1:42" ht="51" customHeight="1" x14ac:dyDescent="0.25">
      <c r="A66" s="446">
        <v>17</v>
      </c>
      <c r="B66" s="973"/>
      <c r="C66" s="837"/>
      <c r="D66" s="712" t="s">
        <v>219</v>
      </c>
      <c r="E66" s="466">
        <v>1</v>
      </c>
      <c r="F66" s="466" t="s">
        <v>300</v>
      </c>
      <c r="G66" s="441" t="s">
        <v>301</v>
      </c>
      <c r="H66" s="447" t="s">
        <v>227</v>
      </c>
      <c r="I66" s="466"/>
      <c r="J66" s="441"/>
      <c r="K66" s="466"/>
      <c r="L66" s="466"/>
      <c r="M66" s="466"/>
      <c r="N66" s="508">
        <v>300000</v>
      </c>
      <c r="O66" s="508">
        <v>0</v>
      </c>
      <c r="P66" s="508">
        <v>0</v>
      </c>
      <c r="Q66" s="448">
        <v>300000</v>
      </c>
      <c r="R66" s="449">
        <v>0</v>
      </c>
      <c r="S66" s="449">
        <v>0</v>
      </c>
      <c r="T66" s="449">
        <v>0</v>
      </c>
      <c r="U66" s="449">
        <v>170</v>
      </c>
      <c r="V66" s="837"/>
      <c r="W66" s="466">
        <v>0</v>
      </c>
      <c r="X66" s="450">
        <v>0</v>
      </c>
      <c r="Y66" s="462">
        <v>0</v>
      </c>
      <c r="Z66" s="462">
        <v>0</v>
      </c>
      <c r="AA66" s="462">
        <v>0</v>
      </c>
      <c r="AB66" s="466">
        <v>0</v>
      </c>
      <c r="AC66" s="462">
        <v>0</v>
      </c>
      <c r="AD66" s="462">
        <v>0</v>
      </c>
      <c r="AE66" s="462"/>
      <c r="AF66" s="466">
        <v>0</v>
      </c>
      <c r="AG66" s="388">
        <v>0</v>
      </c>
      <c r="AH66" s="388">
        <v>0</v>
      </c>
      <c r="AI66" s="388">
        <v>0</v>
      </c>
      <c r="AJ66" s="388">
        <v>0</v>
      </c>
      <c r="AK66" s="451">
        <v>0</v>
      </c>
      <c r="AL66" s="451">
        <v>0</v>
      </c>
      <c r="AM66" s="451">
        <v>0</v>
      </c>
      <c r="AN66" s="451">
        <v>0</v>
      </c>
      <c r="AO66" s="452">
        <v>0</v>
      </c>
      <c r="AP66" s="371">
        <v>-300000</v>
      </c>
    </row>
    <row r="67" spans="1:42" ht="73.5" customHeight="1" thickBot="1" x14ac:dyDescent="0.3">
      <c r="A67" s="414">
        <v>18</v>
      </c>
      <c r="B67" s="974"/>
      <c r="C67" s="838"/>
      <c r="D67" s="707" t="s">
        <v>231</v>
      </c>
      <c r="E67" s="465">
        <v>1</v>
      </c>
      <c r="F67" s="471" t="s">
        <v>232</v>
      </c>
      <c r="G67" s="415" t="s">
        <v>218</v>
      </c>
      <c r="H67" s="366" t="s">
        <v>227</v>
      </c>
      <c r="I67" s="465" t="s">
        <v>111</v>
      </c>
      <c r="J67" s="415" t="s">
        <v>233</v>
      </c>
      <c r="K67" s="465" t="s">
        <v>111</v>
      </c>
      <c r="L67" s="465" t="s">
        <v>111</v>
      </c>
      <c r="M67" s="465" t="s">
        <v>111</v>
      </c>
      <c r="N67" s="508">
        <v>0</v>
      </c>
      <c r="O67" s="508">
        <v>0</v>
      </c>
      <c r="P67" s="508">
        <v>0</v>
      </c>
      <c r="Q67" s="385">
        <v>0</v>
      </c>
      <c r="R67" s="377">
        <v>0</v>
      </c>
      <c r="S67" s="377">
        <v>0</v>
      </c>
      <c r="T67" s="377">
        <v>0</v>
      </c>
      <c r="U67" s="377">
        <v>60</v>
      </c>
      <c r="V67" s="838"/>
      <c r="W67" s="465">
        <v>0</v>
      </c>
      <c r="X67" s="367">
        <v>0</v>
      </c>
      <c r="Y67" s="462">
        <v>0</v>
      </c>
      <c r="Z67" s="462">
        <v>0</v>
      </c>
      <c r="AA67" s="462">
        <v>0</v>
      </c>
      <c r="AB67" s="415">
        <v>0</v>
      </c>
      <c r="AC67" s="462">
        <v>0</v>
      </c>
      <c r="AD67" s="462">
        <v>0</v>
      </c>
      <c r="AE67" s="462">
        <v>0</v>
      </c>
      <c r="AF67" s="415">
        <v>0</v>
      </c>
      <c r="AG67" s="388">
        <v>0</v>
      </c>
      <c r="AH67" s="388">
        <v>0</v>
      </c>
      <c r="AI67" s="388">
        <v>0</v>
      </c>
      <c r="AJ67" s="388">
        <v>0</v>
      </c>
      <c r="AK67" s="386">
        <v>0</v>
      </c>
      <c r="AL67" s="386">
        <v>0</v>
      </c>
      <c r="AM67" s="386">
        <v>0</v>
      </c>
      <c r="AN67" s="386">
        <v>0</v>
      </c>
      <c r="AO67" s="372">
        <v>0</v>
      </c>
      <c r="AP67" s="371">
        <v>0</v>
      </c>
    </row>
    <row r="68" spans="1:42" ht="24" customHeight="1" thickBot="1" x14ac:dyDescent="0.3">
      <c r="A68" s="422"/>
      <c r="B68" s="423" t="s">
        <v>42</v>
      </c>
      <c r="C68" s="424">
        <v>43</v>
      </c>
      <c r="D68" s="424"/>
      <c r="E68" s="424">
        <v>67</v>
      </c>
      <c r="F68" s="424"/>
      <c r="G68" s="424"/>
      <c r="H68" s="424"/>
      <c r="I68" s="424"/>
      <c r="J68" s="424"/>
      <c r="K68" s="424"/>
      <c r="L68" s="424"/>
      <c r="M68" s="424"/>
      <c r="N68" s="424">
        <v>13785570</v>
      </c>
      <c r="O68" s="424">
        <v>13437758</v>
      </c>
      <c r="P68" s="424">
        <v>3620049</v>
      </c>
      <c r="Q68" s="424">
        <v>30935209</v>
      </c>
      <c r="R68" s="424">
        <v>92000</v>
      </c>
      <c r="S68" s="424">
        <v>17200</v>
      </c>
      <c r="T68" s="424">
        <v>2270</v>
      </c>
      <c r="U68" s="424">
        <v>234170</v>
      </c>
      <c r="V68" s="424">
        <v>45656</v>
      </c>
      <c r="W68" s="424">
        <v>61787</v>
      </c>
      <c r="X68" s="424">
        <v>599.51488023500315</v>
      </c>
      <c r="Y68" s="424">
        <v>4.8100000000000005</v>
      </c>
      <c r="Z68" s="424">
        <v>15795</v>
      </c>
      <c r="AA68" s="424">
        <v>9768</v>
      </c>
      <c r="AB68" s="424">
        <v>2078661.75</v>
      </c>
      <c r="AC68" s="424">
        <v>2.2999999999999998</v>
      </c>
      <c r="AD68" s="424">
        <v>0</v>
      </c>
      <c r="AE68" s="424">
        <v>4157</v>
      </c>
      <c r="AF68" s="424">
        <v>1373045.85</v>
      </c>
      <c r="AG68" s="424">
        <v>69300</v>
      </c>
      <c r="AH68" s="424">
        <v>0</v>
      </c>
      <c r="AI68" s="424">
        <v>0</v>
      </c>
      <c r="AJ68" s="424">
        <v>7950660</v>
      </c>
      <c r="AK68" s="424">
        <v>136800</v>
      </c>
      <c r="AL68" s="424">
        <v>0</v>
      </c>
      <c r="AM68" s="424">
        <v>4222100</v>
      </c>
      <c r="AN68" s="424">
        <v>16023101</v>
      </c>
      <c r="AO68" s="424">
        <v>19917401</v>
      </c>
      <c r="AP68" s="425">
        <v>-10017893</v>
      </c>
    </row>
  </sheetData>
  <mergeCells count="50">
    <mergeCell ref="A1:AO1"/>
    <mergeCell ref="A2:A5"/>
    <mergeCell ref="B2:B5"/>
    <mergeCell ref="D3:D5"/>
    <mergeCell ref="E3:E4"/>
    <mergeCell ref="F3:F4"/>
    <mergeCell ref="G3:G4"/>
    <mergeCell ref="H3:H4"/>
    <mergeCell ref="AK3:AN3"/>
    <mergeCell ref="AO3:AO4"/>
    <mergeCell ref="AG2:AP2"/>
    <mergeCell ref="AP3:AP4"/>
    <mergeCell ref="AG3:AJ3"/>
    <mergeCell ref="Y2:AF2"/>
    <mergeCell ref="N2:Q2"/>
    <mergeCell ref="Q3:Q4"/>
    <mergeCell ref="V3:X3"/>
    <mergeCell ref="R2:U3"/>
    <mergeCell ref="O3:O4"/>
    <mergeCell ref="Y3:AB3"/>
    <mergeCell ref="AC3:AF3"/>
    <mergeCell ref="N3:N4"/>
    <mergeCell ref="B16:B25"/>
    <mergeCell ref="C16:C25"/>
    <mergeCell ref="V7:V15"/>
    <mergeCell ref="C2:C4"/>
    <mergeCell ref="V2:X2"/>
    <mergeCell ref="P3:P4"/>
    <mergeCell ref="D2:H2"/>
    <mergeCell ref="I2:M2"/>
    <mergeCell ref="I3:I4"/>
    <mergeCell ref="J3:J4"/>
    <mergeCell ref="K3:K4"/>
    <mergeCell ref="L3:L4"/>
    <mergeCell ref="M3:M4"/>
    <mergeCell ref="B7:B15"/>
    <mergeCell ref="C7:C15"/>
    <mergeCell ref="V16:V25"/>
    <mergeCell ref="B26:B34"/>
    <mergeCell ref="C26:C34"/>
    <mergeCell ref="B50:B67"/>
    <mergeCell ref="C50:C67"/>
    <mergeCell ref="V50:V67"/>
    <mergeCell ref="B35:B38"/>
    <mergeCell ref="C35:C38"/>
    <mergeCell ref="B39:B49"/>
    <mergeCell ref="C39:C49"/>
    <mergeCell ref="V39:V49"/>
    <mergeCell ref="V26:V33"/>
    <mergeCell ref="V35:V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ամփոփ</vt:lpstr>
      <vt:lpstr>Արագածոտն</vt:lpstr>
      <vt:lpstr>Արարատ</vt:lpstr>
      <vt:lpstr>Գեղարքունիք</vt:lpstr>
      <vt:lpstr>Լոռի</vt:lpstr>
      <vt:lpstr>Կոտայք</vt:lpstr>
      <vt:lpstr>Շիրակ</vt:lpstr>
      <vt:lpstr>Սյունիք</vt:lpstr>
      <vt:lpstr>Վայոց Ձոր</vt:lpstr>
      <vt:lpstr>Տավուշ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https:/mul2-tavush.gov.am/tasks/48786/oneclick/Texnika-1.xlsx?token=9657bafa18126891de36d83dfd11ee2e</cp:keywords>
  <cp:lastModifiedBy/>
  <dcterms:created xsi:type="dcterms:W3CDTF">2006-09-16T00:00:00Z</dcterms:created>
  <dcterms:modified xsi:type="dcterms:W3CDTF">2021-10-20T05:12:27Z</dcterms:modified>
</cp:coreProperties>
</file>