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2"/>
  </bookViews>
  <sheets>
    <sheet name="2018" sheetId="1" r:id="rId1"/>
    <sheet name="2019" sheetId="2" r:id="rId2"/>
    <sheet name="2020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<sst xmlns="http://schemas.openxmlformats.org/spreadsheetml/2006/main" count="3946" uniqueCount="1671">
  <si>
    <t>Մարզ</t>
  </si>
  <si>
    <t xml:space="preserve">Համայնք </t>
  </si>
  <si>
    <t xml:space="preserve">Սուբվենցիայի ծրագիրը </t>
  </si>
  <si>
    <t>մրցույթների արդյունքներով ծրագրերի արժեքը, դրամ</t>
  </si>
  <si>
    <t>ՀՀ պետբյուջեից տրամադրված սուբվենցիայի չափը, ՀՀ դրամ</t>
  </si>
  <si>
    <t>Արագածոտն</t>
  </si>
  <si>
    <t>Արագածավան</t>
  </si>
  <si>
    <r>
      <t xml:space="preserve">Փողոցային լուսավորություն </t>
    </r>
    <r>
      <rPr>
        <sz val="10"/>
        <color indexed="8"/>
        <rFont val="GHEA Grapalat"/>
        <family val="3"/>
      </rPr>
      <t>/180 լուսատոների տեղադրում 38 վտ ԼԵԴ լամպերով/</t>
    </r>
  </si>
  <si>
    <r>
      <t xml:space="preserve">Կոյուղագծի կառուցում </t>
    </r>
    <r>
      <rPr>
        <sz val="10"/>
        <color indexed="8"/>
        <rFont val="GHEA Grapalat"/>
        <family val="3"/>
      </rPr>
      <t>/257 բնակարաններով  8 բազմաբնակարան շենքերի համար 225 մետր 150 մմ պլաստասե խողովակներով կոյուղագծի մի հատվածի կառուցում/</t>
    </r>
  </si>
  <si>
    <t xml:space="preserve">Արագածավան/Արտենի </t>
  </si>
  <si>
    <r>
      <t xml:space="preserve">Մանկական այգու ստեղծում </t>
    </r>
    <r>
      <rPr>
        <sz val="10"/>
        <color indexed="8"/>
        <rFont val="GHEA Grapalat"/>
        <family val="3"/>
      </rPr>
      <t>/բարեկարգում, նստարանների տեղադրում, լճակի կառուցում, ցայտաղբյուրի տեղադրում, տաղավարների տեղադրում/2000 քառ. մ.</t>
    </r>
  </si>
  <si>
    <t>Ապարան</t>
  </si>
  <si>
    <r>
      <t xml:space="preserve">համայնքի թվով 3 քաղաքային զբոսայգիների և պուրակների վերակառուցում </t>
    </r>
    <r>
      <rPr>
        <sz val="10"/>
        <color indexed="8"/>
        <rFont val="GHEA Grapalat"/>
        <family val="3"/>
      </rPr>
      <t>/ մոտ 20500 քառ. մետր/</t>
    </r>
  </si>
  <si>
    <t xml:space="preserve">Կարբի </t>
  </si>
  <si>
    <r>
      <t xml:space="preserve">Համայնքի գլխավոր մուտքի և համայնքի 2 գլխավոր փողոցների արտաքին լուսավորություն  </t>
    </r>
    <r>
      <rPr>
        <sz val="10"/>
        <rFont val="GHEA Grapalat"/>
        <family val="3"/>
      </rPr>
      <t>/60հենասյունի և ԼԵԴ լուսատուների տեղադրում/</t>
    </r>
  </si>
  <si>
    <r>
      <t xml:space="preserve">«Երեքնուկ» մանկապարտեզի վերանորոգում </t>
    </r>
    <r>
      <rPr>
        <sz val="10"/>
        <color indexed="8"/>
        <rFont val="GHEA Grapalat"/>
        <family val="3"/>
      </rPr>
      <t>/150 -ից կդառնա 230 տեղանոց/</t>
    </r>
  </si>
  <si>
    <t>Մաստարա</t>
  </si>
  <si>
    <r>
      <t xml:space="preserve">Միջոցառումների տան կառուցում </t>
    </r>
    <r>
      <rPr>
        <sz val="10"/>
        <rFont val="GHEA Grapalat"/>
        <family val="3"/>
      </rPr>
      <t xml:space="preserve">/300 մարդու համար նախատեսված` 360քմ շինության կառուցապատում, 30քմ պահեստի կառուցապատում, լուսավորության և կոյուղու անցկացում </t>
    </r>
    <r>
      <rPr>
        <b/>
        <sz val="10"/>
        <rFont val="GHEA Grapalat"/>
        <family val="3"/>
      </rPr>
      <t>/</t>
    </r>
  </si>
  <si>
    <t>Թալին</t>
  </si>
  <si>
    <r>
      <t xml:space="preserve">փողոցների ասֆալտապատում </t>
    </r>
    <r>
      <rPr>
        <sz val="10"/>
        <rFont val="GHEA Grapalat"/>
        <family val="3"/>
      </rPr>
      <t xml:space="preserve">/505 գծամետր ճանապարհի ասֆալտապատում/ </t>
    </r>
  </si>
  <si>
    <t>Ալագյազ</t>
  </si>
  <si>
    <r>
      <t>Համայնքի 6 բնակավայրերում բնակավայրերի մի շարք փողոցների գիշերային լուսավորության ցանցի կառուցում /</t>
    </r>
    <r>
      <rPr>
        <sz val="10"/>
        <rFont val="GHEA Grapalat"/>
        <family val="3"/>
      </rPr>
      <t>5.1 կմ երկարությամբ փողոց, 170 հենասյուն, 170 հատ 30վտ լուսադիոդային լուսատու /</t>
    </r>
  </si>
  <si>
    <t>Փարպի</t>
  </si>
  <si>
    <r>
      <t xml:space="preserve">համայնքի փողոցների ասֆալտապատում </t>
    </r>
    <r>
      <rPr>
        <sz val="10"/>
        <rFont val="GHEA Grapalat"/>
        <family val="3"/>
      </rPr>
      <t>/3175կմ երկարությամբ փողոցների նորոգում/</t>
    </r>
  </si>
  <si>
    <t xml:space="preserve">Տեղեր </t>
  </si>
  <si>
    <t>համայնքի փողոցների ասֆալտապատում /800քմ. /</t>
  </si>
  <si>
    <t>Նոր Ամանոս</t>
  </si>
  <si>
    <r>
      <t>Նոր Ամանոսի համայնքապետարանի շենքի վերանորոգում և մանկապարտեզի հիմնում</t>
    </r>
    <r>
      <rPr>
        <sz val="10"/>
        <rFont val="GHEA Grapalat"/>
        <family val="3"/>
      </rPr>
      <t xml:space="preserve"> /11.28*15.9 չափերի երկհարկանի
քարե պատերով կառույցի տանիքի վերակառուցում, նեքին պատերի հարդարում, հատակի հիմնանորոգում, դռների և պատուհանների փոխարինում, ներքին էլեկտրամատակարարման ցանցի փոխարինում,  սան հանգույցների կառուցում, արտաքին ջրամատակարարման և ջրահեռացման
ցանցի կառուցում/</t>
    </r>
  </si>
  <si>
    <r>
      <t>Գյուղատնտեսության զարգացում/</t>
    </r>
    <r>
      <rPr>
        <sz val="10"/>
        <rFont val="GHEA Grapalat"/>
        <family val="3"/>
      </rPr>
      <t>գյուղտԵխնիկայի ձեռքբերում/ տրակտոր Բելառուս,խոտի հակավորիչ-Տուկան, եռախոփ գութան,կուլտիվատոր, սրսկիչ, խոտհնձիչ/</t>
    </r>
  </si>
  <si>
    <t>Արտաշավան</t>
  </si>
  <si>
    <r>
      <t>Արտաշավան համայնքի ճանապարհների ասֆալտապատում/</t>
    </r>
    <r>
      <rPr>
        <sz val="10"/>
        <rFont val="GHEA Grapalat"/>
        <family val="3"/>
      </rPr>
      <t>4200ք.մ ասֆալտապատում, 1.2 կմ ճանապարհ/</t>
    </r>
  </si>
  <si>
    <r>
      <t>Փողոցների արտաքին լուսավորության ցանցի կառուցում/</t>
    </r>
    <r>
      <rPr>
        <sz val="10"/>
        <rFont val="GHEA Grapalat"/>
        <family val="3"/>
      </rPr>
      <t>9500 մ երկարությամբ ճանապարհի լուսավորություն, 50հատ հենասյունի տեղադրում, Լեդ լուսատուներ</t>
    </r>
  </si>
  <si>
    <t>Շամիրամ</t>
  </si>
  <si>
    <r>
      <t>Փողոցների ասֆալտբետոնե ծածկույթի իրականացում</t>
    </r>
    <r>
      <rPr>
        <sz val="10"/>
        <rFont val="GHEA Grapalat"/>
        <family val="3"/>
      </rPr>
      <t>/3550 քմ ճանապարհի ասֆալտապատում/</t>
    </r>
  </si>
  <si>
    <t>Կարբի</t>
  </si>
  <si>
    <r>
      <t xml:space="preserve">Այգիներ տանող ճանապարհի լայնացում և ասֆալտապատում/ </t>
    </r>
    <r>
      <rPr>
        <sz val="10"/>
        <rFont val="GHEA Grapalat"/>
        <family val="3"/>
      </rPr>
      <t>ճանապարհի լայնությունը 2.5մ է, նախատեսվում է լայնացնել 1մ-ով: Ճանապարհի երկարությունը 1.8 կմ,1800 քմ`ասֆալտե նորոգում:</t>
    </r>
  </si>
  <si>
    <t>Սասունիկ</t>
  </si>
  <si>
    <t>Համայնքի փողոցների ասֆալտապատում</t>
  </si>
  <si>
    <t>Բյուրական</t>
  </si>
  <si>
    <t xml:space="preserve">Ասֆալտապատման աշխատանքների իրականացում </t>
  </si>
  <si>
    <t xml:space="preserve">Համայնքում լուսավորության համակարգի անցկացում  </t>
  </si>
  <si>
    <t>Ընդամենը` Արագածոտն</t>
  </si>
  <si>
    <t>Արմավիր</t>
  </si>
  <si>
    <t>Ջրարբի</t>
  </si>
  <si>
    <r>
      <t>Գործարար կենտրոնի բարեկարգում` ասֆալտապատում-</t>
    </r>
    <r>
      <rPr>
        <sz val="10"/>
        <color indexed="8"/>
        <rFont val="GHEA Grapalat"/>
        <family val="3"/>
      </rPr>
      <t>2478քմ</t>
    </r>
  </si>
  <si>
    <t>Դալարիկ</t>
  </si>
  <si>
    <r>
      <t xml:space="preserve">Շահումյան փողոցի ասֆալտապատում </t>
    </r>
    <r>
      <rPr>
        <sz val="10"/>
        <color indexed="8"/>
        <rFont val="GHEA Grapalat"/>
        <family val="3"/>
      </rPr>
      <t>/2228 ք.մ/</t>
    </r>
  </si>
  <si>
    <t>Արագած</t>
  </si>
  <si>
    <t xml:space="preserve">համայնքի հանդիսությունների սրահի կահավորման համար գույքի և էլեկտրատեխնիկայի ձեռքբերում </t>
  </si>
  <si>
    <t>Լուսագյուղ</t>
  </si>
  <si>
    <r>
      <t xml:space="preserve">համայնքի կենտրոնական ճանապարհի ասֆալտապատում </t>
    </r>
    <r>
      <rPr>
        <sz val="10"/>
        <rFont val="GHEA Grapalat"/>
        <family val="3"/>
      </rPr>
      <t>/</t>
    </r>
  </si>
  <si>
    <t>Արգավանդ</t>
  </si>
  <si>
    <t>Ոռոգման խորքային հորի վերականգնում և հոսանքագծի կառուցում</t>
  </si>
  <si>
    <t>Ակնալիճ</t>
  </si>
  <si>
    <t>Շահումյան փողոցի ասֆալտապատում /3010քմ/</t>
  </si>
  <si>
    <t>Հայկաշեն</t>
  </si>
  <si>
    <t>Մանկապարտեզի կահավորման համար գույքի և տեխնիկայի ձեռքբերում</t>
  </si>
  <si>
    <t>Ընդամենը`  Արմավիր</t>
  </si>
  <si>
    <t>Կոտայք</t>
  </si>
  <si>
    <t>Քասախ</t>
  </si>
  <si>
    <t>Համայնքապետարանի վարչական շենքում «մեկ պատուհան» սկզբունքի ներդրում և խորհրդակցությունների դահլիճի վերանորորգում</t>
  </si>
  <si>
    <t xml:space="preserve">ճանապարհների ասֆալտապատում           </t>
  </si>
  <si>
    <t>Բյուրեղավան</t>
  </si>
  <si>
    <t xml:space="preserve">Պուրակի կառուցապատում </t>
  </si>
  <si>
    <t>Առինջ</t>
  </si>
  <si>
    <t xml:space="preserve">Առինջ համայնքի ճանապարհների բարեկարգում                                       </t>
  </si>
  <si>
    <t>Բյուրեղավան համայնքի մշակույթի տան հիմնանորոգում</t>
  </si>
  <si>
    <t>Գեղաշեն</t>
  </si>
  <si>
    <t xml:space="preserve">համայնքի խմելու ջրի ջրամատակարարման աշխատանքներ ,           </t>
  </si>
  <si>
    <t>Մեղրաձոր</t>
  </si>
  <si>
    <t xml:space="preserve">աղբահանության և կոմունալ տնտեսության կազմակերպման համար տեխնիկայի ձեռքբերում </t>
  </si>
  <si>
    <t>Նոր Երզնկա</t>
  </si>
  <si>
    <r>
      <t xml:space="preserve">համայնքի ճանապարհների ասֆալտապատման աշխատանքներ               </t>
    </r>
    <r>
      <rPr>
        <sz val="10"/>
        <rFont val="GHEA Grapalat"/>
        <family val="3"/>
      </rPr>
      <t>/1300քմ/</t>
    </r>
  </si>
  <si>
    <t>Քանաքեռավան</t>
  </si>
  <si>
    <t xml:space="preserve">Համայնքի մշակույթի տան վերանորոգում </t>
  </si>
  <si>
    <r>
      <t xml:space="preserve">ներհամայնքային ճանապարհների վերանորոգում </t>
    </r>
    <r>
      <rPr>
        <sz val="10"/>
        <rFont val="GHEA Grapalat"/>
        <family val="3"/>
      </rPr>
      <t>/3000քմ/</t>
    </r>
  </si>
  <si>
    <t>Գիշերային լուսավորության անցկացում</t>
  </si>
  <si>
    <t xml:space="preserve">Քասախ </t>
  </si>
  <si>
    <t xml:space="preserve">Էներգախնայողության ծրագիր </t>
  </si>
  <si>
    <t>Արամուս</t>
  </si>
  <si>
    <t>Տիգրանաձոր և Ջրմուղի փողոցների լուսավորության ցանցի անցկացում</t>
  </si>
  <si>
    <r>
      <t>Առինջ համայնքի փողոցների ասֆալտապատման և փոսային նորոգման աշխատանքներ</t>
    </r>
    <r>
      <rPr>
        <sz val="10"/>
        <rFont val="GHEA Grapalat"/>
        <family val="3"/>
      </rPr>
      <t xml:space="preserve"> /3123 ք.մ ասֆալտապատում/</t>
    </r>
  </si>
  <si>
    <t>Մշակույթի տան տանիքի վերանորոգում</t>
  </si>
  <si>
    <t>Նոր Արտամետ</t>
  </si>
  <si>
    <t>11-րդ փողոցի ասֆալտապատում</t>
  </si>
  <si>
    <t>Ջրամատակարարման ներքին ցանցի կառուցում</t>
  </si>
  <si>
    <t>Ընդամենը`  Կոտայք</t>
  </si>
  <si>
    <t>Լոռի</t>
  </si>
  <si>
    <t>Շնող</t>
  </si>
  <si>
    <t>Էքսկավատոր-բարձիչի ձեռքբերում</t>
  </si>
  <si>
    <t>Լեռնապատ</t>
  </si>
  <si>
    <r>
      <t>Փողոցների գիշերային լուսավորություն</t>
    </r>
    <r>
      <rPr>
        <sz val="10"/>
        <color indexed="8"/>
        <rFont val="GHEA Grapalat"/>
        <family val="3"/>
      </rPr>
      <t xml:space="preserve">                                                          /3630մ ճանապարհահատվածում 107 էկոնոմ 85 վտ լուսատուներ/</t>
    </r>
  </si>
  <si>
    <t>Օձուն</t>
  </si>
  <si>
    <t>Աղբատար մեքենայի ձեռքբերում,  1 հատ</t>
  </si>
  <si>
    <r>
      <t xml:space="preserve"> համայնքի 11-րդ փողոցի վերականգնում և ասֆալտապատում </t>
    </r>
    <r>
      <rPr>
        <sz val="10"/>
        <rFont val="GHEA Grapalat"/>
        <family val="3"/>
      </rPr>
      <t>/272մ երկարությամբ և 3մ լայնությամբ/</t>
    </r>
  </si>
  <si>
    <t>Մարգահովիտ</t>
  </si>
  <si>
    <r>
      <t xml:space="preserve">Մարզադահլիճի վերանորոգում, գույքի և սարքավորումների  ձեռքբերում </t>
    </r>
    <r>
      <rPr>
        <sz val="10"/>
        <rFont val="GHEA Grapalat"/>
        <family val="3"/>
      </rPr>
      <t>/104քմ մարզադահլիճ, 35քմ հանդերձարանի,մարզագույքի ձեռք բերում</t>
    </r>
  </si>
  <si>
    <r>
      <t xml:space="preserve">Նախակրթարանին կից ննջասենյակների կառուցում </t>
    </r>
    <r>
      <rPr>
        <sz val="10"/>
        <rFont val="GHEA Grapalat"/>
        <family val="3"/>
      </rPr>
      <t>/երկու ննջասենյակ՝ 75 քառ.մ./</t>
    </r>
  </si>
  <si>
    <t>Սպիտակ</t>
  </si>
  <si>
    <r>
      <t xml:space="preserve">Ս.Ավետիսյան 17 և Ս.Ավետիսյան 19ա, 19բ  և Այգեստաբ 2-րդ նրբ Բազմաբնակարան շենքերի բակի ասֆալտապատում, ջրահեռացում, լուսավորության համակարգի կառուցում </t>
    </r>
    <r>
      <rPr>
        <sz val="10"/>
        <rFont val="GHEA Grapalat"/>
        <family val="3"/>
      </rPr>
      <t>/3224քմ ասֆալտ, 93.7 քմ հենապատ, 4հենասյուն և 4 Լեդ 30 վտ լուսատու, 166.7` ջրահեռացման համակարգ/</t>
    </r>
    <r>
      <rPr>
        <b/>
        <sz val="10"/>
        <rFont val="GHEA Grapalat"/>
        <family val="3"/>
      </rPr>
      <t xml:space="preserve"> </t>
    </r>
  </si>
  <si>
    <t>Լոռի Բերդ</t>
  </si>
  <si>
    <r>
      <t xml:space="preserve">համայնքի կարիքների համար մեքենա-սարքավորումների ձեռքբերում </t>
    </r>
    <r>
      <rPr>
        <sz val="10"/>
        <rFont val="GHEA Grapalat"/>
        <family val="3"/>
      </rPr>
      <t>/2 տրակտոր, 2 շարքացան, 2 կուլտիվատոր, 2 պարարտանյութի ցրիչ/</t>
    </r>
  </si>
  <si>
    <r>
      <t xml:space="preserve">Պուրակների և խաղահրապարակների կառուցում </t>
    </r>
    <r>
      <rPr>
        <sz val="10"/>
        <rFont val="GHEA Grapalat"/>
        <family val="3"/>
      </rPr>
      <t>/Ագարակ, Բովաձոր,Լոռի Բերդ,Լեջան, Սվերդլով և Ուռուտ թվով 7 բնակավայրերում պուրակների և խաղահրապարակների կառուցում, լուսավորության ցանցի անցկացում` 20 կետ և 24 նստարանների տեղադրում և մանկական խաղահրապարակների կառուցում</t>
    </r>
  </si>
  <si>
    <r>
      <t xml:space="preserve">«Սպիտակի երաժշտական դպրոց կրթադաստիարակչական ուսումնական հաստատություն«   «Սպիտակի երաժշտական դպրոց կրթադաստիարակչական ուսումնական հաստատություն» ՀՈԱԿ-ների շենքերի հիմնանորոգում, էներգախնայողության և ջերմաարդյունավետության միջոցառումների իրականացում </t>
    </r>
    <r>
      <rPr>
        <sz val="10"/>
        <rFont val="GHEA Grapalat"/>
        <family val="3"/>
      </rPr>
      <t>/շենքերի 600 ք.մ տանիքների և արտաքին պատերի 778 քառ. մ. ջերմամեկուսացում, դռների և պատուհանների փոխարինում, ջեռուցման համակարգի կառուցում և արդիականացում  /</t>
    </r>
  </si>
  <si>
    <t xml:space="preserve">Սպիտակ  </t>
  </si>
  <si>
    <r>
      <t xml:space="preserve">Համայնքում փողոցների արևային մոնոբյուրեղային ֆոտովոլտային 45կվտ և 50կվտ հզրությամբ կայաննների կառուցում </t>
    </r>
    <r>
      <rPr>
        <sz val="10"/>
        <rFont val="GHEA Grapalat"/>
        <family val="3"/>
      </rPr>
      <t>/տարեկան 152000կվտ/ժ էներգիայի արտադրությամբ` համայնքի կարիքների էլ.ծախսը`85.1% /</t>
    </r>
  </si>
  <si>
    <t>Լեռնավան</t>
  </si>
  <si>
    <r>
      <t>համայնքի կենտրոնական փողոցի վերանորոգում և ասֆալտապատում</t>
    </r>
    <r>
      <rPr>
        <sz val="10"/>
        <rFont val="GHEA Grapalat"/>
        <family val="3"/>
      </rPr>
      <t xml:space="preserve"> /320մ երկարությամբ,2600քմ ճանապարհի ասֆալտապատում/</t>
    </r>
  </si>
  <si>
    <t>Կաթնաջուր</t>
  </si>
  <si>
    <t>համայնքի փողոցներում արևային էլեկտակայաններով սնվող գիշերային լուսավորության անցկացում</t>
  </si>
  <si>
    <t>Տաշիր</t>
  </si>
  <si>
    <t xml:space="preserve">Երեխաների զբաղվածության ապահովում </t>
  </si>
  <si>
    <t>Գյուլագարակ</t>
  </si>
  <si>
    <t>Վանաձոր</t>
  </si>
  <si>
    <t>Փողոցների կապիտալ նորոգում</t>
  </si>
  <si>
    <t>4-րդ փողոցի մասնակի վերանորոգում և ասֆալտապատում</t>
  </si>
  <si>
    <t>Սարահարթ</t>
  </si>
  <si>
    <t>Բազմաֆունկցիոնալ տրակտորի ձեռքբերում JCB-CX</t>
  </si>
  <si>
    <t xml:space="preserve">Փամբակ                                   </t>
  </si>
  <si>
    <t xml:space="preserve">Համայնքային կենտրոնի կառուցում </t>
  </si>
  <si>
    <t>Ընդամենը`  Լոռի</t>
  </si>
  <si>
    <t>Տավուշ</t>
  </si>
  <si>
    <t xml:space="preserve">Սևքար </t>
  </si>
  <si>
    <t xml:space="preserve">Սևքար համայնքի  մշակույթի տան մասնակի վերանորոգում </t>
  </si>
  <si>
    <t>Դիլիջան</t>
  </si>
  <si>
    <t>Թախտա և Շամախյան թաղամասերի բազմաբնակարան շենքերի շքամուտքերի դուռ և պատուհանների փոխում`</t>
  </si>
  <si>
    <t>Կողբ</t>
  </si>
  <si>
    <t xml:space="preserve">Զորական բնակավայրում խմելու ջրի հիմնական ջրագծերի կառուցում              </t>
  </si>
  <si>
    <t>Նոյեմբերյան</t>
  </si>
  <si>
    <t xml:space="preserve">Համայնքի Զոր. Անդրանիկ փողոցի սարալանջի 536մ երկարությամբ վերընթաց  հատվածի բանուկ մասի հիմնավոր վերանորոգում </t>
  </si>
  <si>
    <t>Համայնքային շուկայի կառուցում և գործարկում</t>
  </si>
  <si>
    <t xml:space="preserve">Լուսաձոր                                    </t>
  </si>
  <si>
    <t>Գիշերային լուսավորության կանգառների կառուցում</t>
  </si>
  <si>
    <t>Գեղարքունիք</t>
  </si>
  <si>
    <t>Գանձակ</t>
  </si>
  <si>
    <r>
      <t>Ոռոգման մայր առվի մասնակի վերանորոգում     /</t>
    </r>
    <r>
      <rPr>
        <sz val="10"/>
        <color indexed="8"/>
        <rFont val="GHEA Grapalat"/>
        <family val="3"/>
      </rPr>
      <t xml:space="preserve"> 420 մետր ոռոգման ջրատար՝ 0.6x0.8x0.6 չափսերով, կոռոգվի 40 հա տարածք/</t>
    </r>
  </si>
  <si>
    <t>Սևան</t>
  </si>
  <si>
    <r>
      <t xml:space="preserve">Փողոցի հիմնանորոգում և ասֆալտապատում   </t>
    </r>
    <r>
      <rPr>
        <sz val="10"/>
        <color indexed="8"/>
        <rFont val="GHEA Grapalat"/>
        <family val="3"/>
      </rPr>
      <t>/9225 քառ. մ./</t>
    </r>
  </si>
  <si>
    <t>Ծովագյուղ</t>
  </si>
  <si>
    <r>
      <t xml:space="preserve">Փողոցի ասֆալտապատում </t>
    </r>
    <r>
      <rPr>
        <sz val="10"/>
        <color indexed="8"/>
        <rFont val="GHEA Grapalat"/>
        <family val="3"/>
      </rPr>
      <t xml:space="preserve">/1125ք.մ/ </t>
    </r>
  </si>
  <si>
    <r>
      <t xml:space="preserve">Փողոցային լուսավորություն </t>
    </r>
    <r>
      <rPr>
        <sz val="10"/>
        <color indexed="8"/>
        <rFont val="GHEA Grapalat"/>
        <family val="3"/>
      </rPr>
      <t>/լուսավորության 6 ճյուղերի անցկացում, 44 հենասյուների և 44 էկոնոմ լամպերի տեղադրում /</t>
    </r>
  </si>
  <si>
    <t>Լանջաղբյուր</t>
  </si>
  <si>
    <t>Լանջաղբյուր համայնքի խմելու ջրագծի 1400 մետր երկարությամբ 63 մմ պոլիէթիլենի խողովակաշարի կառուցում և  ՕԿՋ-ի- կապիտալ վերանորոգում</t>
  </si>
  <si>
    <t>Արծվանիստ</t>
  </si>
  <si>
    <r>
      <t xml:space="preserve">Արծվանիստ համայնքի երկու փողոցի և գերեզմանոցի հարակից տարածքի գիշերային լուսավորության ցանցի ընդլայնում </t>
    </r>
    <r>
      <rPr>
        <sz val="10"/>
        <rFont val="GHEA Grapalat"/>
        <family val="3"/>
      </rPr>
      <t>/երկտարիֆային էլ.հաշվիչների տեղադրում 2սյուների վրա, 80վ Լեդ լուսատուների տեղադրում 46 հատ</t>
    </r>
  </si>
  <si>
    <t>Լիճք</t>
  </si>
  <si>
    <r>
      <t>Ա-3 թաղամասի թիվ 5 և 8 փողոցների խմելու ջրագծի ներքին ցանցի կառուցում /</t>
    </r>
    <r>
      <rPr>
        <sz val="10"/>
        <rFont val="GHEA Grapalat"/>
        <family val="3"/>
      </rPr>
      <t>համապատասխանաբար 858 մետր պլաստմասե 75 մմ խողովակով և 777 մետր մետաղական 159 մմ խողովակով/</t>
    </r>
  </si>
  <si>
    <r>
      <t xml:space="preserve">Ա-1 թաղամասի N2 փողոցի ասֆալտապատում </t>
    </r>
    <r>
      <rPr>
        <sz val="10"/>
        <rFont val="GHEA Grapalat"/>
        <family val="3"/>
      </rPr>
      <t>/2500 քառ. մ./</t>
    </r>
  </si>
  <si>
    <t xml:space="preserve">Մարտունի </t>
  </si>
  <si>
    <r>
      <t xml:space="preserve">Զիրոյան, Թումանյան, Հերացի և Մյասնիկյան փողոցների երթևեկելի հատվածների և մայթերի վերանորոգում ու ասֆալտապատում , </t>
    </r>
    <r>
      <rPr>
        <sz val="10"/>
        <color indexed="8"/>
        <rFont val="GHEA Grapalat"/>
        <family val="3"/>
      </rPr>
      <t>/6290ք.մ երթևեկելի հատվածի, 1390ք.մ մայթերի վերանորոգում, 800ք. Բազալտե սալիկներով մայթի կառուցում/</t>
    </r>
  </si>
  <si>
    <t>Շողակաթ</t>
  </si>
  <si>
    <t>Գյուղական բնակավայրերի 1 համայնքային կենտրոնի, 3 հանդիսությունների սրահների և 1 մշակույթի կենտրոնի հիմնանորոգում</t>
  </si>
  <si>
    <t>թիվ 1 կենտրոնական փողոցի սալահատակում տուֆ քարից՝ 29x39x10  մմ չափերով, 2200 քառ. մետր և ջրահեռացման համակարգի կառուցում</t>
  </si>
  <si>
    <t>Գեղհովիտ</t>
  </si>
  <si>
    <r>
      <t xml:space="preserve">թիվ 1 փողոցի ասֆալտապատում            </t>
    </r>
    <r>
      <rPr>
        <sz val="10"/>
        <color indexed="8"/>
        <rFont val="GHEA Grapalat"/>
        <family val="3"/>
      </rPr>
      <t>/4730 քառ. մ. և 98 մետր 320 մմ մետաղյա խողվակ բակերի անցումների տեղերում/</t>
    </r>
  </si>
  <si>
    <t>Վերին Գետաշեն</t>
  </si>
  <si>
    <r>
      <t>Ա թաղ. 5 և Բ թաղ. 10-րդ փողոցների ասֆալտապատում /</t>
    </r>
    <r>
      <rPr>
        <sz val="10"/>
        <color indexed="8"/>
        <rFont val="GHEA Grapalat"/>
        <family val="3"/>
      </rPr>
      <t>2970 քառ. մ. ասֆալտ և 320 մմ մետաղյա կիսախողովակ ջրահեռացման համար՝ 425 մետր/</t>
    </r>
  </si>
  <si>
    <t>Ծովասար</t>
  </si>
  <si>
    <r>
      <t xml:space="preserve">Ծովասար համայնքի 2-րդ փողոցի ճանապարհի հիմնանորոգում </t>
    </r>
    <r>
      <rPr>
        <sz val="10"/>
        <rFont val="GHEA Grapalat"/>
        <family val="3"/>
      </rPr>
      <t>/մոտ 10000քմ ասֆալտ/</t>
    </r>
  </si>
  <si>
    <t>Գավառ</t>
  </si>
  <si>
    <r>
      <t>համայնքի կենտրոնական հրապարակի լուսավորության ցանցի անցկացման աշխատանքներ,/</t>
    </r>
    <r>
      <rPr>
        <sz val="10"/>
        <rFont val="GHEA Grapalat"/>
        <family val="3"/>
      </rPr>
      <t xml:space="preserve"> 68 հատ 3լուսատուներով և 4 հատ 5 լուսատուներով սյուների, 1 ժամացույցի , 16 նստարանների, 10 աղբամանների տեղադրում/</t>
    </r>
  </si>
  <si>
    <t>Վարդենիկ</t>
  </si>
  <si>
    <r>
      <t>Համայնքի խմելու ջրագծի նոր սնուցող ջրագծի կառուցում &lt;&lt;Սասնա աղբյուր&gt;&gt; և &lt;&lt;Գայի</t>
    </r>
    <r>
      <rPr>
        <sz val="10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ձոր&gt;&gt; տարածքից </t>
    </r>
    <r>
      <rPr>
        <sz val="10"/>
        <rFont val="GHEA Grapalat"/>
        <family val="3"/>
      </rPr>
      <t xml:space="preserve"> /2190մ նոր ջրագիծ, որից 2000մ` 110մմ տրամագծով պոլիէթիլեն և 190 մ` 114 մմ պոլիէթիլենե խողովակ/</t>
    </r>
  </si>
  <si>
    <r>
      <t xml:space="preserve">&lt;&lt;Սարի առու&gt;&gt; ոռոգման մայր  ջրատարի հիմնանորոգում </t>
    </r>
    <r>
      <rPr>
        <sz val="10"/>
        <rFont val="GHEA Grapalat"/>
        <family val="3"/>
      </rPr>
      <t>/5կմ` մոտ 500 հա հողատարածքի համար</t>
    </r>
    <r>
      <rPr>
        <b/>
        <sz val="10"/>
        <rFont val="GHEA Grapalat"/>
        <family val="3"/>
      </rPr>
      <t>/</t>
    </r>
  </si>
  <si>
    <t>Զովաբեր</t>
  </si>
  <si>
    <r>
      <t>Համայնքի խմելու ջրի արտաքին ցանցի խողովակաշարի կապիտալ վերանորոգում /</t>
    </r>
    <r>
      <rPr>
        <sz val="10"/>
        <rFont val="GHEA Grapalat"/>
        <family val="3"/>
      </rPr>
      <t xml:space="preserve">1200մ ջրագիծ, որից 700մ` 110մմ պոլիէթիլեն և 500 մ` 80մմ պոլիէթիլեն/ </t>
    </r>
  </si>
  <si>
    <t>Սարուխան</t>
  </si>
  <si>
    <r>
      <t xml:space="preserve">Սարուխան համայնքի համար ստրատեգիական նշանակություն ունեցող փողոցների ասֆալտապատում </t>
    </r>
    <r>
      <rPr>
        <sz val="10"/>
        <rFont val="GHEA Grapalat"/>
        <family val="3"/>
      </rPr>
      <t>/մոտ 12000քմ ասֆալտ` 4 փողոցներում/</t>
    </r>
  </si>
  <si>
    <t>համայնքի թիվ 3, թիվ 4, թիվ 7, թիվ 8 մանկապարտեզների շենքերի վերանորոգում, հիմնանորոգում, ջեռուցման համակարգի անցկացում</t>
  </si>
  <si>
    <t xml:space="preserve">Ծաղկունք </t>
  </si>
  <si>
    <r>
      <t xml:space="preserve">Մանկապարտեզի ճաշարանի կապիտալ վերանորոգում,  </t>
    </r>
    <r>
      <rPr>
        <sz val="10"/>
        <rFont val="GHEA Grapalat"/>
        <family val="3"/>
      </rPr>
      <t>/</t>
    </r>
    <r>
      <rPr>
        <i/>
        <sz val="10"/>
        <rFont val="GHEA Grapalat"/>
        <family val="3"/>
      </rPr>
      <t>345 քմ տարածքի վերանորոգում որպես հանդիսությունների սրահ/</t>
    </r>
  </si>
  <si>
    <t>Կարմիրգյուղ</t>
  </si>
  <si>
    <r>
      <t xml:space="preserve">Սերգո Ավետիսյան փողոցի մի հատվածի ասֆալտապատում </t>
    </r>
    <r>
      <rPr>
        <sz val="10"/>
        <rFont val="GHEA Grapalat"/>
        <family val="3"/>
      </rPr>
      <t>/2000քմ /</t>
    </r>
  </si>
  <si>
    <t>Ձորագյուղ</t>
  </si>
  <si>
    <r>
      <t>համայնքի թիվ 9 փողոցի ասֆալտապատում</t>
    </r>
    <r>
      <rPr>
        <sz val="10"/>
        <rFont val="GHEA Grapalat"/>
        <family val="3"/>
      </rPr>
      <t xml:space="preserve"> /1կմ, 3080քմ/</t>
    </r>
  </si>
  <si>
    <t>Ծակքար</t>
  </si>
  <si>
    <t xml:space="preserve">1-ին և 3-րդ փողոցների երկարությամբ անցնող ոռոգման ջրագծերի կառուցում մետաղական կիսախողովակներով </t>
  </si>
  <si>
    <t>Կարճաղբյուր</t>
  </si>
  <si>
    <r>
      <t>5-րդ փողոցի դպրոց տանող ճանապարհի ասֆալտապատում/</t>
    </r>
    <r>
      <rPr>
        <sz val="10"/>
        <rFont val="GHEA Grapalat"/>
        <family val="3"/>
      </rPr>
      <t>ճանապարհի երկարությունը 120մ, 720քմ ասֆալտապատում/</t>
    </r>
  </si>
  <si>
    <r>
      <t>Կայարան թաղամասի կոյուղու և կեղտաջրերի կուտակման հորի կառուցում /</t>
    </r>
    <r>
      <rPr>
        <sz val="10"/>
        <rFont val="GHEA Grapalat"/>
        <family val="3"/>
      </rPr>
      <t>խրամուղու և փոսորակի մշակում` 1241քմ, պոլիէթիլ.խողովակի անցկացում` 440մ/</t>
    </r>
  </si>
  <si>
    <t xml:space="preserve">«Ղռաժներ» և «Չայիրներ» թաղամասերը սնող ոռոգման ջրատարի գլխամասի կապիտալ վերանորոգում </t>
  </si>
  <si>
    <t>Ճամբարակ</t>
  </si>
  <si>
    <r>
      <t>Աղբավայրի տարածքի բարեկարգում/</t>
    </r>
    <r>
      <rPr>
        <sz val="10"/>
        <rFont val="GHEA Grapalat"/>
        <family val="3"/>
      </rPr>
      <t>2.5 հա տարածքի բարեկարգում</t>
    </r>
  </si>
  <si>
    <r>
      <t xml:space="preserve">Քաղաքային այգին որպես զբոսայգի և հանգստի ու ժամանցի կենտրոնի վերակառուցում </t>
    </r>
    <r>
      <rPr>
        <sz val="10"/>
        <rFont val="GHEA Grapalat"/>
        <family val="3"/>
      </rPr>
      <t>/խաղահրապարակներ,նստարաններ, լուսավորություն, ճեմուղիներ, սալիկապատում, եզրաքարերի տեղադրում/</t>
    </r>
  </si>
  <si>
    <r>
      <t>Պ. Սևակի փողոցի ասֆալտապատում/</t>
    </r>
    <r>
      <rPr>
        <sz val="10"/>
        <rFont val="GHEA Grapalat"/>
        <family val="3"/>
      </rPr>
      <t>2420մ հատված՝ 270մ երկարություն, 8 մ լայնություն/</t>
    </r>
  </si>
  <si>
    <r>
      <t>Գարդման Հր. Նադարյան փողոցները կապող ճանապարհների կառուցում/</t>
    </r>
    <r>
      <rPr>
        <sz val="10"/>
        <rFont val="GHEA Grapalat"/>
        <family val="3"/>
      </rPr>
      <t>840 ք.մ ճանապարհի վերանորոգում</t>
    </r>
  </si>
  <si>
    <r>
      <t>Բաղրամյան Նարեկացի փողոցների ասֆալտապատում/</t>
    </r>
    <r>
      <rPr>
        <sz val="10"/>
        <rFont val="GHEA Grapalat"/>
        <family val="3"/>
      </rPr>
      <t>1240 ք.մ ճանապարհի վերանորոգում,դիտահորերի կարգաբերում, եզրաքարերի բարեկարգում/</t>
    </r>
  </si>
  <si>
    <r>
      <t>Լուսավորության ցանցի կառուցում/</t>
    </r>
    <r>
      <rPr>
        <sz val="10"/>
        <rFont val="GHEA Grapalat"/>
        <family val="3"/>
      </rPr>
      <t>91 հատ հենասյուն լեդ լուսատուներով, 2580մ երկարությամբ /</t>
    </r>
  </si>
  <si>
    <r>
      <t>Ջրամատակարարման համակարգի բարելավում/</t>
    </r>
    <r>
      <rPr>
        <sz val="10"/>
        <rFont val="GHEA Grapalat"/>
        <family val="3"/>
      </rPr>
      <t>2.5 մ խորությամբ, 1.2 կմ երկարությամբ ջրամատակարարման համակարգի կառուցում/</t>
    </r>
  </si>
  <si>
    <t>Մարտունի</t>
  </si>
  <si>
    <t>Պռոշյան փողոցի վերանորոգում և ասֆալտապատում /1430քմ, 110մ եզրաքարեր/</t>
  </si>
  <si>
    <t>Վահան բնակավայրի խմելու ջրագծի կառուցում 13113մ ջրագծի կառուցում, 110de պոլիէթիլեն. Խողովակով. 1.0ՄՊա ճնշ.</t>
  </si>
  <si>
    <t>Գեղամասար</t>
  </si>
  <si>
    <t>Փոքր Մասրիկ բնակավայրի խմելու ջրի ներքին ցանցի վերանորոգում</t>
  </si>
  <si>
    <t>Համայնքի 2-րդ, 3-րդ և 10-րդ փողոցների ասֆալտապատում</t>
  </si>
  <si>
    <t>Գիշերային լուսավորության ցանցի ընդլայնում</t>
  </si>
  <si>
    <t>Լճաշեն</t>
  </si>
  <si>
    <t>5․  «Մանչուկ» մանկապարտեզի բակի բարեկարգում և խաղամիջոցների տեղադրում</t>
  </si>
  <si>
    <t>Վայոց ձոր</t>
  </si>
  <si>
    <t>Եղեգնաձոր</t>
  </si>
  <si>
    <r>
      <t xml:space="preserve">Եղեգնաձոր համայնքի թիվ 5 մանկապարտեզի տանիքի նորոգում                      </t>
    </r>
    <r>
      <rPr>
        <sz val="10"/>
        <rFont val="GHEA Grapalat"/>
        <family val="3"/>
      </rPr>
      <t>/100քմ մակերեսով/</t>
    </r>
  </si>
  <si>
    <r>
      <t>Մյասնիկյան փողոցի լուսավորության կառուցում</t>
    </r>
    <r>
      <rPr>
        <sz val="10"/>
        <color indexed="8"/>
        <rFont val="GHEA Grapalat"/>
        <family val="3"/>
      </rPr>
      <t xml:space="preserve"> /820 մ լուսավորության ցանց, 20 պողպատյա սյուն, 31 ԼԵԴ լուսատու`  70 վտ հզորությամբ/</t>
    </r>
  </si>
  <si>
    <r>
      <t xml:space="preserve">Պ.Սևակի 2 և Մոմիկի 4 շենքերի բակերի նորոգում </t>
    </r>
    <r>
      <rPr>
        <sz val="10"/>
        <color indexed="8"/>
        <rFont val="GHEA Grapalat"/>
        <family val="3"/>
      </rPr>
      <t>/882ք.մ ասֆալտապատում</t>
    </r>
  </si>
  <si>
    <r>
      <t xml:space="preserve">Երևանյան խճուղի 7 և Կամոյի 2 շենքերի բակի նորոգում </t>
    </r>
    <r>
      <rPr>
        <sz val="10"/>
        <color indexed="8"/>
        <rFont val="GHEA Grapalat"/>
        <family val="3"/>
      </rPr>
      <t>/1320քմ ասֆալտապատում/</t>
    </r>
  </si>
  <si>
    <t>Զառիթափ</t>
  </si>
  <si>
    <r>
      <t xml:space="preserve">Մեքենայատրանսպորտային կայանատեղի կառուցում  </t>
    </r>
    <r>
      <rPr>
        <sz val="10"/>
        <color indexed="8"/>
        <rFont val="GHEA Grapalat"/>
        <family val="3"/>
      </rPr>
      <t>/11 գյուղ տեխնիկա և 4 կոմունալ տեխնիկայի տեղերով/</t>
    </r>
  </si>
  <si>
    <t>Մալիշկա</t>
  </si>
  <si>
    <r>
      <t>Մալիշկա համայնքի Կենտրոնական փողոցի փողոցային լուսավորություն</t>
    </r>
    <r>
      <rPr>
        <sz val="10"/>
        <color indexed="8"/>
        <rFont val="GHEA Grapalat"/>
        <family val="3"/>
      </rPr>
      <t>/46 LED լուսատուների տեղադրում` 100վտ/</t>
    </r>
  </si>
  <si>
    <t>Արենի</t>
  </si>
  <si>
    <r>
      <t xml:space="preserve">Խմելու ջրի արտաքին և ներքին ցանցերի կառուցում </t>
    </r>
    <r>
      <rPr>
        <sz val="10"/>
        <rFont val="GHEA Grapalat"/>
        <family val="3"/>
      </rPr>
      <t>/Արենի, Ելփին, Չիվա բնակավայրերի  խմելու ջրի արտաքին ու ներքին ցաներ, Արենի` 1040մ արտաքին ցանց/</t>
    </r>
  </si>
  <si>
    <r>
      <t xml:space="preserve">Արփի բնակավայրի մանկապարտեզի մեկ խմբասենյակի և խոհանոցի հիմնանորոգում </t>
    </r>
    <r>
      <rPr>
        <sz val="10"/>
        <rFont val="GHEA Grapalat"/>
        <family val="3"/>
      </rPr>
      <t>/մոտ 160քմ տարածքի վերանորոգում/</t>
    </r>
  </si>
  <si>
    <r>
      <t xml:space="preserve">Աղավնաձոր բնակավայրի երեք թաղամասերի կոյուղագծերի և դիտահորերի կառուցում </t>
    </r>
    <r>
      <rPr>
        <sz val="10"/>
        <rFont val="GHEA Grapalat"/>
        <family val="3"/>
      </rPr>
      <t>/380գծամետր 200 մմ պոլիէթիլենային խողովակ/</t>
    </r>
  </si>
  <si>
    <t xml:space="preserve">Եղեգիս </t>
  </si>
  <si>
    <r>
      <t xml:space="preserve">Շատին բնակավայրի գիշերային լուսավորության անցկացում                            </t>
    </r>
    <r>
      <rPr>
        <sz val="10"/>
        <rFont val="GHEA Grapalat"/>
        <family val="3"/>
      </rPr>
      <t xml:space="preserve"> /3.2 կմ, 40 հենասյուն և 40 հատ 60վտ ԼԵԴ լուսատու/</t>
    </r>
  </si>
  <si>
    <r>
      <t xml:space="preserve">Քարագլուխ և Հերմոն բնակավայրերի ոռոգման խողովակաշարի կառուցում </t>
    </r>
    <r>
      <rPr>
        <sz val="10"/>
        <rFont val="GHEA Grapalat"/>
        <family val="3"/>
      </rPr>
      <t>/կիսախողովակաշար 400մ, խողովակաշար` 2200 պոիլէթիլեն/</t>
    </r>
  </si>
  <si>
    <t>կողային բեռնավորմամբ աղբատար մեքենայի ձեռքբերում</t>
  </si>
  <si>
    <t>Գլաձոր</t>
  </si>
  <si>
    <r>
      <t>Վերնաշեն բնակավայրի խմելուջրի ՕԿՋ-ի հիմնանորոգում և տղմազատարանի կառուցում /</t>
    </r>
    <r>
      <rPr>
        <sz val="10"/>
        <rFont val="GHEA Grapalat"/>
        <family val="3"/>
      </rPr>
      <t>ընդհանուր 2831 մետր՝ 110, 63, 50 մմ տրամագծերի պլաստմասե խողովակներով/</t>
    </r>
  </si>
  <si>
    <t xml:space="preserve">Գոմք, Արտավան, Բարձրունի, Խնձորուտ, Մարտիրոս, Սերս, Զառիթափ և Նոր Ազնաբերդ բնակավայրերի խմելու ջրագծերի գլխամասային կառույցների, ջրագծերի ներքին և արտաքին ցանցերի կապիտալ վերանորոգման աշխատանքներ </t>
  </si>
  <si>
    <t>Արարատ</t>
  </si>
  <si>
    <t>Նոր ուղի</t>
  </si>
  <si>
    <r>
      <t xml:space="preserve">Հանդիսությունների սրահի կառուցում </t>
    </r>
    <r>
      <rPr>
        <sz val="10"/>
        <rFont val="GHEA Grapalat"/>
        <family val="3"/>
      </rPr>
      <t xml:space="preserve">/216քմ շինության կառուցապատում, տանիք 180քմ/ </t>
    </r>
  </si>
  <si>
    <t>Վեդի</t>
  </si>
  <si>
    <t xml:space="preserve">համայնքում ֆուտբոլի դաշտի ցանկապատում և նստատեղերի կառուցում </t>
  </si>
  <si>
    <t>Ոսկետափ</t>
  </si>
  <si>
    <r>
      <t xml:space="preserve">համայնքի փողոցների ասֆալտբետոնյա ծածկի իրականացում </t>
    </r>
    <r>
      <rPr>
        <sz val="10"/>
        <rFont val="GHEA Grapalat"/>
        <family val="3"/>
      </rPr>
      <t>/2930քմ /</t>
    </r>
  </si>
  <si>
    <t>Փոքր Վեդի</t>
  </si>
  <si>
    <r>
      <t>Վ. Սարգսյան փողոցի ասֆալտապատում</t>
    </r>
    <r>
      <rPr>
        <sz val="10"/>
        <rFont val="GHEA Grapalat"/>
        <family val="3"/>
      </rPr>
      <t xml:space="preserve"> </t>
    </r>
  </si>
  <si>
    <t xml:space="preserve">Գինեվետ </t>
  </si>
  <si>
    <t xml:space="preserve">համայնքապետարանի վարչական շենքի հիմնանորոգում </t>
  </si>
  <si>
    <t>Արալեզ</t>
  </si>
  <si>
    <t>Չարենցի փողոցի ասֆալտապատման աշխատանքներ/</t>
  </si>
  <si>
    <t>Շիրակ</t>
  </si>
  <si>
    <t>Գյումրի</t>
  </si>
  <si>
    <r>
      <t xml:space="preserve">Մուշ 2/2 թաղամասում կանաչապատված և բարեկարգված հրապարակի ստեղծում </t>
    </r>
    <r>
      <rPr>
        <sz val="10"/>
        <color indexed="8"/>
        <rFont val="GHEA Grapalat"/>
        <family val="3"/>
      </rPr>
      <t>/28000ք.մ տարածքում` կառուցապատում` 10850ք.մ, կանաչապատ` 1450ք.մ, սալիկապատ` 5029ք.մ, խճապատ` 6900ք.մ/</t>
    </r>
  </si>
  <si>
    <t>Ազատան</t>
  </si>
  <si>
    <r>
      <t xml:space="preserve">համայնքի կենտրոնական թիվ 1 փողոցի հիմնանորոգում, մայթերի նորոգում և  երկրորդական փողոցների խճապատման </t>
    </r>
    <r>
      <rPr>
        <sz val="10"/>
        <rFont val="GHEA Grapalat"/>
        <family val="3"/>
      </rPr>
      <t xml:space="preserve">աշխատանքներ /1700քմ/ </t>
    </r>
  </si>
  <si>
    <r>
      <t>կոմունալ ծառայության և աղբահանության ավտոտրանսպորտային միջոցների ձեռքբերում /</t>
    </r>
    <r>
      <rPr>
        <sz val="10"/>
        <rFont val="GHEA Grapalat"/>
        <family val="3"/>
      </rPr>
      <t>3աղբատար և 2 ինքնաթափ ավտոմեքենաների ձեռքբերում/</t>
    </r>
  </si>
  <si>
    <t>Անի</t>
  </si>
  <si>
    <r>
      <t xml:space="preserve">Համայնքի 10 բնակավայրերի լուսավորության անցկացում </t>
    </r>
    <r>
      <rPr>
        <sz val="10"/>
        <color indexed="8"/>
        <rFont val="GHEA Grapalat"/>
        <family val="3"/>
      </rPr>
      <t>/Անիավան Բագրավան, Ջրարփի,Աղին, Հայկաձոր,Լուսաղբյուր, Գուսանագյուղ, Սարակապ, Լանջիկ, Սառնաղբյուր բնակավայրերում 250 հատ 60 Վտ ԷԽ լուսատուների տեղադրում/</t>
    </r>
  </si>
  <si>
    <t>Անուշավան</t>
  </si>
  <si>
    <r>
      <t xml:space="preserve">Ներհամայնքային թիվ 13, 14, 24 և 29 փողոցների բազալտե խճով կառուցման աշխատանքներ </t>
    </r>
    <r>
      <rPr>
        <sz val="10"/>
        <color indexed="8"/>
        <rFont val="GHEA Grapalat"/>
        <family val="3"/>
      </rPr>
      <t>/1565 գծամետր կամ 6260քմ փողոցների հիմնանորոգում/</t>
    </r>
  </si>
  <si>
    <t>Ախուրյան</t>
  </si>
  <si>
    <t>Նոր Ախուրյան թաղամասի ճանապարհի շարունակության 1314մ հատվածի ասֆալտապատում</t>
  </si>
  <si>
    <t xml:space="preserve">Ախուրյան </t>
  </si>
  <si>
    <t xml:space="preserve">Կամո բնակավայրում համայնքային կենտրոնի և մանկապարտեզի կառուցում </t>
  </si>
  <si>
    <t>Առափի</t>
  </si>
  <si>
    <t>ներհամայնքային թիվ 1 ճանապարհի 1.2 կմ հատվածի և կենտրոնի ասֆալտապատում</t>
  </si>
  <si>
    <t>Աշոցք</t>
  </si>
  <si>
    <t>Փոքր Սեպասար-Մ1 ճանապարհահատվածի կոպճապատման աշխատանքներ</t>
  </si>
  <si>
    <t>Ոռոգման համակարգի կառուցում</t>
  </si>
  <si>
    <t>Սյունիք</t>
  </si>
  <si>
    <t>Քաջարան</t>
  </si>
  <si>
    <r>
      <t xml:space="preserve">Քաղաքի Գայի փողոցի բարեկարգում </t>
    </r>
    <r>
      <rPr>
        <sz val="10"/>
        <color indexed="8"/>
        <rFont val="GHEA Grapalat"/>
        <family val="3"/>
      </rPr>
      <t>/ճանապարհային հագուստ` 3095քմ, հենապատերի նորոգում` 480քմ, մայոերի նորոգում` 480քմ, ջրընդունիչի իրականացում` 1ջր/</t>
    </r>
  </si>
  <si>
    <t xml:space="preserve">Նախադպրոցական կրթության զարգացում </t>
  </si>
  <si>
    <t xml:space="preserve">Բակային սպորտի և մասսայական ֆիզկուլտուրայի զարգացում </t>
  </si>
  <si>
    <t>Գորիս</t>
  </si>
  <si>
    <t>Դիտակետի և հարակից ճանապարհի վերակառուցում</t>
  </si>
  <si>
    <r>
      <t xml:space="preserve">Կենտրոնական հրապարակի հարող տարածքի բարեկարգում </t>
    </r>
    <r>
      <rPr>
        <sz val="10"/>
        <color indexed="8"/>
        <rFont val="GHEA Grapalat"/>
        <family val="3"/>
      </rPr>
      <t>/</t>
    </r>
  </si>
  <si>
    <t xml:space="preserve">Մշակույթի տան հարակից ճեմուղու բարեկարգում </t>
  </si>
  <si>
    <t xml:space="preserve">Սիսիան </t>
  </si>
  <si>
    <r>
      <t xml:space="preserve">Նախակրթարանների արդիականացում </t>
    </r>
    <r>
      <rPr>
        <sz val="10"/>
        <color indexed="8"/>
        <rFont val="GHEA Grapalat"/>
        <family val="3"/>
      </rPr>
      <t xml:space="preserve">/թիվ 1, 4 և Տոլորս բնակավայրում գտնվող նախակրթարանների արդիականացում` շենքերի վերանորոգում, կահույքի վերազինում, տանիքի, լուսամուտների մասնակի փոխարինում, սանհանգույցի, խոհանոցի վերանորոգում, կահույքի ձեռք բերում  </t>
    </r>
  </si>
  <si>
    <t>Գորայք</t>
  </si>
  <si>
    <t xml:space="preserve">Սպանդարյան բնակավայրի գիշերային լուսավորության անցկացում /4000 m, 90-110 սյուների տեղադրում, 109 լուսատուների/ </t>
  </si>
  <si>
    <t>Մեղրի</t>
  </si>
  <si>
    <r>
      <t xml:space="preserve">Զբոսայգու հիմնում Ագարակ բնակավայրում </t>
    </r>
    <r>
      <rPr>
        <sz val="10"/>
        <rFont val="GHEA Grapalat"/>
        <family val="3"/>
      </rPr>
      <t>/331քմ բազալտե եզրաքարեր, 3.5 բետոնե աստիճաններ, 429.18 քմ հենապաերի սալիկապատում, 4 սղարաններ, 2 ավազամանների, 3 ճոճանակների տեղադրում, արտաքին լուսավորություն/</t>
    </r>
  </si>
  <si>
    <t>Սիսիան համայնքի ավազե խաղահրապարակների կառուցում</t>
  </si>
  <si>
    <t>Ընդամենը`  Սյունիք</t>
  </si>
  <si>
    <t xml:space="preserve">Ընդամենը`  </t>
  </si>
  <si>
    <t>մարզ</t>
  </si>
  <si>
    <t>համայնք</t>
  </si>
  <si>
    <t>ծրագրի անվանումը</t>
  </si>
  <si>
    <t>ծրագրի ոլորտը</t>
  </si>
  <si>
    <t>Ծրագրի ընդհանուր արժեքը</t>
  </si>
  <si>
    <t>ՀՀ պետական բյուջեից ֆինանսավորման չափը</t>
  </si>
  <si>
    <t>Դիմիտրով</t>
  </si>
  <si>
    <t>համայնքի մանկապարտեզի վերանորոգում</t>
  </si>
  <si>
    <t>մանկապարտեզների վերակառուցում/նորոգում</t>
  </si>
  <si>
    <t>Եղեգնավան</t>
  </si>
  <si>
    <t>համայնքի փողոցների ասֆալտապատում</t>
  </si>
  <si>
    <t>ասֆալտապատում</t>
  </si>
  <si>
    <t>Շահումյան</t>
  </si>
  <si>
    <t>Գ. Սարգսյան փողոցի ասֆալտապատման աշխատանքներ</t>
  </si>
  <si>
    <t>Դաշտաքար</t>
  </si>
  <si>
    <t>Համայնքի 4-րդ փողոցի և կենտրոնական փողոցի 1-ին նրբանցքի մի հատվածի ասֆալտապատում</t>
  </si>
  <si>
    <t>Դվին</t>
  </si>
  <si>
    <t>Ջրամատակարարման ներքին ցանցի վերանորոգում</t>
  </si>
  <si>
    <t>խմելու ջրամատակարարման, ինչպես նաև ջրահեռացման համակարգի կառուցում/նորոգում</t>
  </si>
  <si>
    <t>Լուսառատ</t>
  </si>
  <si>
    <t>համայնքի &lt;&lt;Մանչուկ&gt;&gt; մանկ. ՀՈԱԿ-ի շենքի մասնակի վերանորոգում</t>
  </si>
  <si>
    <t>Այգավան</t>
  </si>
  <si>
    <t>համայնքի Ս. Հովհաննիսյան փողոցի 300մ հատվածի ասֆալտապատում</t>
  </si>
  <si>
    <t>Գոռավան</t>
  </si>
  <si>
    <t>Գ. Մարզպետունի փող. ասֆալտապատում</t>
  </si>
  <si>
    <t>համայնքային այգու կառուցում</t>
  </si>
  <si>
    <t>այգիների, պուրակնրի կառուցում/բարեկարգում</t>
  </si>
  <si>
    <t>Բալահովիտ</t>
  </si>
  <si>
    <t>Համայնքային փողոցների ասֆալտապատում</t>
  </si>
  <si>
    <t>Անդրանիկ Պողոսյանի անվան քաղաքային պոլիկլինիկայի /ՓԲԸ/ թվային հետազոտության սենյակի կառուցում և սանհանգույցների վերանորոգում</t>
  </si>
  <si>
    <t>հասարակական շենքերի վերանորոգում/մշակույթի տուն, համայնքային կենտրոն և այլն/</t>
  </si>
  <si>
    <t>Կամարիս</t>
  </si>
  <si>
    <t>համայնքի խորքային հորի հորատում</t>
  </si>
  <si>
    <t>ոռոգման համակարգի կառուցում/նորոգում</t>
  </si>
  <si>
    <t>Ակունք</t>
  </si>
  <si>
    <t>Հատիս բնակավայրի խմելու ջրի մայր ջրատարի հիմնանորոգում</t>
  </si>
  <si>
    <t>համայնքի ջրամատակարարման ցանցի կառուցում</t>
  </si>
  <si>
    <t xml:space="preserve"> Պտղնի </t>
  </si>
  <si>
    <t>համայնքի ներհամայնքային ճանապարհների նորոգման աշխատանքներ</t>
  </si>
  <si>
    <t>Գետամեջ</t>
  </si>
  <si>
    <t xml:space="preserve"> համայնքի ներհամայնքային ճանապարհների հիմնանորոգում</t>
  </si>
  <si>
    <t>Արզնի</t>
  </si>
  <si>
    <t>Գետաշեն թաղամասի մուտքային և ելքային օղակաձև ճանապարհների ասֆալտբետոնե ծածկի կառուցում</t>
  </si>
  <si>
    <t>Աղավնաձոր բնակավայրի մանկապարտեզի շենքի կապիտալ վերանոնոգում</t>
  </si>
  <si>
    <t>ներհամայնքային ճանապարհների ասֆալտապատում</t>
  </si>
  <si>
    <t>ներհամայնքային ճանապարհների 1-ին և 3-րդ փողոցների ասֆալտապատում</t>
  </si>
  <si>
    <t>համայնքի նոր թաղամասի գազաֆիկացում</t>
  </si>
  <si>
    <t>բնակավայրերի գազաֆիկացում</t>
  </si>
  <si>
    <t>Նոր Գյուղ բնակավայրում կոյուղու արտաքին ցանցի հիմնանորոգում</t>
  </si>
  <si>
    <t>Ազատամուտ</t>
  </si>
  <si>
    <t>համայնքապետարանի շենքի ձեռքբերում</t>
  </si>
  <si>
    <t>Այրում</t>
  </si>
  <si>
    <t>Այրում խոշորացված համայնքին պատկանող բազմաբնակարան անավարտ շենքի տանիքի մի հատվածի / 250 մ.ք. / կառուցում</t>
  </si>
  <si>
    <t>բազմ. շենքի ընդհանուր բաժնային սեփականության գույքի նորոգում</t>
  </si>
  <si>
    <t>համայնքի թիվ 1 և թիվ 2 մանկապարտեզներ ՀՈԱԿ-ների հիմնանորոգում</t>
  </si>
  <si>
    <t>Լուսաձոր</t>
  </si>
  <si>
    <t>համայնքի փողոցների վերանորոգում և խճապատում</t>
  </si>
  <si>
    <t xml:space="preserve">Բերդ </t>
  </si>
  <si>
    <t>Բերդ համայնքի հասարակական տրանսպորտային ցանցի համալրում</t>
  </si>
  <si>
    <t>մեքենասարքավորումների ձեռքբերում</t>
  </si>
  <si>
    <t>Գանձաքար</t>
  </si>
  <si>
    <t>համայնքի գյուղտեխնիկայի ձեռքբերում</t>
  </si>
  <si>
    <t>Կառնուտ բնակավայրի հասարակական նշանակության շենքի վերանորոգման աշխատանքներ</t>
  </si>
  <si>
    <t>Հովիտ բնակավայրի վարչական կենտրոնի և բնակիչների հանգստի կազմակերպման համար նախատեսված կառույցի վերանորոգման աշխատանքներ</t>
  </si>
  <si>
    <t>Մայիսյան</t>
  </si>
  <si>
    <t>համայնքի գլխավոր 1-ին փողոցի ասֆալտբետոնե ծածկույթի հիմնանորոգում</t>
  </si>
  <si>
    <t>Ոսկեհատ</t>
  </si>
  <si>
    <t>համայնքի փողոցների արտաքին լուսավորության ցանցի վերակառուցում և ընդլայնում</t>
  </si>
  <si>
    <t>փողոցային լուսավորության համակարգի կառուցում/նորոգում</t>
  </si>
  <si>
    <t>գ․ Արմավիր</t>
  </si>
  <si>
    <t>գյուղական համայքի խմելու ջրի ջրագծի կառուցում</t>
  </si>
  <si>
    <t>համայնքի Սայաթ-Նովա, Ջիվանի-Հանրապետության, Մյասնիկյան, Ջիվանի-Չարենց հատվածների հիմնանորոգում</t>
  </si>
  <si>
    <t>համայնքի Հայքի հրապարակի բարեկարգում և վերանորոգում</t>
  </si>
  <si>
    <t>Նոր Խարբերդ</t>
  </si>
  <si>
    <t>Վերին Արտաշատ</t>
  </si>
  <si>
    <t>համայնքի &lt;&lt;Լուսնթագ&gt;&gt; մանկապարտեզ ՀՈԱԿ-ի երկրորդ հարկի վերանորոգում</t>
  </si>
  <si>
    <t>Լանջազատ</t>
  </si>
  <si>
    <t>համայնքի գերեզմանոց տանող ճանապարհի ասֆալտապատում</t>
  </si>
  <si>
    <t>Համայնքի ենթակառուցվածքների զարգացում/Պ. Սևակի փող. ասֆալտապատում</t>
  </si>
  <si>
    <t>Կոմիտաս փողոցից դեպի գերեզմանատուն տանող ճանապարհի մասնակի վերականգնման աշխատանքներ</t>
  </si>
  <si>
    <t>Համայնքի ենթակառուցվածքների զարգացում/Հ. Շիրազ փող. ասֆալտապատում</t>
  </si>
  <si>
    <t>Վեդի համայնքի Արարատյան 43, 45 և 47 բազմաբնակարան բնակելի շենքերի բակային տարածքների բարեկարգման աշխատանքներ</t>
  </si>
  <si>
    <t>Ազատավան</t>
  </si>
  <si>
    <t>համայնքի մանկապարտեզի շենքի հիմնանորոգում</t>
  </si>
  <si>
    <t xml:space="preserve">Նիզամի </t>
  </si>
  <si>
    <t>Բուրաստան</t>
  </si>
  <si>
    <t>համայնքի արտաքին լուսավորության աշխատանքներ</t>
  </si>
  <si>
    <t>համայնքի գերեզմանոց տանող և գերեզմանոցը շրջանցող ճանապարհի ասֆալտապատման ճանապարհներ</t>
  </si>
  <si>
    <t xml:space="preserve">Նոր Կյանք </t>
  </si>
  <si>
    <t>համայնքի Արարատյան փողոցի ջրագծի կառուցում</t>
  </si>
  <si>
    <t>Գեղանիստ</t>
  </si>
  <si>
    <t>համայնքի մսուր-մանկապարտեզի պարսպի և խոհանոցի տանիքի նորոգում</t>
  </si>
  <si>
    <t>համայնքի փողոցների լուսավորության համակարգի ստեղծում</t>
  </si>
  <si>
    <t>համայնքի ջրահեռացման համակարգի կառուցում</t>
  </si>
  <si>
    <t>Հարթագյուղ</t>
  </si>
  <si>
    <t>համայնքի ոռոգման ջրագծի կառուցում</t>
  </si>
  <si>
    <t xml:space="preserve"> համայնքի կարիքների համար մեքենա-սարքավորումների ձեռքբերում</t>
  </si>
  <si>
    <t xml:space="preserve">Աբովյան </t>
  </si>
  <si>
    <t>աղբատար մեքենաների և աղբարկղերի ձեռքբերում</t>
  </si>
  <si>
    <t xml:space="preserve"> համայնքի ճանապարհների բարեկարգում</t>
  </si>
  <si>
    <t>համայնքի ճաշարանի վերակառուցումը կուլտուրայի տան</t>
  </si>
  <si>
    <t>համայնքի կենտրոնական փողոցի մայթերի և ասֆալտբետոնե ծածկի կառուցում</t>
  </si>
  <si>
    <t>Գետարգել</t>
  </si>
  <si>
    <t>Նոր թաղամասի գազաֆիկացում</t>
  </si>
  <si>
    <t>Էքսկավատոր-ամբարձիչի ձեռքբերում</t>
  </si>
  <si>
    <t>Մարմաշեն</t>
  </si>
  <si>
    <t>համայնքի մանկապարտեզի շենքի վերակառուցում</t>
  </si>
  <si>
    <t>Կապս բնակավայրի մանկապարտեզի շենքի վերակառուցում</t>
  </si>
  <si>
    <t>Մարմաշեն բազմաբնակավայր համայնքի տեխնիկական վերազինում` կոմունալ ծառայության տեխնիկայի ձեռքբերման միջոցով</t>
  </si>
  <si>
    <t>Վահրամաբերդ գյուղի ԼԵՆԳԵՍ թաղամաս 2-րդ խճուղի թիվ 2 և թիվ 3 հասցեներում բազմաբնակարան բնակելի շենքերի տանիքների վերանորոգման աշխատանքներ</t>
  </si>
  <si>
    <t>Հակակարկտային կայանների ձեռքբերում</t>
  </si>
  <si>
    <t>Բասեն բնակավայրի &lt;&lt;Բասեն մանկապարտեզ ՀՈԱԿ-ի&gt;&gt;  շենքի հիմնանորոգում</t>
  </si>
  <si>
    <t>Դեղձուտ</t>
  </si>
  <si>
    <t>համայնքի մշակույթի տան դահլիճի նորոգում, մշակույթի տան օթյակում՝ առկա շինության մեջ սանհանգույցի կառուցում</t>
  </si>
  <si>
    <t>Աստղաձոր</t>
  </si>
  <si>
    <t xml:space="preserve"> համայնքի Զորավար Անդրանիկի փողոցի ասֆալտապատում</t>
  </si>
  <si>
    <t xml:space="preserve"> համայնքի Զորավար Անդրանիկի փողոցի խմելու ջրագծի ներքին ցանցի հիմնանորոգում</t>
  </si>
  <si>
    <t>համայնքի խմելու ջրի արտաքին ցանցի խողովակաշարի կապիտալ վերանորոգում</t>
  </si>
  <si>
    <t>համայնքի 10-րդ փողոցի ասֆալտապատում</t>
  </si>
  <si>
    <t>համայնքի Ազատության պողոտայի մի հատվածի և Պարույր Սևակ փողոցի մի հատվածի ասֆալտապատում</t>
  </si>
  <si>
    <t>Վաղաշեն</t>
  </si>
  <si>
    <t>համայնքի մանկապարտեզի շենքի  հիմնանորոգման, սեյսմազինվածության բարձրացում, բակային մասի բարեկարգում և պարսպապատում</t>
  </si>
  <si>
    <t>համայնքի ջրատար առուների կառուցում և  կապիտալ վերանորոգում</t>
  </si>
  <si>
    <t xml:space="preserve">      համայնքի  «Մատուռներ առվի» ոռոգման  ջրագծի   կառուցում</t>
  </si>
  <si>
    <t>համայնքի մշակույթի տան հիմքերի ամրացում</t>
  </si>
  <si>
    <t>Ծովինար</t>
  </si>
  <si>
    <t>Ծովագյուղ համայնքի 1-ին թաղամասի 8-րդ փողոցի, 3-րդ քաղամասի 18-րդ փողոցի, 4-րդ թաղամասի 4-րդ փողոցի, 5-րդ թաղամասի 3-րդ փողոցի ճանապարհների ասֆալտապատում</t>
  </si>
  <si>
    <t xml:space="preserve"> համայնքի Ա թաղ. 1-ին և 2-րդ , Բ թաղ. 1-ին, 4-րդ և 6-րդ փողոցների ասֆալտապատում</t>
  </si>
  <si>
    <t>համայնքի ներհամայնքային ոռոգման առուների կապիտալ կառուցում</t>
  </si>
  <si>
    <t>համայնքի կուլտուրայի տան 2-րդ հարկի մի հատվածի վերափոխումը մանկապարտեզի /2-րդ փուլ/</t>
  </si>
  <si>
    <t>համայնքի  Վազգեն Սարգսյան փողոցի ասֆալտապատման աշխատանքներ</t>
  </si>
  <si>
    <t xml:space="preserve"> համայնքի թիվ 1 փողոցի ասֆալտապատում</t>
  </si>
  <si>
    <t>Երանոսի</t>
  </si>
  <si>
    <t>« Երանոս համայնքի 5-րդ փողոցի 1-ին նրբանցքի և 11-րդ փողոցների գոյություն ունեցող ասֆալտի շարունակումը մինչև 11-րդ փողոցի թիվ 12 տան մոտ</t>
  </si>
  <si>
    <t>Երանոս</t>
  </si>
  <si>
    <t>Երանոս համայնքի 11-րդ փողոցից մինչև 7-րդ, 12-րդ փողոցից մինչև 15-րդ և 4-րդ փողոցների արտաքին լուսավորության համակարգի կառուցում</t>
  </si>
  <si>
    <t xml:space="preserve"> համայնքի մսուր-մանկապարտեզ ՀՈԱԿ-ի շենքի ջեռուցման համակարգի կառուցում, նոր դռների ու լուսամուտների տեղադրում </t>
  </si>
  <si>
    <t>Վարդաձոր</t>
  </si>
  <si>
    <t>համայնքի ջրահեռացման նպատակով 3 փողոցների եղրերի կիսախողովակների տեղադրում</t>
  </si>
  <si>
    <t>Մաքենիս</t>
  </si>
  <si>
    <t>համայնքի ներհամայնքային փողոցների լուսավորման ցանցի կառուցում</t>
  </si>
  <si>
    <t>հանդիսությունների սրահի կառուցում</t>
  </si>
  <si>
    <t>Սիսիան</t>
  </si>
  <si>
    <t>Սիսիան և Արևիս, Թասիկ,  Սալվարդ, Բռնակոթ բնակավայրերում գյուղատնտեսական մեքենասարքավորումների համալրում</t>
  </si>
  <si>
    <t>Խանջյան, Մյասնիկյան, Ա. Մանուկյան, Շահումյան փողոցների, Սիսիան-Իշխանասար ճան. ասֆալտապատում և բարեկարգում</t>
  </si>
  <si>
    <t>լուսավորության համակարգի կառուցում Լոր, Շաղատ,Բալաք, Իշխանասար, Վաղատին, Անգեղակոթ բնակ. և Սիսիան քաղաքում</t>
  </si>
  <si>
    <t>Կ. Դեմիրճյանի անվան այգու և Բռնակոթ բնակավայրի հրապարակի բարեկարգում</t>
  </si>
  <si>
    <t>Սիսիան քաղաքի Դուրյան 2, Խանջյան 1ա, Սիսական 9, Սիսական 11, Սիսական 15, Սիսական 19, Սիսական 46, Արամ Մանուկյան 3, և Դաստակերտ բնակավայրի Ա. Ավետյան 2, Ա. Ավետյան 4, Ա. Ավետյան 14, Ա. Ավետյան 15 բազմաբնակարան շենքերի պահպանում</t>
  </si>
  <si>
    <t>Կապան</t>
  </si>
  <si>
    <t>համայնքի բազմաբնակարան շենքերի տանիքների հարթ և լանջավոր նորոգում</t>
  </si>
  <si>
    <t>Համայնքի Մաշտոցի, Վորոշիլով և  Մայակովսկու փողոցների ասֆալտապատում</t>
  </si>
  <si>
    <t>Աղավնատուն</t>
  </si>
  <si>
    <t>Արազափ</t>
  </si>
  <si>
    <t>համայնքի մշակույթի տան վերանորոգում</t>
  </si>
  <si>
    <t>Արևաշատ</t>
  </si>
  <si>
    <t>Էրեբունի փողոցի ասֆալտապատում</t>
  </si>
  <si>
    <t>մանկական խաղահրապարակի  կառուցում</t>
  </si>
  <si>
    <t>Արևիկ</t>
  </si>
  <si>
    <t xml:space="preserve"> համայնքի ջրամատակարարման ցանցի վերակառուցում և ընդլայնում</t>
  </si>
  <si>
    <t>համայնքի մշակույթի տանը գտնվող համայնքապետարանի և հարակից տարածքի վերանորոգում</t>
  </si>
  <si>
    <t>Բաղրամյան</t>
  </si>
  <si>
    <t>համայնքի մանկապարտեզի շենքի մասնակի վերանորոգում</t>
  </si>
  <si>
    <t>համայնքի Արցախի փողոցի 39/1 բազմ. Քառահարկ շենքի նորոգում</t>
  </si>
  <si>
    <t>համայնքի  Կոմիտաս փողոցի ասֆալտապատման աշխատանքներ</t>
  </si>
  <si>
    <t>Գրիբոյեդով</t>
  </si>
  <si>
    <t xml:space="preserve"> համայնքի Չարենց փողոց ասֆալտապատում</t>
  </si>
  <si>
    <t>Հացիկ</t>
  </si>
  <si>
    <t>համայնքի մշակույթի տան վերանորոգման աշխատանքներ</t>
  </si>
  <si>
    <t>Մեծամոր</t>
  </si>
  <si>
    <t>համայնքի թիվ 8 և 23 բազմաբնակարան շենքերի տանիքների հիմնանորոգում</t>
  </si>
  <si>
    <t>Մրգաշատ</t>
  </si>
  <si>
    <t>համայնքի 8-րդ փողոցը` 5-րդ փողոցի հատման կետից մինչև 6-րդ փողոցի հատման կետը և հուշարձանի հարակից տարածքի ասֆալտապատման և բարեկարգման աշխ.</t>
  </si>
  <si>
    <t>Մյասնիկյան</t>
  </si>
  <si>
    <t>համայնքի մշակույթի տան տանիքի վերակառուցում</t>
  </si>
  <si>
    <t>Սարդարապատ</t>
  </si>
  <si>
    <t>համայնքի ջրամատակարարման ցանցի վերակառուցում և ընդլայնում</t>
  </si>
  <si>
    <t>Շահումյանի թ/ֆ</t>
  </si>
  <si>
    <t>համայնքի բազմաբանակարան շենքերի գազաֆիկացում</t>
  </si>
  <si>
    <t>Գոգարան</t>
  </si>
  <si>
    <t>կենտրոնական փողոցից դեպի գերեզմանատուն տանող ճանապարհի կառուցում</t>
  </si>
  <si>
    <t>Ախթալա</t>
  </si>
  <si>
    <t>համայնքի ներհամայնքային և միջհամայնքային ճանապարհների բարեկարգում</t>
  </si>
  <si>
    <t>համայնքի բազմաբնակարան շենքերի տանիքների վերանորոգում</t>
  </si>
  <si>
    <t>Մեծ և Փոքր Այրում բնակավայրերի խմելու ջրի ներքին ցանցի կառուցում</t>
  </si>
  <si>
    <t>Ճոճկան համայնքի ոռոգման գլխավոր ջրատար առվի վերանորոգում</t>
  </si>
  <si>
    <t>համայնքի թիվ 1 ՆՈՒՀ շենքի տանիքի և 2-րդ հարկի հիմնանորոգում</t>
  </si>
  <si>
    <t>Մեծավան</t>
  </si>
  <si>
    <t>գյուղտեխնիկայի ձեռքբերում</t>
  </si>
  <si>
    <t>Սարամեջ</t>
  </si>
  <si>
    <t>համայնքի գլխավոր ճանապարհի հիմնանորոգման աշխատանքներ</t>
  </si>
  <si>
    <t xml:space="preserve">Դարպաս </t>
  </si>
  <si>
    <t>ճնապարհային պատվածքի և ծածկի ամբողջական վերանորոգում/կառուցում</t>
  </si>
  <si>
    <t>Ագարակ բնակավայրի համայնքային կենտրոնի տանիքի կապիտալ նորոգում</t>
  </si>
  <si>
    <t>համայնքի սեփ. հանդիսացող գյուղտեխնիկայի համար ծածկարան-կայանատեղի կառուցում և կից մասնաշենքի վերակառուցում որպես արհեստանոց</t>
  </si>
  <si>
    <t>Լեջան բնակավայրի ջրամատակարարման ներքին ցանցի մասնակի փոխարինում</t>
  </si>
  <si>
    <t>Սվերդլով բնակավայրի համայնքային կենտրոնի առաջին հարկի և տանիքի վերանորոգում</t>
  </si>
  <si>
    <t>Ուռուտ բնակավայրի համայնքային կենտրոնի տանիքի կառուցում, լուսամուտների և դռների տեղադրում</t>
  </si>
  <si>
    <t>համայնքի կարիքների համար գյուղտեխնիկայի և գյուղգործիքների ձեռքբերում</t>
  </si>
  <si>
    <t>Լոռի Բերդ գյուղի համայնքային կենտրոնի վերանորոգում</t>
  </si>
  <si>
    <t>Դսեղ</t>
  </si>
  <si>
    <t>համայնքի դպրոցի ճանապարհի ասֆալտապատում</t>
  </si>
  <si>
    <t>մանկապարտեզի շենքին կից նոր մասնաշենքի կառուցում և ցանկապատում</t>
  </si>
  <si>
    <t>Զարինջա</t>
  </si>
  <si>
    <t>համայնքի մշակույթի տան տանիքի հիմնանորոգում</t>
  </si>
  <si>
    <t>Օհանավան</t>
  </si>
  <si>
    <t>ներհամայնքային փողոցների ասֆալտբետոնե ծածկույթի իրականացում</t>
  </si>
  <si>
    <t>համայնքի 31 փողոցի վերջին հատվածի ասֆալտբետոնե ծածկույթի հիմնանորոգում</t>
  </si>
  <si>
    <t>համայնքի գլխավոր ճանապարհի և 4 փողոցների արտաքին լուսավորության աշխատանքներ</t>
  </si>
  <si>
    <t>համայնքի փողոցային լուսավորության ցանցի կառուցման աշխատանքների իրականացում</t>
  </si>
  <si>
    <t>համայնքի ներհամայնքային փողոցների ասֆալտբետոնե ծածկույթի հիմնանորոգում</t>
  </si>
  <si>
    <t>համայնքի խմելու ջրի ջրագծի հիմնանորոգում և ջրաչափերի տեղադրում</t>
  </si>
  <si>
    <t>համայնքի բնակավայրերի ներհամայնքային ճանապարհների և կամուրջների վերանորոգում</t>
  </si>
  <si>
    <t>համայնքի ներհամայնքային փողոցների ասֆալտապատում</t>
  </si>
  <si>
    <t>Աշտարակ</t>
  </si>
  <si>
    <t>համայնքի հին շուկայի տարածքում պուրակի կառուցում</t>
  </si>
  <si>
    <t>համայնքի բբշ-ի բակերի ասֆալտապատում</t>
  </si>
  <si>
    <t>Զառիթափ բնակավայրի գազատար ներքին ցանցի կառուցում</t>
  </si>
  <si>
    <t>Սերս և Բարձրունի բնակավայրերի ջրագծերի գլխամասային կառույցների, ջրագծերի ներքի և արտաքին ցանցերի վերանորոգման աշխատանքներ</t>
  </si>
  <si>
    <t>ներհամայնքային փողոցների մասնակի ասֆալտապատում</t>
  </si>
  <si>
    <t>Օրգով</t>
  </si>
  <si>
    <t>ներհամայնքային ճանապարհների ընթացիկ և կապիտալ նորոգման աշխատանքների իրականացում</t>
  </si>
  <si>
    <t>Ներքին Բազմաբերդ</t>
  </si>
  <si>
    <t>համայնքի 6300մ երկարության փողոցների գիշերային լուսավորման անցկացում</t>
  </si>
  <si>
    <t>համայնքի արևելյան թաղամասում 1273մ ոռոգման ցանցերի իրականացում</t>
  </si>
  <si>
    <t>համայնքաի 5-րդ միկրոթաղամասի և Գագարին գյուղի ճանապարհների ասֆալտապատման ճանապարհների իրականացում</t>
  </si>
  <si>
    <t>Նորատուս</t>
  </si>
  <si>
    <t>Նորատուս համայնքի ներհամայնքային փողոցների լուսավորման ցանցի կառուցում</t>
  </si>
  <si>
    <t>Լուսակունք</t>
  </si>
  <si>
    <t>համայնքի ոռոգման ցանցի կապիտալ նորոգում</t>
  </si>
  <si>
    <t>համայնքի մի շարք փողոցների ջրահեռացման ցանցի անցկացում</t>
  </si>
  <si>
    <t>Լճափ</t>
  </si>
  <si>
    <t>համայնքի հանդիսությունների սրահի հիմնանորոգում</t>
  </si>
  <si>
    <t>համայնքի մսուր-մանկապարտեզի կապիտալ նորոգում</t>
  </si>
  <si>
    <t>Լճավան</t>
  </si>
  <si>
    <t>&lt;&lt;Կոլարխ&gt;&gt; կոչվող մայր առվի կառուցում</t>
  </si>
  <si>
    <t>համայնքի Կայարան թաղամասի և 24-րդ փողովի 6-րդ նրբանցքի առաջին հատվածի ասֆալտբետոբե ծածկույթի հիմնանորոգման աշխատանքներ</t>
  </si>
  <si>
    <t>Ծովագյուղ համայնքի Կայարան թաղամասի երկու բազմաբնակարան շենքերի տանիքների և 8 մուտքերի հիմնանորոգման աշխատանքներ</t>
  </si>
  <si>
    <t>համայնքի արտաքին լուսավորության ցանցի բարեկարգման աշխատանքներ</t>
  </si>
  <si>
    <t>Եղվարդ</t>
  </si>
  <si>
    <t>համայնքի թիվ 2 մսուր-մանկապարտեզի վերանորոգում</t>
  </si>
  <si>
    <t>Ճաճկան համայնքի մշակույթի տան շենքի հիմնանորոգում</t>
  </si>
  <si>
    <t>Նեղուց գյուղի, Շամլուղ քաղաքի կենտրոնական հատվածի և Բուղաքար թաղամասի, Ախթալա քաղաքի Առափնյա թաղամասի գազաֆիկացում</t>
  </si>
  <si>
    <t>համայնքի լուսավորության համակարգերի արդիականացում, նորի կառուցում</t>
  </si>
  <si>
    <t>կարտոֆիլի արտադրության համար անհրաժեշտ գյուղտեխնիկայի և գյուղ. Գործիքների ձեռքբերում</t>
  </si>
  <si>
    <t>արևային էլեկտրակայաններով սնվող գիշերային լուսավորության համակարգերի անցկացում</t>
  </si>
  <si>
    <t>վերականգնվող էներգետիկա, այդ թվում արևային ֆոտովոլտային կայանների տեղադրում</t>
  </si>
  <si>
    <t>համայնքի ոռոգման ցանցի նորոգում</t>
  </si>
  <si>
    <t>խմելու ջրի ցանցի բարելավում</t>
  </si>
  <si>
    <t>Թումանյան</t>
  </si>
  <si>
    <t>Լորուտ բնակավայրի խմելու ջրի ներքին ցանցի հիմնանորոգում</t>
  </si>
  <si>
    <t>Լեռնանցք</t>
  </si>
  <si>
    <t>&lt;&lt;Արևային էլեկտրակայանններով&gt;&gt; սնվող գիշերային լուսավորության համակարգերի անցկացում</t>
  </si>
  <si>
    <t xml:space="preserve">համայնքի Աղավնաձոր, Ագարակաձոր, Չիվա, Ռինդ բնակավայրերի   ոռոգման ջրագծերի կառուցում  </t>
  </si>
  <si>
    <t>Արենի ,ԱղավնաձորԱրփի,Չիվա,Ռինդ բնակավայրերի փողոցների ասֆալտապատում</t>
  </si>
  <si>
    <t>Արփի բնակավայրի Երևանյան խճուղուն կից 291գծմ կոյուղու կառուցում և 1-ին փողոցի 2-րդ նրբանցքի 80գծմ կոյուղագծի հիմնանորոգում</t>
  </si>
  <si>
    <t>Գետափ և Վերնաշեն բնակավայրերում մանկական խաղահրապարակների կառուցում</t>
  </si>
  <si>
    <t>Այնթափ</t>
  </si>
  <si>
    <t>համայնքի մշակույթի տան կառուցում/2-րդ փուլ/</t>
  </si>
  <si>
    <t>համայնքում 12-րդ փողոցի խմելու ջրագծի կառուցման, 13 և 14-րդ փողոցների ոռոգման ցանցի կառուցման աշխատանքներ</t>
  </si>
  <si>
    <t>համայնքի Ա-2 թաղամասի թիվ 1 փողոցի ասֆալտապատում</t>
  </si>
  <si>
    <t>համայնքի Ա-6 թաղամասի 1-ին և Ա-8 թաղամասի 1-ին փողոցների ասֆալտապատում</t>
  </si>
  <si>
    <t xml:space="preserve"> համայնքի թիվ 1 փողոցի 5-րդ և 6-րդ նրբանցների ասֆալտապատում</t>
  </si>
  <si>
    <t>Ոռոգման 3-րդ կարգի մայր առվի երկրորդ հատվածի հիմնանորոգում</t>
  </si>
  <si>
    <t>համայնքի ներհամայնքային Խ․ Աբովյան և Ս․ Կապոտիկյան փողոցների ասֆալտապատում</t>
  </si>
  <si>
    <t xml:space="preserve">համայնքի ներհամայնքային փողոցների առկա լուսավորության ցանցի հիմնանորոգում </t>
  </si>
  <si>
    <t>Շողակաթ համայնքի Շողակաթ գյուղի թիվ 2 և 3 փողոցների  մի հատվածի ասֆալտապատման աշխատանքներ</t>
  </si>
  <si>
    <t xml:space="preserve">Շողակաթ համայնքի Շողակաթ, Աղբերք,, Ջիլ բնակավայրերի խմելու ջրագծի ներքին ցանցի վերանորոգման, Դրախտիկ բնակավայրի խմելու ջրագծի ներքին և արտաքին ցանցի վերանորոգման </t>
  </si>
  <si>
    <t>Դրախտիկ բնակավայրի 4,5,6, 10-րդ փողոցների գազատարի անցկացում</t>
  </si>
  <si>
    <t>Շողակաթ, Աղբերք,Դրախտիկ, Ջիլ, Արտանիշ և Ծապաթաղ բնակավայրերի արտաքին լուսավորության  ցանցի կառուցման   աշխատանքներ</t>
  </si>
  <si>
    <t xml:space="preserve"> Ծափաթաղ բնակավայրի ոռոգման ցանցի կառուցման   աշխատանքներ</t>
  </si>
  <si>
    <t>համայնքի արտաքին լուսավորության անցկացում</t>
  </si>
  <si>
    <t>Մադինա</t>
  </si>
  <si>
    <t>Մադինա համայնքի ներհամայնքային թիվ 1,6,7,9 և 10 փողոցների արտաքին լուսավորության ցանցի կառուցման աշխատանքներ</t>
  </si>
  <si>
    <t>համայնքի ներհամայնքային ջրահեռացման  ոռոգման ցանցի առուների կառուցման աշխատանքներ</t>
  </si>
  <si>
    <t>Ծովազարդ</t>
  </si>
  <si>
    <t>Զ. Անդրանիկ փողոցի ասֆալտապատում</t>
  </si>
  <si>
    <t>համայնքի Գ. Դարբինյան փողոցի ասֆալտապատում</t>
  </si>
  <si>
    <t>լուսավորության ցանցի կառուցում</t>
  </si>
  <si>
    <t>համայնքի խմելու ջրագծի ներքին ցանցի կարգավորող դիտահորորի հիմնանորոգման աշխատանքներ</t>
  </si>
  <si>
    <t>համայնքի &lt;&lt;Սարի առու&gt;&gt; ոռոգման մայր ջրատարի հիմնանորոգում</t>
  </si>
  <si>
    <t>Վարդենիս</t>
  </si>
  <si>
    <t>համայնքի Վ. Համբարձումյան և Արզոյան փողոցների մայթերի վերանորոգում, եզր. տեղադրում</t>
  </si>
  <si>
    <t>համայնքի Վ. Համբարձումյանի անվան զբոսակգու հիմնանորոգում</t>
  </si>
  <si>
    <t>Գ.Նժդեհ և Նարեկացի փողոցների ասֆալտապատում</t>
  </si>
  <si>
    <t>Պ. Սևակ փողոցի ասֆալտապատում և արդիականացում</t>
  </si>
  <si>
    <t>Ճամբարակ  համայնքի ներհամայնքային Նադարյան փողոցի 1350մ2 ընդհանուր մակերեսով հատվածի ասֆալտապատում և բարեկարգում</t>
  </si>
  <si>
    <t>համայնքի Պ․ Սևակ, Բաղրամյան փողոցների մայթերի, ինչպես նաև Պ․ Սևակ Տ,․ Մեծ փողոցները միմյանց կապող հետիոտնային արահետի հիմնանորոգում և սալիկապատում և Տ․ Մեծ փողոցի սալիկապատում և ասֆալտապատում</t>
  </si>
  <si>
    <t>Հայրավանք</t>
  </si>
  <si>
    <t>համայնքի Բարի Գալուստ փողոցի 500մ հատվածի ասֆալտապատում</t>
  </si>
  <si>
    <t>&lt;&lt;Հոլկներ&gt;&gt; կոչվող թաղամասի ոռոգման ջրագծի կառուցում</t>
  </si>
  <si>
    <t>Լեռնանիստ</t>
  </si>
  <si>
    <t>համայնքի խմելու ջրի խորքային հորի հորատման և ջրավազանի վերանորոգման աշխատանքներ</t>
  </si>
  <si>
    <t>Չարենցավան</t>
  </si>
  <si>
    <t>վարչական տարածքի կենտրոնական բանուկ փողոցների, մայթերի և թաղամասերի ասֆալտապատ մակերեսների հիմնանորոգում</t>
  </si>
  <si>
    <t>Պռոշյան</t>
  </si>
  <si>
    <t>համայնքի մշակույթի կենտրոնի շենքի հիմնանորոգում</t>
  </si>
  <si>
    <t xml:space="preserve"> համայնքի փողոցների լուսավորության ընդլայնում</t>
  </si>
  <si>
    <t>համայնքի բնակավայրերի հրապարակների (խաղահրապարակների, հրապարակների-պուրակների) կառուցման-վերակառուցման աշխատանքներ</t>
  </si>
  <si>
    <t>համայնքի բնակավայրերի փողոցների վերանորոգում և ասֆալտապատում</t>
  </si>
  <si>
    <t>համայնքում ոռոգման համակարգի կառուցում</t>
  </si>
  <si>
    <t xml:space="preserve"> Լեոյի անվան մանկապարտեզի շենքի արտաքին բարեկարգման աշխատանքներ</t>
  </si>
  <si>
    <t xml:space="preserve"> համայնքի  Շուշան մանկապարտեզի շենքի վերանորոգում</t>
  </si>
  <si>
    <t>Անուշավան համայնքի ֆուտբոլի դաշտի կառուցում</t>
  </si>
  <si>
    <t>Ջրահեռացման համակարգի կառուցում</t>
  </si>
  <si>
    <t xml:space="preserve">  Աշոցք, Ղազանչի, Բավրա, Մեծ Սեպասար բնակավայրերիի արևային էներգիայիկայանի տեղադրում</t>
  </si>
  <si>
    <t>բնակավայրի մշակույթի տան տանիքի հիմնանորոգում</t>
  </si>
  <si>
    <t>Կենտրոնական թիվ 1 փողոցի նորոգման, մայթերի հիմնանորոգման և երկրորդային թիվ  36, 40, 43 փողոցների հարթեցման ու խճապատման աշխատանքներ</t>
  </si>
  <si>
    <t>Թիվ 17,19, 24, 31փողոցների էներգաարդյունավետ լուսավորության համակարգի կառուցում</t>
  </si>
  <si>
    <t>Գետք</t>
  </si>
  <si>
    <t>Թիվ 1 փողոցի բարեկարգում և խճապատում</t>
  </si>
  <si>
    <t>Ոռոգման համակարգի վերանորոգում</t>
  </si>
  <si>
    <t>Պեմզաշեն</t>
  </si>
  <si>
    <t>270 մետր հատվածի ճանապարհի  ասֆալտապատման աշխատանքներ</t>
  </si>
  <si>
    <t>Հոռոմ</t>
  </si>
  <si>
    <t>730 մետր  ներհամայնքային ասֆալտապատ ճանապարհի հիմնանորոգում</t>
  </si>
  <si>
    <t>Լեռնակերտ</t>
  </si>
  <si>
    <t>արևային ֆոտովոլտային կայանի կառուցում և փողոցային լուսավորության ցանցի ընդլայնում</t>
  </si>
  <si>
    <t>Մեծ Մանթաշ</t>
  </si>
  <si>
    <t>Մանթաշ համայնքի 150մ ներհամայնքային ճանապարհի տուֆ քարով սալաապատման աշխատանքներ</t>
  </si>
  <si>
    <t>Գիշերային լուսավորման ցանցի անցկացում</t>
  </si>
  <si>
    <t>Սարալանջ</t>
  </si>
  <si>
    <t>Փողոցային լուսավորության ցանցի ընդլայնում</t>
  </si>
  <si>
    <t>Փանիկ</t>
  </si>
  <si>
    <t>Ճանապարհների նորոգում (3-րդ փողոցի ճանապարհային հատվածի կապիտալ նորոգում, 4-րդ, 5-րդ և 9-րդ փողոցների խճապատում)</t>
  </si>
  <si>
    <t>Արևային ֆոտովոլտային 30կվտ  համակարգի  կառուցում, Փանիկի նախադպրոական հաստատության էլեկտրականջեռուցման համակարգի կառուցում և փողոցների լուսավորության լամպերի փոխարինում նոր լամպերով</t>
  </si>
  <si>
    <t>Ոսկեհասկ</t>
  </si>
  <si>
    <t>Գյուղատնտեսական տեխնիկայի և գործիքների ձեռքբերում</t>
  </si>
  <si>
    <t>11 բնակվայրերի ներհամայնքային փողոցների բարեկարգում և խճապատում</t>
  </si>
  <si>
    <t>Ջամշլու, Սիփան և Ավշեն վարչական բնակավայրերի գազաֆիկացում</t>
  </si>
  <si>
    <t>բնակավայրի 3-րդ փողոցի և գերեզմանոց տանող ճանապարհի ասֆալտապատում</t>
  </si>
  <si>
    <t>համայնքի բազմաբնակարան շենքերի տանիքների նորոգում</t>
  </si>
  <si>
    <t>Ոսկեվազ</t>
  </si>
  <si>
    <t>համայնքի 14-րդ փողոցի, 14-րդ փողոց 1-ին նրբանցք, 14-րդ փող․ 3-րդ նրբանցքի գզաֆիկացման աշխատանքներ</t>
  </si>
  <si>
    <t xml:space="preserve">Օշական </t>
  </si>
  <si>
    <t>համայնքի մանկապարտեզի ջեռուցման համակարգի կառուցում</t>
  </si>
  <si>
    <t>համայնքի Գորկու և Չարենցի փողոցների ասֆալտբետոնե ծածկույթի հիմնանորոգում</t>
  </si>
  <si>
    <t>համայնքի մի շարք փողոցների լուսավորության անցկացման աշխատանքներ</t>
  </si>
  <si>
    <t>համայնքի Բարեկամության 1-ին նրբանցքի և 10-րդ փողոցի ասֆալտապատման աշխատանքներ</t>
  </si>
  <si>
    <t>համայնքի 11-րդ փողոցի մի հատվածի, 7-րդ փողոցի մի հատվածի, 14-րդ փողոցի մի հատվածի ասֆալտապատում</t>
  </si>
  <si>
    <t>համայնքի օրվա կարգավորիչ ջրամբարի կառուցում</t>
  </si>
  <si>
    <t>ներհամայնքային փողոցների և դպրոց տանող փողոցի ասֆալտապատում</t>
  </si>
  <si>
    <t>համայնքի Հայրենագիտական թանգարանի հիմնանորոգում</t>
  </si>
  <si>
    <t>համայնքում պուրակների կառուցում</t>
  </si>
  <si>
    <t>Խաչաղբյուր</t>
  </si>
  <si>
    <t>Վարսեր</t>
  </si>
  <si>
    <t>Վարսեր համայնքի մանկապարտեզի մեկ մասնաշենքի և հարակից խաղահրապարակի հիմնանորոգում</t>
  </si>
  <si>
    <t>Սոթք բնակավայրի խմելու ջրի ջրագծի վերակառուցում</t>
  </si>
  <si>
    <t>Դարանակ բնակավայրերի խմելու ջրի արտաքին ցանցի վերանորոգում</t>
  </si>
  <si>
    <t>Կուտական և Տրետուք բնակավայրերի խմելու ջրի արտաքին ջրագծի վերանորոգում</t>
  </si>
  <si>
    <t>Գեղամասար և Ավազան բնակավայրերի խմելու ջրի արտաքին ջրագծի վերանորոգում</t>
  </si>
  <si>
    <t>Շատվան, Ազատ, Նորաբակ. Կութ, Ջաղացաձոր բնակավայրերի խմելուջրի ներքին ցանցի և Գեղամաբակ բնավայրերի խմելու ջրի արտաքին ցանցի կառուցում</t>
  </si>
  <si>
    <t>Զորավան բնակավայրի մանկապարտեզի հիմնանորոգում</t>
  </si>
  <si>
    <t xml:space="preserve">Նոր Գեղի </t>
  </si>
  <si>
    <t>համայնքի կոյուղու արտաքին ցանցի կառուցում</t>
  </si>
  <si>
    <t>համայնքում փողոցների գիշերային լուսավորության անցկացում</t>
  </si>
  <si>
    <t>համայնքի այգիների և պուրակների վերանորոգում</t>
  </si>
  <si>
    <t>Ուռուդ, Սվերդլով և Բովաձոր համայնքների համար հակակարկտային կայանների ձեռքբերում</t>
  </si>
  <si>
    <t>2.1 կմ երկարությամբ համայնքային ճանապարհի նորոգման աշխատանքներ</t>
  </si>
  <si>
    <t>Արևշատ</t>
  </si>
  <si>
    <t>Մշակույթի տան դահլիճի կահավորում</t>
  </si>
  <si>
    <t>համայնքի կարիքների համար ռոտորային ձյունամաքրիչի ձեռքբերում</t>
  </si>
  <si>
    <t>Գավառ քաղաքի Արծրունի Եղբայրների, Դաշտոյան և Թումանյան  փողոցների ասֆալտապատում և մայթերի հիմնանորոգում</t>
  </si>
  <si>
    <t>ներհամայնքային Մաշտոցի փողոցի և 7 բնակավայրերի ջրագծերի ներքին ցանցի կառուցման աշխատանքներ</t>
  </si>
  <si>
    <t>Մեծ Մասրիկ</t>
  </si>
  <si>
    <t>համայնքի մշակույթի տան կառուցում</t>
  </si>
  <si>
    <t>համայնքի 8-րդ փողոց, 3-րդ նրբանցքի, 5-րդ փողոցի, 4-րդ փողոց 5-րդ նրբանցքի ասֆալտապատում</t>
  </si>
  <si>
    <t>համայնքի Անդրանիկի փողոցի ասֆալտապատում</t>
  </si>
  <si>
    <t>համայնքի 43 բազմաբնակարան շենքերի մուտքերի դռների և պատուհանների տեղադրում</t>
  </si>
  <si>
    <t>համայնքի Հ. Արզոյան փողոցի ասֆալտապատում</t>
  </si>
  <si>
    <t>համայնքի ներհամայնքային ճանապարհների ասֆալտապատում</t>
  </si>
  <si>
    <t>համայնքի փողոցների արտաքին լուսավորության ցանցի կառուցում և գոյություն ունեցող 5940գծմ հատվածում էլ․ լարերի և լուսատուների  փոխարինում նոր LED 55W 5000k լուստուներով</t>
  </si>
  <si>
    <t>Զոլաքար</t>
  </si>
  <si>
    <t>համայնքի մանկապարտեզի շենքի կառուցում</t>
  </si>
  <si>
    <t>Նորակերտ</t>
  </si>
  <si>
    <t>ջրամատակարարման ներքին ցանցի հիմնանորոգում</t>
  </si>
  <si>
    <t>Ներքին Գետաշեն</t>
  </si>
  <si>
    <t>համայնքի նորակառույց թաղամասերում գազատարի կառուցում</t>
  </si>
  <si>
    <t>մշակույթի տան հիմնանորոգում</t>
  </si>
  <si>
    <t>Կուրթան, Վարդաբլուր, Հոբարձի, Գյուլագարակ, Գարգառ  բնակավայրերի համար հակակարկտային կայանների ձեռքբերում</t>
  </si>
  <si>
    <t>համայնքի արևային էլեկտրակայանի և արտաքին լուսավորության համակարգի վերանորոգում</t>
  </si>
  <si>
    <t>Սարապատ</t>
  </si>
  <si>
    <t>Սարապատ խոշորացված համայնքի Արփենի և Ձորաշեն բնակավայրերի խմելու ջրագծի վերակառուցում</t>
  </si>
  <si>
    <t>ոռոգման համակարգի կառուցում Անգեղակոթ, Բռնակոթ և Որոտնավան բնակավայրերում</t>
  </si>
  <si>
    <t>Ջրվեժ</t>
  </si>
  <si>
    <t>Ձորաղբյուր բնակավայրում խմելու ջրագծի կառուցում</t>
  </si>
  <si>
    <t>համայնքի 2-րդ փողոցի խմելու ջրագծի կառուցման աշխատանքներ</t>
  </si>
  <si>
    <t>Հացավան</t>
  </si>
  <si>
    <t xml:space="preserve"> համայնքի մշակույթի կենտրոնի շենքի հիմնանորոգման</t>
  </si>
  <si>
    <t>համայնքի նոր մանկապարտեզի շենքի կառուցման աշխատանքներ</t>
  </si>
  <si>
    <t>Հրազդան</t>
  </si>
  <si>
    <t>համայնքի բազմաբնակարան շենքերի  վերելակների նորոգում</t>
  </si>
  <si>
    <t>8 բազմաբնակարան շենքերի տանիքների կապիտալ վերանորոգում</t>
  </si>
  <si>
    <t xml:space="preserve">Բերդ համայնքի Վարագավան, Վ.Ծաղկավան, Չինչին, Բերդ և Վ.կ Աղբյուր բնակավայրերում  գիշերային լուսավորության ցանցի բարելավում </t>
  </si>
  <si>
    <t>Լուսակերտ</t>
  </si>
  <si>
    <t xml:space="preserve"> համայնքի 1203քմ ներհամայնքային ճանապարհի ասֆալտապատման աշխատանքներ</t>
  </si>
  <si>
    <t xml:space="preserve">Գյումրի քաղաքի պատմության թանգարանի,  կենտրոնական գրադարանի և պատկերասրահի նոր տարածքի վերանորոգում </t>
  </si>
  <si>
    <t>Ջրաշեն</t>
  </si>
  <si>
    <t>համայնքի փողոցների վերակառուցման աշխատանքներ</t>
  </si>
  <si>
    <t>եկեղեցու մոտից մինչև կամուրջ 1,1կմ ճան. Ասֆալտապատման և մնացած 1,4կմ ճան. Գրունտային աշխատանքներ</t>
  </si>
  <si>
    <t xml:space="preserve"> համայնքի Տաշիր, Էստոնական, Ուզբեկական և Բանավան թաղամասերի փողոցային լուսավորության համակարգերի կառուցում</t>
  </si>
  <si>
    <t xml:space="preserve"> համայնքի Առափնյա և Պանրագործների թաղամասերում անձրևաջրատար առվի կառուցում, մայթեզրի եզրաքարերի ուղղում, մայթերի ասֆալտապատում</t>
  </si>
  <si>
    <t xml:space="preserve"> համայնքի մանկապարտեզի տարածքի բարեկարգում</t>
  </si>
  <si>
    <t xml:space="preserve">Համայնքի ենթակառուցվածքների զարգացում/Կասյան փող. բազմաբնակարան բնակելի զանգվածի մուտքի և ելքի ճանապարհի ասֆալտապատում </t>
  </si>
  <si>
    <t>Սիսավան</t>
  </si>
  <si>
    <t>Հ. Բաղրամյան և Վարդանանց  փողոցների ասֆալտապատում</t>
  </si>
  <si>
    <t>Հայանիստ</t>
  </si>
  <si>
    <t>&lt;&lt;Բելառուս&gt;&gt; տրակտորի և պտտվող եռակմախք կախովի գութանի ձեռքբերում</t>
  </si>
  <si>
    <t>Բերդիկ</t>
  </si>
  <si>
    <t>համայնքի ոռոգման ջրագծի անցկացում</t>
  </si>
  <si>
    <t>Մասիս</t>
  </si>
  <si>
    <t>համայնքի թիվ 2 մանկապարտեզի հիմնանորոգման աշխատանքներ</t>
  </si>
  <si>
    <t>համայնքի նոր փողոցների 4-րդ, 5-րդ, կենտրոնական փողոց,Բ թաղ. մի կեսի, Կենտրոնական փողոցի 1-ին նրբանցքի մի հատվածի գազաֆիկացում</t>
  </si>
  <si>
    <t>համայնքի մանկապարտեզի լուսամուտների փոխարինումը նորերով</t>
  </si>
  <si>
    <t xml:space="preserve">Արարատ </t>
  </si>
  <si>
    <t>Բարձրաշեն</t>
  </si>
  <si>
    <t>զբոսայգու կառուցում</t>
  </si>
  <si>
    <t>համայնքի ներհամայնքային փողոցների ասֆալտապատման աշխատանքներ</t>
  </si>
  <si>
    <t xml:space="preserve">Խաչփար </t>
  </si>
  <si>
    <t>համայնքի ոռոգման համակարգի կապիտալ շինարարություն</t>
  </si>
  <si>
    <t>Այգեզարդ</t>
  </si>
  <si>
    <t>համայնքի 5 փողոցների գազաֆիկացում</t>
  </si>
  <si>
    <t>համայնքի գլխավոր ճանապարհի ասֆալտապատում</t>
  </si>
  <si>
    <t>Ծղուկ բնակավայրի կոյուղագծի մի հատվածի փոխարինումը նորով</t>
  </si>
  <si>
    <t>Սառնակունք բնակավայրի լուսավորության ցանցի անցկացում</t>
  </si>
  <si>
    <t>Սառնակունք բնակավայրի մանկապարտեզի շենքի հիմնական վերանորոգում</t>
  </si>
  <si>
    <t>Նոր Արթիկ</t>
  </si>
  <si>
    <t>համայնքի մշակույթի տան մասնակի վերանորոգման աշխատանքներ</t>
  </si>
  <si>
    <t>Կաթնաղբյուր</t>
  </si>
  <si>
    <t>համայնքի գազաֆիկացման աշխատանքներ</t>
  </si>
  <si>
    <t>Ծաղկահովիտ</t>
  </si>
  <si>
    <t>համայնքի խմելու ջրի ջրագծի  1,5կմ հատվածի կառուցում</t>
  </si>
  <si>
    <t>համայնքի վարչական շենքի վերանորոգում</t>
  </si>
  <si>
    <t>համայնքի կենտրոնական փողոցների լուսավորության անցկացում</t>
  </si>
  <si>
    <t>Արգել</t>
  </si>
  <si>
    <t xml:space="preserve">ներհամայնքային ճանապարհների ասֆալտապատ մակերեսի հիմնանորոգմում և առանձին հատվածների ասֆալտապատում </t>
  </si>
  <si>
    <t>Թեղենիք</t>
  </si>
  <si>
    <t>Թումանյանի, Մարց, Լորուտ բնակավայրերի փողոցային լուսավորության ընդլայնում և Քարինջ, Շամուտ, Աթան, Ահնիձոր բնակավայրերի լուսավորության կառուցում</t>
  </si>
  <si>
    <t>Ստեփանավան</t>
  </si>
  <si>
    <t>Ուրասար և Կաթնաղբյուր բնակավայրերի ներհամայնքային փողոցների հիմնանորոգում</t>
  </si>
  <si>
    <t>համայնքի միակ մարզադպրոցի վերանորոգման և գույքի ձեռքբերման ծրագիր</t>
  </si>
  <si>
    <t>համայնքի Անի բնակելի զանգվածի մի շարք շենքերի տանիքների վերանորոգում</t>
  </si>
  <si>
    <t>համայնքի երկրորդային փողոցների կապիտալ նորոգում</t>
  </si>
  <si>
    <t>&lt;&lt;Վանաձորի Կ. Աբովյանի անվան կերպարվեստի թանգարան&gt;&gt; ՀՈԱԿ-ի հիմնանորոգում</t>
  </si>
  <si>
    <t>համայնքի կարիքների համար 2 բազմաֆունկցիոնալ տեխնիկայի ձեռքբերում</t>
  </si>
  <si>
    <t>բակային սպորտի և մասսայական ֆիզկուլտուրայի զարգացում</t>
  </si>
  <si>
    <t>համայնքի բնակավայրերում պուրակների և խաղահրապարակնեի կառուցում/վերանորոգում</t>
  </si>
  <si>
    <t>բազմաբնակարան շենքերի բարելավում և արդիականացում</t>
  </si>
  <si>
    <t>բնակավայրերի փողոցների հիմնանորոգում/բարեկարգում</t>
  </si>
  <si>
    <t>Նարեկ</t>
  </si>
  <si>
    <t>Խմելու ջրագծի կառուցում</t>
  </si>
  <si>
    <t>լուսավորության համակարգի էներգաարդյունավետության բարձրացում</t>
  </si>
  <si>
    <t>Այգեպատ</t>
  </si>
  <si>
    <t>համայնքի ոռոգման համայնքի վերակառուցում</t>
  </si>
  <si>
    <t>համայնքի արտաքին լուսավորության ցանցի աշխատանքներ</t>
  </si>
  <si>
    <t xml:space="preserve">համայնքապետարանի հարակից տարածքում սպորտային խաղադաշտի կառուցում </t>
  </si>
  <si>
    <t>Երասխ</t>
  </si>
  <si>
    <t>համայնքի կենտրոնական փողոցի ասֆալտապատման և ջրահեռացման համակարգի կառուցում</t>
  </si>
  <si>
    <t xml:space="preserve">համայնքի Մայիսյան փողոցի կոճապատում և ջրահեռացման համակարգի կառուցում </t>
  </si>
  <si>
    <t>Ծաղկունք</t>
  </si>
  <si>
    <t>համայնքի խմելու ջրի  ներքին ցանցի կառուցում և վերականգնման աշխատանքներ</t>
  </si>
  <si>
    <t>Էջմիածին</t>
  </si>
  <si>
    <t>համայնքի Վազգեն Առաջին և Վռամ Կոստանյան փողոցների ասֆալտբետոնե ծածկի հիմնանորոգում</t>
  </si>
  <si>
    <t>Մարգարա</t>
  </si>
  <si>
    <t>համայնքի մանկապարտեզի շենքի գնում և խանութի վերակառուցում մանկապարտեզի</t>
  </si>
  <si>
    <t>համայնքի կարիքների համար մեքենասարքավորումների ձեռքբերում</t>
  </si>
  <si>
    <t>համայնքի մանկական այգու կառուցում</t>
  </si>
  <si>
    <t>ներհամայնքայի փողոցների ասֆալտբետոնե ծածկույթի հիմնանորոգում</t>
  </si>
  <si>
    <t>Աշնակ</t>
  </si>
  <si>
    <t>խմելաջրի համակարգի վերանորոգում, բաշխում՝ առավել արդյունավետ</t>
  </si>
  <si>
    <t>նեհամայնքային փողոցների ասֆալտապատում</t>
  </si>
  <si>
    <t>համայնքի փողոցային լուսավորության անցլացման աշխատանքներ</t>
  </si>
  <si>
    <t>խմելու ջրի պոմպակայանի վերանորոգում</t>
  </si>
  <si>
    <t>համայնքի փողոցների ասֆալտբետոնե ծածկույթի հիմնանորոգման աշխատանքներ</t>
  </si>
  <si>
    <t>քաղաքային և գյուղական բնակավայրերի գիշերային լուսավորության անցկացում</t>
  </si>
  <si>
    <t>Մելիքգյուղ</t>
  </si>
  <si>
    <t>համայնքի գիշերային լուսավորության ցանցի ընդլայնում</t>
  </si>
  <si>
    <t>համայնքի &lt;&lt;Քռա&gt;&gt; թաղամասի ոռոգման ջրատարի կառուցում</t>
  </si>
  <si>
    <t xml:space="preserve">Զովունի համայնքի խմելու ջրագծի կառուցում </t>
  </si>
  <si>
    <t>ներհամայնքային ճանապարհների բարեկարգում</t>
  </si>
  <si>
    <t>Նոր Հաճն</t>
  </si>
  <si>
    <t>համայնքի մարզադաշտի մարզադահլիճի հիմնանորոգում</t>
  </si>
  <si>
    <t>Կապուտան բնակավայրի մանկապարտեզի շենքի վերակառուցում</t>
  </si>
  <si>
    <t>Ծաղկաձոր</t>
  </si>
  <si>
    <t>համայնքի մանկական արվեստի դպրոցի շենքի կառուցում</t>
  </si>
  <si>
    <t xml:space="preserve">Սոլակ </t>
  </si>
  <si>
    <t xml:space="preserve">Սոլակ համայնքի 5-րդ փողոցի ասֆալտապատում </t>
  </si>
  <si>
    <t>Ալավերդի</t>
  </si>
  <si>
    <t>համայնքի Թումանյան փողոցի մայթերի, համայնքի ճանապարհների և կանգառների վերանորոգում ու նոր կանգառների կառուցում</t>
  </si>
  <si>
    <t>Ղարիբջանյան</t>
  </si>
  <si>
    <t>Ջերմուկ</t>
  </si>
  <si>
    <t>համայնքի &lt;&lt;Զատիկ&gt;&gt; մանկապարտեզ ՆՈՒՀ ՀՈԱԿ-ի ձախափնյա թաղամասի մասնաշենքի ձմեռային այգու,  Կեչուտ գյուղի մասնաշենքի երկու հարկերի, տանիքի և &lt;Գնդեվազ համայնքի մանկապարտեզ&gt; ՀՈԱԿ-ի մասնաշենքի տանիքի նորոգում։</t>
  </si>
  <si>
    <t>Ջերմուկ քաղաքի մարզադպրոցի մասնաշենքի հիմնանորոգում և արդիականացում</t>
  </si>
  <si>
    <t>Գլաձոր, Գետափ և Վերնաշեն բնակավայրերում գազաֆիկացման աշխատանքներ</t>
  </si>
  <si>
    <t xml:space="preserve">Աղավնաձոր բնակավայրի խմելու ջրագծի մատակարարման 4 կապտաժների հիմնանորոգում, Արփի բնակավայրի խմելու ջրի  ՕԿՋ-ի ծածկի կառուցում  ,Ելփին բնակավայրի  &lt;&lt;Դիդիվան&gt;&gt;խմելու ջրի 500գծմ ջրագծի վերակառուցում </t>
  </si>
  <si>
    <t>Ցամաքասար</t>
  </si>
  <si>
    <t>համայնքի  1-10 փողոցների փողոցների գիշերային լուսավորության անցկացում</t>
  </si>
  <si>
    <t>Կոշ</t>
  </si>
  <si>
    <t>Աղձք</t>
  </si>
  <si>
    <t>համայնքի կենտրոնական և նրան հարակից 2 փողոցների լուսավորության ցանցի անցկացման աշխատանքներ</t>
  </si>
  <si>
    <t>Արագածավան, Արտենի բնակավայրերի գիշերային լուսավորության համակարգի կառուցում</t>
  </si>
  <si>
    <t>համայքում մետաղական խողովակով և մետաղական ցանցով թվով երեք ցանկապատների աշխատանքների իրականացում</t>
  </si>
  <si>
    <t>համայնքի լուսավորության ցանցի կառուցման աշխատանքների իրականացում</t>
  </si>
  <si>
    <t xml:space="preserve">համայնքապետարանի հարակից տարածքում խաղահրապարակի կառուցում և այլ </t>
  </si>
  <si>
    <t>համայնքի խմելու ջրի ջրագծի հիմնանորոգում և քայքայված հատվածների հիմնանորոգում</t>
  </si>
  <si>
    <t>Արուճ</t>
  </si>
  <si>
    <t>համայնքի ոռոգման ջրագծի արտաքին ցանցի հիմնանորոգման և քայքայված հատվածների փոխարինման աշխատանքներ</t>
  </si>
  <si>
    <t>համայնքի Շենիկի ջրամբար Մաստարայի հատվածի ոռոգման համակարգի վերակառուցման աշխատանքներ</t>
  </si>
  <si>
    <t>&lt;&lt;Ծաղկաձոր նախադպրոցական ուսումնական հաստատություն&gt;&gt; ՀՈԱԿ-ի բակային տարածքի վերանորոգում</t>
  </si>
  <si>
    <t>Կապուտան բնակավայրի 1-ին և 2-րդ փողոցների Ակունք բնակավայրերի ճանապարհների բարեկարգումասֆալտապատում</t>
  </si>
  <si>
    <t>համայնքի փողոցային լուսավորության մասնակի կառուցում</t>
  </si>
  <si>
    <t>Տաթև</t>
  </si>
  <si>
    <t>Շինուհայր բնակավայրի ՆՈՒՀ-ի մասնակի վերանորոգում</t>
  </si>
  <si>
    <t xml:space="preserve">ռազմավարական և տնտեսական նշանակության ճանապարհների հիմնանորոգում </t>
  </si>
  <si>
    <t>համայնքի ճանապարհների հիմնանորոգում, բարեկարգում</t>
  </si>
  <si>
    <t>Գորիսի թիվ 7 ՆՈՒՀ ՀՈԱԿ-ի նորոգում/տիպային ամենախոշոր նախակրթարանի նորոգում/</t>
  </si>
  <si>
    <t>կապտաժների կառուցում Խնձորեսկ բնակավայրում</t>
  </si>
  <si>
    <t>Վերիշեն բնակավայրի &lt;&lt;Վարպետաց գյուղում&gt;&gt; արվեստների կենտրոնի հիմնում, տնտեսական հնարավորությունների խթանում</t>
  </si>
  <si>
    <t>Եղեգիս</t>
  </si>
  <si>
    <t>Քարագլուխ, Աղնջաձոր, Շատին բնակավայրերի ոռոգման խողովակաշարի կառուցում</t>
  </si>
  <si>
    <t>Թառաթումբ, Եղեգիս, Արտաբույնք բնակավայրերի լուսավորության անցկացում</t>
  </si>
  <si>
    <t>Շատին բնակավայրի մանկապարտեզի վերանորոգում</t>
  </si>
  <si>
    <t>Բերդավան գյուղի 3-րդ փողոցի 345 մ երկարությամբ վերընթաց  հատվածի բանուկ մասի հիմնավոր վերանորոգումը:</t>
  </si>
  <si>
    <t>Նոյեմբերյան քաղաքում համայնքային շուկայի կառուցում և գործարկում/երկրորդ փուլ/</t>
  </si>
  <si>
    <t>Ազատաշեն</t>
  </si>
  <si>
    <t>ոռոգման ցանցի վերանորոգում</t>
  </si>
  <si>
    <t>Արտաշատ</t>
  </si>
  <si>
    <t>համայնքի Օգոստոսի 23 փողոցի թիվ 19,21,23 Մարքսի փողոցի թիվ 3,5,7  Իսակովի փողոցի թիվ 47/2 47/3 բազմաբնակարան շենքերի բակերի և Շահումյան փողոցի որոշակի հատվածի բարեկարգում և ասֆալտապատում</t>
  </si>
  <si>
    <t>Արմաշ</t>
  </si>
  <si>
    <t>համայնքի Վ. Սարգսյան և Երիտասարդական փողոցների խմելու ջրագծի անցկացում</t>
  </si>
  <si>
    <t>Լուսավորության համակարգի կառուցում</t>
  </si>
  <si>
    <t>Հովտաշատ</t>
  </si>
  <si>
    <t>համայնքի Շահումյան փողոցի ասֆալտապատման աշխատանքներ</t>
  </si>
  <si>
    <t xml:space="preserve">Մրգավետ </t>
  </si>
  <si>
    <t>համայնքի Մաշտոցի փողոցի մի մասի ասֆալտապատում</t>
  </si>
  <si>
    <t>Նոր Ուղի</t>
  </si>
  <si>
    <t>համայնքի հանդիսությունների սրահի կառուցման շարունակական աշխատանքներ</t>
  </si>
  <si>
    <t>Տափերական</t>
  </si>
  <si>
    <t>համայնքի փողոցների էնեգաարդյունավետ լուսավորության անցկացում</t>
  </si>
  <si>
    <t xml:space="preserve">Ոստան </t>
  </si>
  <si>
    <t>համայնքի արտաքին լուսավորության ցանցի վերակառուցման աշխատանքներ</t>
  </si>
  <si>
    <t>Դդմաշեն</t>
  </si>
  <si>
    <t>համայնքի հանդիսության սրահի հիմնանորոգում</t>
  </si>
  <si>
    <t>Ծովակ</t>
  </si>
  <si>
    <t>ներհամայնքային փողոցների լուսավորության ցանցի կառուցում</t>
  </si>
  <si>
    <t>համայնքի Մամիկոնյան և Երևանյան փողոցների  երթևեկելի հատվածների ասֆալտապատում և մայթերի կառուցում</t>
  </si>
  <si>
    <t>համայնքի 4 մանկապարտեզների շենքի նոր դռների և լուսամուտների տեղադրում</t>
  </si>
  <si>
    <t>համայնքի նորակառույց թաղամասերում ոռոգման ջրի ջրամատակարարման համակարգերի կառուցում</t>
  </si>
  <si>
    <t>համայնքի նորակառույց թաղամասերում խմելու ջրի ջրագծի կառուցում</t>
  </si>
  <si>
    <t>մանկական խաղահրապարակի և այգու կառուցում</t>
  </si>
  <si>
    <t>&lt;&lt;Չայլաղներ&gt;&gt; թաղամասի խմելու ջրագծի կառուցում</t>
  </si>
  <si>
    <t xml:space="preserve">Սևան քաղաքի Չարենց փողոցի ասֆալտբետոնե ծածկույթի հիմնանորոգում /Չարենց-Շահումյան խաչմերուկից մինչև Չարենց-Ելենովկա խաչմերուկ/ </t>
  </si>
  <si>
    <t>Արթիկ</t>
  </si>
  <si>
    <t xml:space="preserve"> համայնքում 1 մեգավատտ հզորության արևային ֆոտովոլտային կայանի հիմնում, համայնքի գիշերային լուսավորության ցանցի արդիականացում և ընդլայնում</t>
  </si>
  <si>
    <t>Անիի համայնքի սահմանամերձ և լեռնային  բնակավայրերի գիշերային լուսավորման ցանցի անցկացում</t>
  </si>
  <si>
    <t>Ամասիա</t>
  </si>
  <si>
    <t xml:space="preserve"> խոշորացված համայնքի յոթ բնակավայրերում արևային ֆոտովոլտային կայանների կառուցում</t>
  </si>
  <si>
    <t>Երազգավորս</t>
  </si>
  <si>
    <t>Ոռոգման ներքին ցանցի պոլիէթիլենային խողովակաշարի անցկացում</t>
  </si>
  <si>
    <t>Մայիսյան  բնակավայրում  արևային  ֆոտովոլտային  կայանի  տեղադրում</t>
  </si>
  <si>
    <t>Մեղրի համայնքի ավտոկայանատեղիների և հարակից շուկաների ասֆալտապատում, Մեղրիի մաքսակետին կից և Մ-2 միջպետական ճանապարհի հարևանությամբ  և դրանց հարող տարածքների բարեկարգում</t>
  </si>
  <si>
    <t>Գետափ բնակավայրում այլընտրանքային արևային էներգիայի համակարգի տեղադրում Գետափի մշակույթի տան տանիքին</t>
  </si>
  <si>
    <t>Այգեհովիտ</t>
  </si>
  <si>
    <t>Ոռոգման  ն/ց վերականգնում  սահմանամերձ Այգեհովիտում</t>
  </si>
  <si>
    <t>համայնքի 2 բազմաբնակարան շենքերի տանիքների հիմնանորոգում</t>
  </si>
  <si>
    <t>Նորաշեն-Մովսես 7.5 կմ ավտոճանապարհի հիմնանորոգում</t>
  </si>
  <si>
    <t>Գետահովիտ</t>
  </si>
  <si>
    <t>6-րդ փողոցի հենապատի վերակառուցում և արտաքին կոյուղագծի վերակառուցում</t>
  </si>
  <si>
    <t>համայնքի ոռոգման համակարգի կառուցում</t>
  </si>
  <si>
    <t>ներհամայնքային նշանակության ճանապարհների բարեկարգում</t>
  </si>
  <si>
    <t>Իջևան</t>
  </si>
  <si>
    <t>համայնքի ճանապարհների և բակերի հիմնանորոգում</t>
  </si>
  <si>
    <t>Սևքար</t>
  </si>
  <si>
    <t>խմելու ջրագծի ներքին ցանցի կառուցման և 100տ տարողությամբ ՕԿՋ-ի կառուցման աշխատանքներ</t>
  </si>
  <si>
    <t>Մասիս քաղաքային համայնքի 5-10-րդ փողոցների և Արարատյան փողոցի մի հատվածի լուսավորության ցանցի կառուցումէ ԼԵԴ լուսատուներով</t>
  </si>
  <si>
    <t>համայնքի Արարատյան և Ազատամարտիկների փողոցների մի հատվածի բարեկարգում և ասֆալտապատում</t>
  </si>
  <si>
    <t>Վանանդ</t>
  </si>
  <si>
    <t>համայնքի ոռոգման ցանցի վերակառուցում, հիմնանորոգում</t>
  </si>
  <si>
    <t>Կողբավան</t>
  </si>
  <si>
    <t>խմելու ջրի ջրամատակարարման համակարգի կառուցում</t>
  </si>
  <si>
    <t>Փարաքար</t>
  </si>
  <si>
    <t>Նաիրի փողոցի ասֆալտբետոնե ծածկույթի հիմնանորոգում</t>
  </si>
  <si>
    <t>Շահումյան գյուղական համայնքի կոյուղագծի կառուցում</t>
  </si>
  <si>
    <t>Քարակերտ</t>
  </si>
  <si>
    <t xml:space="preserve">համայնքի Թումանյան, Շիրազ փողոցների բարեկարգման ասֆալտապատման աշխատանքներ </t>
  </si>
  <si>
    <t>համայնքի մանկապարտեզի կառուցում</t>
  </si>
  <si>
    <t>համայնքի Կալավան, Այգուտ, Դպրաբակ և ներքին Ճամբարակ բնակավայրերում խաղահրապարակների կառուցում</t>
  </si>
  <si>
    <t>համայնքի փողոցների լուսավորության ցանցի կառուցում</t>
  </si>
  <si>
    <t>արևային ֆոտովոլտային կայանի կառուցում և գյուղամիջյան փողոցային լուսավորության ցանցի ընդլայնում</t>
  </si>
  <si>
    <t>Անի խոշարացված համայնքի (Ջրափի, Սարակապ, Իսահակյան, Լանջիկ բնակավայրեր) 3 կմ սահմանամերձ և բարձր  լեռնային ներհամայնքային ճանապարհների նորոգում</t>
  </si>
  <si>
    <t>Փողոցների հիմնանորոգում</t>
  </si>
  <si>
    <t>Մեղրի քաղաքում զբեսայգու հիմնում</t>
  </si>
  <si>
    <t>համայնքի Ագարակի և Վահրավարի ջրավազանների վերանորոգում, Կարճևան, Լեհվազ և Նռնաձոր համայնքների նոր ջրավազանների կառուցում</t>
  </si>
  <si>
    <t>Մեղրիի մանկապարտեզի հիմնանորոգում</t>
  </si>
  <si>
    <t>համայնքի 5-րդ, 6-րդ, 7-րդ թաղամասերի գազաֆիկացման աշխատանքներ</t>
  </si>
  <si>
    <t>Գետափնյա</t>
  </si>
  <si>
    <t>համայնքի 3-րդ փողոցի ասֆալտապատում</t>
  </si>
  <si>
    <t>փողոցների լուսավորության ցանցի անցկացում</t>
  </si>
  <si>
    <t>Դաշտ</t>
  </si>
  <si>
    <t>գյուղատնտեսական աշխատանքների համար գյուղտեխնիկայի ձեռքբերում</t>
  </si>
  <si>
    <t>համայնքի փողոցների կապիտալ վերանորոգում, մայթերի լայնացում և վերանորոգում</t>
  </si>
  <si>
    <t>ներհամայնքային փողոցների հիմնանորոգում</t>
  </si>
  <si>
    <t>Գետափ բնակավայրի մշակույթի տան ջեռուցման համակարգի տեղադրում, դռնեռրի ու պատուհանների փոխում</t>
  </si>
  <si>
    <t>համայնքի Անդրանիկի փողոցի վերանորոգման աշխատանքներ</t>
  </si>
  <si>
    <t>համայնքի Արսենյան 9, Մամիկոնյան 12 բնակելի շենքերի բակի նորոգման աշխատանքներ</t>
  </si>
  <si>
    <t xml:space="preserve">համայնքի Գլաձորյան փողոցի նորոգման աշխատանքներ </t>
  </si>
  <si>
    <t>Կամոյի 2Ա բնակելի շենքի բակի նորոգման աշխատանքներ</t>
  </si>
  <si>
    <t>համայնքի Լևոնյան և Բաղրամյան փողոցների լուսավորության ցանցի նորոգում</t>
  </si>
  <si>
    <t>համայնքի 1-ին փողոցի արտաքին լուսավորության ցանցի վերականգման աշխատանքներ</t>
  </si>
  <si>
    <t>Վերին Պտղնի</t>
  </si>
  <si>
    <t xml:space="preserve"> համայնքի մանկապարտեզի շենքի կառուցման</t>
  </si>
  <si>
    <t>Հատիս բնակավայրի վարչական շենքի վերանորոգում</t>
  </si>
  <si>
    <t>Մրգաշեն</t>
  </si>
  <si>
    <t>համայնքի ներհամայնքային փողոցների և մայթերի ասֆալտի արտաքին մակերեսների  հիմնանորոգում</t>
  </si>
  <si>
    <t>համայնքի գիշերային լուսավորության անցկացում</t>
  </si>
  <si>
    <t>Սևաբերդ բնակավայի գազաֆիկացում</t>
  </si>
  <si>
    <t>Գողթ</t>
  </si>
  <si>
    <t>Գործող մանկապարտեզի շինության ամրացում և վերակառուցում</t>
  </si>
  <si>
    <t>Լուսակերտ համայնքի 1,2 կմ երկարությամբ ոռոգման ինքնահոս փակ համակարգի պլաստիկ խողովակաշարով կառուցում</t>
  </si>
  <si>
    <t>Վերին Դվին</t>
  </si>
  <si>
    <t>Դոստոևսկի փողոցի ասֆալտապատում</t>
  </si>
  <si>
    <t>Համայնքի Արցախ, Մոնթե Մելքոնյան և Վ. Սարգսյան փողոցների ասֆալտապատում</t>
  </si>
  <si>
    <t xml:space="preserve"> գյուղական  համայնքի մանկապարտեզի շենքի մասնակի վերանորոգում և գույքի ձեռք բերում</t>
  </si>
  <si>
    <t>կոմունալ ծառայության և աղբահանության ավտոտրանսպորտային միջոցների ձեռքբերում</t>
  </si>
  <si>
    <t>Մեկ միավոր հատուկ տեխնիկայի/ Էքսկավատոր բեռնիչ/ և ինքնաթափ բեռնատարի ձեռքբերում</t>
  </si>
  <si>
    <t>Վայք</t>
  </si>
  <si>
    <t>համայնքի կարիքների համար արևային ֆոտովոլտային կայանի կառուցում</t>
  </si>
  <si>
    <t>համայնքի Զիրոյան, Սայաթ Նովա, Աբովյան,Մոմչյան և Պռոշյան փողոցների լուսավորության ցանցի կառուցում</t>
  </si>
  <si>
    <t>ԸՆԴԱՄԵՆԸ</t>
  </si>
  <si>
    <t>Ընդամենը</t>
  </si>
  <si>
    <t>նախագծի արժեք</t>
  </si>
  <si>
    <t>փորձաքքնության արժեք</t>
  </si>
  <si>
    <t xml:space="preserve">տեխնիկական հսկողության արժեք </t>
  </si>
  <si>
    <t>հեղ. Հսկողության արժեք</t>
  </si>
  <si>
    <t>Կապալառուի պայմանագրի արժեք</t>
  </si>
  <si>
    <t xml:space="preserve">պետ. Բյուջեի տոկոսը </t>
  </si>
  <si>
    <t>տեխնիկական եզրակացության արժեք</t>
  </si>
  <si>
    <t>Այգավան համայնքի Գառնիկ Ղուկասյան փողոցի 641 մետր և   Գառնիկ Ղուկասյան 276 մետր հատվածների ասֆալտապատման աշխատանքներ</t>
  </si>
  <si>
    <r>
      <t>Ջրաշեն համայնքի  </t>
    </r>
    <r>
      <rPr>
        <sz val="10"/>
        <color indexed="8"/>
        <rFont val="GHEA Grapalat"/>
        <family val="3"/>
      </rPr>
      <t>Ս. Քոլոզյան փողոցի 775մ հատվածի ասֆալտապատման աշխատանքներ</t>
    </r>
  </si>
  <si>
    <r>
      <t xml:space="preserve">Նարեկ համայնքի  </t>
    </r>
    <r>
      <rPr>
        <sz val="10"/>
        <color indexed="8"/>
        <rFont val="GHEA Grapalat"/>
        <family val="3"/>
      </rPr>
      <t>Խմելու ջրագծի և արտաքին կոյուղագծի կառուցում</t>
    </r>
  </si>
  <si>
    <t>Խմելու ջրամատակարարման, ինչպես նաև ջրահեռացման համակարգի կառուցում/նորոգում</t>
  </si>
  <si>
    <t>Վարդաշեն</t>
  </si>
  <si>
    <r>
      <t>Վարդաշեն համայնքի  </t>
    </r>
    <r>
      <rPr>
        <sz val="10"/>
        <color indexed="8"/>
        <rFont val="GHEA Grapalat"/>
        <family val="3"/>
      </rPr>
      <t>Ոռոգման ցանցի կառուցում</t>
    </r>
    <r>
      <rPr>
        <sz val="10"/>
        <color indexed="8"/>
        <rFont val="GHEA Grapalat"/>
        <family val="3"/>
      </rPr>
      <t></t>
    </r>
  </si>
  <si>
    <t>Նորամարգ</t>
  </si>
  <si>
    <r>
      <t>Նորամարգ համայնքի  </t>
    </r>
    <r>
      <rPr>
        <sz val="10"/>
        <color indexed="8"/>
        <rFont val="GHEA Grapalat"/>
        <family val="3"/>
      </rPr>
      <t>Ազատության և հարակից փողոցների ջրագծի կառուցում</t>
    </r>
    <r>
      <rPr>
        <sz val="10"/>
        <color indexed="8"/>
        <rFont val="GHEA Grapalat"/>
        <family val="3"/>
      </rPr>
      <t></t>
    </r>
  </si>
  <si>
    <t xml:space="preserve">Շահումյան </t>
  </si>
  <si>
    <r>
      <t>Շահումյան համայնքի  </t>
    </r>
    <r>
      <rPr>
        <sz val="10"/>
        <color indexed="8"/>
        <rFont val="GHEA Grapalat"/>
        <family val="3"/>
      </rPr>
      <t>Գերեզմանատուն տանող մոտ 0.762 կմ ճանապարհի ասֆալտապատման աշխատանքներ</t>
    </r>
    <r>
      <rPr>
        <sz val="10"/>
        <color indexed="8"/>
        <rFont val="GHEA Grapalat"/>
        <family val="3"/>
      </rPr>
      <t></t>
    </r>
  </si>
  <si>
    <r>
      <t>Շահումյան համայնքի  </t>
    </r>
    <r>
      <rPr>
        <sz val="10"/>
        <color indexed="8"/>
        <rFont val="GHEA Grapalat"/>
        <family val="3"/>
      </rPr>
      <t>Փողոցների լուսավորության իրականացման աշխատանքներ</t>
    </r>
    <r>
      <rPr>
        <sz val="10"/>
        <color indexed="8"/>
        <rFont val="GHEA Grapalat"/>
        <family val="3"/>
      </rPr>
      <t xml:space="preserve"> </t>
    </r>
  </si>
  <si>
    <t>փողոցային լուսավորության համակարգի կառուցու/նորոգում</t>
  </si>
  <si>
    <t xml:space="preserve">Մասիս գյուղական համայնքի մշակույթի տան հարակից տարածքի բարեկարգման և հիմնանորոգման աշխատանքներ </t>
  </si>
  <si>
    <t>այգիների, պուրակների կառուցում/բարեկարգում</t>
  </si>
  <si>
    <t>Հասարակական շենքերի (մշակույթի տուն, համայնքային կենտրոններ և այլն) կառուցում/վերանորոգում</t>
  </si>
  <si>
    <t>Արաքսավան</t>
  </si>
  <si>
    <t>մանկապարտեզների կառուցում, վերակառուցում/նորոգում</t>
  </si>
  <si>
    <t>Քաղցրաշեն</t>
  </si>
  <si>
    <t>Մխչյան</t>
  </si>
  <si>
    <r>
      <t>Մխչյան համայնքի  </t>
    </r>
    <r>
      <rPr>
        <sz val="10"/>
        <color indexed="8"/>
        <rFont val="GHEA Grapalat"/>
        <family val="3"/>
      </rPr>
      <t>Ստեփանյան, Սայաթ-Նովա, Ալավերդյան, Օղբինցինների, Սունդուկյան և Շահումյան փողոցների ասֆալտապատում</t>
    </r>
    <r>
      <rPr>
        <sz val="10"/>
        <color indexed="8"/>
        <rFont val="GHEA Grapalat"/>
        <family val="3"/>
      </rPr>
      <t></t>
    </r>
  </si>
  <si>
    <r>
      <t>Մխչյան համայնքի  </t>
    </r>
    <r>
      <rPr>
        <sz val="10"/>
        <color indexed="8"/>
        <rFont val="GHEA Grapalat"/>
        <family val="3"/>
      </rPr>
      <t>Համայնքի մշակույթի տան կոնստրուկցիաների ուժեղացման աշխատանքերի</t>
    </r>
    <r>
      <rPr>
        <sz val="10"/>
        <color indexed="8"/>
        <rFont val="GHEA Grapalat"/>
        <family val="3"/>
      </rPr>
      <t xml:space="preserve"> </t>
    </r>
  </si>
  <si>
    <t>Հասարակական շենքերի (մշակոիյթի տուն, համայնքային կենտրոններ և այլն) կառուցում/վերանորոգում</t>
  </si>
  <si>
    <t>Նոր Կյանք</t>
  </si>
  <si>
    <t xml:space="preserve">Նոր Կյանք համայնքի  Ոռոգման ցանցի կառուցում </t>
  </si>
  <si>
    <t>Գետազատ</t>
  </si>
  <si>
    <r>
      <t>Գետազատ համայնքի  </t>
    </r>
    <r>
      <rPr>
        <sz val="10"/>
        <color indexed="8"/>
        <rFont val="GHEA Grapalat"/>
        <family val="3"/>
      </rPr>
      <t>Դվին ջրանցքից սնվող ոռոգման ջրագծի կառուցում</t>
    </r>
    <r>
      <rPr>
        <sz val="10"/>
        <color indexed="8"/>
        <rFont val="GHEA Grapalat"/>
        <family val="3"/>
      </rPr>
      <t></t>
    </r>
  </si>
  <si>
    <r>
      <t>Այգեզարդ համայնքի  </t>
    </r>
    <r>
      <rPr>
        <sz val="10"/>
        <color indexed="8"/>
        <rFont val="GHEA Grapalat"/>
        <family val="3"/>
      </rPr>
      <t>Այգու պուրակների կառուցում ու վերանորոգում</t>
    </r>
    <r>
      <rPr>
        <sz val="10"/>
        <color indexed="8"/>
        <rFont val="GHEA Grapalat"/>
        <family val="3"/>
      </rPr>
      <t></t>
    </r>
  </si>
  <si>
    <t>Լանջազատ համայնքի  Եղիշե Չարենց և Ծովակալ Իսակով փողոցների գազաֆիկացում</t>
  </si>
  <si>
    <t>Արարատ քաղաքային համայնք</t>
  </si>
  <si>
    <t xml:space="preserve">Արարատ քաղաքային համայնքի ՈԿՖ բանավանի թիվ 1 շենքից մինչև 21-րդ շենքի փողոցների, Գրիբոյեդով և Սալակիթներ փողոցների ասֆալտապատում </t>
  </si>
  <si>
    <t>Նիզամի</t>
  </si>
  <si>
    <t>Նիզամի համայնքի Սայաթ Նովա փողոցի  ասֆալտապատում</t>
  </si>
  <si>
    <r>
      <t>Արմաշ համայնքի  </t>
    </r>
    <r>
      <rPr>
        <sz val="10"/>
        <color indexed="8"/>
        <rFont val="GHEA Grapalat"/>
        <family val="3"/>
      </rPr>
      <t>Ներհամայնքային՝ Մ. Նիկողոսյան, Արցախ և Վազգեն Սարգսյան փողոցների ասֆատապատում</t>
    </r>
    <r>
      <rPr>
        <sz val="10"/>
        <color indexed="8"/>
        <rFont val="GHEA Grapalat"/>
        <family val="3"/>
      </rPr>
      <t xml:space="preserve"> </t>
    </r>
  </si>
  <si>
    <t>Նոյակերտ</t>
  </si>
  <si>
    <t xml:space="preserve">համայնքի Գր. Լուսավորիչ, Բարեկամություն, Հր. Քոչար, Ազատության, Արարատյան, Մաշտոց և Գայի փողոցների գազիֆիկացում </t>
  </si>
  <si>
    <r>
      <t>Վերին Արտաշատ համայնքի </t>
    </r>
    <r>
      <rPr>
        <sz val="10"/>
        <color indexed="8"/>
        <rFont val="GHEA Grapalat"/>
        <family val="3"/>
      </rPr>
      <t xml:space="preserve">Իսահակյան և մասնակի` Սունդուկյան, Թամանյան փողոցների </t>
    </r>
    <r>
      <rPr>
        <sz val="10"/>
        <color indexed="8"/>
        <rFont val="GHEA Grapalat"/>
        <family val="3"/>
      </rPr>
      <t>ասֆալտապատման աշխատանքներ</t>
    </r>
  </si>
  <si>
    <t>Գետափնյա համայնքի կենտրոնական ճանապարհի մայթի կառուցում</t>
  </si>
  <si>
    <t>Երասխ համայնքի Րաֆֆու փողոցի ասֆալտապատում</t>
  </si>
  <si>
    <t>Երասխ համայնքի Մայիսյան փողոցի ասֆալտապատում</t>
  </si>
  <si>
    <t>Վանաշեն</t>
  </si>
  <si>
    <r>
      <t>Վանաշեն համայնքի  </t>
    </r>
    <r>
      <rPr>
        <sz val="10"/>
        <color indexed="8"/>
        <rFont val="GHEA Grapalat"/>
        <family val="3"/>
      </rPr>
      <t>Մ. Մաշտոցի փողոցի դպրոց տանող հատվածի ասֆալտապատում</t>
    </r>
    <r>
      <rPr>
        <sz val="10"/>
        <color indexed="8"/>
        <rFont val="GHEA Grapalat"/>
        <family val="3"/>
      </rPr>
      <t xml:space="preserve"> </t>
    </r>
  </si>
  <si>
    <t>Դիտակ</t>
  </si>
  <si>
    <r>
      <t>Դիտակ համայնքի  </t>
    </r>
    <r>
      <rPr>
        <sz val="10"/>
        <color indexed="8"/>
        <rFont val="GHEA Grapalat"/>
        <family val="3"/>
      </rPr>
      <t>Նվեր Սարգսյան փողոցի ասֆալտապատում</t>
    </r>
    <r>
      <rPr>
        <sz val="10"/>
        <color indexed="8"/>
        <rFont val="GHEA Grapalat"/>
        <family val="3"/>
      </rPr>
      <t></t>
    </r>
  </si>
  <si>
    <t>Սիս</t>
  </si>
  <si>
    <t xml:space="preserve">3 -րդ նիստից Սիս համայնքի դպրոցամերձ տարածքի, կենտրոնական հրապարակի և ճանապարհների ասֆալտապատում </t>
  </si>
  <si>
    <t>3-րդ նիստից Եղեգնավան համայնքի Ֆիդայու, Մ. Մաշտոց, Գ. Նժդեհ, Ազատություն,  Ա.Շիրվանզադե, Պ. Սևակ, Անկախություն փողոցների ասֆալտապատում և Ա. Խանջյան փողոցի /մասնակի/ ասֆալտապատման աշխատանքներ</t>
  </si>
  <si>
    <t>Դալար</t>
  </si>
  <si>
    <r>
      <t>Դալար համայնքի  </t>
    </r>
    <r>
      <rPr>
        <sz val="10"/>
        <color indexed="8"/>
        <rFont val="GHEA Grapalat"/>
        <family val="3"/>
      </rPr>
      <t>Պ. Սևակ փողոցի վերանորոգում, ասֆալտապատում</t>
    </r>
    <r>
      <rPr>
        <sz val="10"/>
        <color indexed="8"/>
        <rFont val="GHEA Grapalat"/>
        <family val="3"/>
      </rPr>
      <t></t>
    </r>
  </si>
  <si>
    <t xml:space="preserve">Ջրահովիտ </t>
  </si>
  <si>
    <r>
      <t>Ջրահովիտ համայնքի  </t>
    </r>
    <r>
      <rPr>
        <sz val="10"/>
        <color indexed="8"/>
        <rFont val="GHEA Grapalat"/>
        <family val="3"/>
      </rPr>
      <t>Փողոցների արտաքին էլեկտրական լուսավորության ցանցի կառուցում</t>
    </r>
    <r>
      <rPr>
        <sz val="10"/>
        <color indexed="8"/>
        <rFont val="GHEA Grapalat"/>
        <family val="3"/>
      </rPr>
      <t></t>
    </r>
  </si>
  <si>
    <t>Մրգավետ</t>
  </si>
  <si>
    <t>Մրգավետ համայնքի  Այգու բարեկարգում</t>
  </si>
  <si>
    <r>
      <t>Արգավանդ համայնքի  </t>
    </r>
    <r>
      <rPr>
        <sz val="10"/>
        <color indexed="8"/>
        <rFont val="GHEA Grapalat"/>
        <family val="3"/>
      </rPr>
      <t>Կենտրոնական 3-րդ փողոցի ոռոգման համակարգի կառուցման  աշխատանքեր»</t>
    </r>
  </si>
  <si>
    <t>Դալար համայնքի  Արտաքին ոռոգման ցանցի կառուցում</t>
  </si>
  <si>
    <t>Վեդի քաղաքային  համայնքի  Թումանյան 3, 3/1, 3/2, 3/3, Պուշկին 1 , Կասյան 26/9,26/10,26/11,26/12,26/13 բազմաբնակարան շենքերի բակերի  բարեկարգում</t>
  </si>
  <si>
    <t xml:space="preserve">Բուրաստան  </t>
  </si>
  <si>
    <r>
      <t>Բուրաստան համայնքի  փ</t>
    </r>
    <r>
      <rPr>
        <sz val="10"/>
        <color indexed="8"/>
        <rFont val="GHEA Grapalat"/>
        <family val="3"/>
      </rPr>
      <t>ողոցների արտաքին լուսավորման ցանցի կառուցում</t>
    </r>
  </si>
  <si>
    <r>
      <t xml:space="preserve">Արարատ համայնքի  </t>
    </r>
    <r>
      <rPr>
        <sz val="10"/>
        <color indexed="8"/>
        <rFont val="GHEA Grapalat"/>
        <family val="3"/>
      </rPr>
      <t>ԼԵԴ լուսատուների ձեռքբերում</t>
    </r>
    <r>
      <rPr>
        <sz val="10"/>
        <color indexed="8"/>
        <rFont val="GHEA Grapalat"/>
        <family val="3"/>
      </rPr>
      <t xml:space="preserve"> </t>
    </r>
  </si>
  <si>
    <t xml:space="preserve">Նոր Կյուրին  </t>
  </si>
  <si>
    <r>
      <t>Նոր Կյուրին համայնքի  փ</t>
    </r>
    <r>
      <rPr>
        <sz val="10"/>
        <color indexed="8"/>
        <rFont val="GHEA Grapalat"/>
        <family val="3"/>
      </rPr>
      <t>ողոցների լուսավորության ցանցի կառուցում</t>
    </r>
  </si>
  <si>
    <t>Այնթապ</t>
  </si>
  <si>
    <t>Այնթապ համայնքի ներհամայնքային փողոցների ասֆալտապատում /4 կմ/</t>
  </si>
  <si>
    <r>
      <t>Այնթապ համայնքի  </t>
    </r>
    <r>
      <rPr>
        <sz val="10"/>
        <color indexed="8"/>
        <rFont val="GHEA Grapalat"/>
        <family val="3"/>
      </rPr>
      <t>Արցախյան պատերազմում զոհված ազատամարտիկների հուշարձանի տարածքի բարեկարգման աշխատանքներ</t>
    </r>
    <r>
      <rPr>
        <sz val="10"/>
        <color indexed="8"/>
        <rFont val="GHEA Grapalat"/>
        <family val="3"/>
      </rPr>
      <t></t>
    </r>
  </si>
  <si>
    <r>
      <t>Գոռավան համայնքի  </t>
    </r>
    <r>
      <rPr>
        <sz val="10"/>
        <color indexed="8"/>
        <rFont val="GHEA Grapalat"/>
        <family val="3"/>
      </rPr>
      <t>Արարատյան 1-ին նրբանցքի ասֆալտապատում</t>
    </r>
    <r>
      <rPr>
        <sz val="10"/>
        <color indexed="8"/>
        <rFont val="GHEA Grapalat"/>
        <family val="3"/>
      </rPr>
      <t xml:space="preserve"> </t>
    </r>
  </si>
  <si>
    <r>
      <t>Գեղանիստ համայնքի  </t>
    </r>
    <r>
      <rPr>
        <sz val="10"/>
        <color indexed="8"/>
        <rFont val="GHEA Grapalat"/>
        <family val="3"/>
      </rPr>
      <t>13-րդ փողոցի ասֆատապատման աշխատանքներ</t>
    </r>
    <r>
      <rPr>
        <sz val="10"/>
        <color indexed="8"/>
        <rFont val="GHEA Grapalat"/>
        <family val="3"/>
      </rPr>
      <t xml:space="preserve"> </t>
    </r>
  </si>
  <si>
    <t xml:space="preserve">Արտաշատ քաղաքային համայնքի  Իսակով, Աթարբեկյան, Աբովյան փողոցների որոշակի հատվածների, Մարքսի փողոցից դեպի Թիվ 5 մանկապարտեզ ՀՈԱԿ տանող ճանապարհի, Մարքսի փողոցից դեպի Արազի փողոց թիվ 45 բազմաբնակարան բնակելի շենք տանող ճանապարհի, Խարազյան փողոց թիվ 26, Օգոստոսի 23 փողոցի թիվ 105, Արարատյան փողոցի թիվ 3/1, Օգոստոսի 23 փողոց թիվ 41, Մխչյան փողոցի թիվ 119 բազմաբնակարան բնակելի  շենքերի բակերի բարեկարգում և ասֆալտապատում 2,233կմ </t>
  </si>
  <si>
    <t>Վեդի քաղաքային  համայնքի  Կասյան 26/1,26/2,26/3,26/4,26/5,26/6,26/7,26/8,26/9, 26/10,26/11,26/12,26/13, Արարատյան 41, Թումանյան 3, 3/1, 3/2, 3/3,Պուշկին 1 հասցեում գտնվող բազմաբնակարան բնակելի շենքի բակի ասֆալտապատում  և բարեկարգում /1,29կմ/</t>
  </si>
  <si>
    <t>ք․ Վեդի</t>
  </si>
  <si>
    <t>Վեդի քաղաքային  համայնքի «Կասյան 26/9 և Գայի 5 բազմաբնակարան շենքերի տանիքների նորոգում»</t>
  </si>
  <si>
    <t>բազմաբնակարան շենքերի ընդհանուր բաժնային սեփականության գույքի նորոգում, այդ թվում էներգախնայող միջոցառումների կիրառում</t>
  </si>
  <si>
    <t>Գինեվետ</t>
  </si>
  <si>
    <t>Գինեվետ համայնքի զբոսայգու վերակառուցում</t>
  </si>
  <si>
    <r>
      <t>Ոսկետափ համայնքի  </t>
    </r>
    <r>
      <rPr>
        <sz val="10"/>
        <color indexed="8"/>
        <rFont val="GHEA Grapalat"/>
        <family val="3"/>
      </rPr>
      <t>Ներհամայնքային՝ Մոնթեի 260մ, Նարեկացի 20մ, Նոյի 265մ, Խրիմյան Հայրիկի 270մ, Մուսալեռ 210մ, Բաղրամյան 485մ փողոցների ասֆալտապատում</t>
    </r>
    <r>
      <rPr>
        <sz val="10"/>
        <color indexed="8"/>
        <rFont val="GHEA Grapalat"/>
        <family val="3"/>
      </rPr>
      <t></t>
    </r>
  </si>
  <si>
    <r>
      <t>Այգեպատ համայնքի  </t>
    </r>
    <r>
      <rPr>
        <sz val="10"/>
        <color indexed="8"/>
        <rFont val="GHEA Grapalat"/>
        <family val="3"/>
      </rPr>
      <t>Միջնակարգ դպրոց տանող ճանապարհի 395 մետր հատվածի ասֆալտապատում</t>
    </r>
    <r>
      <rPr>
        <sz val="10"/>
        <color indexed="8"/>
        <rFont val="GHEA Grapalat"/>
        <family val="3"/>
      </rPr>
      <t></t>
    </r>
  </si>
  <si>
    <r>
      <t>Նոր Խարբերդ համայնքի  </t>
    </r>
    <r>
      <rPr>
        <sz val="10"/>
        <color indexed="8"/>
        <rFont val="GHEA Grapalat"/>
        <family val="3"/>
      </rPr>
      <t>5-րդ փողոցի և 10-րդ փողոցի միջանկյալ 2 փողոցների ասֆալտապատում</t>
    </r>
    <r>
      <rPr>
        <sz val="10"/>
        <color indexed="8"/>
        <rFont val="GHEA Grapalat"/>
        <family val="3"/>
      </rPr>
      <t xml:space="preserve"> </t>
    </r>
  </si>
  <si>
    <r>
      <t>Գեղանիստ համայնքի </t>
    </r>
    <r>
      <rPr>
        <sz val="10"/>
        <color indexed="8"/>
        <rFont val="GHEA Grapalat"/>
        <family val="3"/>
      </rPr>
      <t>Ոռոգման համակարգի կառուցում</t>
    </r>
    <r>
      <rPr>
        <sz val="10"/>
        <color indexed="8"/>
        <rFont val="GHEA Grapalat"/>
        <family val="3"/>
      </rPr>
      <t xml:space="preserve"> </t>
    </r>
  </si>
  <si>
    <t xml:space="preserve">Տափերական </t>
  </si>
  <si>
    <t>Տափերական համայնքի փողոցների էներգաարդյունավետ լուսավորության կառուցապատում /LED/</t>
  </si>
  <si>
    <r>
      <t xml:space="preserve">Նոր Խարբերդ համայնքի  </t>
    </r>
    <r>
      <rPr>
        <sz val="10"/>
        <color indexed="8"/>
        <rFont val="GHEA Grapalat"/>
        <family val="3"/>
      </rPr>
      <t>Համայնքապետարանի հոսանքի 150 ԿՎՏ հզորության ֆոտովոլտային արևային համակարգի տեղադրման աշխատանքերի</t>
    </r>
  </si>
  <si>
    <t>Վերականգնվող էներգետիկա, այդ թվում՝ արևային ֆոտովոլտային կայանների տեղադրում</t>
  </si>
  <si>
    <t xml:space="preserve">Ոստան  </t>
  </si>
  <si>
    <r>
      <t>Ոստան համայնքի ա</t>
    </r>
    <r>
      <rPr>
        <sz val="10"/>
        <color indexed="8"/>
        <rFont val="GHEA Grapalat"/>
        <family val="3"/>
      </rPr>
      <t>րտաքին լուսավորության ցանցի վերակառուցում</t>
    </r>
  </si>
  <si>
    <r>
      <t>Արարատ համայնքի  գ</t>
    </r>
    <r>
      <rPr>
        <sz val="10"/>
        <color indexed="8"/>
        <rFont val="GHEA Grapalat"/>
        <family val="3"/>
      </rPr>
      <t>ազամատակարարման ցանցի ընդլայնում</t>
    </r>
  </si>
  <si>
    <t>Մարմարաշեն</t>
  </si>
  <si>
    <r>
      <t xml:space="preserve">Մարմարաշեն համայնքի Համայնքի </t>
    </r>
    <r>
      <rPr>
        <sz val="10"/>
        <color indexed="8"/>
        <rFont val="GHEA Grapalat"/>
        <family val="3"/>
      </rPr>
      <t>2-րդ, 3-րդ, 4-րդ,5-րդ, 6-րդ, 7-րդ փողոցների ջրամատակարարման ջրագծի կառուցում</t>
    </r>
    <r>
      <rPr>
        <sz val="10"/>
        <color indexed="8"/>
        <rFont val="GHEA Grapalat"/>
        <family val="3"/>
      </rPr>
      <t xml:space="preserve"> </t>
    </r>
  </si>
  <si>
    <t xml:space="preserve">Բերքանուշ  </t>
  </si>
  <si>
    <t xml:space="preserve">Բերքանուշ համայնքի ոռոգման ցանցի կառուցում </t>
  </si>
  <si>
    <r>
      <t xml:space="preserve">Տափերական համայնքի </t>
    </r>
    <r>
      <rPr>
        <sz val="10"/>
        <color indexed="8"/>
        <rFont val="GHEA Grapalat"/>
        <family val="3"/>
      </rPr>
      <t>Թումանյան, Հրաչյա Ներսիսյան, Շ. Ազնավուր, Մ. Մելքոնյան, Պ. Սևակ, Սպանդարյան, Թ. Կրեպյան փողոցների գազաֆիկացում</t>
    </r>
  </si>
  <si>
    <r>
      <t>Մխչյան</t>
    </r>
  </si>
  <si>
    <r>
      <t xml:space="preserve">Մխչյան համայնքի </t>
    </r>
    <r>
      <rPr>
        <sz val="10"/>
        <color indexed="8"/>
        <rFont val="GHEA Grapalat"/>
        <family val="3"/>
      </rPr>
      <t>Փողոցների արտաքին էլեկտրական լուսավորության ցանցի արդիականացման և նոր էլեկտրական լուսավորության ցանցի կառուցման աշխատանքներ</t>
    </r>
  </si>
  <si>
    <t xml:space="preserve">Արևշատ </t>
  </si>
  <si>
    <r>
      <t xml:space="preserve">Արևշատ համայնքի </t>
    </r>
    <r>
      <rPr>
        <sz val="10"/>
        <color indexed="8"/>
        <rFont val="GHEA Grapalat"/>
        <family val="3"/>
      </rPr>
      <t>Մուրացան, Շահումյան և Բաղրամյան փողոցների լուսավորության ցանցի կառուցում</t>
    </r>
    <r>
      <rPr>
        <sz val="10"/>
        <color indexed="8"/>
        <rFont val="GHEA Grapalat"/>
        <family val="3"/>
      </rPr>
      <t xml:space="preserve"> </t>
    </r>
  </si>
  <si>
    <t xml:space="preserve">Հայանիստ  </t>
  </si>
  <si>
    <r>
      <t>Հայանիստ համայնքի  ա</t>
    </r>
    <r>
      <rPr>
        <sz val="10"/>
        <color indexed="8"/>
        <rFont val="GHEA Grapalat"/>
        <family val="3"/>
      </rPr>
      <t>րտաքին լուսավորության ցանցի վերակառուցման աշխատանքներ</t>
    </r>
  </si>
  <si>
    <t>Արևաբույր</t>
  </si>
  <si>
    <r>
      <t xml:space="preserve">Արևաբույր  համայնքի  </t>
    </r>
    <r>
      <rPr>
        <sz val="10"/>
        <color indexed="8"/>
        <rFont val="GHEA Grapalat"/>
        <family val="3"/>
      </rPr>
      <t>5 փողոցների գազաֆիկացում</t>
    </r>
  </si>
  <si>
    <t xml:space="preserve">Դարբնիկ </t>
  </si>
  <si>
    <r>
      <t xml:space="preserve">Դարբնիկ համայնքի </t>
    </r>
    <r>
      <rPr>
        <sz val="10"/>
        <color indexed="8"/>
        <rFont val="GHEA Grapalat"/>
        <family val="3"/>
      </rPr>
      <t>Նոր զարգացող թաղամասի՝ Ժորա Եսայանի անվան 3-րդ, 4-րդ, 5-րդ և 6-րդ փողոցների գազաֆիկացում</t>
    </r>
  </si>
  <si>
    <r>
      <t xml:space="preserve">Այնթապ համայնքի  </t>
    </r>
    <r>
      <rPr>
        <sz val="10"/>
        <color indexed="8"/>
        <rFont val="GHEA Grapalat"/>
        <family val="3"/>
      </rPr>
      <t>Փողոցների գազաֆիկացման աշխատանքներ 1,5կմ</t>
    </r>
  </si>
  <si>
    <t xml:space="preserve">Մարմարաշեն </t>
  </si>
  <si>
    <r>
      <t xml:space="preserve">Մարմարաշեն համայնքի </t>
    </r>
    <r>
      <rPr>
        <sz val="10"/>
        <color indexed="8"/>
        <rFont val="GHEA Grapalat"/>
        <family val="3"/>
      </rPr>
      <t>Արտաքին լուսավորության Մասիսի խճուղու վերակառուցման  և 8-րդ, 12-րդ, 13-րդ և 14-րդ փողոցների կառուցման աշխատանքներ.</t>
    </r>
    <r>
      <rPr>
        <sz val="10"/>
        <color indexed="8"/>
        <rFont val="GHEA Grapalat"/>
        <family val="3"/>
      </rPr>
      <t xml:space="preserve"> 1-ին փուլ</t>
    </r>
  </si>
  <si>
    <t>Աբովյան</t>
  </si>
  <si>
    <t>Աբովյան համայնքի երկրորդական փողոցների արտաքին լուսավորության ցանցի կառուցում</t>
  </si>
  <si>
    <r>
      <t xml:space="preserve">Արմաշ համայնքի  </t>
    </r>
    <r>
      <rPr>
        <sz val="10"/>
        <color indexed="8"/>
        <rFont val="GHEA Grapalat"/>
        <family val="3"/>
      </rPr>
      <t>Սարալանջի, Ակ. Ա. Հայրիյան, Զնաբերդի, Հանրապետության, Արծվանիկի զանգվածի  2-րդ և 7-րդ փողոցների խմելու ջրագածի կառուցում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 xml:space="preserve"> /Խմելու ջրի ներքին ցանցի վերակառուցման աշխատանքներ/ </t>
    </r>
  </si>
  <si>
    <r>
      <t xml:space="preserve">Արմաշ համայնքի </t>
    </r>
    <r>
      <rPr>
        <sz val="10"/>
        <color indexed="8"/>
        <rFont val="GHEA Grapalat"/>
        <family val="3"/>
      </rPr>
      <t>Լուսավորության համակարգի կառուցում</t>
    </r>
  </si>
  <si>
    <t>Գինեվետ  համայնքի բազմահարկ շենքի տանիքի վերակառուցում</t>
  </si>
  <si>
    <t xml:space="preserve">Այգեզարդ </t>
  </si>
  <si>
    <r>
      <t>Այգեզարդ համայնքի վե</t>
    </r>
    <r>
      <rPr>
        <sz val="10"/>
        <color indexed="8"/>
        <rFont val="GHEA Grapalat"/>
        <family val="3"/>
      </rPr>
      <t>րականգնվող էներգետիկա, այդ թվում արևային ֆոտովոլտային կայանների տեղադրում</t>
    </r>
  </si>
  <si>
    <t>Արարատ քաղաքային համայնքի Շահումյան 35 և  55,   Աբովյան 11  շենքերի տանիքների կապիտալ վերանորոգում</t>
  </si>
  <si>
    <t>Բազմաբնակարանային շենքերի ընդհանուր բաժնային սեփականության գույքի նորոգում,այդ թվում էներգախնայող միջոցառուների կիրառում</t>
  </si>
  <si>
    <r>
      <t>Այնթապ համայնքի փ</t>
    </r>
    <r>
      <rPr>
        <sz val="10"/>
        <color indexed="8"/>
        <rFont val="GHEA Grapalat"/>
        <family val="3"/>
      </rPr>
      <t>ողոցների լուսավորության  աշխատանքերի</t>
    </r>
  </si>
  <si>
    <t>Վեդի քաղաքային  համայնքի  Կասյան 26/1 բազմաբնակարան բնակելի շենքի ջերմամեկուսացման էներգաարդյունավետության բարձրացման միջոցառումների իրականացում</t>
  </si>
  <si>
    <t xml:space="preserve">Ջրամատակարարման ներքին ցանցի վերակառուցում և հաշվիչների տեղադրում </t>
  </si>
  <si>
    <t>Կաթնաղբյուր համայնքի թվով 19 փողոցների, նրբանցքների մասնակի գազիֆիկացում</t>
  </si>
  <si>
    <t>Բնակավայրերի գազիֆիկացում</t>
  </si>
  <si>
    <t>կենտրոնական այգու տարածքի բարեկարգման աշխատանքների իրականացում և խաղահրապարակի կառուցում</t>
  </si>
  <si>
    <t>Համայնքի կարիքները սպասարկելու նպատակով հատուկ տեխնիկայի ձեռքբերում</t>
  </si>
  <si>
    <t>Համայնքի ջրամատակարարման 300խոր․մ ՕԿՋ-ի վերանորոգման և կենտրոնական ջրատարի կառուցվածքների վերակառուցման շինարարական աշխատանքներ</t>
  </si>
  <si>
    <t>Այ-թի դպրոցի և ուսուցման կենտրոնի հիմնադրման համար շենքի շինության ձեռք բերում</t>
  </si>
  <si>
    <t>Փողոցների արտաքին լուսավորության աշխատանքների իրականացում</t>
  </si>
  <si>
    <t>Փողոցային լուսավորության համակարգի կառուցում/նորոգում</t>
  </si>
  <si>
    <t>Թվով 22 փողոցների, նրբանցքների և փակուղիների մասնակի գազիֆիկացման աշխատանքներ</t>
  </si>
  <si>
    <t>Պարտիզակ</t>
  </si>
  <si>
    <t>Հանդիսությունների սրահի շենքի կառուցում</t>
  </si>
  <si>
    <t>Հասարակական շենքերի/մշակույթի տուն, համայնքային կենտրոններ և այլկն/ կառուցում/վերանորոգում</t>
  </si>
  <si>
    <t>Գեղարոտ բնակավայրի խմելու ջրագծի կառուցում</t>
  </si>
  <si>
    <t>Ծաղկահովիտ բնակավայրի խմելու ջրագծի կառուցում</t>
  </si>
  <si>
    <t>Կաքավաձոր</t>
  </si>
  <si>
    <t>Համայնքի ջրատարի կառուցում</t>
  </si>
  <si>
    <t>Ոռոգման համակարգի կառուցում/նորոգում</t>
  </si>
  <si>
    <t>Համայնքի կարիքների համար աղբատար, բազմաֆունկցիոնալ մեքենաների ձեռքբերում</t>
  </si>
  <si>
    <t xml:space="preserve">Նոր Ամանոս </t>
  </si>
  <si>
    <t>մշակույթի տան նախասրահի վերանորոգում</t>
  </si>
  <si>
    <t>Հասարակական շենքերի /մշակույթի տուն, համայնքային կենտրոններ և այլն/ կառուցում/վերանորոգում</t>
  </si>
  <si>
    <t>մանկապարտեզի համապատասխան գույքի ձեռքբերում</t>
  </si>
  <si>
    <t>Մանկապարտեզների կառուցում, վերակառուցում/նորոգում</t>
  </si>
  <si>
    <t>Օշական</t>
  </si>
  <si>
    <t>Դպրոցական փող 24 հասցեում գտնվող մանկապարտեզի շենքի մասնակի հիմնանորոգում և տանիքի կառուցում</t>
  </si>
  <si>
    <t>Փողոցների լուսավորության արդիականացում և համայնքի անվանման լուսավորող ցուցանակ</t>
  </si>
  <si>
    <t>Ներհամայնքային փողոցների ասֆալտբետոնե ծածկույթի իրականացում և ասֆալտբետոնե ծածկույթի կապիտալ վերանորոգում</t>
  </si>
  <si>
    <t>Բնակավայրի փողոցների կառուցում/նորոգում, ասֆալտապատում</t>
  </si>
  <si>
    <t xml:space="preserve">Փարպի </t>
  </si>
  <si>
    <t>Ներհամայնքային փողոցների ասֆալտ-բետոնե ծածկույթի իրականացում և ասֆալտ-բետոնե ծածկույթի կապիտալ վերանորոգում</t>
  </si>
  <si>
    <t>Արագածավան և Արտենի բնակավայրերի մանկապարտեզների գազիֆիկացում և ջեռուցում</t>
  </si>
  <si>
    <t>Փողոցների գազիֆիկացման աշխատանքներ</t>
  </si>
  <si>
    <t>Համայնքապետարանի շենքի վերանորոգում և կից պահեստի կառուցում</t>
  </si>
  <si>
    <t>Հասարակական շենքերի/մշակույթի տուն, համայնքային կենտրոններ և այլն/ կառուցում/վերանորոգում</t>
  </si>
  <si>
    <t>Ներհամայնքային փողոցների ասֆալտբետոնե ծածկույթի իրականացում և կապիտալ վերանորոգում</t>
  </si>
  <si>
    <t>Ուշի</t>
  </si>
  <si>
    <t>Փողոցների ասֆալտբետոնե ծածկույթի իրականացում և ասֆալտ-բետոնե ծածկույթի կապիտալ վերանորոգում</t>
  </si>
  <si>
    <t>Բազմաղբյուր</t>
  </si>
  <si>
    <t>Ներհամայնքային փողոցների ասֆալտ-բետոնե ծածկույթի իրականացում և ասֆալտբետովե ծածկույթի կապիտալ վերանորոգում</t>
  </si>
  <si>
    <t>Տեղեր</t>
  </si>
  <si>
    <t>Նոր Եդեսիա</t>
  </si>
  <si>
    <t>6-րդ փողոցի ասֆալտապատում</t>
  </si>
  <si>
    <t>համայնքի Մյասնիկյան, Թումանյան, Թումանյան 2-րդ նրբ., Տերյան 1-ին նրբ, Մեխանիզատորներ, Կոմիտաս, Շիրազ, Թամանցիներ, Սայաթ-Նովա և Ալբերտ Խաչատրյան փողոցների ասֆալտբետոնե ծածկույթի հիմնանորոգման աշխատանքներ</t>
  </si>
  <si>
    <t>Ագարակավան</t>
  </si>
  <si>
    <t>Ներհամայնքային փողոցների ասֆալտապատման աշխատանքներ</t>
  </si>
  <si>
    <t>Ներհամայնքային փողոցների ասֆալտապատման աշխատանքների իրականացում</t>
  </si>
  <si>
    <t>Ոռոգման ջրագծի ցանցի հիմնանորոգման և քայքայված հատվածների փոխարինման աշխատանքների իրականացում</t>
  </si>
  <si>
    <t>Ավան</t>
  </si>
  <si>
    <t>Փողոցների արտաքին լուսավորության իրականացում</t>
  </si>
  <si>
    <t>Կաթնաղբյուր համայնքի ջրամատակարարման համակարգի ջրատար ճյուղերի կառուցման շինարարական աշխատանքներ&gt;&gt; և&lt;&lt;Կաթնաղբյուր համայնքի արտաքին ջրատարի կապտաժների ջրընդունիչների իրականացում&gt;&gt;</t>
  </si>
  <si>
    <t>7 փողոցների մասնակի գազիֆիկացում</t>
  </si>
  <si>
    <t>Մշակույթի տան տանիքի և շինության մասնակի վերանորոգում</t>
  </si>
  <si>
    <t xml:space="preserve">Թալին </t>
  </si>
  <si>
    <t>Խանջյան 21, 23 ԲԲՇ-ի կտուրների և Տերյան 26 շենքի մուտքերի հիմնանորոգման աշխատանքներ</t>
  </si>
  <si>
    <t>բազմաբնակարանային շենքերի ընդհանուր բաժնային սեփականության գույքի նորոգում,այդ թվում էներգախնայող միջոցառուների կիրառում</t>
  </si>
  <si>
    <t>Ղազարավան</t>
  </si>
  <si>
    <t>խմելու ջրագծի համակարգի վերանորոգում</t>
  </si>
  <si>
    <t>1-ին աստիճանի պոմպակայանի մեքենա-սարքավորումների փոխարինում</t>
  </si>
  <si>
    <t>Համայնքի 1-ին և 3-րդ փողոցների գազաֆիկացում</t>
  </si>
  <si>
    <t>Եղնիկ</t>
  </si>
  <si>
    <t>Համայնքի 3-րդ և 4-րդ փողոցների գազիֆիկացում</t>
  </si>
  <si>
    <t xml:space="preserve">Սասունիկ </t>
  </si>
  <si>
    <t>համայնքի փողոցների ասֆալտ-բետոնե ծածկույթի իրականացում և կապիտալ վերանորոգում</t>
  </si>
  <si>
    <t xml:space="preserve">Աշտարակ  </t>
  </si>
  <si>
    <t>Ներսես Աշտարակեցու փողոցից պատմական միջուկ տանող ճանապարհի, 2 ԲԲՇ-ների բակերի կապիտալ նորոգում, Արտակի փողոցի հիմնանորոգում, 3 ԲԲՇ-ների բակերի ասֆալտապատում, քայքայված հատվածների փոխարինում</t>
  </si>
  <si>
    <t>Համայնքի փողոցների, ԲԲՇ-երի ասֆալտապատման, քայքայված հատվածների փոխարինման աշխատանքներ</t>
  </si>
  <si>
    <t>Ջամշլու, Սիփան և Ավշեն վարչական բնակավայրերի գազիֆիկացման ներքին ցանցի կառուցում</t>
  </si>
  <si>
    <t>բնակավայրերի գազիֆիկացում</t>
  </si>
  <si>
    <t>Ճարճակիս, Ռյա Թազա և Կանիաշիր վարչական բնակավայրերի ներհամայնքային փողոցների ասֆալտապատում</t>
  </si>
  <si>
    <t xml:space="preserve">Ղազարավան </t>
  </si>
  <si>
    <t>Արտենիի մ/մանկապարտեզների վերանորոգում և գույքի ձեռքբերում</t>
  </si>
  <si>
    <t>թիվ 3 մանկապարտեզի դահլիճի, խաղահրապարակի հիմնանորոգման աշխատանքներ</t>
  </si>
  <si>
    <t>Համայնքապետարանի դահլիճի, ջեռուցման համակարգի և 3 սենյակների հիմնանորոգման աշխատանքներ</t>
  </si>
  <si>
    <t>«Արագածավան առողջության կենտրոն» ՀՈԱԿ-ի շենքի գազիֆիկացում, ջեռուցում, շենքի առաջին հարկի պատուհանների և մուտքի դռան փոխում</t>
  </si>
  <si>
    <r>
      <t>Ներսես Աշտարակեցու N</t>
    </r>
    <r>
      <rPr>
        <sz val="10"/>
        <color indexed="8"/>
        <rFont val="GHEA Grapalat"/>
        <family val="3"/>
      </rPr>
      <t xml:space="preserve"> 76, Տիգրան Մեծի </t>
    </r>
    <r>
      <rPr>
        <sz val="10"/>
        <color indexed="8"/>
        <rFont val="GHEA Grapalat"/>
        <family val="3"/>
      </rPr>
      <t>NN</t>
    </r>
    <r>
      <rPr>
        <sz val="10"/>
        <color indexed="8"/>
        <rFont val="GHEA Grapalat"/>
        <family val="3"/>
      </rPr>
      <t xml:space="preserve"> 4 և 27 բազմաբնակարան շենքերի տանիքների հիմնանորոգում</t>
    </r>
  </si>
  <si>
    <t xml:space="preserve">Ակունք  </t>
  </si>
  <si>
    <t>Մշակույթի տան վերանորոգում</t>
  </si>
  <si>
    <t>Գեղաձոր բնակավայրի խմելու ջրագծի կառուցում</t>
  </si>
  <si>
    <t>Հնաբերդ բնակավայրի խմելու ջրագծի կառուցում</t>
  </si>
  <si>
    <t>3 փողոցների արտաքին լուսավորության կառուցում</t>
  </si>
  <si>
    <t>համայնքի Քոթանյան, Ժիրայր Ավետիսյան, Ռենե Լևոնյան, Այգեստան, Գայի և Մեխանիզտորների 2-րդ նրբ. Սարյան 1-ին նրբ փողոցների լուսավորության անցկացման, 16 փող 120 լուսատուների փոխարինում ԼԵԴ-ով և ֆոտովոլտային կայանների տեղադրման աշխատանքներ</t>
  </si>
  <si>
    <t xml:space="preserve">Թաթուլ </t>
  </si>
  <si>
    <t>համայնքի 100ամյակին նվիրված հուշապուրակի կառուցում</t>
  </si>
  <si>
    <t>Խմելու ջրի կապիտալ կառուցում մոտ 2000 մետր</t>
  </si>
  <si>
    <t xml:space="preserve">Կոշ </t>
  </si>
  <si>
    <t>համայնքի փողոցների, փակուղիների և նրբացքների մասնակի գազիֆիկացում</t>
  </si>
  <si>
    <t xml:space="preserve">Ոսկեվազ                   </t>
  </si>
  <si>
    <t>Արագածի, Արարատյան, Մաշտոցի փողոցների և հուշարձանի հարակից տարածքի  արտաքին լուսավորության ցանցի կառուցման աշխատանքներ</t>
  </si>
  <si>
    <t>Թաթուլ</t>
  </si>
  <si>
    <t>Արտաքին լուսավորման ցանցի վերանորոգում</t>
  </si>
  <si>
    <t>արտաքին լուսավորության ցանցի կառուցման աշխատանքներ</t>
  </si>
  <si>
    <t>Անտառուտ</t>
  </si>
  <si>
    <t>խմելու ջրի ջրագծի ցանցի հիմնանորոգման և քայքայված հատվածների փոխարինման աշխատանքներ</t>
  </si>
  <si>
    <t>Արտաքի լուսավորության ցանցի կառուցում</t>
  </si>
  <si>
    <t>Գառնահովիտ</t>
  </si>
  <si>
    <t>փողոցների արտաքին լուսավորության ցանցի կառուցում</t>
  </si>
  <si>
    <t>Շղարշիկ</t>
  </si>
  <si>
    <t>Ցերեկային լուսավորության կառուցում</t>
  </si>
  <si>
    <t>Լուսավորության համակարգի վերազինման, արդիականացման աշխատանքների իրականացում</t>
  </si>
  <si>
    <t>Ալագյազ, Ճարճակիս, Միջնատուն, Ռյա Թազա, Միրաք, Շենկանի, Ջամշլու, Սիփան, Ավշեն, Կանիաշիր և Սադունց բնակավայրերի փողոցների լուսավորության ցանցի ընդլայնում և հիմնանորոգում</t>
  </si>
  <si>
    <t xml:space="preserve">Ակունք համայնքի մի շարք փողոցների լուսավորության անցկացման և ԼԵԴ լամպերի ձեռքբերման աշխատանքներ </t>
  </si>
  <si>
    <t>Արագածավան, Արտենի, Գետափ բնակավայրերի գիշերային լուսավորության համակարգի կառուցում</t>
  </si>
  <si>
    <t>Ն․ Սասնաշեն</t>
  </si>
  <si>
    <t>Համայնքապետարանի շենքի, բուժկետի մասնակի կապիտալ վերանորոգում</t>
  </si>
  <si>
    <t>Մշակույթի շենքի կապիտալ վերանորոգում</t>
  </si>
  <si>
    <t>Խմելաջրի ջրագծի մասնակի վերանորոգում</t>
  </si>
  <si>
    <t xml:space="preserve">Մաստարա </t>
  </si>
  <si>
    <t>Մանկապարտեզի վերակառուցում</t>
  </si>
  <si>
    <t>Խմելու ջրի ներքին ցանցի ջրաչափական դիտահորերի կառուցում</t>
  </si>
  <si>
    <t>Ագարակ</t>
  </si>
  <si>
    <t xml:space="preserve">Աղձք </t>
  </si>
  <si>
    <t>13-րդ փողոցի, 13-րդ փողոցի 1-ին նրբանցքի, 5-րդ և 15-րդ փողոցների ասֆալտապատում</t>
  </si>
  <si>
    <t xml:space="preserve">Ապարան  </t>
  </si>
  <si>
    <t>Ներհամայնքային ճանապարհների ասֆալտապատում, մայթերի և բակային տարածքների բարեկարգում</t>
  </si>
  <si>
    <t xml:space="preserve">Մաստարա  </t>
  </si>
  <si>
    <t>մանկապարտեզի արտաքին բարեկարգում</t>
  </si>
  <si>
    <t>Մաստարա համայնքի փողոցների լուսավորության անցկացում</t>
  </si>
  <si>
    <t xml:space="preserve">Գրիբոյեդովի փողոցի և Արտենի բնակավայրի Անդրանիկի փողոցի </t>
  </si>
  <si>
    <t>Թաթուլ համայնքի ոռոգման ներքին ցանցի վերանորոգում</t>
  </si>
  <si>
    <t xml:space="preserve">Դաշտ    </t>
  </si>
  <si>
    <t>Դաշտ համայնքում սուբվենցիոն ծրագրով ձեռք բերված գյուղատնտեսական տեխնիկայի՝ տրակտորի օգտագործման համար գործիքների ձեռքբերում</t>
  </si>
  <si>
    <t>Երվանդաշատ</t>
  </si>
  <si>
    <t>Երվանդաշատ համայնքի կուլտուրայի շենքի երկրորդ հարկի մի մասի վերակառուցում մանկապարտեզի</t>
  </si>
  <si>
    <t>Նորավան</t>
  </si>
  <si>
    <t>Նորավան համայնքի 5-րդ փողոցի 29/1 հասցեում գտնվող համայնքապետարանի հարակից տարածքի բարեկարգում</t>
  </si>
  <si>
    <t>Բաղրամյան /Վաղ./ համայնքի մշակույթի տան/ակումբ/ շենքի մասնակի վերանորոգում</t>
  </si>
  <si>
    <t>Տանձուտ</t>
  </si>
  <si>
    <t>Խմելու ջրամատակարարման ցանցի կառուցում</t>
  </si>
  <si>
    <t>Պտղունք</t>
  </si>
  <si>
    <t>Պտղունք համայնքի Օտյան, Դուրյան, Վարուժան, Դպրության և Թամանյան փողոցների գազատարի կառուցում</t>
  </si>
  <si>
    <t>Մերձավան</t>
  </si>
  <si>
    <t>5-րդ փողոց 2-րդ և 6-րդ փողոց 2-րդ նրբանցքների ցազաֆիկացում</t>
  </si>
  <si>
    <t xml:space="preserve">Կողբավան </t>
  </si>
  <si>
    <t>Կողբավան համայնքում գյուղատնտեսական աշխատանքների համար գյուղ.տեխնիկայի և գործիքների ձեռք բերում</t>
  </si>
  <si>
    <t xml:space="preserve"> Մյասնիկյան փողոցի ասֆալտբետոնե ծածկույթի հիմնանորոգման աշխատանքներ</t>
  </si>
  <si>
    <t>Արագած համայնքի մշակույթի տան տանիքի վերակառուցում</t>
  </si>
  <si>
    <t xml:space="preserve">Արտիմետ  </t>
  </si>
  <si>
    <t>Արտիմետ համայնքի Րաֆֆի և Հերացի փողոցների գազատարի կառուցում</t>
  </si>
  <si>
    <t xml:space="preserve">Սարդարապատ համայնքում  հակակարկտային կայանների տեղադրման աշխատանքներ  </t>
  </si>
  <si>
    <t xml:space="preserve">Արաքս /էջմ․/ </t>
  </si>
  <si>
    <t>Արաքս /էջմ./ համայնքի մանկապարտեզի շենքի վերանորոգում</t>
  </si>
  <si>
    <t>Դալարիկ համայնքի բազմաբնակարան բնակելի շենքերի մուտքի դռների և պատուհանների տեղադրում</t>
  </si>
  <si>
    <t>Մարգարա համայնքի խմելաջրի ցանցի մի մասի կառուցում</t>
  </si>
  <si>
    <t>Դալարիկ համայնքի հանդիսությունների սրահի և մարզասրահի տանիքի վերակառուցում</t>
  </si>
  <si>
    <t xml:space="preserve">Արազափ     </t>
  </si>
  <si>
    <t xml:space="preserve"> Արազափ համայնքի 2 խորքային հորերի վերականգնում </t>
  </si>
  <si>
    <t>Այգեշատ /Արմ./</t>
  </si>
  <si>
    <t>Այգեշատ (Արմ.) համայնքի մշակույթի տան հարակից տարածքի բարեկարգում</t>
  </si>
  <si>
    <t>Ապագա</t>
  </si>
  <si>
    <t>Ապագա համայնքի «Վահագն Մարգարյանի անվան մշակույթի տուն» ՀՈԱԿ-ի շենքի ընթացիկ  վերանորոգում</t>
  </si>
  <si>
    <t>Ծաղկունք համայնքի մշակույթի տան վերանորոգում</t>
  </si>
  <si>
    <t>Մուսալեռ</t>
  </si>
  <si>
    <t>Մուսալեռ համայնքի Գ.Լուսավորիչ, Նարեկացի և Մուշ փողոցների գազաֆիկացում</t>
  </si>
  <si>
    <t>ք. Էջմիածին</t>
  </si>
  <si>
    <t>Էջմիածին համայնքի Սպանդարյան և Կամո փողոցների ասֆալտբետոնե ծածկույթի հիմնանորոգում</t>
  </si>
  <si>
    <t>Էջմիածին համայնքի Վազգեն Առաջին և Վ.Կոստանյան փողոցների մայթերի հիմնանորոգում բետոնե սալիկներով</t>
  </si>
  <si>
    <t>Դալարիկ համայնքի Կոմիտասի փողոցի 7 հասցեում գտնվող բազմաբնակարան շենքի տանիքի վերակառուցում</t>
  </si>
  <si>
    <t>Մրգաշատի երաժշտական դպրոցի տանիքի վերանորոգում</t>
  </si>
  <si>
    <t>Մրգաշատ համայնքի մանկապարտեզի շենքի և հարակից տարածքի վերանորոգման և բարեկարգման աշխատանքներ</t>
  </si>
  <si>
    <t xml:space="preserve">Մրգաշատ համայնքում հակակարկտային կայանների տեղադրման աշխատանքներ </t>
  </si>
  <si>
    <t>գ.Արմավիր</t>
  </si>
  <si>
    <t>Արմավիր գյուղական համայնքի կենտրոնի բարեկարգում</t>
  </si>
  <si>
    <t>ք.Արմավիր</t>
  </si>
  <si>
    <t>Արմավիր քաղաքի Աբովյան 139 բնակեի շենքից Բաղրամյան 25 բնակելի շենքերի միջև գտնվող միջբակային ճանապարհի և բակային տարածքների ասֆալտապատման աշխատանքներ, Չարենցի փողոցի Երևանյան-Շահումյան հատվածի և Շահումյան փողոցի Չարենց-Հանապետության հատվածի հիմնանորոգորմ</t>
  </si>
  <si>
    <t xml:space="preserve">Քարակերտ    </t>
  </si>
  <si>
    <t>Քարակերտ համայնքի Խորենացի փողոցի ասֆալտապատում</t>
  </si>
  <si>
    <t>Մրգաշատ  համայնքի 13-րդ  փողոցի մի հատվածի  ասֆալտապատում</t>
  </si>
  <si>
    <t>Աղավնատուն համայնքի փողոցների ասֆալտապատում</t>
  </si>
  <si>
    <t>Քարակերտ համայնքի Գայի և Սևակ փողոցների ասֆալտապատում</t>
  </si>
  <si>
    <t>Դալարիկ համայնքի Կոմիտասի փողոցի ասֆալտապատում</t>
  </si>
  <si>
    <t>Հացիկ համայնքի 16-րդ փողոցի բարեկարգում, ասֆալտբետոնե ծածկի հիմնանորոգում և փոսային նորոգում</t>
  </si>
  <si>
    <t>Դալարիկ համայնքի Չարենց, Թումանյան և Տերյան և Իսահակյան փողոցներում ոռոգման ներտնտեսային փակ ցանցի կառուցում</t>
  </si>
  <si>
    <t>Լեռնագոգ</t>
  </si>
  <si>
    <t>Լեռնագոգ համայնքի  ոռոգման ջրագծի կառուցում</t>
  </si>
  <si>
    <t>Մայիսյան համայնքի Սարգսի անվան թաղամասի  գլխավոր  փողոցի ասֆալտապատում</t>
  </si>
  <si>
    <t>ք. Մեծամոր</t>
  </si>
  <si>
    <t>Մեծամոր քաղաքային համայնքի թիվ 35 բազմաբնակարան շենքի տանիքի հիմնանորոգում</t>
  </si>
  <si>
    <t>Ջանֆիդա</t>
  </si>
  <si>
    <t>Ջանֆիդա համայնքի մանկապարտեզի վերակառուցում</t>
  </si>
  <si>
    <t>Բամբակաշատ</t>
  </si>
  <si>
    <t>Բամբակաշատ համայնքի համայնքապետարանի վերանորոգում</t>
  </si>
  <si>
    <t>Խորոնք</t>
  </si>
  <si>
    <t>Խորոնք համայնքի Մ.Խորենացու անվան թաղամասի գլխավոր փողոցի ասֆալտապատում ասֆալտապատում</t>
  </si>
  <si>
    <t>Հանդիսությունների սրահի ներքին հարդարում</t>
  </si>
  <si>
    <t xml:space="preserve">Գրիբոյեդով   </t>
  </si>
  <si>
    <t>Գրիբոյեդով համայնքի Չարենցի փողոցի 0.22կմ հատվածի ասֆալտապատում</t>
  </si>
  <si>
    <t>Բնակավայրի փողոցների կառուցում/նորոգում,ասֆալտապատում</t>
  </si>
  <si>
    <t>Հովտամեջ</t>
  </si>
  <si>
    <t>Հովտամեջ համայնքի կենտրոնական փողոցի մայթերի բարեկարգում</t>
  </si>
  <si>
    <t>Նորապատ</t>
  </si>
  <si>
    <t>Նորապատ համայնքի նոր թաղամասի գազատարի կառուցում</t>
  </si>
  <si>
    <t xml:space="preserve">Ակնալիճ   </t>
  </si>
  <si>
    <t xml:space="preserve">Ակնալիճ համայնքի Շահումյան փողոցի մի հատվածի,  Արագածոտն և նրան հատվող  փողոցների գլխամասերի բարեկարգում  և ասֆալտապատում </t>
  </si>
  <si>
    <t>Ծիածան</t>
  </si>
  <si>
    <t xml:space="preserve">Ծիածան համայնքի կենտրոնական փողոցի ասֆալտապատում  </t>
  </si>
  <si>
    <t xml:space="preserve">Ջրարբի </t>
  </si>
  <si>
    <t>Ջրարբի համայնքի Էջմիածին-Մարգարա մայրուղի- Ջրարբի- Ջրառատ միջհամայնքային ճանապարհի կապիտալ  վերանորոգում</t>
  </si>
  <si>
    <t>Արգավանդ համայնքում արևային կայանների տեղադրում և փողոցների լուսավորություն</t>
  </si>
  <si>
    <t>Արտիմետ</t>
  </si>
  <si>
    <t xml:space="preserve">Արտիմետ համայնքում արևային ֆոտովոլտային կայանի տեղադրում </t>
  </si>
  <si>
    <r>
      <t xml:space="preserve">Արգավանդ համայնքում հակակարկտային կայանների կառուցում </t>
    </r>
    <r>
      <rPr>
        <b/>
        <sz val="10"/>
        <rFont val="GHEA Grapalat"/>
        <family val="3"/>
      </rPr>
      <t>(2 կայան)</t>
    </r>
  </si>
  <si>
    <t>Ակնաշեն</t>
  </si>
  <si>
    <t>Ակնաշեն համայնքի Կարեն Դեմիրճյան, 15-րդ և 16-րդ փողոցների գազիֆիկացում</t>
  </si>
  <si>
    <t xml:space="preserve">Մեծամոր քաղաքային համայնքի մի շարք փողոցների ասֆալտապատում </t>
  </si>
  <si>
    <t>Եղեգնուտ</t>
  </si>
  <si>
    <t xml:space="preserve">Առատաշեն   </t>
  </si>
  <si>
    <t>Առատաշեն համայնքի մանկապարտեզի 2-րդ մասնաշենքի վերանորոգում</t>
  </si>
  <si>
    <t>Լուսագյուղ համայնքի կարիքների համար ֆոտովոլտային կայանի կառուցում</t>
  </si>
  <si>
    <t>Հայթաղ</t>
  </si>
  <si>
    <t>Հայթաղ համայնքի Տիգրան Մեծի և Պարույր Սևակի փողոցների գազաֆիկացում</t>
  </si>
  <si>
    <t>Արտամետ</t>
  </si>
  <si>
    <t>Արտամետ համայնքի գազիֆիկացում</t>
  </si>
  <si>
    <t>Ջրառատ</t>
  </si>
  <si>
    <t>Ջրառատ համայնքում Մեծամորի խճուղու հիմնանորոգում</t>
  </si>
  <si>
    <t>Ջրառատ համայնքի մշակույթի տան տանիքի վերակառուցում</t>
  </si>
  <si>
    <t xml:space="preserve">Գեղակերտ </t>
  </si>
  <si>
    <t>Գեղակերտ համայնքի խմելու ջրամատակարարման  ցանցի հիմնանորոգում</t>
  </si>
  <si>
    <t>Մրգաստան համայնքի Էջմիածին-Աշտարակ մայրուղուց դեպի Մրգաստան տանող ճանապարհի բարեկարգում և  ասֆալտապատում</t>
  </si>
  <si>
    <t>Երանոս համայնքի խմելու ներտնտեսային ջրամատակարարման ցանցի 3-րդ փողոցի սկզբնամասից մինչև 3-րդ փողոցի 7-րդ նրբանցքի թիվ 3 տան մոտի հատվածի, 7-րդ փողոցի սկզբնամասից մինչև 7-րդ փողոցի թիվ 16 տան մոտի հատվածի հիմնանորոգման աշխատանքներ</t>
  </si>
  <si>
    <t>Արծվանիստ համայնքի նոր աղբյուրակապի և սնման ջրատարի կառուցում</t>
  </si>
  <si>
    <t>Արծվանիստ համայնքի 22-րդ միջհամայնքային փողոցի ասֆալտապատում</t>
  </si>
  <si>
    <t>Վաղաշեն համայնքի մանկապարտեզի գույքի ձեռքբերում</t>
  </si>
  <si>
    <t xml:space="preserve">մեքենասարքավորումների ձեռքբերում  </t>
  </si>
  <si>
    <t>Վաղաշեն համայնքի «Կոփոյ վար» կոչվող տարածքի ջրարբիացման, ոռոգման, կենցաղային  և տեխնիկական ջրի ջրաքանակի ավելացման աշխատանքներ</t>
  </si>
  <si>
    <t xml:space="preserve">Վաղաշեն համայնքի կարիքների համար բազմաֆունկցիոնալ ամբարձիչ էքսկավատորի (անհավասար անիվներով) ձեռքբերում </t>
  </si>
  <si>
    <t>Մշակույթի կենտրոնի վարչական շենքի ներքին հարդարում</t>
  </si>
  <si>
    <t>Զոլաքար համայնքում խմելու ջրի ներքին ցանցի կառուցում</t>
  </si>
  <si>
    <t xml:space="preserve">Դդմաշեն </t>
  </si>
  <si>
    <t>Դդմաշեն համայնքի հանդիսությունների սրահի հիմնանորոգում /2-րդ փուլ/</t>
  </si>
  <si>
    <t>Մաքենիս համայնքի հանդիսությունների սրահի սալիկապատում և գույքի ձեռքբերում</t>
  </si>
  <si>
    <t xml:space="preserve">Սևան </t>
  </si>
  <si>
    <t>Սևան համայնքի Գրիբոյեդով /546մ․/ և Նալբանդյան/1230 մ․ / փողոցների ասֆալտբետոնե ծածկույթի հիմնանորոգման աշխատանքներ</t>
  </si>
  <si>
    <t>Զոլաքար համայնքի ներհամայնքային փողոցների լուսավորության ցանցի կառուցում</t>
  </si>
  <si>
    <t>Լիճք համայնքի Ա 7 թաղամասի 5-րդ, 7-րդ, 10-րդ և 12-րդ փողոցների խմելու ջրագծի կառուցում</t>
  </si>
  <si>
    <t>Մադինա համայնքի ջրահեռացման և ոռոգման առուների կառուցման աշխատանքներ</t>
  </si>
  <si>
    <t xml:space="preserve">Ծովազարդ համայնքի Զ. Անդրանիկ փողոցի ասֆալտապատում </t>
  </si>
  <si>
    <t>Լճաշեն համայնքում  «Մանչուկ» մանկապարտեզի մասնակի վերանորոգում</t>
  </si>
  <si>
    <r>
      <t>Հայրավանք</t>
    </r>
  </si>
  <si>
    <t>Հայրավանք համայնքի Մայիսի 9-ի փողոցի 470մ հատվածի հիմնանորոգում</t>
  </si>
  <si>
    <t>Երանոս համայնքի մսուր մանկապարտեզ ՀՈԱԿ-ի շենքի ուժեղացում և հիմնանորոգում</t>
  </si>
  <si>
    <t>Սարուխանի թիվ 1 մանկապարտեզի հիմնանորոգում /1-ին փուլ /</t>
  </si>
  <si>
    <t>Գեղամավան</t>
  </si>
  <si>
    <t>Գեղամավան համայնքի 2-րդ փողոցի ասֆալտապատում</t>
  </si>
  <si>
    <t>Աստղաձոր համայնքի Զորավար Անդրանիկի և 21-րդ փողոցների ասֆալտապատում</t>
  </si>
  <si>
    <t>Շողակաթ համայնքի Շողակաթ գյուղում այգի պուրակի կառուցման աշխատանքներ</t>
  </si>
  <si>
    <t xml:space="preserve">Շողակաթ համայնքի Դրախտիկ  գյուղի խմելու ջրագծի ներքին ցանցի, Աղբերք գյուղի խմելու ջրագծի արտաքին ցանցի կառուցման, Ջիլ գյուղի խմելու ջրագծի արտաքին ցանցի հիմնանորոգման աշխատանքներ </t>
  </si>
  <si>
    <r>
      <t>Ախպրաձոր</t>
    </r>
  </si>
  <si>
    <t>Ախպրաձոր համայնքի 1.2.3.4,5,6 փողոցների արտաքին լուսավորություն</t>
  </si>
  <si>
    <t>Վերին Գետաշեն համայնքի ոռոգման ներքին ցանցի համակարգի վերակառուցում</t>
  </si>
  <si>
    <t>Համայնքում գոյություն ունեցող 2 խորքային հորերի մաքրում և վերագործարկում</t>
  </si>
  <si>
    <t>Գեղհովիտ համայնքի «Չայիրներ» թաղամասի ոռոգման ջրատարի կառուցում</t>
  </si>
  <si>
    <t>Գեղհովիտ համայնքի փողոցների ասֆալտապատում</t>
  </si>
  <si>
    <t>Կարմիրգյուղ համայնքի մի շարք փողոցների ջրահեռացման առուների կառուցում</t>
  </si>
  <si>
    <t xml:space="preserve">Կարմիրգյուղ համայնքի Հ. Շիրազի փողոցի և Ս. Ավետիսյան փողոցի մի հատվածի ասֆալտապատում </t>
  </si>
  <si>
    <t>Ձորագյուղ համայնքի Բախչի առու կոչվող ոռոգման ջրատարի հիմնանորոգում</t>
  </si>
  <si>
    <t>Ծովինար համայնքի առուների կառուցման աշխատանքներ</t>
  </si>
  <si>
    <t>Ծովագյուղ համայնքի ջրամատակարարման համակարգի բարելավման աշխատանքներ</t>
  </si>
  <si>
    <t>Նորակերտ համայնքի մանկապարտեզի տանիքի վերանորոգում</t>
  </si>
  <si>
    <t>Լանջաղբյուր համայնքի Վ. Մամիկոնյան և Մաշտոցի փողոցների ասֆալտապատում</t>
  </si>
  <si>
    <t>Գավառ քաղաքում կանգառների և գովազդային վահանակների տեղադրում</t>
  </si>
  <si>
    <t>Գավառի սուրբ Աստվածածին եկեղեցու հարակից  և Արծրունի եղբայրների արձանի հարակից այգիների հիմնանորոգում և Հացառատ ու Արծվաքար թաղամասերում խաղարանների կառուցում</t>
  </si>
  <si>
    <t>Գավառ քաղաքի մշակույթի տան շենքի մի հատվածի հիմնանորոգում</t>
  </si>
  <si>
    <t>Ծովինար համայնքի ներհամայնքային փողոցների ասֆալտապատում</t>
  </si>
  <si>
    <t xml:space="preserve">Ծովագյուղ համայնքի ասֆալտբետոնե ծածկույթի վերանորոգման աշխատանքներ </t>
  </si>
  <si>
    <t>Արծվանիստ համայնքի մանկապարտեզի տանիքի վերանորոգում</t>
  </si>
  <si>
    <t>Ակունք համայնքի Բարեկամություն /1480մ․/ և Շահումյան /120մ․/ փողոցների ասֆալտապատում</t>
  </si>
  <si>
    <t>Ակունք համայնքի մշակույթի տան բակի պուրակի բարեկարգում</t>
  </si>
  <si>
    <t>Ձորագյուղ համայնքի 11-րդ և 12-րդ փողոցների ասֆալտապատում</t>
  </si>
  <si>
    <t>Երևանյան փողոցի երթևեկելի հատվածի ասֆալտապատում և մայթերի կառուցում</t>
  </si>
  <si>
    <t>Զովաբեր համայնքի 1-ին ներհամայնքային փողոցի ասֆալտապատում</t>
  </si>
  <si>
    <t>Զովաբեր համայնքի խմելու ջրի խողովակաշարի կապիտալ վերանորոգում</t>
  </si>
  <si>
    <t>Մադինա համայնքի թիվ 1,2,4,6,8,9,10 փողոցների արտաքին լուսավորության ցանցի կառուցման շարունակական աշխատանքներ</t>
  </si>
  <si>
    <t>Խաչաղբյուր համայնքի ոռոգման ցանցի վերանորոգում և կառուցում</t>
  </si>
  <si>
    <t xml:space="preserve">Լճավան       </t>
  </si>
  <si>
    <t>Լճավան համայնքի մանկապարտեզի շենքի վերանորոգում</t>
  </si>
  <si>
    <t>Կարճաղբյուր համայնքի թիվ 3 և թիվ 15 փողոցների ասֆալտապատում</t>
  </si>
  <si>
    <t xml:space="preserve">Վերին Գետաշեն համայնքի Ա թաղ.1-ին փող մինչև 39շ․, մինչև 57/6 շ․, 83/9 և 78 շ․, Բ թաղ. 3 , 5,  6, 9, 11 և 13 փողոցների ասֆալտապատում </t>
  </si>
  <si>
    <t>Ծովասար համայնքի 4-րդ և 3-րդ փողոցների ասֆալտապատում</t>
  </si>
  <si>
    <t>Վարսեր համայնքի վերանորոգված մանկապարտեզի գույքի ձեռքբերում և դահլիճի վերանորոգում</t>
  </si>
  <si>
    <t>Երանոս համայնքի մի շարք փողոցների ասֆալտապատում</t>
  </si>
  <si>
    <t>Լճաշեն համայնքում ներհամայնքային փողոցների լուսավորության ցանցի անցկացում</t>
  </si>
  <si>
    <t>Լճաշեն համայնքի ներհամայնքային փողոցների ասֆալտապատում</t>
  </si>
  <si>
    <t>Շողակաթ համայնքի Շողակաթ գյուղում թիվ 3, 4 և 10-րդ փողոցների ասֆալտապատման աշխատանքներ</t>
  </si>
  <si>
    <t>Նորատուս համայնքի համայնքապետարանի վարչական շենքի կառուցում</t>
  </si>
  <si>
    <t>Գավառ համայնքի Կարեյան, Բարեկամության, Պետրովի, Ղամարյան եղբայրների, Կահիրեի, Գ․ Նարեկացու փողոցների և Ազատության փող․ 2-րդ նրբ․ լուսավորության ցանցի կառուցում և կենտրոնական հրապարակի լուսասյուների տեղափոխություն</t>
  </si>
  <si>
    <t>Վարդենիս համայնքի Այրք վարչական շրջանի խմելու ջրագծի արտաքին ցանցի կառուցում</t>
  </si>
  <si>
    <t>Ջրահեռացման համակարգի կառուցման աշխատանքներ</t>
  </si>
  <si>
    <t>Լուսակունք համայնքի ոռոգման ջրագծի մասնակի հիմնանորոգում</t>
  </si>
  <si>
    <t xml:space="preserve">Նորակերտ համայնքի խմելու ջրագծի 4-րդ փողոցի ներքին ցանցի հիմնանորոգում + </t>
  </si>
  <si>
    <t>Ակունք համայնքի արարողությունների սրահի ներքին հարդարման կապիտալ վերանորոգում</t>
  </si>
  <si>
    <t>Ծովինար համայնքի մշակույթի կենտրոնի վարչական շենքի վերանորոգում</t>
  </si>
  <si>
    <t>Ձորագյուղ համայնքի մշակույթի կենտրոնի հիմնանորոգում</t>
  </si>
  <si>
    <t>Վարդենիկ համայնքի «Մանկական երաժշտական դպրոցի հիմնանորոգում»</t>
  </si>
  <si>
    <t>Ներքին Գետաշեն համայնքի ոռոգման ցանցի կառուցում</t>
  </si>
  <si>
    <r>
      <t xml:space="preserve">Վարդենիկ </t>
    </r>
    <r>
      <rPr>
        <sz val="10"/>
        <color indexed="10"/>
        <rFont val="GHEA Grapalat"/>
        <family val="3"/>
      </rPr>
      <t xml:space="preserve"> </t>
    </r>
  </si>
  <si>
    <t>Վարդենիկ համայնքի փողոցների արտաքին լուսավորության ցանցի կառուցում և գոյություն ունեցող 3330 գծմ հատվածում էլ. լարերի և լուսատուների փոխարինում LED 60W, 5000k լուսատուներով</t>
  </si>
  <si>
    <t>Ներքին Գետաշեն համայնքի ներհամայնքային ճանապարհների ասֆալտապատում</t>
  </si>
  <si>
    <t>Նորատուս համայնքի ներհամայնքային ճանապարհների հիմնանորոգում</t>
  </si>
  <si>
    <t xml:space="preserve">Աստղաձոր  </t>
  </si>
  <si>
    <t>Աստղաձոր համայնքի Զորավար Անդրանիկի փողոցի արտաքին լուսավորության ցանցի կառուցում</t>
  </si>
  <si>
    <t>Լուսակունք համայնքի թիվ 1 գլխավոր փողոցի գիշերային լուսավորության անցկացում</t>
  </si>
  <si>
    <t>Ճամբարակ համայնքի Թթուջուր բնակավայրի մանկապարտեզի 2-րդ հարկի վերանորոգման և տարածքի բարեկարգման աշխատանքներ</t>
  </si>
  <si>
    <t xml:space="preserve">Ծովակ </t>
  </si>
  <si>
    <t>Ծովակ համայնքի 1956 թվականին կառուցված խմելու ջրի ջրագծի վերանորոգում</t>
  </si>
  <si>
    <t xml:space="preserve">Ծակքար համայնքի բնական կամուրջ -հուշարձանը տանող ճանապարհի կառուցում և լուսավորում </t>
  </si>
  <si>
    <t xml:space="preserve">Մարտունի համայնքի 4 մանկապարտեզների շենքերի նորոգում </t>
  </si>
  <si>
    <t xml:space="preserve">մանկապարտեզների կառուցում, վերակառուցու,նորոգում </t>
  </si>
  <si>
    <t>Վարդենիկ համայնքի ներհամայնքային ճանապարհների ասֆալտապատում</t>
  </si>
  <si>
    <t>Ծակքար համայնքի 3րդ և 10-րդ փողոցների լուսավորության ցանցի կառուցում</t>
  </si>
  <si>
    <t>Մաքենիս համայնքի ջրամատակարարման համակարգի բարելավման աշխատանքներ</t>
  </si>
  <si>
    <t>Գանձակ համայնքի կենտրոնական հրապարակի բարեկարգում</t>
  </si>
  <si>
    <t xml:space="preserve">Գեղամասար համայնքի 12 բնակավայրերում խմելու ջրի ջրագծերի ներքին և/կամ արտաքին  ցանցերի կառուցում կամ վերակառուցում </t>
  </si>
  <si>
    <t>Գեղամասար համայնքի Փոքր Մասրիկ գյուղի 1 խորքային հորի և Տրետուք գյուղի ոռոգման ցանցի վերանորոգում</t>
  </si>
  <si>
    <t>Ծակքար համայնքի 6-րդ փողոցի ասֆալտապատում</t>
  </si>
  <si>
    <t xml:space="preserve">Շողակաթ </t>
  </si>
  <si>
    <t>Շողակաթ համայնքի Ծափաթաղ գյուղի թիվ 1 փողոցի, Ջիլ գյուղի թիվ 6-րդ և 8-րդ փողոցների,  Շողակաթ գյուղի թիվ 5-րդ և 10-րդ փողոցների, Դրախտիկ գյուղի  10-րդ փողոցի, Աղբերք գյուղի թիվ 1 և 2-րդ փողոցների, Արտանիշ գյուղի թիվ 6-րդ փողոցի արտաքին լուսավորության ցանցի կառուցման աշխատանքներ</t>
  </si>
  <si>
    <t xml:space="preserve">Գեղարքունիք </t>
  </si>
  <si>
    <t>Գեղարքունիք համայնքի արտաքին լուսավորության ցանցի վերակառուցում</t>
  </si>
  <si>
    <t>Ծովինար համայնքի ներհամայնքային փողոցների լուսավորության համակարգի կառուցում</t>
  </si>
  <si>
    <t>Շողակաթ համայնքի Շողակաթ գյուղում արևային ֆոտովոլտային 85 ԿՎՏ  հզորության կայանի կառուցում</t>
  </si>
  <si>
    <t>Վերակնգնվող էներգետիկա, այդ թվում՝ արևային ֆոտովոլտային կայանների տեղադրում</t>
  </si>
  <si>
    <t xml:space="preserve">Մեծ Մասրիկ </t>
  </si>
  <si>
    <t>Մեծ Մասրիկ համայնքի երկրորդական թվով  7 փողոցների 5.5 կմ երկարությամբ արտաքին լուսավորության ծրագրի իրականացում</t>
  </si>
  <si>
    <t xml:space="preserve">Գեղհովիտ </t>
  </si>
  <si>
    <t>Գեղհովիտ համայնքի արտաքին լուսավորության ցանցի կառուցում</t>
  </si>
  <si>
    <t xml:space="preserve">Ճամբարակ քաղաքի Ազատամարտիկներ, Տ. Պետրոսյան և Պ. Սևակ փողոցների գազիֆիկացում </t>
  </si>
  <si>
    <t>Սարուխան համայնքի ոռոգման ցանցի կապիտալ նորոգում 1-ին փուլ</t>
  </si>
  <si>
    <t xml:space="preserve">Ներքին Գետաշեն </t>
  </si>
  <si>
    <t>Ներքին Գետաշեն համայնքի փողոցների լուսավորության ցանցի կառուցում</t>
  </si>
  <si>
    <t xml:space="preserve">Ճամբարակ քաղաքի Չիլինգարյան փողոցի և Թթուջուր բնակավայրի ջրահեռացման, ինչպես նաև Ճամբարակ քաղաքի Իսահակյան, Օգոստոսի 23, Վ. Ճամբարակ թաղամասերի, Այգուտ, Բարեպատ, Դպրաբակ, Թթուջուր, կալավան, Մարտունի և Վահան բնակավայրերի ջրագծերի ներքին և /կամ արտաքին ցանցերի կառուցման և  Թթուջուր ջրաղբյուրի ջրընդունիչի վերակառուցման աշխատանքներ  </t>
  </si>
  <si>
    <t>4 մանկապարտեզների և մարզադպրոցի շենքերի տանիքներին արևային ջրատաքացուցիչներ և համայնքապետարանի շենքի տանիքին ֆոտովոլտային կայանի տեղադրում</t>
  </si>
  <si>
    <t>Գեղամասար համայնքի Դարանակ, Կախակն, Սոթք, Շատվան գյուղերի կենտրոնական փողոցների լուսավորության ցանցի կառուցում և Փամբակ գյուղի լուսավորության ցանցի վերանորոգում</t>
  </si>
  <si>
    <t>Վարդաձոր համայնքի խմելու ջրի արտաքին և ներքին ցանցի վերակառուցման աշխատանքնր</t>
  </si>
  <si>
    <t>Չկալովկա</t>
  </si>
  <si>
    <t>Չկալովկա համայնքի 1,2,4 փողոցների և հրապարակի կապիտալ ասֆալտապատում</t>
  </si>
  <si>
    <t>Շողակաթ համայնքի Աղբերք գյուղի համայնքային կենտրոնի շենքի հիմնանորոգման և հարակից տարածքի բարեկարգման աշխատանքներ</t>
  </si>
  <si>
    <t>Մշակույթի տան կառուցում 2-րդ փուլ</t>
  </si>
  <si>
    <t>Համայնքի կարիքների համար գյուղտեխնիկայի և գյուղատնտեսական սարքավորումների ձեռքբերում</t>
  </si>
  <si>
    <t>Մեքենասարքավորումների ձեռքբերում</t>
  </si>
  <si>
    <t>Լուսաղբյուր</t>
  </si>
  <si>
    <t>Ոռոգման ցանցի նորոգում</t>
  </si>
  <si>
    <t>«Աթլետիկա օլիմպիական մասնագիտացված մանկապատանեկան մարզադպրոց» ՀՈԱԿ-ի շենքի հիմնանորոգում, «Հրաչյա Կլեկչյանի անվան թիվ 1 մշակույթի տուն» ՀՈԱԿ-ի հիմնանորոգում, «Հրանթ Մաթևոսյանի անվան գրադարանային համակարգ» ՀՈԱԿ-ի Թատերական 2 հասցեում գտնվող շենքի հիմնանորոգում</t>
  </si>
  <si>
    <t>հասարակական շենքերի /մշակույթի տուն, համայնքային կենտրոններ և այլն/ կառուցում/վերանորոգում</t>
  </si>
  <si>
    <t>Շամլուղ և Ախթալա բնակավայրերի հանդիսությունների սրահների հիմնանորոգում</t>
  </si>
  <si>
    <t>ԲԲՇ-ների տանիքների վերանորոգում</t>
  </si>
  <si>
    <t>Արևաշող</t>
  </si>
  <si>
    <t>«Յազիկ» թաղամասում մանկական խաղահրապարակի կառուցում</t>
  </si>
  <si>
    <t>Ծաղկաբեր</t>
  </si>
  <si>
    <t>3-րդ փողոցի ջրագծի նորոգում</t>
  </si>
  <si>
    <t>խմելու ջուր/ջրահեռացում</t>
  </si>
  <si>
    <t>Սարչապետ</t>
  </si>
  <si>
    <t>Պետրովկա բնակավայրում հանդիսությունների սրահի վերանորոգում</t>
  </si>
  <si>
    <t>Նորաշեն բնակավայրի մշակույթի տան դահլիճի վերանորոգում</t>
  </si>
  <si>
    <t>Գիշերային լուսավորություն</t>
  </si>
  <si>
    <t>Դարպաս</t>
  </si>
  <si>
    <t>Ճանապարհի պատվածքի և ծածկի ամբողջական վերանորոգում/կառուցում</t>
  </si>
  <si>
    <t>Մեծ Պարնի</t>
  </si>
  <si>
    <t>Մշակույթի տան ամրացման և մարզադահլիճի հիմնանորոգման աշխատանքներ</t>
  </si>
  <si>
    <t>Գուգարք</t>
  </si>
  <si>
    <t>էներգետիկների 5-րդ փողոցի 9-րդ շենքի տանիքի վերանորոգում</t>
  </si>
  <si>
    <t>Համայնքի կարիքների համար գրեյդեր, հիբրիդային դիզել ավլող, փոշեկուլ մեքենայի ձեռքբերում</t>
  </si>
  <si>
    <t>Ֆուտբոլի դաշտի կառուցում</t>
  </si>
  <si>
    <t>Սարչապետ և Նորաշեն բնակավայրերի հուշարձանների վերանորոգում և շրջակա պուրակների բարեկարգում</t>
  </si>
  <si>
    <t xml:space="preserve">Ճոճկան բնակավայրի ՆՈՒՀ ՀՈԱԿ-ի շենքի հիմնանորոգում </t>
  </si>
  <si>
    <t>Ճոճկան բնակավայրի մշակույթի տան գույքի ձեռքբերում</t>
  </si>
  <si>
    <t>Սվերդլով բնակավայրի համայնքային կենտրոնի 2-րդ հարկի կապիտալ նորոգում, տարածքի բարեկարգում</t>
  </si>
  <si>
    <t>Համայնքապետարանի շենքի հիմնանորոգման աշխատանքներ</t>
  </si>
  <si>
    <t>Ֆուտբոլի մարզադաշտի կառուցում</t>
  </si>
  <si>
    <t xml:space="preserve">Չկալով </t>
  </si>
  <si>
    <t>համայնքի գազիֆիկացում</t>
  </si>
  <si>
    <t xml:space="preserve">Օձուն   </t>
  </si>
  <si>
    <t>Մղարթ բնակավայրի համայնքային դահլիճի վերանորոգում</t>
  </si>
  <si>
    <t xml:space="preserve">Օձուն  </t>
  </si>
  <si>
    <t>Օձուն բնակավայրի համայնքային դահլիճի նորոգում</t>
  </si>
  <si>
    <t>Ուռուտ բնակավայրի համայնքային կենտրոնի արտաքին պատերի ամրացում, ներքին հարդարում</t>
  </si>
  <si>
    <t>Ագարակի համայնքային կենտրոնի շենքի ճակատային մասի և 1-ին հարկի կապիտալ նորոգում</t>
  </si>
  <si>
    <t>Համայնքային սեփականություն հանդիսացող շենքերի վերանորոգում</t>
  </si>
  <si>
    <t>Շառլ Ազնավուրի անվան այգու հիմնանորոգում, Տարոն-2 և Տարոն-4 այգիների կառուցում</t>
  </si>
  <si>
    <t>Արվեստի դպրոցի ջեռուցման համակարգի տեղադրում և շենքի վերանորոգում</t>
  </si>
  <si>
    <t>Մարզադպրոցի կառուցում</t>
  </si>
  <si>
    <t xml:space="preserve">Չուխաջյան, Լալվարի փողոցների և կենտրոնական մայթերի կապիտալ նորոգում  </t>
  </si>
  <si>
    <t>Համայնքի բնակավայրերի փողոցների վերանորոգում և ասֆալտապատում</t>
  </si>
  <si>
    <t>Բազում</t>
  </si>
  <si>
    <t>Ներհամայնքային ճանապարհների սալարկում</t>
  </si>
  <si>
    <t xml:space="preserve">Կ․ Դեմիրճյանի, Վ․ Սարգսյանի փողոցների և Լեռնահովիտ բնակավայրի /9, 6, 1 թաղամասերի/ ճանապարհների ասֆալտապատում </t>
  </si>
  <si>
    <t>1-ին փողոցի ասֆալտապատում</t>
  </si>
  <si>
    <t>Աշոտ Երկաթ փողոցի 1-ին նրբանցքի ճանապարհի ասֆալտապատում</t>
  </si>
  <si>
    <t>Կողես բնակավայրի ջրամատակարարման ներքին ցանցի մասնակի վերանորոգում, ջրաչափերի տեղադրում, ՕԿՋ-ի վերանորոգում</t>
  </si>
  <si>
    <t>Համայնքի կարիքների համար գյուղգործիքների ձեռքբերում</t>
  </si>
  <si>
    <t>Բովաձոր, Լեջան, Լոռի Բերդ, Յաղդան, Կողես, Ուռուտ, Սվերդլով բնակավայրերի համար հակակարկտային կայանների ձեռքբերում</t>
  </si>
  <si>
    <t>Մեծավան բնակավայրի Կոմիտասի փողոցի նորոգում</t>
  </si>
  <si>
    <t>1-ին փողոցի 6-րդ փակուղու և 2-րդ փողոցի ջրահեռացման համակարգի կառուցում</t>
  </si>
  <si>
    <t>Բնակավայրերի փողոցների կառուցում/նորոգում, ասֆալտապատում</t>
  </si>
  <si>
    <t>Վահագնի</t>
  </si>
  <si>
    <t>Համայնքի կարիքների համար գյուղտեխնիկայի և գյուղսարքավորումների ձեռքբերում</t>
  </si>
  <si>
    <t>Փողոցների վերակառուցման աշխատանքներ</t>
  </si>
  <si>
    <t>«Յազիկ» թաղամասի ճանապարհի հիմնանորոգում</t>
  </si>
  <si>
    <t>Գերեզմանատան ճանապարհի ասֆալտապատման աշխատանքներ</t>
  </si>
  <si>
    <t>Փողոցների կառուցման աշխատանքներ</t>
  </si>
  <si>
    <t>11-րդ փողոցի չասֆալտապատված հատվածի վերականգնում և ասֆալտապատում</t>
  </si>
  <si>
    <t>6-րդ և 1-ին փողոցների ասֆալտապատում</t>
  </si>
  <si>
    <t>14-րդ փող․ և էներգետիկների 5-րդ փողոցի 7 շենքի երկաթբետոնե անձրևաջրերի հեռացման առվակի կառուցում</t>
  </si>
  <si>
    <t>Ներհամայնքային ճանապարհների բարեկարգում մասնակի նորոգման, ասֆալտապատման և տուֆապատման միջոցով</t>
  </si>
  <si>
    <t>Ճոճկան բնակավայրի ոռոգման համակարգի կառուցում</t>
  </si>
  <si>
    <t>Դեբեդ</t>
  </si>
  <si>
    <t>Ջրամատակարարման համակարգի նորոգում և կառուցում</t>
  </si>
  <si>
    <t>Շամուտ բնակավայրի խմելու ջրի արտաքին ցանցի մասնակի հիմնանորոգում</t>
  </si>
  <si>
    <t>Ջրամատակարարման, ինչպես նաև ջրահեռացման համակարգի կառուցում/նորոգում</t>
  </si>
  <si>
    <t>Համայնքի մի շարք փողոցների ասֆալտապատում</t>
  </si>
  <si>
    <t>Խմելու ջրի Կառնուտ ջրագծի վերանորոգում</t>
  </si>
  <si>
    <t>13-րդ և 14-րդ փողոցների ասֆալտապատում</t>
  </si>
  <si>
    <t>Փողոցների լուսավորության ընդլայնում</t>
  </si>
  <si>
    <t>Միխայլովկա բնակավայրի ջրագծի ներքին ցանցի վերանորոգում</t>
  </si>
  <si>
    <t>Լեջան բնակավայրի ջրամատակարարման ներքին ցանցի մասնակի փոխարինում, ՕԿՋ-ի ամրացում</t>
  </si>
  <si>
    <t>Բովաձոր բնակավայրի ջրամատակարարման ներքին ցանցի մասնակի նորոգում, ջրաչափերի տեղադրում</t>
  </si>
  <si>
    <t>Յաղդան բնակավայրի ջրամատակարարման ներքին ցանցի մասնակի նորոգում, ջրաչափերի տեղադրում</t>
  </si>
  <si>
    <t xml:space="preserve">Սպիտակ </t>
  </si>
  <si>
    <t>Հրապարակում երգող, պարող և լուսային շատրվանների կառուցում և հրապարակի լուսային ձևավորում</t>
  </si>
  <si>
    <t>Ոռոգման համակարգի մասնակի ընդլայնում/3-րդ, 13-րդ փող, 2-րդ փող. 1-ին նրբ./</t>
  </si>
  <si>
    <t>Կենտրոնական ջրահեռացման համակարգի վերակառուցում</t>
  </si>
  <si>
    <t>Ջրահեռացման համակարգի վերակառուցում</t>
  </si>
  <si>
    <t>Սպիտակ ՄԱԶԾ</t>
  </si>
  <si>
    <r>
      <t xml:space="preserve">Համայնքի 3 ԲԲՇ-ի /Ավետիսյան 17, Ալեք Մանուկյան 14, </t>
    </r>
    <r>
      <rPr>
        <b/>
        <sz val="10"/>
        <color indexed="8"/>
        <rFont val="GHEA Grapalat"/>
        <family val="3"/>
      </rPr>
      <t xml:space="preserve">Թորոսյան 21/ </t>
    </r>
    <r>
      <rPr>
        <sz val="10"/>
        <color indexed="8"/>
        <rFont val="GHEA Grapalat"/>
        <family val="3"/>
      </rPr>
      <t>էներգախնայողության և էներգաարդյունավետության բարձրացում</t>
    </r>
  </si>
  <si>
    <t>Կուրթան, Վարդաբլուր, Գյուլագարակ, Գարգառ բնակավայրերի ներհամայնքային ճանապարհների ասֆալտապատում</t>
  </si>
  <si>
    <t>Արջուտ</t>
  </si>
  <si>
    <t>Մեղապարտ, Ռուսթավելի, Սուրբ Նշան, Նալբանդյան և Դուրյան փողոցների մայթերի հիմնանորոգում</t>
  </si>
  <si>
    <t>Կենտրոնական ճանապարհի ջրահեռացման համակարգի կառուցում և հենապատի վերակառուցում</t>
  </si>
  <si>
    <t>Արևային էլեկտրակայաններով սնվող գիշերային լուսավորման համակարգի անցկացում</t>
  </si>
  <si>
    <t xml:space="preserve">Թումանյան  </t>
  </si>
  <si>
    <t>Թումանյան, Մարց, Լորուտ, Քարինջ, Շամուտ, Աթան, Ահնիձոր բնակավայրերի փողոցային լուսավորության ընդլայնում</t>
  </si>
  <si>
    <t>Համայնքի բնակավայրերում լուսավորության համակարգերի կառուցում</t>
  </si>
  <si>
    <t xml:space="preserve">Ախթալա        </t>
  </si>
  <si>
    <t>ԲԲՇ-ի էներգաարդյունավետության բարձրացում</t>
  </si>
  <si>
    <t>Մանկապարտեզի գույքի ձեռքբերում</t>
  </si>
  <si>
    <t xml:space="preserve">Ախթալա </t>
  </si>
  <si>
    <t>Ճոճկան և Մեծ Այրում բնակավայրերի լուսավորության նոր համակարգերի կառուցում</t>
  </si>
  <si>
    <t xml:space="preserve">Ալավերդի  </t>
  </si>
  <si>
    <t>ԲԲՇ-ի տանիքների վերանորոգում</t>
  </si>
  <si>
    <t>Տաշիր և Լեռնահովիտ բնակավայրերի լուսավորության ցանցի ընդլայնում և արդիականացում՝ նոր էներգաարդյունավետ տեխնոլոգիաների միջոցով</t>
  </si>
  <si>
    <t>Փողոցային լուսավորության կառուցում</t>
  </si>
  <si>
    <t xml:space="preserve">Արևաշող </t>
  </si>
  <si>
    <t>Համայնքապետարանի տանիքի հարավային լանջին արևային ֆոտովոլտային կայանի և համայնքի 1 փողոց 11 նրբանցքի փողոցային լուսավորության ցանցի կառուցում</t>
  </si>
  <si>
    <t>Շենավան</t>
  </si>
  <si>
    <t>Ֆոտովոլտային արևային կայանի և արտաքին լուսավորության կառուցում</t>
  </si>
  <si>
    <t>Գեղասար</t>
  </si>
  <si>
    <t>Խմելու ջրագծի վերակառուցում և մարիչ հորի կառուցում /2-րդ և 3-րդ փողոցներ/</t>
  </si>
  <si>
    <t>Աթան բնակավայրի ոռոգման ջրագծի կառուցում</t>
  </si>
  <si>
    <t>Շիրակամուտ</t>
  </si>
  <si>
    <t>Արևային ֆոտովոլտային կայանի և Վանաձոր-Գյումրի ավտոմայրուղու Շիրակամուտ համայնքի տարածքով անցնող հատվածի գիշերային լուսավորության ցանցի կառուցում</t>
  </si>
  <si>
    <t>Արևային ֆոտովոլտային կայանների տեղադրում</t>
  </si>
  <si>
    <t>Վերականգնվող էներգետիկա, այդ թվում` արևային ֆոտովոլտային կայանների տեղադրում:</t>
  </si>
  <si>
    <t>Փողոցային լուսավորության համակարգի կառուցում, այդ թվում՝ արևային ֆոտովոլտային կայանի տեղադրում</t>
  </si>
  <si>
    <t>Փողոցների գիշերային լուսավորության համակարգը սնուցող 19.2 կվտ դրվածքային հզորությամբ մոնոբյուրեղային  արևային վահանակներով ֆոտովոլտային կայանի և էներգախնայող լեդ տեսակի լուսատուներով հենասյուների կառուցում</t>
  </si>
  <si>
    <t>Աշխատանքները ավարտված են</t>
  </si>
  <si>
    <t>ֆոտովոլտային կայանի կառուցում</t>
  </si>
  <si>
    <t>Մեղրաշեն</t>
  </si>
  <si>
    <t>Մեղրաշեն համայնքի հանդիսությունների սրահի գույքի ձեռքբերում և կահավորում</t>
  </si>
  <si>
    <t>հակակարկտային կայանների ձեռքբերում</t>
  </si>
  <si>
    <t>համայնքի տեխնիկական վերազինում՝ գրեյդերի ձեռքբերման միջոցով</t>
  </si>
  <si>
    <t>Հայկավան</t>
  </si>
  <si>
    <t>Համայնքապետարանի շենքի ներքին վերանորոգում, տանիքի վերանորոգում և ջեռուցման համակարգի անցկացում</t>
  </si>
  <si>
    <t>Թիվ 1 փողոցի 2-րդ հատվածի ասֆալտապատման աշխատանքներ</t>
  </si>
  <si>
    <t>Մանակապարտեզի կահավորում</t>
  </si>
  <si>
    <t>7-րդ փողոցի 1240քմ ճանապարհի ասֆալտապատման աշխատանքներ</t>
  </si>
  <si>
    <t>Հառիճ</t>
  </si>
  <si>
    <t>7-րդ փողոցի 1400քմ․ ճանապարհի ասֆալտապատման աշխատանքներ</t>
  </si>
  <si>
    <t>Սարատակ</t>
  </si>
  <si>
    <t>250մ ներհամայնքային ասֆալտապատ ճանապարհի հիմնանորոգում</t>
  </si>
  <si>
    <t>Արփի</t>
  </si>
  <si>
    <t>Աղվորիկ և Արդենիս բնակավայրերի 2430մ խմելու ջրի ջրագծի կառուցում և վերանորոգում</t>
  </si>
  <si>
    <t>Թիվ 2, 3, 5, 6 փողոցների բարեկարգում և խճապատում</t>
  </si>
  <si>
    <t>Ախուրյան բնակավայրի ճանապարհների ասֆալտապատում</t>
  </si>
  <si>
    <t xml:space="preserve">Վահրամաբերդ բնակավայրի Լենգես թաղամաս 2-րդ խճուղի թիվ1 և 4 հասցեներում գտնվող ԲԲՇ-երի տանիքների վերանորոգում </t>
  </si>
  <si>
    <t>Արևային ֆոտովոլտային կայանի տեղադրում</t>
  </si>
  <si>
    <t>Աշոցք, Կրասար և Սիզավետ բնակավայրերում ասֆալտապատման աշխատանքների իրականացում</t>
  </si>
  <si>
    <t>Համայնքի կենտրոնական մուտքի թիվ 8-րդ փողոցի ասֆալտապատում</t>
  </si>
  <si>
    <t>Քեթի բնակավայրի մանկապապարտեզի շենքի վերակառուցում</t>
  </si>
  <si>
    <t xml:space="preserve">Գյումրի </t>
  </si>
  <si>
    <t>Սանմաքրման տեխնիկասարքավորումների և ավտոբուսների ձեռքբերում</t>
  </si>
  <si>
    <t>Ներհամայնքային փողոցների խճապատում և տուֆ քարով սալապատում</t>
  </si>
  <si>
    <t>Կենտրոնական թիվ 1 փողոցի ասֆալտապատման աշխատանքներ</t>
  </si>
  <si>
    <t>Ոռոգման համակարգը պլաստիկ խողովակաշարով փոխարինում</t>
  </si>
  <si>
    <t>Փոքր Մանթաշ</t>
  </si>
  <si>
    <t>Ներհամայնքային ճանապարհների տուֆ քարով սալապատման աշխատանքներ</t>
  </si>
  <si>
    <t>Լեռնուտ բնակավայրի մանկապարտեզի շենքի վերակառուցում</t>
  </si>
  <si>
    <t>Մարմաշեն բնակավայրի մանկապարտեզի շենքի վերակառուցում</t>
  </si>
  <si>
    <t>Ջաջուռ բնակավայրի մանկապարտեզի շենքի վերակառուցում</t>
  </si>
  <si>
    <t>Մանկապարտեզների կառուցում, վերակառուցում/ նորոգում</t>
  </si>
  <si>
    <t>Փոքրաշեն բնակավայրի վարչական կենտրոնի շենքի կառուցում</t>
  </si>
  <si>
    <t xml:space="preserve"> այգիներում և պուրակներում նստարանների, խաղահրապարակների գույքի, աղբամանների և մետաղական կոնտեյներների ձեռքբերում և տեղադրում</t>
  </si>
  <si>
    <t>Բայանդուր</t>
  </si>
  <si>
    <t>1500մ երկարությամբ ոռոգման ինքնահոս փակ համակարգի պլաստիկ խողովակաշարով կառուցում</t>
  </si>
  <si>
    <t>Արևային ֆոտովոլտային կայանի տեղադրում և փողոցային լուսավորության ցանցի ընդլայնում</t>
  </si>
  <si>
    <t>Փողոցների գիշերային լուսավորության ցանցի անցկացում</t>
  </si>
  <si>
    <t>Համայնքի փողոցներում արտաքին լուսավորության ցանցի անցկացում</t>
  </si>
  <si>
    <t>Արևային ֆոտովոլտային կայանի կառուցում և փողոցային լուսավորության ցանցի ընդլայնում</t>
  </si>
  <si>
    <t>Սպանդարյան</t>
  </si>
  <si>
    <t>Արևային ֆոտովոլտային 30կվտ համակարգի կառուցում</t>
  </si>
  <si>
    <t xml:space="preserve">Անուշավան </t>
  </si>
  <si>
    <t>Արևային ֆոտովոլտային 30կվտ համակարգի կառուցում, մշակույթի տան էլեկտրական ջեռուցման համակարգի անցկացում</t>
  </si>
  <si>
    <t>Համայնքի թիվ 7, 28, 30, 32, 37 և 40 փողոցների էներգաարդյունավետ լուսավորության համակարգի կառուցում</t>
  </si>
  <si>
    <t>Համայնքապետարանի հիմնանորոգում</t>
  </si>
  <si>
    <t>համայնքի բնակավայրերի գիշերային լուսավորման ցանցի անցկացում և արևային ֆոտովոլտային կայանի տեղադրում</t>
  </si>
  <si>
    <t xml:space="preserve">մշակույթի տան հիմնանորոգում </t>
  </si>
  <si>
    <t>Համայնքի գազիֆիկացում</t>
  </si>
  <si>
    <t>Դուրյան փողոցի տուֆ քարով սալիկապատման աշխատանքներ</t>
  </si>
  <si>
    <t>Երկրորդային 17 փողոցների հիմնանորոգում</t>
  </si>
  <si>
    <t>Մայիսյան բնակավայրում թեթև և ծանր տեխնիկայի կայանման սպասարկման կենտրոնի շենքի կառուցում</t>
  </si>
  <si>
    <t>Համայնքի բնակավայրերի ներհամայնքային ասֆալտապատ ճանապարհների հիմնանորոգում</t>
  </si>
  <si>
    <t xml:space="preserve">Աբովյան քաղաքի Հանրապետության պողոտայի   ասֆալտապատում և եզրաքարերի փոխարինում                     </t>
  </si>
  <si>
    <t>Գողթ համայնքի դպրոց տանող  6-րդ փողոցի  ասֆալտապատում</t>
  </si>
  <si>
    <t>Մայակովսկի</t>
  </si>
  <si>
    <t>մանկապարտեզի 2-րդ մասի վերանորոգում, բակի բարեկարգում</t>
  </si>
  <si>
    <t>«Անդրանիկ Պետրոսյանի անվան Բյուրեղավանի քաղաքային պոլիկլինիկա» ՓԲԸ-ի վարչական շենքի և բակի հիմնանորոգում</t>
  </si>
  <si>
    <t>համայնքային փողոցների ասֆալտապատում</t>
  </si>
  <si>
    <t>աղբատար մեքենայի և աղբարկղերի ձեռքբերում</t>
  </si>
  <si>
    <t>Սևաբերդ բնակավայրում ՕԿՋ-ի և ջրագծերի կառուցում , հաշվիչների տեղադրում</t>
  </si>
  <si>
    <t>խմելու ջրագծերի կառուոցում</t>
  </si>
  <si>
    <t>Համայնքի Գ թաղամասի գազիֆիկացում</t>
  </si>
  <si>
    <t>Բնակավայրերի գազաֆիկացում</t>
  </si>
  <si>
    <t>համայնքի 7-րդ փողոցի հիմնանորոգում</t>
  </si>
  <si>
    <t>համայնքի 19-րդ փողոցի հիմնանորոգում</t>
  </si>
  <si>
    <t>Արամուս համայնքի Անկախության թաղա-մասի 4-րդ և 5-րդ, Երիտասարդական թաղամասի 8;9 և 10-րդ փողոցների, Տիգ-րանաձորի խճուղի 3-րդ փակուղու գազա-ֆիկացում</t>
  </si>
  <si>
    <t xml:space="preserve">ներհամայնքային ճանապարհների բարեկարգում և հիմնանորոցում            </t>
  </si>
  <si>
    <t>Քարաշամբ</t>
  </si>
  <si>
    <t>Ներհամայնքային ճանապարհների ասֆալտապատման աշխատանքների կազմակերպում</t>
  </si>
  <si>
    <t>Կաթնաղբյուր համայնքում ոռոգման ջրագծի անցկացում</t>
  </si>
  <si>
    <t>Հրազդան համայնքի բազմաբնակարանային շենքերի ընդհանուր բաժնային սեփականության գույքի նորոգում/բազմաբնակարանային շենքերի վերելակների նորոգում/</t>
  </si>
  <si>
    <t>Գեղաշեն համայնքի մանկապարտեզի բակային հատվածի կառուցում և ինժեներական ցանցի իրականացում</t>
  </si>
  <si>
    <t>մշակույթի տան և երաժշ. դպրոցի գազաֆիկացում, լոկալ ջեռուցման համակարգի տեղադրման աշխատանքներ</t>
  </si>
  <si>
    <t>խմելու ջրի գոյություն ունեցող  մետաղական ջրամբարի և հարակից 3 ջրաբաշխիչ հանգույցների վերակառուցում</t>
  </si>
  <si>
    <t>Գեղաշեն համայնքի D=200մմ կենտրոնական ջրատարի վրա մարիչի (ջրամբար/ հոր) կառուցում</t>
  </si>
  <si>
    <t xml:space="preserve">Արգել </t>
  </si>
  <si>
    <t>ՆՈՒՀ  ՀՈԱԿ մսուր մանկապարտեզի վերանորոգում և գույքի նորացում</t>
  </si>
  <si>
    <t>Ներհամայնքային ճանապարհների ասֆալտապատում</t>
  </si>
  <si>
    <t>Ակունքի 6-րդ փողոցի ասֆալտապատում,Կապուտան բնակավայրի 11-րդ փողոցի ասֆալտապատում,Կոտայք բնակավայրի 13-րդ փողոցի ասֆալտապատում</t>
  </si>
  <si>
    <t>Սոլակ</t>
  </si>
  <si>
    <t xml:space="preserve">համայնքի 8-րդ թաղամասի և 1-ին փողոցի 8-րդ նրբանցքի ասֆալտապատում </t>
  </si>
  <si>
    <t xml:space="preserve">Մեղրաձորի 3-րդ փողոցի ասֆալտապատում </t>
  </si>
  <si>
    <t>2-րդ փողոցի, 1-ին փողոցի 1-ին նրբ և 8-րդ փողոցի  ասֆալտապատում</t>
  </si>
  <si>
    <t>Գեղարդ</t>
  </si>
  <si>
    <t>ճանապարների հիմնանորոգում</t>
  </si>
  <si>
    <t>Մարմարիկի 4-րդ փողոցի ասֆալտապատում</t>
  </si>
  <si>
    <t xml:space="preserve">Վ. Ճարտարապետ փողոցի և մայթի կապիտալ վերանորոգման` ասֆալտապատման  և ճանապարհի հարակից հենապատի վերանորոգում </t>
  </si>
  <si>
    <t>Նոր Գեղի</t>
  </si>
  <si>
    <t xml:space="preserve">Ց. Ղազարյան փողոցի,    4-րդ նրբանցքի ասֆալտապատում </t>
  </si>
  <si>
    <t>Ֆ.Թևոսյան 4-րդ փակուղի 1-ին ՝ 1-ին, 2-րդ, Ֆ.Թևանյան 5-րդ փակուղի՝ 3-րդ, 5-րդ, Ուսումնական 2-րդ փակուղի 1-ին Ուսումնական68.69) բազմաբնակարան շենքերի բակերի բարեկարգում և ասֆալտապատում</t>
  </si>
  <si>
    <t xml:space="preserve">Պռոշյան համայնքի ճանապարհների ասֆալտապատում                   </t>
  </si>
  <si>
    <t>Եղվարդի փողոցների ասֆալտապատում</t>
  </si>
  <si>
    <t>լուսավորության անցկացում</t>
  </si>
  <si>
    <t xml:space="preserve">Ջրվեժ </t>
  </si>
  <si>
    <t>Ձորաղբյուրում ջրագծերի անհատական միացումների և ջրաչափական հանգույցների կառուցում</t>
  </si>
  <si>
    <t>գիշերային լուսավորության ցանցի  անցկացում</t>
  </si>
  <si>
    <t>խմելու ջրագծի կառուցում</t>
  </si>
  <si>
    <t>Արագիլ ԱՍԿ թաղամասի գազիֆիկացում</t>
  </si>
  <si>
    <t>համայնքի գազաֆիկացում</t>
  </si>
  <si>
    <t>2-րդ թաղամասի գազաֆիկացում</t>
  </si>
  <si>
    <t>Մանկապարտեզների կառուցում,վերակառուցում</t>
  </si>
  <si>
    <t>խմելու ջրի ջրագծի անցկացում</t>
  </si>
  <si>
    <t xml:space="preserve">փողոցների արտաքին լուսավորության  </t>
  </si>
  <si>
    <t xml:space="preserve">Փողոցային լուսավորության համակարգի կառուցում </t>
  </si>
  <si>
    <t>Հասարակական շենքերի/մշակույթիտուն,համայնքային կենտրոններ և այլն</t>
  </si>
  <si>
    <t>Նուռնուս բնակավայրում համայնքային կենտրոնի կառուցում, /Նուռնուս  բնակավայրի 13 հասցեի շենքի և նախագծանախահաշվային փաստաթղթերի ձեռք բերում</t>
  </si>
  <si>
    <t>համայնքապետարանի շենքի վերանորոգում</t>
  </si>
  <si>
    <t>Քաղաքային զբոսայգու` Օլիմպիական փողոցից ավտոկայանատեղի  և դեպի այգի տանող ճանապարհի կառուցում</t>
  </si>
  <si>
    <t>Վարչական շենքի վերանորոգում</t>
  </si>
  <si>
    <t>լուսավորության ցանցի ընդլայնում</t>
  </si>
  <si>
    <t>Վերականգնվող էներգետիկա,այդ թվում արևային ֆոտովոլտային կայանի տեղադրում</t>
  </si>
  <si>
    <t>մշակույթի կենտրոնի շենքի հիմնանորոգում</t>
  </si>
  <si>
    <t>Պտղնի</t>
  </si>
  <si>
    <t>մշակույթի դահլիճի վերանորոգում</t>
  </si>
  <si>
    <t>ոռոգման ջրի ներքին ցանցի կառուցում</t>
  </si>
  <si>
    <t>Աղավնաձորի մանկապարտեզի տարածքի բարեկարգում</t>
  </si>
  <si>
    <t>արևային կայանների տեղադրում</t>
  </si>
  <si>
    <t>բազմաբնակարան շենքերի թեք տանիքների հիմնանորոգում</t>
  </si>
  <si>
    <t xml:space="preserve">Արզնի </t>
  </si>
  <si>
    <t>Արզնի համայնքի 3-րդ,  5-րդ  փողոցների ասֆալտապատում</t>
  </si>
  <si>
    <t>մանկապարտեզի վերանորոգում, տանիքի վերակառուցում ,տարածքի բարեկարգում</t>
  </si>
  <si>
    <t>համայնքապետարանի տանիքի և շենքի մի հատվածի վերանորոգում</t>
  </si>
  <si>
    <t>Ջրաբեր բնակավայրի խմելու ջրագծի ներքին ցանցի կառուցում</t>
  </si>
  <si>
    <t>Կապան համայնքի «Կողային բարձման երկու աղբատար մեքենայի ձեռքբերում»</t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</si>
  <si>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GHEA Grapalat"/>
        <family val="3"/>
      </rPr>
      <t>Սիսիան համայնքի «Որոտնավան և Վաղատին բնակավայրերում նախադպրոցական կրթության ապահովում, Սիսիան համայնքի թիվ 2 և թիվ 3 ՆՈՒՀ-երի, Նորավան, Շամբ և Տոլարս բնակավայրերում գտնվող խմբերի վերանորոգում և գույքի արդիականացում»,</t>
    </r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</si>
  <si>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GHEA Grapalat"/>
        <family val="3"/>
      </rPr>
      <t>Տաթև համայնքի «Թվով 3` Հարժիսի, Խոտի, Հալիձորի ՆՈՒՀ-երի շենքերի վերանորոգում»: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</si>
  <si>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GHEA Grapalat"/>
        <family val="3"/>
      </rPr>
      <t xml:space="preserve">Կապան համայնքի «Կապան քաղաքի բազմաբնակարան շենքերի հարթ և լանջավոր տանիքների նորոգում </t>
    </r>
  </si>
  <si>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GHEA Grapalat"/>
        <family val="3"/>
      </rPr>
      <t>Գորիս համայնքի «Կապտաժի և ջրագծի կառուցում` Գորիս համայնքի Վերիշեն բնակավայրում»</t>
    </r>
  </si>
  <si>
    <t xml:space="preserve">Գորայք բնակավայրի Խ. Աբգարյան և Վ. Հովակիմյան փողոցների ասֆալտապատում </t>
  </si>
  <si>
    <t>Գորայք համայնքի կարիքների համար էքսկավատորի ձեռքբերում</t>
  </si>
  <si>
    <r>
      <t>Սիսիան</t>
    </r>
    <r>
      <rPr>
        <sz val="10"/>
        <color indexed="10"/>
        <rFont val="GHEA Grapalat"/>
        <family val="3"/>
      </rPr>
      <t xml:space="preserve"> </t>
    </r>
  </si>
  <si>
    <t>Սիսիան համայնքի Սայաթ-Նովա, Շահումյան, Ա, Մանուկյան փողոցները,  Սյունիքի փողոցից Ույծ բնակավայր տանող ճանապարհահատվածի և Շաքի բնակավայրի կենտրոնական փողոցի հիմնանորոգում</t>
  </si>
  <si>
    <t>Սիսիան քաղաքի Սիսական 31 հասցեի վարչական շենքի, Որոտնավան բնակավայրի վարչական շենքի տանիքի, մանկապատանեկան ստեղծագործության կենտրոնի և գեղարվեստի դպրոցի շենքերի տանիքների վերանորոգում</t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</si>
  <si>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GHEA Grapalat"/>
        <family val="3"/>
      </rPr>
      <t>Կապան համայնքի «Եղվարդ գյուղի խմելու ջրագծի կառուցում և Ագարակ գյուղի ջրագծի վերանորոգում ու ՕԿՋ-ի կառուցում»,</t>
    </r>
  </si>
  <si>
    <t xml:space="preserve"> Սիսիան համայնքի «Լուսավորության համակարգի ընդլայնում Աշոտավան, Անգեղակոթ, Շաղատ, Իշխանասար, Ախլաթյան, Թասիկ բնակավայրերում և Սիսիան քաղաքում»,</t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</si>
  <si>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GHEA Grapalat"/>
        <family val="3"/>
      </rPr>
      <t>Կապան համայնքի «Կապան, Գեղանուշ և Արծվանիկ բնակավայրերի ներհամայնքային ճանապարհների, փողոցների, մայթերի և բակերի հիմնանորոգում»,</t>
    </r>
  </si>
  <si>
    <t xml:space="preserve">Քաջարան  </t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</si>
  <si>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GHEA Grapalat"/>
        <family val="3"/>
      </rPr>
      <t xml:space="preserve">Քաջարան համայնքի «Համայնքի բնակավայրերի փողոցների հիմնանորոգում, բարեկարգում» 20%-ից ավել ներդրող </t>
    </r>
  </si>
  <si>
    <t>Գորայք համայնքի Սպանդարյան բնակավայրի կոյուղագծերի կառուցում</t>
  </si>
  <si>
    <t>Գորայք համայնքի Ծղուկ բնակավայրի խմելու ջրագծի կառուցում (1-ից-3-րդ փողոցներ)</t>
  </si>
  <si>
    <t xml:space="preserve">Գորայք </t>
  </si>
  <si>
    <t>Գորայք համայնքի Սառնակունք բնակավայրի վարչական շենքի ջեռուցման համակարգի կառուցում՝ արևային ֆոտովոլտային կայանի տեղադրմամբ</t>
  </si>
  <si>
    <t xml:space="preserve">Դիլիջան </t>
  </si>
  <si>
    <t>Ներհամայնքային նշանակության ճանապարհների բարեկարգում</t>
  </si>
  <si>
    <t>Թիվ3 մանկապարտեզ ՀՈԱԿ-ի և թիվ6 մանկապարտեզ ՀՈԱԿ-ի հիմնանորոգում</t>
  </si>
  <si>
    <t>Բլբուլյան փողոցի և ԲԲՇ-ի բակերի վերանորոգում</t>
  </si>
  <si>
    <t xml:space="preserve">Ազատամուտ  </t>
  </si>
  <si>
    <t>6 ԲԲՇ-ների տանիքների վերանորոգում</t>
  </si>
  <si>
    <t xml:space="preserve">Այգեհովիտ </t>
  </si>
  <si>
    <t>Կենտրոնական փողոցի մի հատվածի ասֆալտապատում</t>
  </si>
  <si>
    <t>Բերդ` միայն Չորաթանը՝ մնացածը այլ ծրագրով</t>
  </si>
  <si>
    <t>Տավուշ,Չորաթան, Այգեպար և Ն.Կ.Աղբյուր  բնակավայրերի խմելու ջրագծերի կառուցում</t>
  </si>
  <si>
    <t>Բերդ</t>
  </si>
  <si>
    <t>Այգեձոր, Վ․ Կարմիր աղբյուր, Նորաշեն, Վարագավան բնակավայրերի մշակույթի տների տանիքների և լուսամուտների հիմնովին վերանորոգում</t>
  </si>
  <si>
    <t xml:space="preserve">Բերդ  </t>
  </si>
  <si>
    <t>Մովսես գյուղի ներհամայնքային 2 կմ ,ճանապարհի ասֆալտապատում, Բերդ և Այգեձոր բնակավայրերի փողոցների և բակերի 10300քմ սալիկապատում</t>
  </si>
  <si>
    <t xml:space="preserve"> 7 ԲԲՇ-ի ընդհանուր օգտագործման տարածքների վերանորոգում էներգաարդյունավետության արդիականացում</t>
  </si>
  <si>
    <t xml:space="preserve">Սևքար  </t>
  </si>
  <si>
    <t>Փողոցային լուսավորության անցկացում</t>
  </si>
  <si>
    <t xml:space="preserve">Գանձաքար  </t>
  </si>
  <si>
    <t>Թաղամասային ճանապարհների լուսավորության արտաքին ցանցի ընդլայնում</t>
  </si>
  <si>
    <t>Զառիթափ համայնքի  և Սարավան բնակավայրի
խմելու ջրագծի և գլխամասային կառույցների  կառուցում</t>
  </si>
  <si>
    <t xml:space="preserve"> Մարտիրոս,Սերս և Բարձրունի բնակավայրերի 
խմելու ջրագծի կառուցում</t>
  </si>
  <si>
    <t xml:space="preserve">  Արտավան բնակավայրի խմելու ջրագծի կապիտալ վերանորոգում գլխամասային կառույցների  կառուցում</t>
  </si>
  <si>
    <t>Մանկական զարգացման կենտրոնի և դրան կից խաղահրապարակիկառուցումԳնդեվազ համայնքի մանկապարտեզ»ՀՈԱԿ-ի մասնաշենքի մասնակի վերանորոգում,մանկապարտեզների բակի բարեկարգում</t>
  </si>
  <si>
    <t>Արենի համայնքի Արենի ,Ելփին, Ռինդ ,Աղավնաձոր,բնակավայրերում 6հատ հակակարկտային կայանների կառուցում</t>
  </si>
  <si>
    <t>Խմելու ջրի խողովակաշարի կառուցում և վերանորոգում,ՕԿՋ-ների վերանորոգում</t>
  </si>
  <si>
    <t>Գլաձոր բնակավայրում  մշակույթի տան  դահլիճի վերակառուցում մշակույթային միջոցառումների իրականացման համար համար</t>
  </si>
  <si>
    <t>Ջերմուկ քաղաքի բակային տարածքների  և Հերհեր գյուղի 1-ին փողոցի ասֆալտապատում,</t>
  </si>
  <si>
    <t>Ջերմուկ քաղաքում մինչև 300ԿՎ/Ժ հզորությամբ ֆոտովոլտային կայանի կառուցում</t>
  </si>
  <si>
    <t>Արենի համայնքի Ագարակաձոր,Ելփին,Խաչիկ,Ռինդ բնակավայրերի ոռոգման ջրագծերի կառուցում</t>
  </si>
  <si>
    <t xml:space="preserve">Արենի համայնքի Աղավնաձոր,Արենի,Ելփին,Չիվա,Խաչիկ,Ռինդ,Արփի, Գնիշիկ բնակավայրերում խմելու ջրի կապտաժների և ջրագծերի կառուցում ,կոյուղագծերի կառուցում Աղավնաձոր բնակավայրում </t>
  </si>
  <si>
    <t>Եղեգիս համայնքի ոռոգման խողովակաշարի կառուցում</t>
  </si>
  <si>
    <t>Գլաձոր բնակավայրում ցամաքուրդի կառուցում և Վերնաշեն բնակավայրում ջրաչափական հորերի  և գլխամասային կառույցների վերակառուցում</t>
  </si>
  <si>
    <t>Գլաձոր բնակավայրի որոշ փողոցների գազաֆիկացման համալրում,Գլաձորի մշակույթի տան և Վերնաշեն մանկապարտեզի գազաֆիկացում</t>
  </si>
  <si>
    <t xml:space="preserve">Մալիշկա համայնքի ներհամայնքայ ին փողոց ներ ի / 26 - րդ փ. թիվ 18 հասցեից մինչև  3 - րդ փ. թիվ 78  հասցե ,  26 - րդ փ. թիվ 20 հասցեից մինչև 26 - րդ  փ. թիվ 46  հասցե , 2 9 - րդ փ. թիվ 19  հասցեից մինչև 2 5 - րդ  փ. թիվ 62  հասցե , 25 - րդ փ. 62 հասցեից մինչև 3 - րդ  փ. թիվ 39 հասցե / փողոց ային լուսավորությ ուն </t>
  </si>
  <si>
    <t>Արենի համայնքի Ագարակաձոր,Աղավնաձոր,Արփի բնակավայրերում թվով 14 փողոցների գազատարի ներքին ցանցերի կառուցում և երեք մանկապարտեզների գազաֆիկացում</t>
  </si>
  <si>
    <r>
      <t>Նոր ուղի համայնքի  </t>
    </r>
    <r>
      <rPr>
        <sz val="10"/>
        <color indexed="8"/>
        <rFont val="GHEA Grapalat"/>
        <family val="3"/>
      </rPr>
      <t>Հանդիսությունների սրահի կառուցման շարունակական աշխատանքեր</t>
    </r>
    <r>
      <rPr>
        <sz val="10"/>
        <color indexed="8"/>
        <rFont val="GHEA Grapalat"/>
        <family val="3"/>
      </rPr>
      <t xml:space="preserve"> </t>
    </r>
    <r>
      <rPr>
        <b/>
        <sz val="10"/>
        <color indexed="8"/>
        <rFont val="GHEA Grapalat"/>
        <family val="3"/>
      </rPr>
      <t>3-րդ փուլ</t>
    </r>
  </si>
  <si>
    <r>
      <t>Արաքսավան համայնքի  </t>
    </r>
    <r>
      <rPr>
        <sz val="10"/>
        <color indexed="8"/>
        <rFont val="GHEA Grapalat"/>
        <family val="3"/>
      </rPr>
      <t>Համայնքապետարանին հարող փողոցի  և Պ. Սևակի փողոցի  շուրջ 0,3կմ հատավածի ասֆալտապատման աշխատանքներ</t>
    </r>
    <r>
      <rPr>
        <sz val="10"/>
        <color indexed="8"/>
        <rFont val="GHEA Grapalat"/>
        <family val="3"/>
      </rPr>
      <t></t>
    </r>
  </si>
  <si>
    <r>
      <t>Ազատավան համայնքի  </t>
    </r>
    <r>
      <rPr>
        <sz val="10"/>
        <color indexed="8"/>
        <rFont val="GHEA Grapalat"/>
        <family val="3"/>
      </rPr>
      <t>Մանկապարտեզի տարածքի ցանկապատի և շվաքարանի, լոկալ ջեռուցման համակարգի կառուցում</t>
    </r>
    <r>
      <rPr>
        <sz val="10"/>
        <color indexed="8"/>
        <rFont val="GHEA Grapalat"/>
        <family val="3"/>
      </rPr>
      <t xml:space="preserve"> </t>
    </r>
  </si>
  <si>
    <r>
      <t>Քաղցրաշեն համայնքի  </t>
    </r>
    <r>
      <rPr>
        <sz val="10"/>
        <color indexed="8"/>
        <rFont val="GHEA Grapalat"/>
        <family val="3"/>
      </rPr>
      <t>Ստեփան Շահումյան փողոցի ասֆալտապատման աշխատանքներ</t>
    </r>
    <r>
      <rPr>
        <sz val="10"/>
        <color indexed="8"/>
        <rFont val="GHEA Grapalat"/>
        <family val="3"/>
      </rPr>
      <t></t>
    </r>
  </si>
  <si>
    <r>
      <rPr>
        <b/>
        <sz val="10"/>
        <color indexed="8"/>
        <rFont val="GHEA Grapalat"/>
        <family val="3"/>
      </rPr>
      <t xml:space="preserve">             </t>
    </r>
    <r>
      <rPr>
        <sz val="10"/>
        <color indexed="8"/>
        <rFont val="GHEA Grapalat"/>
        <family val="3"/>
      </rPr>
      <t xml:space="preserve">Լիճք համայնքի Ա 6 թաղ թիվ 1 փող., Ա 2 թաղ. թիվ 1 և 9 փողոցների ասֆալտապատում  </t>
    </r>
  </si>
  <si>
    <t>ՀՀ պետական բյուջեից համաֆինանսավորման չափը</t>
  </si>
  <si>
    <t xml:space="preserve">Արագածավան </t>
  </si>
  <si>
    <t xml:space="preserve">Բազմաբնակարանային շենքերի ընդհանուր բաժնային սեփականության գույքի նորոգում,այդ թվում էներգախնայող միջոցառուների կիրառում / Արևիկ համայնքրի 13,14,15, 28-րդ և 30 րդ փողոցների գազաֆիկացում </t>
  </si>
  <si>
    <t xml:space="preserve">Մրգաստան,  </t>
  </si>
  <si>
    <r>
      <t xml:space="preserve">Գանձակ համայնքի ներհամայնքային Խ․ Աբովյան և Ս․ Կապուտիկյան փողոցների ասֆալտապատում /2-րդ փուլ/ </t>
    </r>
    <r>
      <rPr>
        <b/>
        <sz val="10"/>
        <color indexed="8"/>
        <rFont val="GHEA Grapalat"/>
        <family val="3"/>
      </rPr>
      <t xml:space="preserve">                                   </t>
    </r>
  </si>
  <si>
    <t>Ծովինար համայնքի մսուր մանկապարտեզի վարչական շենքի վերանորոգում՝ /2-րդ փուլ /</t>
  </si>
  <si>
    <t xml:space="preserve">                 Բ. Բադալյանի կողմից ներկայացված դիտարկումների հիման վրա նախագիծը լրամշակվել է, ինչի արդյունքում  ծրագրի ընդհանուր բյուջեն ավելացել է 10 000 000 ՀՀ դրամով           Սևան համայնքի թվով 5 բակային ճանապարհների հիմնանորոգում</t>
  </si>
  <si>
    <t xml:space="preserve">Մեծ Մասրիկ  </t>
  </si>
  <si>
    <t xml:space="preserve">Անի </t>
  </si>
  <si>
    <t xml:space="preserve">Մեղրաշեն </t>
  </si>
  <si>
    <t>Մեղրի համայնքի «Ագարակ քաղաքի Աբովյան փողոցի` 981մ երկարությամբ հատվածի հիմնանորոգում, մայթերի բարեկարգում, կանաչապատում»</t>
  </si>
  <si>
    <t>Արենի համայնքի Արենի բնակավայրում  մեքենա-տրակտորային պարկի կառուցում,Ագարակաձոր բնակավայրում մշակույթի տան հիմնանորոգում,Արփի բնակավայրումմշակութային և սպորտային միջոցառումների կազմակերպման կենտրոնի կառուցում/նախկին ճաշարանի շենքի չնորոգված մասի հիմնանորոգում/Ռինդ բնակավայրում ֆուտբոլոյին դաշտի կառուցում</t>
  </si>
  <si>
    <t xml:space="preserve">Մրցույթի արդյունքում ծրագրի գումարը </t>
  </si>
  <si>
    <t>2018 թվականին իրականացված սուբվենցիոն ծրագրեր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</si>
</sst>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_-* #,##0.00\ _֏_-;\-* #,##0.00\ _֏_-;_-* &quot;-&quot;??\ _֏_-;_-@_-"/>
    <numFmt numFmtId="166" formatCode="_(* #,##0_);_(* \(#,##0\);_(* &quot;-&quot;??_);_(@_)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i/>
      <sz val="10"/>
      <color indexed="8"/>
      <name val="GHEA Grapalat"/>
      <family val="3"/>
    </font>
    <font>
      <b/>
      <i/>
      <sz val="10"/>
      <name val="GHEA Grapalat"/>
      <family val="3"/>
    </font>
    <font>
      <sz val="11"/>
      <color indexed="10"/>
      <name val="Calibri"/>
      <family val="2"/>
    </font>
    <font>
      <i/>
      <sz val="10"/>
      <name val="GHEA Grapalat"/>
      <family val="3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8"/>
      <name val="GHEA Grapalat"/>
      <family val="3"/>
    </font>
    <font>
      <b/>
      <i/>
      <sz val="12"/>
      <color indexed="8"/>
      <name val="GHEA Grapalat"/>
      <family val="3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sz val="11"/>
      <color indexed="8"/>
      <name val="Arial Armenian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GHEA Mariam"/>
      <family val="3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i/>
      <sz val="8"/>
      <color indexed="8"/>
      <name val="GHEA Grapalat"/>
      <family val="3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GHEA Grapalat"/>
      <family val="3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sz val="10"/>
      <color rgb="FF006100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8" tint="0.799950003623962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1">
    <xf numFmtId="0" fontId="0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3" fontId="9" fillId="0" borderId="0" xfId="0" applyNumberFormat="1" applyFont="1" applyAlignment="1">
      <alignment/>
    </xf>
    <xf numFmtId="3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3" fontId="7" fillId="8" borderId="2" xfId="0" applyNumberFormat="1" applyFont="1" applyFill="1" applyBorder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/>
    </xf>
    <xf numFmtId="3" fontId="5" fillId="8" borderId="2" xfId="0" applyNumberFormat="1" applyFont="1" applyFill="1" applyBorder="1" applyAlignment="1">
      <alignment horizontal="center" vertical="center" wrapText="1"/>
    </xf>
    <xf numFmtId="3" fontId="6" fillId="8" borderId="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7" fillId="9" borderId="2" xfId="0" applyNumberFormat="1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11" borderId="0" xfId="0" applyFont="1" applyFill="1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5" fillId="12" borderId="2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4" borderId="2" xfId="0" applyFont="1" applyFill="1" applyBorder="1" applyAlignment="1">
      <alignment/>
    </xf>
    <xf numFmtId="0" fontId="15" fillId="4" borderId="2" xfId="0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/>
    </xf>
    <xf numFmtId="0" fontId="15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/>
    </xf>
    <xf numFmtId="0" fontId="13" fillId="4" borderId="0" xfId="0" applyFont="1" applyFill="1" applyAlignment="1">
      <alignment/>
    </xf>
    <xf numFmtId="3" fontId="18" fillId="4" borderId="2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/>
    </xf>
    <xf numFmtId="0" fontId="3" fillId="4" borderId="2" xfId="0" applyFont="1" applyFill="1" applyBorder="1" applyAlignment="1">
      <alignment horizontal="center" vertical="center"/>
    </xf>
    <xf numFmtId="0" fontId="13" fillId="4" borderId="0" xfId="0" applyFont="1" applyFill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3" fontId="4" fillId="4" borderId="2" xfId="26" applyNumberFormat="1" applyFont="1" applyFill="1" applyBorder="1" applyAlignment="1">
      <alignment horizontal="center" vertical="center" wrapText="1"/>
      <protection/>
    </xf>
    <xf numFmtId="0" fontId="3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4" fillId="4" borderId="2" xfId="24" applyNumberFormat="1" applyFont="1" applyFill="1" applyBorder="1" applyAlignment="1">
      <alignment horizontal="center" vertical="center" wrapText="1"/>
      <protection/>
    </xf>
    <xf numFmtId="3" fontId="3" fillId="4" borderId="2" xfId="22" applyNumberFormat="1" applyFont="1" applyFill="1" applyBorder="1" applyAlignment="1">
      <alignment horizontal="center" vertical="center" wrapText="1"/>
      <protection/>
    </xf>
    <xf numFmtId="0" fontId="21" fillId="4" borderId="0" xfId="0" applyFont="1" applyFill="1" applyAlignment="1">
      <alignment/>
    </xf>
    <xf numFmtId="0" fontId="3" fillId="4" borderId="5" xfId="0" applyFont="1" applyFill="1" applyBorder="1" applyAlignment="1">
      <alignment/>
    </xf>
    <xf numFmtId="0" fontId="3" fillId="4" borderId="2" xfId="26" applyFont="1" applyFill="1" applyBorder="1" applyAlignment="1">
      <alignment horizontal="center" vertical="center" wrapText="1"/>
      <protection/>
    </xf>
    <xf numFmtId="0" fontId="15" fillId="4" borderId="2" xfId="26" applyFont="1" applyFill="1" applyBorder="1" applyAlignment="1">
      <alignment horizontal="center" vertical="center" wrapText="1"/>
      <protection/>
    </xf>
    <xf numFmtId="0" fontId="25" fillId="4" borderId="2" xfId="0" applyFont="1" applyFill="1" applyBorder="1" applyAlignment="1">
      <alignment horizontal="justify" vertical="center"/>
    </xf>
    <xf numFmtId="0" fontId="3" fillId="4" borderId="2" xfId="28" applyFont="1" applyFill="1" applyBorder="1" applyAlignment="1">
      <alignment horizontal="center" vertical="center"/>
      <protection/>
    </xf>
    <xf numFmtId="0" fontId="3" fillId="4" borderId="2" xfId="28" applyFont="1" applyFill="1" applyBorder="1" applyAlignment="1">
      <alignment horizontal="center" vertical="center" wrapText="1"/>
      <protection/>
    </xf>
    <xf numFmtId="0" fontId="15" fillId="4" borderId="2" xfId="28" applyFont="1" applyFill="1" applyBorder="1" applyAlignment="1">
      <alignment horizontal="center" vertical="center" wrapText="1"/>
      <protection/>
    </xf>
    <xf numFmtId="3" fontId="3" fillId="4" borderId="2" xfId="28" applyNumberFormat="1" applyFont="1" applyFill="1" applyBorder="1" applyAlignment="1">
      <alignment horizontal="center" vertical="center" wrapText="1"/>
      <protection/>
    </xf>
    <xf numFmtId="0" fontId="3" fillId="4" borderId="2" xfId="22" applyFont="1" applyFill="1" applyBorder="1" applyAlignment="1">
      <alignment horizontal="center" vertical="center"/>
      <protection/>
    </xf>
    <xf numFmtId="0" fontId="3" fillId="4" borderId="2" xfId="22" applyFont="1" applyFill="1" applyBorder="1" applyAlignment="1">
      <alignment horizontal="center" vertical="center" wrapText="1"/>
      <protection/>
    </xf>
    <xf numFmtId="0" fontId="15" fillId="4" borderId="2" xfId="22" applyFont="1" applyFill="1" applyBorder="1" applyAlignment="1">
      <alignment horizontal="center" vertical="center" wrapText="1"/>
      <protection/>
    </xf>
    <xf numFmtId="0" fontId="4" fillId="4" borderId="2" xfId="28" applyFont="1" applyFill="1" applyBorder="1" applyAlignment="1">
      <alignment horizontal="center" vertical="center" wrapText="1"/>
      <protection/>
    </xf>
    <xf numFmtId="0" fontId="16" fillId="4" borderId="2" xfId="22" applyFont="1" applyFill="1" applyBorder="1" applyAlignment="1">
      <alignment horizontal="center" vertical="center" wrapText="1"/>
      <protection/>
    </xf>
    <xf numFmtId="0" fontId="26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4" borderId="0" xfId="0" applyFont="1" applyFill="1" applyAlignment="1">
      <alignment/>
    </xf>
    <xf numFmtId="3" fontId="13" fillId="4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" fontId="4" fillId="4" borderId="2" xfId="23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166" fontId="3" fillId="4" borderId="0" xfId="20" applyNumberFormat="1" applyFont="1" applyFill="1" applyBorder="1" applyAlignment="1">
      <alignment horizontal="right" vertical="center" wrapText="1"/>
    </xf>
    <xf numFmtId="3" fontId="4" fillId="4" borderId="2" xfId="22" applyNumberFormat="1" applyFont="1" applyFill="1" applyBorder="1" applyAlignment="1">
      <alignment horizontal="center" vertical="center" wrapText="1"/>
      <protection/>
    </xf>
    <xf numFmtId="0" fontId="13" fillId="4" borderId="2" xfId="0" applyFont="1" applyFill="1" applyBorder="1" applyAlignment="1">
      <alignment/>
    </xf>
    <xf numFmtId="0" fontId="7" fillId="4" borderId="0" xfId="0" applyFont="1" applyFill="1" applyAlignment="1">
      <alignment/>
    </xf>
    <xf numFmtId="3" fontId="5" fillId="4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vertical="center"/>
    </xf>
    <xf numFmtId="0" fontId="13" fillId="4" borderId="5" xfId="0" applyFont="1" applyFill="1" applyBorder="1" applyAlignment="1">
      <alignment/>
    </xf>
    <xf numFmtId="0" fontId="22" fillId="4" borderId="2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4" borderId="6" xfId="0" applyFont="1" applyFill="1" applyBorder="1" applyAlignment="1">
      <alignment wrapText="1"/>
    </xf>
    <xf numFmtId="0" fontId="7" fillId="13" borderId="2" xfId="0" applyFont="1" applyFill="1" applyBorder="1" applyAlignment="1">
      <alignment horizontal="center" vertical="center" wrapText="1"/>
    </xf>
    <xf numFmtId="3" fontId="23" fillId="4" borderId="2" xfId="26" applyNumberFormat="1" applyFont="1" applyFill="1" applyBorder="1" applyAlignment="1">
      <alignment horizontal="center" vertical="center" wrapText="1"/>
      <protection/>
    </xf>
    <xf numFmtId="0" fontId="7" fillId="13" borderId="1" xfId="0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32" fillId="4" borderId="7" xfId="21" applyNumberFormat="1" applyFont="1" applyFill="1" applyBorder="1" applyAlignment="1">
      <alignment horizontal="center" vertical="center" wrapText="1"/>
    </xf>
    <xf numFmtId="3" fontId="32" fillId="4" borderId="7" xfId="21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7" fillId="4" borderId="0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/>
    </xf>
    <xf numFmtId="0" fontId="14" fillId="14" borderId="3" xfId="0" applyFont="1" applyFill="1" applyBorder="1" applyAlignment="1">
      <alignment horizontal="center" vertical="center"/>
    </xf>
    <xf numFmtId="3" fontId="5" fillId="14" borderId="3" xfId="0" applyNumberFormat="1" applyFont="1" applyFill="1" applyBorder="1" applyAlignment="1">
      <alignment horizontal="center" vertical="center" wrapText="1"/>
    </xf>
    <xf numFmtId="3" fontId="5" fillId="14" borderId="8" xfId="0" applyNumberFormat="1" applyFont="1" applyFill="1" applyBorder="1" applyAlignment="1">
      <alignment horizontal="center" vertical="center" wrapText="1"/>
    </xf>
    <xf numFmtId="0" fontId="14" fillId="15" borderId="9" xfId="0" applyFont="1" applyFill="1" applyBorder="1" applyAlignment="1">
      <alignment horizontal="center" vertical="center" wrapText="1"/>
    </xf>
    <xf numFmtId="3" fontId="7" fillId="15" borderId="9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15" borderId="12" xfId="0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  <xf numFmtId="0" fontId="7" fillId="13" borderId="16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 textRotation="90"/>
    </xf>
    <xf numFmtId="0" fontId="7" fillId="4" borderId="11" xfId="0" applyFont="1" applyFill="1" applyBorder="1" applyAlignment="1">
      <alignment horizontal="center" vertical="center" textRotation="90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Хороший" xfId="21"/>
    <cellStyle name="Обычный 4 2" xfId="22"/>
    <cellStyle name="Финансовый 2" xfId="23"/>
    <cellStyle name="Normal 4" xfId="24"/>
    <cellStyle name="Обычный 2" xfId="25"/>
    <cellStyle name="Обычный 5" xfId="26"/>
    <cellStyle name="Обычный 7" xfId="27"/>
    <cellStyle name="Обычный 6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ubvencia\2020\MONITORING\yst%20marzeri\monitoring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rat+"/>
      <sheetName val="Аrmavir+"/>
      <sheetName val="Aragatsotn"/>
      <sheetName val="Aragatsotn+"/>
      <sheetName val="Gegharquniq+"/>
      <sheetName val="Kotayq+"/>
      <sheetName val="Լոռի++"/>
      <sheetName val="shirak+"/>
      <sheetName val="Syuniq+"/>
      <sheetName val="Лист1"/>
      <sheetName val="Tavush+"/>
      <sheetName val="vayots-dzor+"/>
      <sheetName val="Лист2"/>
      <sheetName val="Лист3"/>
      <sheetName val="ամփոփ"/>
    </sheetNames>
    <sheetDataSet>
      <sheetData sheetId="0">
        <row r="6">
          <cell r="K6">
            <v>53064840</v>
          </cell>
        </row>
        <row r="7">
          <cell r="K7">
            <v>57820000</v>
          </cell>
        </row>
        <row r="8">
          <cell r="K8">
            <v>11998800</v>
          </cell>
        </row>
        <row r="9">
          <cell r="K9">
            <v>24150000</v>
          </cell>
        </row>
        <row r="10">
          <cell r="K10">
            <v>6484000</v>
          </cell>
        </row>
        <row r="12">
          <cell r="K12">
            <v>24500878</v>
          </cell>
        </row>
        <row r="13">
          <cell r="K13">
            <v>15104000</v>
          </cell>
        </row>
        <row r="15">
          <cell r="K15">
            <v>12100000</v>
          </cell>
        </row>
        <row r="16">
          <cell r="K16">
            <v>7000000</v>
          </cell>
        </row>
        <row r="17">
          <cell r="K17">
            <v>23201634</v>
          </cell>
        </row>
        <row r="22">
          <cell r="K22">
            <v>106783838</v>
          </cell>
        </row>
        <row r="23">
          <cell r="K23">
            <v>5713410</v>
          </cell>
        </row>
        <row r="24">
          <cell r="K24">
            <v>8280000</v>
          </cell>
        </row>
        <row r="25">
          <cell r="K25">
            <v>29760000</v>
          </cell>
        </row>
        <row r="27">
          <cell r="K27">
            <v>20200000</v>
          </cell>
        </row>
        <row r="28">
          <cell r="K28">
            <v>8076000</v>
          </cell>
        </row>
        <row r="29">
          <cell r="K29">
            <v>81491100</v>
          </cell>
        </row>
        <row r="30">
          <cell r="K30">
            <v>17180475</v>
          </cell>
        </row>
        <row r="31">
          <cell r="K31">
            <v>12937820</v>
          </cell>
        </row>
        <row r="32">
          <cell r="K32">
            <v>7080000</v>
          </cell>
        </row>
        <row r="35">
          <cell r="K35">
            <v>54565897</v>
          </cell>
        </row>
        <row r="36">
          <cell r="K36">
            <v>22920708</v>
          </cell>
        </row>
        <row r="37">
          <cell r="K37">
            <v>28937441</v>
          </cell>
        </row>
        <row r="38">
          <cell r="K38">
            <v>15599797</v>
          </cell>
        </row>
        <row r="39">
          <cell r="K39">
            <v>21868460</v>
          </cell>
        </row>
        <row r="40">
          <cell r="K40">
            <v>24696254</v>
          </cell>
        </row>
        <row r="42">
          <cell r="K42">
            <v>14732996</v>
          </cell>
        </row>
        <row r="43">
          <cell r="K43">
            <v>210345000</v>
          </cell>
        </row>
        <row r="44">
          <cell r="K44">
            <v>13057496</v>
          </cell>
        </row>
        <row r="68">
          <cell r="K68">
            <v>17750000</v>
          </cell>
        </row>
        <row r="69">
          <cell r="K69">
            <v>21900000</v>
          </cell>
        </row>
        <row r="70">
          <cell r="K70">
            <v>14200000</v>
          </cell>
        </row>
        <row r="71">
          <cell r="K71">
            <v>76596000</v>
          </cell>
        </row>
        <row r="72">
          <cell r="K72">
            <v>19764000</v>
          </cell>
        </row>
        <row r="74">
          <cell r="K74">
            <v>14650000</v>
          </cell>
        </row>
        <row r="75">
          <cell r="K75">
            <v>12000000</v>
          </cell>
        </row>
        <row r="77">
          <cell r="K77">
            <v>6500000</v>
          </cell>
        </row>
        <row r="78">
          <cell r="K78">
            <v>7000000</v>
          </cell>
        </row>
        <row r="79">
          <cell r="K79">
            <v>9004537</v>
          </cell>
        </row>
        <row r="82">
          <cell r="K82">
            <v>10800000</v>
          </cell>
        </row>
        <row r="83">
          <cell r="K83">
            <v>30800000</v>
          </cell>
        </row>
        <row r="84">
          <cell r="K84">
            <v>12500000</v>
          </cell>
        </row>
        <row r="85">
          <cell r="K85">
            <v>9000000</v>
          </cell>
        </row>
        <row r="86">
          <cell r="K86">
            <v>7750000</v>
          </cell>
        </row>
        <row r="87">
          <cell r="K87">
            <v>11850000</v>
          </cell>
        </row>
        <row r="88">
          <cell r="K88">
            <v>9480000</v>
          </cell>
        </row>
        <row r="90">
          <cell r="K90">
            <v>11800000</v>
          </cell>
        </row>
        <row r="91">
          <cell r="K91">
            <v>38400000</v>
          </cell>
        </row>
        <row r="92">
          <cell r="K92">
            <v>41000000</v>
          </cell>
        </row>
        <row r="94">
          <cell r="K94">
            <v>40579000</v>
          </cell>
        </row>
      </sheetData>
      <sheetData sheetId="3">
        <row r="6">
          <cell r="J6">
            <v>10619345</v>
          </cell>
        </row>
        <row r="7">
          <cell r="J7">
            <v>10995660</v>
          </cell>
        </row>
        <row r="8">
          <cell r="J8">
            <v>7565000</v>
          </cell>
        </row>
        <row r="9">
          <cell r="J9">
            <v>34584000</v>
          </cell>
        </row>
        <row r="11">
          <cell r="J11">
            <v>15332267</v>
          </cell>
        </row>
        <row r="13">
          <cell r="J13">
            <v>53100000</v>
          </cell>
        </row>
        <row r="14">
          <cell r="J14">
            <v>18984710</v>
          </cell>
        </row>
        <row r="15">
          <cell r="J15">
            <v>14900000</v>
          </cell>
        </row>
        <row r="16">
          <cell r="J16">
            <v>15699370</v>
          </cell>
        </row>
        <row r="18">
          <cell r="J18">
            <v>18935268</v>
          </cell>
        </row>
        <row r="19">
          <cell r="J19">
            <v>25999636</v>
          </cell>
        </row>
        <row r="20">
          <cell r="J20">
            <v>10516780</v>
          </cell>
        </row>
        <row r="21">
          <cell r="J21">
            <v>68900000</v>
          </cell>
        </row>
        <row r="22">
          <cell r="J22">
            <v>4914000</v>
          </cell>
        </row>
        <row r="23">
          <cell r="J23">
            <v>5533650</v>
          </cell>
        </row>
        <row r="24">
          <cell r="J24">
            <v>8406272</v>
          </cell>
        </row>
        <row r="26">
          <cell r="J26">
            <v>4900000</v>
          </cell>
        </row>
        <row r="27">
          <cell r="J27">
            <v>40405012</v>
          </cell>
        </row>
        <row r="28">
          <cell r="J28">
            <v>46900000</v>
          </cell>
        </row>
        <row r="29">
          <cell r="J29">
            <v>24791341</v>
          </cell>
        </row>
        <row r="30">
          <cell r="J30">
            <v>29355627</v>
          </cell>
        </row>
        <row r="31">
          <cell r="J31">
            <v>9800000</v>
          </cell>
        </row>
        <row r="34">
          <cell r="J34">
            <v>113471940</v>
          </cell>
        </row>
        <row r="35">
          <cell r="J35">
            <v>91068208</v>
          </cell>
        </row>
        <row r="36">
          <cell r="J36">
            <v>11080000</v>
          </cell>
        </row>
        <row r="37">
          <cell r="J37">
            <v>9540000</v>
          </cell>
        </row>
        <row r="38">
          <cell r="J38">
            <v>8943000</v>
          </cell>
        </row>
        <row r="39">
          <cell r="J39">
            <v>20178570</v>
          </cell>
        </row>
        <row r="41">
          <cell r="J41">
            <v>20482864</v>
          </cell>
        </row>
        <row r="42">
          <cell r="J42">
            <v>337548860</v>
          </cell>
        </row>
        <row r="43">
          <cell r="J43">
            <v>8406321</v>
          </cell>
        </row>
        <row r="44">
          <cell r="J44">
            <v>33783000</v>
          </cell>
        </row>
        <row r="45">
          <cell r="J45">
            <v>58773000</v>
          </cell>
        </row>
        <row r="46">
          <cell r="J46">
            <v>12071148</v>
          </cell>
        </row>
        <row r="49">
          <cell r="J49">
            <v>3950000</v>
          </cell>
        </row>
        <row r="50">
          <cell r="J50">
            <v>33332736</v>
          </cell>
        </row>
        <row r="51">
          <cell r="J51">
            <v>8308268</v>
          </cell>
        </row>
        <row r="52">
          <cell r="J52">
            <v>14196000</v>
          </cell>
        </row>
        <row r="53">
          <cell r="J53">
            <v>20773800</v>
          </cell>
        </row>
        <row r="54">
          <cell r="J54">
            <v>4620000</v>
          </cell>
        </row>
        <row r="55">
          <cell r="J55">
            <v>19900</v>
          </cell>
        </row>
        <row r="57">
          <cell r="J57">
            <v>13964674</v>
          </cell>
        </row>
        <row r="58">
          <cell r="J58">
            <v>4279440</v>
          </cell>
        </row>
        <row r="59">
          <cell r="J59">
            <v>26868000</v>
          </cell>
        </row>
        <row r="60">
          <cell r="J60">
            <v>105316490</v>
          </cell>
        </row>
        <row r="61">
          <cell r="J61">
            <v>209770000</v>
          </cell>
        </row>
        <row r="62">
          <cell r="J62">
            <v>13180000</v>
          </cell>
        </row>
        <row r="63">
          <cell r="J63">
            <v>187000000</v>
          </cell>
        </row>
        <row r="65">
          <cell r="J65">
            <v>12840000</v>
          </cell>
        </row>
        <row r="66">
          <cell r="J66">
            <v>8066592</v>
          </cell>
        </row>
        <row r="67">
          <cell r="J67">
            <v>20193371</v>
          </cell>
        </row>
        <row r="68">
          <cell r="J68">
            <v>24719760</v>
          </cell>
        </row>
        <row r="69">
          <cell r="J69">
            <v>5068272</v>
          </cell>
        </row>
        <row r="70">
          <cell r="J70">
            <v>38808529</v>
          </cell>
        </row>
        <row r="71">
          <cell r="J71">
            <v>13986440</v>
          </cell>
        </row>
        <row r="72">
          <cell r="J72">
            <v>6757140</v>
          </cell>
        </row>
        <row r="73">
          <cell r="J73">
            <v>12757609</v>
          </cell>
        </row>
        <row r="74">
          <cell r="J74">
            <v>31890264</v>
          </cell>
        </row>
        <row r="77">
          <cell r="J77">
            <v>8683620</v>
          </cell>
        </row>
        <row r="78">
          <cell r="J78">
            <v>26507040</v>
          </cell>
        </row>
        <row r="79">
          <cell r="J79">
            <v>6740764</v>
          </cell>
        </row>
        <row r="80">
          <cell r="J80">
            <v>11460144</v>
          </cell>
        </row>
        <row r="81">
          <cell r="J81">
            <v>11083000</v>
          </cell>
        </row>
        <row r="82">
          <cell r="J82">
            <v>11400000</v>
          </cell>
        </row>
        <row r="83">
          <cell r="J83">
            <v>6690000</v>
          </cell>
        </row>
        <row r="84">
          <cell r="J84">
            <v>8600000</v>
          </cell>
        </row>
        <row r="85">
          <cell r="J85">
            <v>7397825</v>
          </cell>
        </row>
        <row r="86">
          <cell r="J86">
            <v>4142900</v>
          </cell>
        </row>
        <row r="87">
          <cell r="J87">
            <v>6360000</v>
          </cell>
        </row>
        <row r="88">
          <cell r="J88">
            <v>7290746</v>
          </cell>
        </row>
        <row r="89">
          <cell r="J89">
            <v>5118215</v>
          </cell>
        </row>
        <row r="90">
          <cell r="J90">
            <v>5540000</v>
          </cell>
        </row>
        <row r="92">
          <cell r="J92">
            <v>3480000</v>
          </cell>
        </row>
        <row r="93">
          <cell r="J93">
            <v>78098920</v>
          </cell>
        </row>
        <row r="94">
          <cell r="J94">
            <v>22440000</v>
          </cell>
        </row>
        <row r="95">
          <cell r="J95">
            <v>4804980</v>
          </cell>
        </row>
        <row r="96">
          <cell r="J96">
            <v>21760000</v>
          </cell>
        </row>
        <row r="97">
          <cell r="J97">
            <v>6800000</v>
          </cell>
        </row>
        <row r="98">
          <cell r="J98">
            <v>9989386</v>
          </cell>
        </row>
        <row r="99">
          <cell r="J99">
            <v>13185960</v>
          </cell>
        </row>
        <row r="100">
          <cell r="J100">
            <v>7649400</v>
          </cell>
        </row>
        <row r="101">
          <cell r="J101">
            <v>100000000</v>
          </cell>
        </row>
        <row r="102">
          <cell r="J102">
            <v>8460000</v>
          </cell>
        </row>
        <row r="103">
          <cell r="J103">
            <v>6386597</v>
          </cell>
        </row>
        <row r="104">
          <cell r="J104">
            <v>49113000</v>
          </cell>
        </row>
        <row r="105">
          <cell r="J105">
            <v>330429250</v>
          </cell>
        </row>
        <row r="106">
          <cell r="J106">
            <v>14000000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2"/>
  <sheetViews>
    <sheetView workbookViewId="0" topLeftCell="A88">
      <selection activeCell="C3" sqref="C3"/>
    </sheetView>
  </sheetViews>
  <sheetFormatPr defaultColWidth="9.140625" defaultRowHeight="15"/>
  <cols>
    <col min="1" max="1" width="14.8515625" style="0" customWidth="1"/>
    <col min="2" max="2" width="16.00390625" style="0" customWidth="1"/>
    <col min="3" max="3" width="43.7109375" style="0" customWidth="1"/>
    <col min="4" max="4" width="23.28125" style="0" customWidth="1"/>
    <col min="5" max="5" width="23.7109375" style="46" customWidth="1"/>
    <col min="6" max="8" width="10.140625" style="0" bestFit="1" customWidth="1"/>
  </cols>
  <sheetData>
    <row r="1" spans="1:5" ht="15">
      <c r="A1" s="166" t="s">
        <v>1670</v>
      </c>
      <c r="B1" s="166"/>
      <c r="C1" s="166"/>
      <c r="D1" s="166"/>
      <c r="E1" s="166"/>
    </row>
    <row r="2" spans="1:5" ht="15.75" customHeight="1" thickBot="1">
      <c r="A2" s="166"/>
      <c r="B2" s="166"/>
      <c r="C2" s="166"/>
      <c r="D2" s="166"/>
      <c r="E2" s="166"/>
    </row>
    <row r="3" spans="1:5" ht="54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</row>
    <row r="4" spans="1:5" ht="41.25">
      <c r="A4" s="165" t="s">
        <v>5</v>
      </c>
      <c r="B4" s="5" t="s">
        <v>6</v>
      </c>
      <c r="C4" s="6" t="s">
        <v>7</v>
      </c>
      <c r="D4" s="7">
        <v>16766400</v>
      </c>
      <c r="E4" s="8">
        <v>6706560</v>
      </c>
    </row>
    <row r="5" spans="1:5" ht="54.75">
      <c r="A5" s="165"/>
      <c r="B5" s="5" t="s">
        <v>6</v>
      </c>
      <c r="C5" s="6" t="s">
        <v>8</v>
      </c>
      <c r="D5" s="7">
        <v>7061310</v>
      </c>
      <c r="E5" s="8">
        <v>2612685</v>
      </c>
    </row>
    <row r="6" spans="1:5" ht="54.75">
      <c r="A6" s="165"/>
      <c r="B6" s="6" t="s">
        <v>9</v>
      </c>
      <c r="C6" s="6" t="s">
        <v>10</v>
      </c>
      <c r="D6" s="7">
        <v>6300000</v>
      </c>
      <c r="E6" s="8">
        <v>2520000</v>
      </c>
    </row>
    <row r="7" spans="1:5" ht="42.75">
      <c r="A7" s="165"/>
      <c r="B7" s="5" t="s">
        <v>11</v>
      </c>
      <c r="C7" s="6" t="s">
        <v>12</v>
      </c>
      <c r="D7" s="7">
        <v>52340000</v>
      </c>
      <c r="E7" s="8">
        <v>20936000</v>
      </c>
    </row>
    <row r="8" spans="1:5" ht="56.25">
      <c r="A8" s="165"/>
      <c r="B8" s="5" t="s">
        <v>13</v>
      </c>
      <c r="C8" s="10" t="s">
        <v>14</v>
      </c>
      <c r="D8" s="7">
        <v>13157895</v>
      </c>
      <c r="E8" s="8">
        <v>5000000</v>
      </c>
    </row>
    <row r="9" spans="1:5" ht="42">
      <c r="A9" s="165"/>
      <c r="B9" s="5" t="s">
        <v>13</v>
      </c>
      <c r="C9" s="6" t="s">
        <v>15</v>
      </c>
      <c r="D9" s="7">
        <v>21500000</v>
      </c>
      <c r="E9" s="8">
        <v>8600000</v>
      </c>
    </row>
    <row r="10" spans="1:5" ht="69">
      <c r="A10" s="165"/>
      <c r="B10" s="11" t="s">
        <v>16</v>
      </c>
      <c r="C10" s="10" t="s">
        <v>17</v>
      </c>
      <c r="D10" s="7">
        <v>69000000</v>
      </c>
      <c r="E10" s="8">
        <v>27600000</v>
      </c>
    </row>
    <row r="11" spans="1:5" ht="27.75">
      <c r="A11" s="165"/>
      <c r="B11" s="12" t="s">
        <v>18</v>
      </c>
      <c r="C11" s="13" t="s">
        <v>19</v>
      </c>
      <c r="D11" s="7">
        <v>21000000</v>
      </c>
      <c r="E11" s="8">
        <v>8400000</v>
      </c>
    </row>
    <row r="12" spans="1:5" ht="84">
      <c r="A12" s="165"/>
      <c r="B12" s="15" t="s">
        <v>20</v>
      </c>
      <c r="C12" s="13" t="s">
        <v>21</v>
      </c>
      <c r="D12" s="7">
        <v>14400000</v>
      </c>
      <c r="E12" s="8">
        <v>5760000</v>
      </c>
    </row>
    <row r="13" spans="1:5" ht="27.75">
      <c r="A13" s="165"/>
      <c r="B13" s="15" t="s">
        <v>22</v>
      </c>
      <c r="C13" s="13" t="s">
        <v>23</v>
      </c>
      <c r="D13" s="7">
        <v>18450000</v>
      </c>
      <c r="E13" s="8">
        <v>7380000</v>
      </c>
    </row>
    <row r="14" spans="1:5" ht="28.5">
      <c r="A14" s="165"/>
      <c r="B14" s="13" t="s">
        <v>24</v>
      </c>
      <c r="C14" s="13" t="s">
        <v>25</v>
      </c>
      <c r="D14" s="7">
        <v>13596000</v>
      </c>
      <c r="E14" s="8">
        <v>4800000</v>
      </c>
    </row>
    <row r="15" spans="1:5" ht="150">
      <c r="A15" s="165"/>
      <c r="B15" s="13" t="s">
        <v>26</v>
      </c>
      <c r="C15" s="13" t="s">
        <v>27</v>
      </c>
      <c r="D15" s="7">
        <v>7900000</v>
      </c>
      <c r="E15" s="8">
        <v>3160000</v>
      </c>
    </row>
    <row r="16" spans="1:5" ht="69">
      <c r="A16" s="165"/>
      <c r="B16" s="6" t="s">
        <v>22</v>
      </c>
      <c r="C16" s="13" t="s">
        <v>28</v>
      </c>
      <c r="D16" s="7">
        <v>18490000</v>
      </c>
      <c r="E16" s="8">
        <v>9060100</v>
      </c>
    </row>
    <row r="17" spans="1:5" ht="42">
      <c r="A17" s="165"/>
      <c r="B17" s="6" t="s">
        <v>29</v>
      </c>
      <c r="C17" s="10" t="s">
        <v>30</v>
      </c>
      <c r="D17" s="7">
        <v>11000000</v>
      </c>
      <c r="E17" s="8">
        <v>4400000</v>
      </c>
    </row>
    <row r="18" spans="1:5" ht="55.5">
      <c r="A18" s="165"/>
      <c r="B18" s="12" t="s">
        <v>29</v>
      </c>
      <c r="C18" s="10" t="s">
        <v>31</v>
      </c>
      <c r="D18" s="7">
        <v>3900000</v>
      </c>
      <c r="E18" s="8">
        <v>1482000</v>
      </c>
    </row>
    <row r="19" spans="1:5" ht="42">
      <c r="A19" s="165"/>
      <c r="B19" s="12" t="s">
        <v>32</v>
      </c>
      <c r="C19" s="10" t="s">
        <v>33</v>
      </c>
      <c r="D19" s="7">
        <v>27450000</v>
      </c>
      <c r="E19" s="8">
        <v>9717300</v>
      </c>
    </row>
    <row r="20" spans="1:5" ht="69">
      <c r="A20" s="165"/>
      <c r="B20" s="6" t="s">
        <v>34</v>
      </c>
      <c r="C20" s="10" t="s">
        <v>35</v>
      </c>
      <c r="D20" s="7">
        <v>28800000</v>
      </c>
      <c r="E20" s="8">
        <v>14400000</v>
      </c>
    </row>
    <row r="21" spans="1:5" ht="15">
      <c r="A21" s="165"/>
      <c r="B21" s="15" t="s">
        <v>36</v>
      </c>
      <c r="C21" s="13" t="s">
        <v>37</v>
      </c>
      <c r="D21" s="7">
        <v>19404400</v>
      </c>
      <c r="E21" s="8">
        <v>7760160</v>
      </c>
    </row>
    <row r="22" spans="1:5" ht="28.5">
      <c r="A22" s="165"/>
      <c r="B22" s="11" t="s">
        <v>38</v>
      </c>
      <c r="C22" s="10" t="s">
        <v>39</v>
      </c>
      <c r="D22" s="7">
        <v>20010000</v>
      </c>
      <c r="E22" s="8">
        <v>8004000</v>
      </c>
    </row>
    <row r="23" spans="1:5" ht="28.5">
      <c r="A23" s="165"/>
      <c r="B23" s="6" t="s">
        <v>38</v>
      </c>
      <c r="C23" s="10" t="s">
        <v>40</v>
      </c>
      <c r="D23" s="7">
        <v>4248000</v>
      </c>
      <c r="E23" s="8">
        <v>1508040</v>
      </c>
    </row>
    <row r="24" spans="1:6" ht="15">
      <c r="A24" s="167" t="s">
        <v>41</v>
      </c>
      <c r="B24" s="167"/>
      <c r="C24" s="18"/>
      <c r="D24" s="19">
        <f>SUM(D4:D23)</f>
        <v>394774005</v>
      </c>
      <c r="E24" s="20">
        <f>SUM(E4:E23)</f>
        <v>159806845</v>
      </c>
      <c r="F24" s="21"/>
    </row>
    <row r="25" spans="1:5" ht="28.5">
      <c r="A25" s="165" t="s">
        <v>42</v>
      </c>
      <c r="B25" s="5" t="s">
        <v>43</v>
      </c>
      <c r="C25" s="6" t="s">
        <v>44</v>
      </c>
      <c r="D25" s="7">
        <v>12772800</v>
      </c>
      <c r="E25" s="8">
        <v>5109120</v>
      </c>
    </row>
    <row r="26" spans="1:5" ht="27.75">
      <c r="A26" s="165"/>
      <c r="B26" s="5" t="s">
        <v>45</v>
      </c>
      <c r="C26" s="6" t="s">
        <v>46</v>
      </c>
      <c r="D26" s="7">
        <v>10200000</v>
      </c>
      <c r="E26" s="8">
        <v>3519000</v>
      </c>
    </row>
    <row r="27" spans="1:5" ht="42.75">
      <c r="A27" s="165"/>
      <c r="B27" s="11" t="s">
        <v>47</v>
      </c>
      <c r="C27" s="6" t="s">
        <v>48</v>
      </c>
      <c r="D27" s="7">
        <v>10708000</v>
      </c>
      <c r="E27" s="8">
        <v>3212400</v>
      </c>
    </row>
    <row r="28" spans="1:5" ht="28.5">
      <c r="A28" s="165"/>
      <c r="B28" s="15" t="s">
        <v>49</v>
      </c>
      <c r="C28" s="13" t="s">
        <v>50</v>
      </c>
      <c r="D28" s="7">
        <v>32335000</v>
      </c>
      <c r="E28" s="8">
        <v>12942000</v>
      </c>
    </row>
    <row r="29" spans="1:5" ht="28.5">
      <c r="A29" s="165"/>
      <c r="B29" s="15" t="s">
        <v>51</v>
      </c>
      <c r="C29" s="13" t="s">
        <v>52</v>
      </c>
      <c r="D29" s="7">
        <v>10650000</v>
      </c>
      <c r="E29" s="8">
        <v>5932050</v>
      </c>
    </row>
    <row r="30" spans="1:5" ht="28.5">
      <c r="A30" s="165"/>
      <c r="B30" s="22" t="s">
        <v>53</v>
      </c>
      <c r="C30" s="6" t="s">
        <v>54</v>
      </c>
      <c r="D30" s="7">
        <v>16200000</v>
      </c>
      <c r="E30" s="8">
        <v>6480000</v>
      </c>
    </row>
    <row r="31" spans="1:5" ht="28.5">
      <c r="A31" s="165"/>
      <c r="B31" s="22" t="s">
        <v>55</v>
      </c>
      <c r="C31" s="12" t="s">
        <v>56</v>
      </c>
      <c r="D31" s="7">
        <v>8488416</v>
      </c>
      <c r="E31" s="8">
        <v>3344436</v>
      </c>
    </row>
    <row r="32" spans="1:6" ht="15">
      <c r="A32" s="167" t="s">
        <v>57</v>
      </c>
      <c r="B32" s="167"/>
      <c r="C32" s="23"/>
      <c r="D32" s="19">
        <f>SUM(D25:D31)</f>
        <v>101354216</v>
      </c>
      <c r="E32" s="20">
        <f>SUM(E25:E31)</f>
        <v>40539006</v>
      </c>
      <c r="F32" s="24"/>
    </row>
    <row r="33" spans="1:5" ht="57">
      <c r="A33" s="165" t="s">
        <v>58</v>
      </c>
      <c r="B33" s="5" t="s">
        <v>59</v>
      </c>
      <c r="C33" s="6" t="s">
        <v>60</v>
      </c>
      <c r="D33" s="7">
        <v>12225000</v>
      </c>
      <c r="E33" s="8">
        <v>3400500</v>
      </c>
    </row>
    <row r="34" spans="1:5" ht="15">
      <c r="A34" s="165"/>
      <c r="B34" s="5" t="s">
        <v>59</v>
      </c>
      <c r="C34" s="6" t="s">
        <v>61</v>
      </c>
      <c r="D34" s="7">
        <v>68100000</v>
      </c>
      <c r="E34" s="8">
        <v>27240000</v>
      </c>
    </row>
    <row r="35" spans="1:5" ht="15">
      <c r="A35" s="165"/>
      <c r="B35" s="5" t="s">
        <v>62</v>
      </c>
      <c r="C35" s="6" t="s">
        <v>63</v>
      </c>
      <c r="D35" s="7">
        <v>47700000</v>
      </c>
      <c r="E35" s="8">
        <v>13356000</v>
      </c>
    </row>
    <row r="36" spans="1:5" ht="28.5">
      <c r="A36" s="165"/>
      <c r="B36" s="5" t="s">
        <v>64</v>
      </c>
      <c r="C36" s="6" t="s">
        <v>65</v>
      </c>
      <c r="D36" s="7">
        <v>39499800</v>
      </c>
      <c r="E36" s="8">
        <v>15799920</v>
      </c>
    </row>
    <row r="37" spans="1:5" ht="28.5">
      <c r="A37" s="165"/>
      <c r="B37" s="10" t="s">
        <v>62</v>
      </c>
      <c r="C37" s="10" t="s">
        <v>66</v>
      </c>
      <c r="D37" s="7">
        <v>49800000</v>
      </c>
      <c r="E37" s="8">
        <v>13944000</v>
      </c>
    </row>
    <row r="38" spans="1:5" ht="28.5">
      <c r="A38" s="165"/>
      <c r="B38" s="10" t="s">
        <v>67</v>
      </c>
      <c r="C38" s="10" t="s">
        <v>68</v>
      </c>
      <c r="D38" s="7">
        <v>14364000</v>
      </c>
      <c r="E38" s="8">
        <v>5745600</v>
      </c>
    </row>
    <row r="39" spans="1:5" ht="42.75">
      <c r="A39" s="165"/>
      <c r="B39" s="10" t="s">
        <v>69</v>
      </c>
      <c r="C39" s="10" t="s">
        <v>70</v>
      </c>
      <c r="D39" s="7">
        <v>28034000</v>
      </c>
      <c r="E39" s="8">
        <v>14017000</v>
      </c>
    </row>
    <row r="40" spans="1:5" ht="42">
      <c r="A40" s="165"/>
      <c r="B40" s="10" t="s">
        <v>71</v>
      </c>
      <c r="C40" s="10" t="s">
        <v>72</v>
      </c>
      <c r="D40" s="7">
        <v>7699200</v>
      </c>
      <c r="E40" s="8">
        <v>3079680</v>
      </c>
    </row>
    <row r="41" spans="1:5" ht="15">
      <c r="A41" s="165"/>
      <c r="B41" s="10" t="s">
        <v>73</v>
      </c>
      <c r="C41" s="10" t="s">
        <v>74</v>
      </c>
      <c r="D41" s="7">
        <v>15420000</v>
      </c>
      <c r="E41" s="8">
        <v>7710000</v>
      </c>
    </row>
    <row r="42" spans="1:5" ht="28.5">
      <c r="A42" s="165"/>
      <c r="B42" s="10" t="s">
        <v>73</v>
      </c>
      <c r="C42" s="10" t="s">
        <v>75</v>
      </c>
      <c r="D42" s="7">
        <v>14721600</v>
      </c>
      <c r="E42" s="8">
        <v>5005344</v>
      </c>
    </row>
    <row r="43" spans="1:5" ht="15">
      <c r="A43" s="165"/>
      <c r="B43" s="10" t="s">
        <v>73</v>
      </c>
      <c r="C43" s="10" t="s">
        <v>76</v>
      </c>
      <c r="D43" s="7">
        <v>28000000</v>
      </c>
      <c r="E43" s="8">
        <v>11200000</v>
      </c>
    </row>
    <row r="44" spans="1:5" ht="15">
      <c r="A44" s="165"/>
      <c r="B44" s="13" t="s">
        <v>77</v>
      </c>
      <c r="C44" s="13" t="s">
        <v>78</v>
      </c>
      <c r="D44" s="7">
        <v>24113730</v>
      </c>
      <c r="E44" s="8">
        <v>9645492</v>
      </c>
    </row>
    <row r="45" spans="1:5" ht="28.5">
      <c r="A45" s="165"/>
      <c r="B45" s="15" t="s">
        <v>79</v>
      </c>
      <c r="C45" s="10" t="s">
        <v>80</v>
      </c>
      <c r="D45" s="7">
        <v>14400000</v>
      </c>
      <c r="E45" s="8">
        <v>5760000</v>
      </c>
    </row>
    <row r="46" spans="1:5" ht="42.75">
      <c r="A46" s="165"/>
      <c r="B46" s="11" t="s">
        <v>64</v>
      </c>
      <c r="C46" s="10" t="s">
        <v>81</v>
      </c>
      <c r="D46" s="7">
        <v>13191336</v>
      </c>
      <c r="E46" s="8">
        <v>5276534</v>
      </c>
    </row>
    <row r="47" spans="1:5" ht="15">
      <c r="A47" s="165"/>
      <c r="B47" s="15" t="s">
        <v>79</v>
      </c>
      <c r="C47" s="13" t="s">
        <v>82</v>
      </c>
      <c r="D47" s="7">
        <v>14490000</v>
      </c>
      <c r="E47" s="8">
        <v>5796000</v>
      </c>
    </row>
    <row r="48" spans="1:5" ht="15">
      <c r="A48" s="165"/>
      <c r="B48" s="15" t="s">
        <v>83</v>
      </c>
      <c r="C48" s="13" t="s">
        <v>84</v>
      </c>
      <c r="D48" s="7">
        <v>12600000</v>
      </c>
      <c r="E48" s="8">
        <v>5040000</v>
      </c>
    </row>
    <row r="49" spans="1:5" ht="28.5">
      <c r="A49" s="165"/>
      <c r="B49" s="13" t="s">
        <v>67</v>
      </c>
      <c r="C49" s="13" t="s">
        <v>85</v>
      </c>
      <c r="D49" s="7">
        <v>13320000</v>
      </c>
      <c r="E49" s="8">
        <v>5328000</v>
      </c>
    </row>
    <row r="50" spans="1:7" ht="15">
      <c r="A50" s="167" t="s">
        <v>86</v>
      </c>
      <c r="B50" s="167"/>
      <c r="C50" s="23"/>
      <c r="D50" s="19">
        <f>SUM(D33:D49)</f>
        <v>417678666</v>
      </c>
      <c r="E50" s="20">
        <f>SUM(E33:E49)</f>
        <v>157344070</v>
      </c>
      <c r="F50" s="24"/>
      <c r="G50" s="21"/>
    </row>
    <row r="51" spans="1:5" ht="15">
      <c r="A51" s="165" t="s">
        <v>87</v>
      </c>
      <c r="B51" s="5" t="s">
        <v>88</v>
      </c>
      <c r="C51" s="6" t="s">
        <v>89</v>
      </c>
      <c r="D51" s="7">
        <v>43380946</v>
      </c>
      <c r="E51" s="8">
        <v>26028598</v>
      </c>
    </row>
    <row r="52" spans="1:5" ht="41.25">
      <c r="A52" s="165"/>
      <c r="B52" s="11" t="s">
        <v>90</v>
      </c>
      <c r="C52" s="6" t="s">
        <v>91</v>
      </c>
      <c r="D52" s="7">
        <v>8800000</v>
      </c>
      <c r="E52" s="8">
        <v>3287680</v>
      </c>
    </row>
    <row r="53" spans="1:5" ht="15">
      <c r="A53" s="165"/>
      <c r="B53" s="11" t="s">
        <v>92</v>
      </c>
      <c r="C53" s="10" t="s">
        <v>93</v>
      </c>
      <c r="D53" s="7">
        <v>26000000</v>
      </c>
      <c r="E53" s="8">
        <v>13000000</v>
      </c>
    </row>
    <row r="54" spans="1:5" ht="42">
      <c r="A54" s="165"/>
      <c r="B54" s="11" t="s">
        <v>90</v>
      </c>
      <c r="C54" s="10" t="s">
        <v>94</v>
      </c>
      <c r="D54" s="7">
        <v>8754000</v>
      </c>
      <c r="E54" s="8">
        <v>3484092</v>
      </c>
    </row>
    <row r="55" spans="1:5" ht="55.5">
      <c r="A55" s="165"/>
      <c r="B55" s="10" t="s">
        <v>95</v>
      </c>
      <c r="C55" s="10" t="s">
        <v>96</v>
      </c>
      <c r="D55" s="7">
        <v>6079600</v>
      </c>
      <c r="E55" s="8">
        <v>2431840</v>
      </c>
    </row>
    <row r="56" spans="1:5" ht="28.5">
      <c r="A56" s="165"/>
      <c r="B56" s="10" t="s">
        <v>95</v>
      </c>
      <c r="C56" s="10" t="s">
        <v>97</v>
      </c>
      <c r="D56" s="7">
        <v>11760000</v>
      </c>
      <c r="E56" s="8">
        <v>4704000</v>
      </c>
    </row>
    <row r="57" spans="1:5" ht="98.25">
      <c r="A57" s="165"/>
      <c r="B57" s="10" t="s">
        <v>98</v>
      </c>
      <c r="C57" s="10" t="s">
        <v>99</v>
      </c>
      <c r="D57" s="7">
        <v>28861200</v>
      </c>
      <c r="E57" s="8">
        <v>11544480</v>
      </c>
    </row>
    <row r="58" spans="1:5" ht="55.5">
      <c r="A58" s="165"/>
      <c r="B58" s="11" t="s">
        <v>100</v>
      </c>
      <c r="C58" s="10" t="s">
        <v>101</v>
      </c>
      <c r="D58" s="7">
        <v>33850000</v>
      </c>
      <c r="E58" s="8">
        <v>20188140</v>
      </c>
    </row>
    <row r="59" spans="1:5" ht="109.5">
      <c r="A59" s="165"/>
      <c r="B59" s="11" t="s">
        <v>100</v>
      </c>
      <c r="C59" s="10" t="s">
        <v>102</v>
      </c>
      <c r="D59" s="7">
        <v>19977000</v>
      </c>
      <c r="E59" s="8">
        <v>7990800</v>
      </c>
    </row>
    <row r="60" spans="1:5" ht="182.25">
      <c r="A60" s="165"/>
      <c r="B60" s="10" t="s">
        <v>98</v>
      </c>
      <c r="C60" s="13" t="s">
        <v>103</v>
      </c>
      <c r="D60" s="7">
        <v>16812000</v>
      </c>
      <c r="E60" s="8">
        <v>6724800</v>
      </c>
    </row>
    <row r="61" spans="1:5" ht="83.25">
      <c r="A61" s="165"/>
      <c r="B61" s="13" t="s">
        <v>104</v>
      </c>
      <c r="C61" s="13" t="s">
        <v>105</v>
      </c>
      <c r="D61" s="7">
        <v>37404000</v>
      </c>
      <c r="E61" s="8">
        <v>18440172</v>
      </c>
    </row>
    <row r="62" spans="1:5" ht="55.5">
      <c r="A62" s="165"/>
      <c r="B62" s="13" t="s">
        <v>106</v>
      </c>
      <c r="C62" s="13" t="s">
        <v>107</v>
      </c>
      <c r="D62" s="7">
        <v>14999999</v>
      </c>
      <c r="E62" s="8">
        <v>5820000</v>
      </c>
    </row>
    <row r="63" spans="1:5" ht="42.75">
      <c r="A63" s="165"/>
      <c r="B63" s="13" t="s">
        <v>108</v>
      </c>
      <c r="C63" s="13" t="s">
        <v>109</v>
      </c>
      <c r="D63" s="7">
        <v>10500000</v>
      </c>
      <c r="E63" s="8">
        <v>4200000</v>
      </c>
    </row>
    <row r="64" spans="1:5" ht="15">
      <c r="A64" s="165"/>
      <c r="B64" s="13" t="s">
        <v>110</v>
      </c>
      <c r="C64" s="13" t="s">
        <v>111</v>
      </c>
      <c r="D64" s="7">
        <v>13458600</v>
      </c>
      <c r="E64" s="8">
        <v>5383344</v>
      </c>
    </row>
    <row r="65" spans="1:5" ht="15">
      <c r="A65" s="165"/>
      <c r="B65" s="13" t="s">
        <v>112</v>
      </c>
      <c r="C65" s="13" t="s">
        <v>76</v>
      </c>
      <c r="D65" s="7">
        <v>27190000</v>
      </c>
      <c r="E65" s="8">
        <v>10876000</v>
      </c>
    </row>
    <row r="66" spans="1:5" ht="15">
      <c r="A66" s="165"/>
      <c r="B66" s="10" t="s">
        <v>113</v>
      </c>
      <c r="C66" s="10" t="s">
        <v>114</v>
      </c>
      <c r="D66" s="7">
        <v>99360000</v>
      </c>
      <c r="E66" s="8">
        <v>39744000</v>
      </c>
    </row>
    <row r="67" spans="1:5" ht="28.5">
      <c r="A67" s="165"/>
      <c r="B67" s="13" t="s">
        <v>92</v>
      </c>
      <c r="C67" s="13" t="s">
        <v>115</v>
      </c>
      <c r="D67" s="7">
        <v>21600000</v>
      </c>
      <c r="E67" s="8">
        <v>8640000</v>
      </c>
    </row>
    <row r="68" spans="1:5" ht="15">
      <c r="A68" s="165"/>
      <c r="B68" s="13" t="s">
        <v>116</v>
      </c>
      <c r="C68" s="13" t="s">
        <v>76</v>
      </c>
      <c r="D68" s="7">
        <v>5495000</v>
      </c>
      <c r="E68" s="8">
        <v>1813350</v>
      </c>
    </row>
    <row r="69" spans="1:5" ht="28.5">
      <c r="A69" s="165"/>
      <c r="B69" s="10" t="s">
        <v>113</v>
      </c>
      <c r="C69" s="10" t="s">
        <v>117</v>
      </c>
      <c r="D69" s="7">
        <v>44550000</v>
      </c>
      <c r="E69" s="8">
        <v>22275000</v>
      </c>
    </row>
    <row r="70" spans="1:5" ht="15">
      <c r="A70" s="165"/>
      <c r="B70" s="10" t="s">
        <v>118</v>
      </c>
      <c r="C70" s="10" t="s">
        <v>119</v>
      </c>
      <c r="D70" s="7">
        <v>25776000</v>
      </c>
      <c r="E70" s="8">
        <v>6599000</v>
      </c>
    </row>
    <row r="71" spans="1:6" ht="15">
      <c r="A71" s="167" t="s">
        <v>120</v>
      </c>
      <c r="B71" s="167"/>
      <c r="C71" s="23"/>
      <c r="D71" s="27">
        <f>SUM(D51:D70)</f>
        <v>504608345</v>
      </c>
      <c r="E71" s="28">
        <f>SUM(E51:E70)</f>
        <v>223175296</v>
      </c>
      <c r="F71" s="21"/>
    </row>
    <row r="72" spans="1:5" ht="28.5">
      <c r="A72" s="165" t="s">
        <v>121</v>
      </c>
      <c r="B72" s="5" t="s">
        <v>122</v>
      </c>
      <c r="C72" s="6" t="s">
        <v>123</v>
      </c>
      <c r="D72" s="7">
        <v>12000000</v>
      </c>
      <c r="E72" s="8">
        <v>4800000</v>
      </c>
    </row>
    <row r="73" spans="1:5" ht="42.75">
      <c r="A73" s="165"/>
      <c r="B73" s="11" t="s">
        <v>124</v>
      </c>
      <c r="C73" s="6" t="s">
        <v>125</v>
      </c>
      <c r="D73" s="7">
        <v>44974909</v>
      </c>
      <c r="E73" s="8">
        <v>17989964</v>
      </c>
    </row>
    <row r="74" spans="1:5" ht="28.5">
      <c r="A74" s="165"/>
      <c r="B74" s="11" t="s">
        <v>126</v>
      </c>
      <c r="C74" s="6" t="s">
        <v>127</v>
      </c>
      <c r="D74" s="7">
        <v>13939200</v>
      </c>
      <c r="E74" s="8">
        <v>5575680</v>
      </c>
    </row>
    <row r="75" spans="1:5" ht="57">
      <c r="A75" s="165"/>
      <c r="B75" s="15" t="s">
        <v>128</v>
      </c>
      <c r="C75" s="13" t="s">
        <v>129</v>
      </c>
      <c r="D75" s="7">
        <v>23280000</v>
      </c>
      <c r="E75" s="8">
        <v>9312000</v>
      </c>
    </row>
    <row r="76" spans="1:5" ht="28.5">
      <c r="A76" s="165"/>
      <c r="B76" s="15" t="s">
        <v>128</v>
      </c>
      <c r="C76" s="13" t="s">
        <v>130</v>
      </c>
      <c r="D76" s="7">
        <v>26808000</v>
      </c>
      <c r="E76" s="8">
        <v>16084800</v>
      </c>
    </row>
    <row r="77" spans="1:5" ht="28.5">
      <c r="A77" s="165"/>
      <c r="B77" s="10" t="s">
        <v>131</v>
      </c>
      <c r="C77" s="10" t="s">
        <v>132</v>
      </c>
      <c r="D77" s="7">
        <v>6348000</v>
      </c>
      <c r="E77" s="8">
        <v>2539200</v>
      </c>
    </row>
    <row r="78" spans="1:6" ht="15">
      <c r="A78" s="167"/>
      <c r="B78" s="167"/>
      <c r="C78" s="23"/>
      <c r="D78" s="31">
        <f>SUM(D72:D77)</f>
        <v>127350109</v>
      </c>
      <c r="E78" s="32">
        <f>SUM(E72:E77)</f>
        <v>56301644</v>
      </c>
      <c r="F78" s="21"/>
    </row>
    <row r="79" spans="1:21" s="34" customFormat="1" ht="59.25" customHeight="1">
      <c r="A79" s="165" t="s">
        <v>133</v>
      </c>
      <c r="B79" s="11" t="s">
        <v>134</v>
      </c>
      <c r="C79" s="6" t="s">
        <v>135</v>
      </c>
      <c r="D79" s="7">
        <v>13000000</v>
      </c>
      <c r="E79" s="8">
        <v>7800000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s="34" customFormat="1" ht="49.5" customHeight="1">
      <c r="A80" s="165"/>
      <c r="B80" s="11" t="s">
        <v>136</v>
      </c>
      <c r="C80" s="6" t="s">
        <v>137</v>
      </c>
      <c r="D80" s="7">
        <v>61800000</v>
      </c>
      <c r="E80" s="8">
        <v>37080000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s="34" customFormat="1" ht="42.75" customHeight="1">
      <c r="A81" s="165"/>
      <c r="B81" s="11" t="s">
        <v>138</v>
      </c>
      <c r="C81" s="6" t="s">
        <v>139</v>
      </c>
      <c r="D81" s="7">
        <v>36290830</v>
      </c>
      <c r="E81" s="8">
        <v>14516332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s="34" customFormat="1" ht="60.75" customHeight="1">
      <c r="A82" s="165"/>
      <c r="B82" s="5" t="s">
        <v>138</v>
      </c>
      <c r="C82" s="6" t="s">
        <v>140</v>
      </c>
      <c r="D82" s="7">
        <v>7799380</v>
      </c>
      <c r="E82" s="8">
        <v>3002761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s="34" customFormat="1" ht="57">
      <c r="A83" s="165"/>
      <c r="B83" s="5" t="s">
        <v>141</v>
      </c>
      <c r="C83" s="6" t="s">
        <v>142</v>
      </c>
      <c r="D83" s="7">
        <v>8940000</v>
      </c>
      <c r="E83" s="8">
        <v>5364000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s="34" customFormat="1" ht="84">
      <c r="A84" s="165"/>
      <c r="B84" s="5" t="s">
        <v>143</v>
      </c>
      <c r="C84" s="10" t="s">
        <v>144</v>
      </c>
      <c r="D84" s="7">
        <v>6251160</v>
      </c>
      <c r="E84" s="8">
        <v>2500464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s="34" customFormat="1" ht="69.75">
      <c r="A85" s="165"/>
      <c r="B85" s="11" t="s">
        <v>145</v>
      </c>
      <c r="C85" s="10" t="s">
        <v>146</v>
      </c>
      <c r="D85" s="7">
        <v>11190000</v>
      </c>
      <c r="E85" s="8">
        <v>4476000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s="34" customFormat="1" ht="48.75" customHeight="1">
      <c r="A86" s="165"/>
      <c r="B86" s="5" t="s">
        <v>145</v>
      </c>
      <c r="C86" s="10" t="s">
        <v>147</v>
      </c>
      <c r="D86" s="7">
        <v>24900000</v>
      </c>
      <c r="E86" s="8">
        <v>9960000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s="34" customFormat="1" ht="111.75" customHeight="1">
      <c r="A87" s="165"/>
      <c r="B87" s="5" t="s">
        <v>148</v>
      </c>
      <c r="C87" s="6" t="s">
        <v>149</v>
      </c>
      <c r="D87" s="7">
        <v>72780000</v>
      </c>
      <c r="E87" s="8">
        <v>39810660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s="34" customFormat="1" ht="71.25" customHeight="1">
      <c r="A88" s="165"/>
      <c r="B88" s="5" t="s">
        <v>150</v>
      </c>
      <c r="C88" s="6" t="s">
        <v>151</v>
      </c>
      <c r="D88" s="7">
        <v>60685350</v>
      </c>
      <c r="E88" s="8">
        <f>20640140+3714000</f>
        <v>24354140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1:21" s="34" customFormat="1" ht="57">
      <c r="A89" s="165"/>
      <c r="B89" s="5" t="s">
        <v>150</v>
      </c>
      <c r="C89" s="6" t="s">
        <v>152</v>
      </c>
      <c r="D89" s="7">
        <v>13500000</v>
      </c>
      <c r="E89" s="8">
        <v>5174400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</row>
    <row r="90" spans="1:21" s="34" customFormat="1" ht="41.25">
      <c r="A90" s="165"/>
      <c r="B90" s="5" t="s">
        <v>153</v>
      </c>
      <c r="C90" s="6" t="s">
        <v>154</v>
      </c>
      <c r="D90" s="7">
        <v>41400000</v>
      </c>
      <c r="E90" s="8">
        <v>14076000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</row>
    <row r="91" spans="1:21" s="34" customFormat="1" ht="74.25" customHeight="1">
      <c r="A91" s="165"/>
      <c r="B91" s="6" t="s">
        <v>155</v>
      </c>
      <c r="C91" s="6" t="s">
        <v>156</v>
      </c>
      <c r="D91" s="7">
        <v>33450000</v>
      </c>
      <c r="E91" s="8">
        <v>9968100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</row>
    <row r="92" spans="1:21" ht="48" customHeight="1">
      <c r="A92" s="165"/>
      <c r="B92" s="11" t="s">
        <v>157</v>
      </c>
      <c r="C92" s="10" t="s">
        <v>158</v>
      </c>
      <c r="D92" s="7">
        <v>58998000</v>
      </c>
      <c r="E92" s="8">
        <v>23599200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</row>
    <row r="93" spans="1:5" s="33" customFormat="1" ht="83.25">
      <c r="A93" s="165"/>
      <c r="B93" s="11" t="s">
        <v>159</v>
      </c>
      <c r="C93" s="10" t="s">
        <v>160</v>
      </c>
      <c r="D93" s="7">
        <v>60545680</v>
      </c>
      <c r="E93" s="8">
        <v>24218272</v>
      </c>
    </row>
    <row r="94" spans="1:5" ht="83.25">
      <c r="A94" s="165"/>
      <c r="B94" s="11" t="s">
        <v>161</v>
      </c>
      <c r="C94" s="10" t="s">
        <v>162</v>
      </c>
      <c r="D94" s="7">
        <v>22752000</v>
      </c>
      <c r="E94" s="8">
        <v>9100800</v>
      </c>
    </row>
    <row r="95" spans="1:5" ht="42.75">
      <c r="A95" s="165"/>
      <c r="B95" s="11" t="s">
        <v>161</v>
      </c>
      <c r="C95" s="10" t="s">
        <v>163</v>
      </c>
      <c r="D95" s="7">
        <v>17160000</v>
      </c>
      <c r="E95" s="8">
        <v>10296000</v>
      </c>
    </row>
    <row r="96" spans="1:5" ht="56.25">
      <c r="A96" s="165"/>
      <c r="B96" s="11" t="s">
        <v>164</v>
      </c>
      <c r="C96" s="10" t="s">
        <v>165</v>
      </c>
      <c r="D96" s="7">
        <v>6996000</v>
      </c>
      <c r="E96" s="8">
        <v>2798400</v>
      </c>
    </row>
    <row r="97" spans="1:5" ht="56.25">
      <c r="A97" s="165"/>
      <c r="B97" s="11" t="s">
        <v>166</v>
      </c>
      <c r="C97" s="10" t="s">
        <v>167</v>
      </c>
      <c r="D97" s="7">
        <v>48000000</v>
      </c>
      <c r="E97" s="8">
        <v>19200000</v>
      </c>
    </row>
    <row r="98" spans="1:5" ht="57">
      <c r="A98" s="165"/>
      <c r="B98" s="15" t="s">
        <v>159</v>
      </c>
      <c r="C98" s="13" t="s">
        <v>168</v>
      </c>
      <c r="D98" s="7">
        <v>36654000</v>
      </c>
      <c r="E98" s="8">
        <v>14661600</v>
      </c>
    </row>
    <row r="99" spans="1:5" ht="55.5">
      <c r="A99" s="165"/>
      <c r="B99" s="13" t="s">
        <v>169</v>
      </c>
      <c r="C99" s="13" t="s">
        <v>170</v>
      </c>
      <c r="D99" s="7">
        <v>25200000</v>
      </c>
      <c r="E99" s="8">
        <v>10080000</v>
      </c>
    </row>
    <row r="100" spans="1:5" ht="28.5">
      <c r="A100" s="165"/>
      <c r="B100" s="15" t="s">
        <v>171</v>
      </c>
      <c r="C100" s="13" t="s">
        <v>172</v>
      </c>
      <c r="D100" s="7">
        <v>12499200</v>
      </c>
      <c r="E100" s="8">
        <v>4999680</v>
      </c>
    </row>
    <row r="101" spans="1:5" ht="27.75">
      <c r="A101" s="165"/>
      <c r="B101" s="13" t="s">
        <v>173</v>
      </c>
      <c r="C101" s="13" t="s">
        <v>174</v>
      </c>
      <c r="D101" s="7">
        <v>20700000</v>
      </c>
      <c r="E101" s="8">
        <v>8280000</v>
      </c>
    </row>
    <row r="102" spans="1:5" ht="42.75">
      <c r="A102" s="165"/>
      <c r="B102" s="13" t="s">
        <v>175</v>
      </c>
      <c r="C102" s="13" t="s">
        <v>176</v>
      </c>
      <c r="D102" s="7">
        <v>15837600</v>
      </c>
      <c r="E102" s="8">
        <v>8085095</v>
      </c>
    </row>
    <row r="103" spans="1:5" ht="42">
      <c r="A103" s="165"/>
      <c r="B103" s="15" t="s">
        <v>177</v>
      </c>
      <c r="C103" s="10" t="s">
        <v>178</v>
      </c>
      <c r="D103" s="7">
        <v>7902000</v>
      </c>
      <c r="E103" s="8">
        <v>3160800</v>
      </c>
    </row>
    <row r="104" spans="1:5" ht="56.25">
      <c r="A104" s="165"/>
      <c r="B104" s="15" t="s">
        <v>138</v>
      </c>
      <c r="C104" s="10" t="s">
        <v>179</v>
      </c>
      <c r="D104" s="7">
        <v>21418825</v>
      </c>
      <c r="E104" s="8">
        <v>8567530</v>
      </c>
    </row>
    <row r="105" spans="1:5" ht="42.75">
      <c r="A105" s="165"/>
      <c r="B105" s="15" t="s">
        <v>153</v>
      </c>
      <c r="C105" s="10" t="s">
        <v>180</v>
      </c>
      <c r="D105" s="7">
        <v>10192000</v>
      </c>
      <c r="E105" s="8">
        <v>5432762</v>
      </c>
    </row>
    <row r="106" spans="1:5" ht="27.75">
      <c r="A106" s="165"/>
      <c r="B106" s="15" t="s">
        <v>181</v>
      </c>
      <c r="C106" s="10" t="s">
        <v>182</v>
      </c>
      <c r="D106" s="7">
        <v>7300000</v>
      </c>
      <c r="E106" s="8">
        <v>2920000</v>
      </c>
    </row>
    <row r="107" spans="1:5" ht="83.25">
      <c r="A107" s="165"/>
      <c r="B107" s="15" t="s">
        <v>181</v>
      </c>
      <c r="C107" s="10" t="s">
        <v>183</v>
      </c>
      <c r="D107" s="7">
        <v>19850000</v>
      </c>
      <c r="E107" s="8">
        <v>7940000</v>
      </c>
    </row>
    <row r="108" spans="1:5" ht="27.75">
      <c r="A108" s="165"/>
      <c r="B108" s="15" t="s">
        <v>181</v>
      </c>
      <c r="C108" s="10" t="s">
        <v>184</v>
      </c>
      <c r="D108" s="7">
        <v>22500000</v>
      </c>
      <c r="E108" s="8">
        <v>9000000</v>
      </c>
    </row>
    <row r="109" spans="1:5" ht="42">
      <c r="A109" s="165"/>
      <c r="B109" s="15" t="s">
        <v>181</v>
      </c>
      <c r="C109" s="10" t="s">
        <v>185</v>
      </c>
      <c r="D109" s="7">
        <v>11869000</v>
      </c>
      <c r="E109" s="8">
        <v>4747920</v>
      </c>
    </row>
    <row r="110" spans="1:5" ht="55.5">
      <c r="A110" s="165"/>
      <c r="B110" s="15" t="s">
        <v>181</v>
      </c>
      <c r="C110" s="10" t="s">
        <v>186</v>
      </c>
      <c r="D110" s="7">
        <v>33180000</v>
      </c>
      <c r="E110" s="8">
        <v>13272000</v>
      </c>
    </row>
    <row r="111" spans="1:5" ht="41.25">
      <c r="A111" s="165"/>
      <c r="B111" s="15" t="s">
        <v>134</v>
      </c>
      <c r="C111" s="10" t="s">
        <v>187</v>
      </c>
      <c r="D111" s="7">
        <v>7200000</v>
      </c>
      <c r="E111" s="8">
        <v>2880000</v>
      </c>
    </row>
    <row r="112" spans="1:5" ht="55.5">
      <c r="A112" s="165"/>
      <c r="B112" s="15" t="s">
        <v>138</v>
      </c>
      <c r="C112" s="10" t="s">
        <v>188</v>
      </c>
      <c r="D112" s="7">
        <v>17715118</v>
      </c>
      <c r="E112" s="8">
        <v>7086047</v>
      </c>
    </row>
    <row r="113" spans="1:5" ht="42.75">
      <c r="A113" s="165"/>
      <c r="B113" s="15" t="s">
        <v>189</v>
      </c>
      <c r="C113" s="10" t="s">
        <v>190</v>
      </c>
      <c r="D113" s="7">
        <v>15948000</v>
      </c>
      <c r="E113" s="8">
        <v>6379200</v>
      </c>
    </row>
    <row r="114" spans="1:5" ht="42.75">
      <c r="A114" s="165"/>
      <c r="B114" s="15" t="s">
        <v>181</v>
      </c>
      <c r="C114" s="10" t="s">
        <v>191</v>
      </c>
      <c r="D114" s="7">
        <v>7260000</v>
      </c>
      <c r="E114" s="8">
        <v>2904000</v>
      </c>
    </row>
    <row r="115" spans="1:5" ht="28.5">
      <c r="A115" s="165"/>
      <c r="B115" s="22" t="s">
        <v>192</v>
      </c>
      <c r="C115" s="35" t="s">
        <v>193</v>
      </c>
      <c r="D115" s="7">
        <v>56040000</v>
      </c>
      <c r="E115" s="8">
        <v>22416000</v>
      </c>
    </row>
    <row r="116" spans="1:5" ht="28.5">
      <c r="A116" s="165"/>
      <c r="B116" s="22" t="s">
        <v>150</v>
      </c>
      <c r="C116" s="35" t="s">
        <v>194</v>
      </c>
      <c r="D116" s="7">
        <v>25311000</v>
      </c>
      <c r="E116" s="8">
        <v>10124000</v>
      </c>
    </row>
    <row r="117" spans="1:5" ht="28.5">
      <c r="A117" s="165"/>
      <c r="B117" s="22" t="s">
        <v>143</v>
      </c>
      <c r="C117" s="35" t="s">
        <v>195</v>
      </c>
      <c r="D117" s="7">
        <v>9000000</v>
      </c>
      <c r="E117" s="8">
        <v>3600000</v>
      </c>
    </row>
    <row r="118" spans="1:5" ht="42.75">
      <c r="A118" s="165"/>
      <c r="B118" s="36" t="s">
        <v>196</v>
      </c>
      <c r="C118" s="10" t="s">
        <v>197</v>
      </c>
      <c r="D118" s="7">
        <v>12832800</v>
      </c>
      <c r="E118" s="8">
        <v>5133120</v>
      </c>
    </row>
    <row r="119" spans="1:7" ht="15">
      <c r="A119" s="167"/>
      <c r="B119" s="167"/>
      <c r="C119" s="23"/>
      <c r="D119" s="27">
        <f>SUM(D79:D118)</f>
        <v>1002847943</v>
      </c>
      <c r="E119" s="28">
        <f>SUM(E79:E118)</f>
        <v>428965283</v>
      </c>
      <c r="F119" s="24"/>
      <c r="G119" s="21"/>
    </row>
    <row r="120" spans="1:5" ht="42">
      <c r="A120" s="165" t="s">
        <v>198</v>
      </c>
      <c r="B120" s="5" t="s">
        <v>199</v>
      </c>
      <c r="C120" s="10" t="s">
        <v>200</v>
      </c>
      <c r="D120" s="7">
        <v>6144560</v>
      </c>
      <c r="E120" s="8">
        <v>2425521</v>
      </c>
    </row>
    <row r="121" spans="1:5" ht="55.5">
      <c r="A121" s="165"/>
      <c r="B121" s="5" t="s">
        <v>199</v>
      </c>
      <c r="C121" s="6" t="s">
        <v>201</v>
      </c>
      <c r="D121" s="7">
        <v>5299200</v>
      </c>
      <c r="E121" s="8">
        <v>2119680</v>
      </c>
    </row>
    <row r="122" spans="1:5" ht="28.5">
      <c r="A122" s="165"/>
      <c r="B122" s="5" t="s">
        <v>199</v>
      </c>
      <c r="C122" s="6" t="s">
        <v>202</v>
      </c>
      <c r="D122" s="7">
        <v>10458000</v>
      </c>
      <c r="E122" s="8">
        <v>4183200</v>
      </c>
    </row>
    <row r="123" spans="1:5" ht="28.5">
      <c r="A123" s="165"/>
      <c r="B123" s="5" t="s">
        <v>199</v>
      </c>
      <c r="C123" s="6" t="s">
        <v>203</v>
      </c>
      <c r="D123" s="7">
        <v>10497600</v>
      </c>
      <c r="E123" s="8">
        <v>4199040</v>
      </c>
    </row>
    <row r="124" spans="1:5" ht="42">
      <c r="A124" s="165"/>
      <c r="B124" s="5" t="s">
        <v>204</v>
      </c>
      <c r="C124" s="6" t="s">
        <v>205</v>
      </c>
      <c r="D124" s="7">
        <v>30426000</v>
      </c>
      <c r="E124" s="8">
        <v>11009000</v>
      </c>
    </row>
    <row r="125" spans="1:5" ht="42">
      <c r="A125" s="165"/>
      <c r="B125" s="5" t="s">
        <v>206</v>
      </c>
      <c r="C125" s="6" t="s">
        <v>207</v>
      </c>
      <c r="D125" s="7">
        <v>10500000</v>
      </c>
      <c r="E125" s="8">
        <v>4147500</v>
      </c>
    </row>
    <row r="126" spans="1:5" ht="55.5">
      <c r="A126" s="165"/>
      <c r="B126" s="11" t="s">
        <v>208</v>
      </c>
      <c r="C126" s="10" t="s">
        <v>209</v>
      </c>
      <c r="D126" s="7">
        <v>26660800</v>
      </c>
      <c r="E126" s="8">
        <v>10637659</v>
      </c>
    </row>
    <row r="127" spans="1:5" ht="42">
      <c r="A127" s="165"/>
      <c r="B127" s="11" t="s">
        <v>208</v>
      </c>
      <c r="C127" s="10" t="s">
        <v>210</v>
      </c>
      <c r="D127" s="7">
        <v>8920000</v>
      </c>
      <c r="E127" s="8">
        <v>3568000</v>
      </c>
    </row>
    <row r="128" spans="1:5" ht="56.25">
      <c r="A128" s="165"/>
      <c r="B128" s="11" t="s">
        <v>208</v>
      </c>
      <c r="C128" s="10" t="s">
        <v>211</v>
      </c>
      <c r="D128" s="7">
        <v>6157560</v>
      </c>
      <c r="E128" s="8">
        <v>2456866</v>
      </c>
    </row>
    <row r="129" spans="1:5" ht="55.5">
      <c r="A129" s="165"/>
      <c r="B129" s="11" t="s">
        <v>212</v>
      </c>
      <c r="C129" s="10" t="s">
        <v>213</v>
      </c>
      <c r="D129" s="7">
        <v>3480000</v>
      </c>
      <c r="E129" s="8">
        <v>1392000</v>
      </c>
    </row>
    <row r="130" spans="1:5" ht="55.5">
      <c r="A130" s="165"/>
      <c r="B130" s="11" t="s">
        <v>212</v>
      </c>
      <c r="C130" s="10" t="s">
        <v>214</v>
      </c>
      <c r="D130" s="7">
        <v>7302000</v>
      </c>
      <c r="E130" s="8">
        <v>4381200</v>
      </c>
    </row>
    <row r="131" spans="1:5" ht="28.5">
      <c r="A131" s="165"/>
      <c r="B131" s="11" t="s">
        <v>199</v>
      </c>
      <c r="C131" s="10" t="s">
        <v>215</v>
      </c>
      <c r="D131" s="7">
        <v>18300000</v>
      </c>
      <c r="E131" s="8">
        <v>10980000</v>
      </c>
    </row>
    <row r="132" spans="1:5" ht="56.25">
      <c r="A132" s="165"/>
      <c r="B132" s="11" t="s">
        <v>216</v>
      </c>
      <c r="C132" s="10" t="s">
        <v>217</v>
      </c>
      <c r="D132" s="7">
        <v>31680000</v>
      </c>
      <c r="E132" s="8">
        <v>12672000</v>
      </c>
    </row>
    <row r="133" spans="1:5" ht="85.5">
      <c r="A133" s="165"/>
      <c r="B133" s="11" t="s">
        <v>204</v>
      </c>
      <c r="C133" s="10" t="s">
        <v>218</v>
      </c>
      <c r="D133" s="7">
        <v>114840000</v>
      </c>
      <c r="E133" s="8">
        <v>45936000</v>
      </c>
    </row>
    <row r="134" spans="1:8" ht="15">
      <c r="A134" s="168"/>
      <c r="B134" s="168"/>
      <c r="C134" s="37"/>
      <c r="D134" s="38">
        <f>SUM(D120:D133)</f>
        <v>290665720</v>
      </c>
      <c r="E134" s="39">
        <f>SUM(E120:E133)</f>
        <v>120107666</v>
      </c>
      <c r="F134" s="24"/>
      <c r="G134" s="21"/>
      <c r="H134" s="21"/>
    </row>
    <row r="135" spans="1:5" ht="41.25">
      <c r="A135" s="165" t="s">
        <v>219</v>
      </c>
      <c r="B135" s="11" t="s">
        <v>220</v>
      </c>
      <c r="C135" s="10" t="s">
        <v>221</v>
      </c>
      <c r="D135" s="7">
        <v>15000000</v>
      </c>
      <c r="E135" s="8">
        <v>4920000</v>
      </c>
    </row>
    <row r="136" spans="1:5" ht="28.5">
      <c r="A136" s="165"/>
      <c r="B136" s="15" t="s">
        <v>222</v>
      </c>
      <c r="C136" s="13" t="s">
        <v>223</v>
      </c>
      <c r="D136" s="7">
        <v>7145000</v>
      </c>
      <c r="E136" s="8">
        <v>2858000</v>
      </c>
    </row>
    <row r="137" spans="1:5" ht="28.5">
      <c r="A137" s="165"/>
      <c r="B137" s="15" t="s">
        <v>224</v>
      </c>
      <c r="C137" s="13" t="s">
        <v>225</v>
      </c>
      <c r="D137" s="7">
        <v>14694000</v>
      </c>
      <c r="E137" s="8">
        <v>5877600</v>
      </c>
    </row>
    <row r="138" spans="1:5" ht="15">
      <c r="A138" s="165"/>
      <c r="B138" s="15" t="s">
        <v>226</v>
      </c>
      <c r="C138" s="13" t="s">
        <v>227</v>
      </c>
      <c r="D138" s="7">
        <v>10642700</v>
      </c>
      <c r="E138" s="8">
        <v>4257082</v>
      </c>
    </row>
    <row r="139" spans="1:5" ht="28.5">
      <c r="A139" s="165"/>
      <c r="B139" s="13" t="s">
        <v>228</v>
      </c>
      <c r="C139" s="13" t="s">
        <v>229</v>
      </c>
      <c r="D139" s="7">
        <v>11268000</v>
      </c>
      <c r="E139" s="8">
        <v>4507200</v>
      </c>
    </row>
    <row r="140" spans="1:5" ht="28.5">
      <c r="A140" s="165"/>
      <c r="B140" s="10" t="s">
        <v>230</v>
      </c>
      <c r="C140" s="10" t="s">
        <v>231</v>
      </c>
      <c r="D140" s="7">
        <v>14856000</v>
      </c>
      <c r="E140" s="8">
        <v>5942400</v>
      </c>
    </row>
    <row r="141" spans="1:5" ht="15">
      <c r="A141" s="169"/>
      <c r="B141" s="170"/>
      <c r="C141" s="37"/>
      <c r="D141" s="40">
        <f>SUM(D135:D140)</f>
        <v>73605700</v>
      </c>
      <c r="E141" s="41">
        <f>SUM(E135:E140)</f>
        <v>28362282</v>
      </c>
    </row>
    <row r="142" spans="1:5" ht="69">
      <c r="A142" s="165" t="s">
        <v>232</v>
      </c>
      <c r="B142" s="22" t="s">
        <v>233</v>
      </c>
      <c r="C142" s="12" t="s">
        <v>234</v>
      </c>
      <c r="D142" s="7">
        <v>105483600</v>
      </c>
      <c r="E142" s="8">
        <v>31645080</v>
      </c>
    </row>
    <row r="143" spans="1:5" ht="56.25">
      <c r="A143" s="165"/>
      <c r="B143" s="10" t="s">
        <v>235</v>
      </c>
      <c r="C143" s="10" t="s">
        <v>236</v>
      </c>
      <c r="D143" s="7">
        <v>22800000</v>
      </c>
      <c r="E143" s="8">
        <v>6840000</v>
      </c>
    </row>
    <row r="144" spans="1:5" ht="56.25">
      <c r="A144" s="165"/>
      <c r="B144" s="10" t="s">
        <v>233</v>
      </c>
      <c r="C144" s="10" t="s">
        <v>237</v>
      </c>
      <c r="D144" s="7">
        <v>136310000</v>
      </c>
      <c r="E144" s="8">
        <v>64065700</v>
      </c>
    </row>
    <row r="145" spans="1:5" ht="96">
      <c r="A145" s="165"/>
      <c r="B145" s="13" t="s">
        <v>238</v>
      </c>
      <c r="C145" s="12" t="s">
        <v>239</v>
      </c>
      <c r="D145" s="7">
        <v>32400000</v>
      </c>
      <c r="E145" s="8">
        <v>12960000</v>
      </c>
    </row>
    <row r="146" spans="1:5" ht="56.25">
      <c r="A146" s="165"/>
      <c r="B146" s="13" t="s">
        <v>240</v>
      </c>
      <c r="C146" s="12" t="s">
        <v>241</v>
      </c>
      <c r="D146" s="7">
        <v>7590000</v>
      </c>
      <c r="E146" s="8">
        <v>2755170</v>
      </c>
    </row>
    <row r="147" spans="1:5" ht="42.75">
      <c r="A147" s="165"/>
      <c r="B147" s="13" t="s">
        <v>242</v>
      </c>
      <c r="C147" s="13" t="s">
        <v>243</v>
      </c>
      <c r="D147" s="7">
        <v>43186050</v>
      </c>
      <c r="E147" s="8">
        <v>17274419</v>
      </c>
    </row>
    <row r="148" spans="1:5" ht="28.5">
      <c r="A148" s="165"/>
      <c r="B148" s="13" t="s">
        <v>244</v>
      </c>
      <c r="C148" s="13" t="s">
        <v>245</v>
      </c>
      <c r="D148" s="7">
        <v>49831200</v>
      </c>
      <c r="E148" s="8">
        <v>19932480</v>
      </c>
    </row>
    <row r="149" spans="1:5" ht="28.5">
      <c r="A149" s="165"/>
      <c r="B149" s="13" t="s">
        <v>246</v>
      </c>
      <c r="C149" s="13" t="s">
        <v>247</v>
      </c>
      <c r="D149" s="7">
        <v>54981920</v>
      </c>
      <c r="E149" s="8">
        <v>21992768</v>
      </c>
    </row>
    <row r="150" spans="1:5" ht="28.5">
      <c r="A150" s="165"/>
      <c r="B150" s="13" t="s">
        <v>248</v>
      </c>
      <c r="C150" s="13" t="s">
        <v>249</v>
      </c>
      <c r="D150" s="7">
        <v>6809520</v>
      </c>
      <c r="E150" s="8">
        <v>1942756</v>
      </c>
    </row>
    <row r="151" spans="1:5" ht="15">
      <c r="A151" s="165"/>
      <c r="B151" s="13" t="s">
        <v>240</v>
      </c>
      <c r="C151" s="13" t="s">
        <v>250</v>
      </c>
      <c r="D151" s="7">
        <v>15630000</v>
      </c>
      <c r="E151" s="8">
        <v>9378000</v>
      </c>
    </row>
    <row r="152" spans="1:6" ht="15">
      <c r="A152" s="19"/>
      <c r="B152" s="19"/>
      <c r="C152" s="19"/>
      <c r="D152" s="19">
        <f>SUM(D142:D151)</f>
        <v>475022290</v>
      </c>
      <c r="E152" s="19">
        <f>SUM(E142:E151)</f>
        <v>188786373</v>
      </c>
      <c r="F152" s="24"/>
    </row>
    <row r="153" spans="1:5" ht="68.25">
      <c r="A153" s="165" t="s">
        <v>251</v>
      </c>
      <c r="B153" s="10" t="s">
        <v>252</v>
      </c>
      <c r="C153" s="6" t="s">
        <v>253</v>
      </c>
      <c r="D153" s="7">
        <v>33115200</v>
      </c>
      <c r="E153" s="8">
        <v>12848698</v>
      </c>
    </row>
    <row r="154" spans="1:5" ht="15">
      <c r="A154" s="165"/>
      <c r="B154" s="10" t="s">
        <v>252</v>
      </c>
      <c r="C154" s="6" t="s">
        <v>254</v>
      </c>
      <c r="D154" s="7">
        <v>39500000</v>
      </c>
      <c r="E154" s="8">
        <v>15405000</v>
      </c>
    </row>
    <row r="155" spans="1:5" ht="28.5">
      <c r="A155" s="165"/>
      <c r="B155" s="10" t="s">
        <v>252</v>
      </c>
      <c r="C155" s="10" t="s">
        <v>255</v>
      </c>
      <c r="D155" s="7">
        <v>34296000</v>
      </c>
      <c r="E155" s="8">
        <v>13375440</v>
      </c>
    </row>
    <row r="156" spans="1:5" ht="28.5">
      <c r="A156" s="165"/>
      <c r="B156" s="10" t="s">
        <v>256</v>
      </c>
      <c r="C156" s="6" t="s">
        <v>257</v>
      </c>
      <c r="D156" s="7">
        <v>99840000</v>
      </c>
      <c r="E156" s="8">
        <v>59904000</v>
      </c>
    </row>
    <row r="157" spans="1:5" ht="28.5">
      <c r="A157" s="165"/>
      <c r="B157" s="10" t="s">
        <v>256</v>
      </c>
      <c r="C157" s="6" t="s">
        <v>258</v>
      </c>
      <c r="D157" s="171">
        <v>101880000</v>
      </c>
      <c r="E157" s="172">
        <v>61128000</v>
      </c>
    </row>
    <row r="158" spans="1:5" ht="28.5">
      <c r="A158" s="165"/>
      <c r="B158" s="10" t="s">
        <v>256</v>
      </c>
      <c r="C158" s="6" t="s">
        <v>259</v>
      </c>
      <c r="D158" s="171"/>
      <c r="E158" s="172"/>
    </row>
    <row r="159" spans="1:5" ht="95.25">
      <c r="A159" s="165"/>
      <c r="B159" s="12" t="s">
        <v>260</v>
      </c>
      <c r="C159" s="12" t="s">
        <v>261</v>
      </c>
      <c r="D159" s="7">
        <v>40333288</v>
      </c>
      <c r="E159" s="8">
        <v>16133315</v>
      </c>
    </row>
    <row r="160" spans="1:5" ht="42.75">
      <c r="A160" s="165"/>
      <c r="B160" s="13" t="s">
        <v>262</v>
      </c>
      <c r="C160" s="10" t="s">
        <v>263</v>
      </c>
      <c r="D160" s="7">
        <v>21900000</v>
      </c>
      <c r="E160" s="8">
        <v>8760000</v>
      </c>
    </row>
    <row r="161" spans="1:6" ht="81.75">
      <c r="A161" s="165"/>
      <c r="B161" s="13" t="s">
        <v>264</v>
      </c>
      <c r="C161" s="10" t="s">
        <v>265</v>
      </c>
      <c r="D161" s="7">
        <v>33900000</v>
      </c>
      <c r="E161" s="8">
        <v>11434470</v>
      </c>
      <c r="F161" s="42"/>
    </row>
    <row r="162" spans="1:5" ht="28.5">
      <c r="A162" s="5"/>
      <c r="B162" s="13" t="s">
        <v>260</v>
      </c>
      <c r="C162" s="10" t="s">
        <v>266</v>
      </c>
      <c r="D162" s="7">
        <v>45791100</v>
      </c>
      <c r="E162" s="8">
        <v>18316440</v>
      </c>
    </row>
    <row r="163" spans="1:6" ht="15">
      <c r="A163" s="173" t="s">
        <v>267</v>
      </c>
      <c r="B163" s="173"/>
      <c r="C163" s="173"/>
      <c r="D163" s="43">
        <f>SUM(D153:D162)</f>
        <v>450555588</v>
      </c>
      <c r="E163" s="43">
        <f>SUM(E153:E162)</f>
        <v>217305363</v>
      </c>
      <c r="F163" s="24"/>
    </row>
    <row r="164" spans="1:5" ht="16.5" thickBot="1">
      <c r="A164" s="174" t="s">
        <v>268</v>
      </c>
      <c r="B164" s="174"/>
      <c r="C164" s="174"/>
      <c r="D164" s="44">
        <f>D24+D32+D50+D71+D78+D119+D134+D141+D152+D163</f>
        <v>3838462582</v>
      </c>
      <c r="E164" s="44">
        <f>E24+E32+E50+E71+E78+E119+E134+E141+E152+E163</f>
        <v>1620693828</v>
      </c>
    </row>
    <row r="165" spans="1:3" ht="15">
      <c r="A165" s="33"/>
      <c r="B165" s="33"/>
      <c r="C165" s="45"/>
    </row>
    <row r="166" spans="1:3" ht="15">
      <c r="A166" s="33"/>
      <c r="B166" s="33"/>
      <c r="C166" s="45"/>
    </row>
    <row r="167" spans="1:3" ht="15">
      <c r="A167" s="33"/>
      <c r="B167" s="33"/>
      <c r="C167" s="45"/>
    </row>
    <row r="168" spans="1:3" ht="15">
      <c r="A168" s="33"/>
      <c r="B168" s="33"/>
      <c r="C168" s="45"/>
    </row>
    <row r="169" spans="1:3" ht="15">
      <c r="A169" s="33"/>
      <c r="B169" s="33"/>
      <c r="C169" s="45"/>
    </row>
    <row r="170" spans="1:3" ht="15">
      <c r="A170" s="33"/>
      <c r="B170" s="33"/>
      <c r="C170" s="45"/>
    </row>
    <row r="171" spans="1:3" ht="15">
      <c r="A171" s="33"/>
      <c r="B171" s="33"/>
      <c r="C171" s="45"/>
    </row>
    <row r="172" spans="1:5" ht="15">
      <c r="A172" s="33"/>
      <c r="B172" s="33"/>
      <c r="C172" s="45"/>
      <c r="E172" s="47"/>
    </row>
    <row r="173" spans="1:3" ht="15">
      <c r="A173" s="33"/>
      <c r="B173" s="33"/>
      <c r="C173" s="45"/>
    </row>
    <row r="174" spans="1:3" ht="15">
      <c r="A174" s="33"/>
      <c r="B174" s="33"/>
      <c r="C174" s="45"/>
    </row>
    <row r="175" spans="1:3" ht="15">
      <c r="A175" s="33"/>
      <c r="B175" s="33"/>
      <c r="C175" s="45"/>
    </row>
    <row r="176" spans="1:3" ht="15">
      <c r="A176" s="33"/>
      <c r="B176" s="33"/>
      <c r="C176" s="45"/>
    </row>
    <row r="177" spans="1:3" ht="15">
      <c r="A177" s="33"/>
      <c r="B177" s="33"/>
      <c r="C177" s="45"/>
    </row>
    <row r="178" spans="1:3" ht="15">
      <c r="A178" s="33"/>
      <c r="B178" s="33"/>
      <c r="C178" s="45"/>
    </row>
    <row r="179" spans="1:3" ht="15">
      <c r="A179" s="33"/>
      <c r="B179" s="33"/>
      <c r="C179" s="45"/>
    </row>
    <row r="180" spans="1:3" ht="15">
      <c r="A180" s="33"/>
      <c r="B180" s="33"/>
      <c r="C180" s="45"/>
    </row>
    <row r="181" spans="1:3" ht="15">
      <c r="A181" s="33"/>
      <c r="B181" s="33"/>
      <c r="C181" s="45"/>
    </row>
    <row r="182" spans="1:3" ht="15">
      <c r="A182" s="33"/>
      <c r="B182" s="33"/>
      <c r="C182" s="45"/>
    </row>
    <row r="183" spans="1:3" ht="15">
      <c r="A183" s="33"/>
      <c r="B183" s="33"/>
      <c r="C183" s="45"/>
    </row>
    <row r="184" spans="1:3" ht="15">
      <c r="A184" s="33"/>
      <c r="B184" s="33"/>
      <c r="C184" s="45"/>
    </row>
    <row r="185" spans="1:3" ht="15">
      <c r="A185" s="33"/>
      <c r="B185" s="33"/>
      <c r="C185" s="45"/>
    </row>
    <row r="186" spans="1:3" ht="15">
      <c r="A186" s="33"/>
      <c r="B186" s="33"/>
      <c r="C186" s="45"/>
    </row>
    <row r="187" spans="1:3" ht="15">
      <c r="A187" s="33"/>
      <c r="B187" s="33"/>
      <c r="C187" s="45"/>
    </row>
    <row r="188" spans="1:3" ht="15">
      <c r="A188" s="33"/>
      <c r="B188" s="33"/>
      <c r="C188" s="45"/>
    </row>
    <row r="189" spans="1:3" ht="15">
      <c r="A189" s="33"/>
      <c r="B189" s="33"/>
      <c r="C189" s="45"/>
    </row>
    <row r="190" spans="1:3" ht="15">
      <c r="A190" s="33"/>
      <c r="B190" s="33"/>
      <c r="C190" s="45"/>
    </row>
    <row r="191" spans="1:3" ht="15">
      <c r="A191" s="33"/>
      <c r="B191" s="33"/>
      <c r="C191" s="45"/>
    </row>
    <row r="192" spans="1:3" ht="15">
      <c r="A192" s="33"/>
      <c r="B192" s="33"/>
      <c r="C192" s="45"/>
    </row>
    <row r="193" spans="1:3" ht="15">
      <c r="A193" s="33"/>
      <c r="B193" s="33"/>
      <c r="C193" s="45"/>
    </row>
    <row r="194" spans="1:3" ht="15">
      <c r="A194" s="33"/>
      <c r="B194" s="33"/>
      <c r="C194" s="45"/>
    </row>
    <row r="195" spans="1:3" ht="15">
      <c r="A195" s="33"/>
      <c r="B195" s="33"/>
      <c r="C195" s="45"/>
    </row>
    <row r="196" spans="1:3" ht="15">
      <c r="A196" s="33"/>
      <c r="B196" s="33"/>
      <c r="C196" s="45"/>
    </row>
    <row r="197" spans="1:3" ht="15">
      <c r="A197" s="33"/>
      <c r="B197" s="33"/>
      <c r="C197" s="45"/>
    </row>
    <row r="198" ht="15">
      <c r="C198" s="45"/>
    </row>
    <row r="199" ht="15">
      <c r="C199" s="45"/>
    </row>
    <row r="200" ht="15">
      <c r="C200" s="45"/>
    </row>
    <row r="201" ht="15">
      <c r="C201" s="45"/>
    </row>
    <row r="202" ht="15">
      <c r="C202" s="45"/>
    </row>
    <row r="203" ht="15">
      <c r="C203" s="45"/>
    </row>
    <row r="204" ht="15">
      <c r="C204" s="45"/>
    </row>
    <row r="205" ht="15">
      <c r="C205" s="45"/>
    </row>
    <row r="206" ht="15">
      <c r="C206" s="45"/>
    </row>
    <row r="207" ht="15">
      <c r="C207" s="45"/>
    </row>
    <row r="208" ht="15">
      <c r="C208" s="45"/>
    </row>
    <row r="209" ht="15">
      <c r="C209" s="45"/>
    </row>
    <row r="210" ht="15">
      <c r="C210" s="45"/>
    </row>
    <row r="211" ht="15">
      <c r="C211" s="45"/>
    </row>
    <row r="212" ht="15">
      <c r="C212" s="45"/>
    </row>
    <row r="213" ht="15">
      <c r="C213" s="45"/>
    </row>
    <row r="214" ht="15">
      <c r="C214" s="45"/>
    </row>
    <row r="215" ht="15">
      <c r="C215" s="45"/>
    </row>
    <row r="216" ht="15">
      <c r="C216" s="45"/>
    </row>
    <row r="217" ht="15">
      <c r="C217" s="45"/>
    </row>
    <row r="218" ht="15">
      <c r="C218" s="45"/>
    </row>
    <row r="219" ht="15">
      <c r="C219" s="45"/>
    </row>
    <row r="220" ht="15">
      <c r="C220" s="45"/>
    </row>
    <row r="221" ht="15">
      <c r="C221" s="45"/>
    </row>
    <row r="222" ht="15">
      <c r="C222" s="45"/>
    </row>
  </sheetData>
  <mergeCells count="23">
    <mergeCell ref="A153:A161"/>
    <mergeCell ref="D157:D158"/>
    <mergeCell ref="E157:E158"/>
    <mergeCell ref="A163:C163"/>
    <mergeCell ref="A164:C164"/>
    <mergeCell ref="A142:A151"/>
    <mergeCell ref="A50:B50"/>
    <mergeCell ref="A51:A70"/>
    <mergeCell ref="A71:B71"/>
    <mergeCell ref="A72:A77"/>
    <mergeCell ref="A78:B78"/>
    <mergeCell ref="A79:A118"/>
    <mergeCell ref="A119:B119"/>
    <mergeCell ref="A120:A133"/>
    <mergeCell ref="A134:B134"/>
    <mergeCell ref="A135:A140"/>
    <mergeCell ref="A141:B141"/>
    <mergeCell ref="A33:A49"/>
    <mergeCell ref="A1:E2"/>
    <mergeCell ref="A4:A23"/>
    <mergeCell ref="A24:B24"/>
    <mergeCell ref="A25:A31"/>
    <mergeCell ref="A32:B3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468"/>
  <sheetViews>
    <sheetView workbookViewId="0" topLeftCell="A455">
      <selection activeCell="M459" sqref="M459"/>
    </sheetView>
  </sheetViews>
  <sheetFormatPr defaultColWidth="9.140625" defaultRowHeight="15"/>
  <cols>
    <col min="1" max="1" width="17.28125" style="0" customWidth="1"/>
    <col min="2" max="2" width="21.28125" style="0" customWidth="1"/>
    <col min="3" max="3" width="39.28125" style="0" customWidth="1"/>
    <col min="4" max="4" width="23.28125" style="0" customWidth="1"/>
    <col min="5" max="5" width="17.421875" style="0" customWidth="1"/>
    <col min="6" max="6" width="16.57421875" style="0" customWidth="1"/>
  </cols>
  <sheetData>
    <row r="1" spans="1:92" s="49" customFormat="1" ht="59.25" customHeight="1">
      <c r="A1" s="177" t="s">
        <v>269</v>
      </c>
      <c r="B1" s="177" t="s">
        <v>270</v>
      </c>
      <c r="C1" s="179" t="s">
        <v>271</v>
      </c>
      <c r="D1" s="177" t="s">
        <v>272</v>
      </c>
      <c r="E1" s="175" t="s">
        <v>273</v>
      </c>
      <c r="F1" s="177" t="s">
        <v>274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</row>
    <row r="2" spans="1:92" s="49" customFormat="1" ht="13.5" customHeight="1">
      <c r="A2" s="178"/>
      <c r="B2" s="178"/>
      <c r="C2" s="180"/>
      <c r="D2" s="178"/>
      <c r="E2" s="176"/>
      <c r="F2" s="17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</row>
    <row r="3" spans="1:6" s="48" customFormat="1" ht="38.25" customHeight="1">
      <c r="A3" s="14" t="s">
        <v>219</v>
      </c>
      <c r="B3" s="14" t="s">
        <v>275</v>
      </c>
      <c r="C3" s="50" t="s">
        <v>276</v>
      </c>
      <c r="D3" s="52" t="s">
        <v>277</v>
      </c>
      <c r="E3" s="16">
        <v>14040000</v>
      </c>
      <c r="F3" s="16">
        <v>7020000</v>
      </c>
    </row>
    <row r="4" spans="1:6" s="48" customFormat="1" ht="38.25" customHeight="1">
      <c r="A4" s="14" t="s">
        <v>219</v>
      </c>
      <c r="B4" s="14" t="s">
        <v>278</v>
      </c>
      <c r="C4" s="50" t="s">
        <v>279</v>
      </c>
      <c r="D4" s="52" t="s">
        <v>280</v>
      </c>
      <c r="E4" s="16">
        <v>22200000</v>
      </c>
      <c r="F4" s="16">
        <v>13320000</v>
      </c>
    </row>
    <row r="5" spans="1:6" s="48" customFormat="1" ht="38.25" customHeight="1">
      <c r="A5" s="14" t="s">
        <v>219</v>
      </c>
      <c r="B5" s="14" t="s">
        <v>281</v>
      </c>
      <c r="C5" s="50" t="s">
        <v>282</v>
      </c>
      <c r="D5" s="52" t="s">
        <v>280</v>
      </c>
      <c r="E5" s="16">
        <v>21000000</v>
      </c>
      <c r="F5" s="16">
        <v>9450000</v>
      </c>
    </row>
    <row r="6" spans="1:6" s="48" customFormat="1" ht="38.25" customHeight="1">
      <c r="A6" s="50" t="s">
        <v>219</v>
      </c>
      <c r="B6" s="50" t="s">
        <v>283</v>
      </c>
      <c r="C6" s="50" t="s">
        <v>284</v>
      </c>
      <c r="D6" s="52" t="s">
        <v>280</v>
      </c>
      <c r="E6" s="16">
        <v>12300000</v>
      </c>
      <c r="F6" s="16">
        <v>5535000</v>
      </c>
    </row>
    <row r="7" spans="1:6" s="48" customFormat="1" ht="38.25" customHeight="1">
      <c r="A7" s="50" t="s">
        <v>219</v>
      </c>
      <c r="B7" s="50" t="s">
        <v>285</v>
      </c>
      <c r="C7" s="50" t="s">
        <v>286</v>
      </c>
      <c r="D7" s="52" t="s">
        <v>287</v>
      </c>
      <c r="E7" s="16">
        <v>8755000</v>
      </c>
      <c r="F7" s="16">
        <v>4815300</v>
      </c>
    </row>
    <row r="8" spans="1:6" s="48" customFormat="1" ht="38.25" customHeight="1">
      <c r="A8" s="14" t="s">
        <v>219</v>
      </c>
      <c r="B8" s="14" t="s">
        <v>288</v>
      </c>
      <c r="C8" s="50" t="s">
        <v>289</v>
      </c>
      <c r="D8" s="52" t="s">
        <v>277</v>
      </c>
      <c r="E8" s="16">
        <v>7480000</v>
      </c>
      <c r="F8" s="16">
        <v>4464300</v>
      </c>
    </row>
    <row r="9" spans="1:6" s="48" customFormat="1" ht="38.25" customHeight="1">
      <c r="A9" s="14" t="s">
        <v>219</v>
      </c>
      <c r="B9" s="14" t="s">
        <v>290</v>
      </c>
      <c r="C9" s="50" t="s">
        <v>291</v>
      </c>
      <c r="D9" s="52" t="s">
        <v>280</v>
      </c>
      <c r="E9" s="16">
        <v>12300000</v>
      </c>
      <c r="F9" s="16">
        <v>5535000</v>
      </c>
    </row>
    <row r="10" spans="1:6" s="48" customFormat="1" ht="38.25" customHeight="1">
      <c r="A10" s="14" t="s">
        <v>219</v>
      </c>
      <c r="B10" s="50" t="s">
        <v>292</v>
      </c>
      <c r="C10" s="50" t="s">
        <v>293</v>
      </c>
      <c r="D10" s="52" t="s">
        <v>280</v>
      </c>
      <c r="E10" s="16">
        <v>22800000</v>
      </c>
      <c r="F10" s="16">
        <v>10235800</v>
      </c>
    </row>
    <row r="11" spans="1:6" s="48" customFormat="1" ht="38.25" customHeight="1">
      <c r="A11" s="50" t="s">
        <v>219</v>
      </c>
      <c r="B11" s="50" t="s">
        <v>292</v>
      </c>
      <c r="C11" s="50" t="s">
        <v>294</v>
      </c>
      <c r="D11" s="52" t="s">
        <v>295</v>
      </c>
      <c r="E11" s="16">
        <v>8577997</v>
      </c>
      <c r="F11" s="16">
        <v>2573400</v>
      </c>
    </row>
    <row r="12" spans="1:6" s="48" customFormat="1" ht="43.5" customHeight="1">
      <c r="A12" s="14" t="s">
        <v>58</v>
      </c>
      <c r="B12" s="14" t="s">
        <v>296</v>
      </c>
      <c r="C12" s="50" t="s">
        <v>297</v>
      </c>
      <c r="D12" s="53" t="s">
        <v>280</v>
      </c>
      <c r="E12" s="16">
        <v>13060732</v>
      </c>
      <c r="F12" s="16">
        <v>5877300</v>
      </c>
    </row>
    <row r="13" spans="1:6" s="48" customFormat="1" ht="36.75" customHeight="1">
      <c r="A13" s="14" t="s">
        <v>58</v>
      </c>
      <c r="B13" s="14" t="s">
        <v>62</v>
      </c>
      <c r="C13" s="50" t="s">
        <v>298</v>
      </c>
      <c r="D13" s="52" t="s">
        <v>299</v>
      </c>
      <c r="E13" s="16">
        <v>5193600</v>
      </c>
      <c r="F13" s="16">
        <v>1454200</v>
      </c>
    </row>
    <row r="14" spans="1:6" s="48" customFormat="1" ht="36.75" customHeight="1">
      <c r="A14" s="14" t="s">
        <v>58</v>
      </c>
      <c r="B14" s="14" t="s">
        <v>300</v>
      </c>
      <c r="C14" s="50" t="s">
        <v>301</v>
      </c>
      <c r="D14" s="52" t="s">
        <v>302</v>
      </c>
      <c r="E14" s="16">
        <v>22999800</v>
      </c>
      <c r="F14" s="16">
        <v>12649900</v>
      </c>
    </row>
    <row r="15" spans="1:6" s="48" customFormat="1" ht="36.75" customHeight="1">
      <c r="A15" s="14" t="s">
        <v>58</v>
      </c>
      <c r="B15" s="14" t="s">
        <v>303</v>
      </c>
      <c r="C15" s="50" t="s">
        <v>304</v>
      </c>
      <c r="D15" s="52" t="s">
        <v>287</v>
      </c>
      <c r="E15" s="16">
        <v>27588000</v>
      </c>
      <c r="F15" s="16">
        <v>19311600</v>
      </c>
    </row>
    <row r="16" spans="1:6" s="48" customFormat="1" ht="36.75" customHeight="1">
      <c r="A16" s="14" t="s">
        <v>58</v>
      </c>
      <c r="B16" s="14" t="s">
        <v>67</v>
      </c>
      <c r="C16" s="50" t="s">
        <v>305</v>
      </c>
      <c r="D16" s="52" t="s">
        <v>287</v>
      </c>
      <c r="E16" s="16">
        <v>12499980</v>
      </c>
      <c r="F16" s="16">
        <v>6875000</v>
      </c>
    </row>
    <row r="17" spans="1:6" s="48" customFormat="1" ht="36.75" customHeight="1">
      <c r="A17" s="14" t="s">
        <v>58</v>
      </c>
      <c r="B17" s="14" t="s">
        <v>306</v>
      </c>
      <c r="C17" s="50" t="s">
        <v>307</v>
      </c>
      <c r="D17" s="52" t="s">
        <v>280</v>
      </c>
      <c r="E17" s="16">
        <v>3848000</v>
      </c>
      <c r="F17" s="16">
        <v>1731600</v>
      </c>
    </row>
    <row r="18" spans="1:6" s="48" customFormat="1" ht="36.75" customHeight="1">
      <c r="A18" s="14" t="s">
        <v>58</v>
      </c>
      <c r="B18" s="14" t="s">
        <v>308</v>
      </c>
      <c r="C18" s="50" t="s">
        <v>309</v>
      </c>
      <c r="D18" s="52" t="s">
        <v>280</v>
      </c>
      <c r="E18" s="16">
        <v>13116000</v>
      </c>
      <c r="F18" s="16">
        <v>5902200</v>
      </c>
    </row>
    <row r="19" spans="1:6" s="48" customFormat="1" ht="42.75" customHeight="1">
      <c r="A19" s="14" t="s">
        <v>58</v>
      </c>
      <c r="B19" s="14" t="s">
        <v>310</v>
      </c>
      <c r="C19" s="50" t="s">
        <v>311</v>
      </c>
      <c r="D19" s="52" t="s">
        <v>280</v>
      </c>
      <c r="E19" s="16">
        <v>34389838</v>
      </c>
      <c r="F19" s="16">
        <v>15475400</v>
      </c>
    </row>
    <row r="20" spans="1:6" s="48" customFormat="1" ht="36.75" customHeight="1">
      <c r="A20" s="14" t="s">
        <v>58</v>
      </c>
      <c r="B20" s="14" t="s">
        <v>69</v>
      </c>
      <c r="C20" s="50" t="s">
        <v>312</v>
      </c>
      <c r="D20" s="52" t="s">
        <v>277</v>
      </c>
      <c r="E20" s="16">
        <v>28401000</v>
      </c>
      <c r="F20" s="16">
        <v>15620600</v>
      </c>
    </row>
    <row r="21" spans="1:6" s="48" customFormat="1" ht="36.75" customHeight="1">
      <c r="A21" s="14" t="s">
        <v>58</v>
      </c>
      <c r="B21" s="14" t="s">
        <v>71</v>
      </c>
      <c r="C21" s="50" t="s">
        <v>313</v>
      </c>
      <c r="D21" s="52" t="s">
        <v>280</v>
      </c>
      <c r="E21" s="16">
        <v>69664350</v>
      </c>
      <c r="F21" s="184">
        <v>36479000</v>
      </c>
    </row>
    <row r="22" spans="1:6" s="48" customFormat="1" ht="36.75" customHeight="1">
      <c r="A22" s="14" t="s">
        <v>58</v>
      </c>
      <c r="B22" s="14" t="s">
        <v>71</v>
      </c>
      <c r="C22" s="50" t="s">
        <v>314</v>
      </c>
      <c r="D22" s="52" t="s">
        <v>280</v>
      </c>
      <c r="E22" s="16">
        <v>11400000</v>
      </c>
      <c r="F22" s="185"/>
    </row>
    <row r="23" spans="1:6" s="48" customFormat="1" ht="36.75" customHeight="1">
      <c r="A23" s="14" t="s">
        <v>58</v>
      </c>
      <c r="B23" s="14" t="s">
        <v>71</v>
      </c>
      <c r="C23" s="50" t="s">
        <v>315</v>
      </c>
      <c r="D23" s="52" t="s">
        <v>316</v>
      </c>
      <c r="E23" s="16">
        <v>16809000</v>
      </c>
      <c r="F23" s="16">
        <v>8404500</v>
      </c>
    </row>
    <row r="24" spans="1:6" s="48" customFormat="1" ht="36.75" customHeight="1">
      <c r="A24" s="14" t="s">
        <v>58</v>
      </c>
      <c r="B24" s="14" t="s">
        <v>303</v>
      </c>
      <c r="C24" s="50" t="s">
        <v>317</v>
      </c>
      <c r="D24" s="52" t="s">
        <v>287</v>
      </c>
      <c r="E24" s="16">
        <v>14700000</v>
      </c>
      <c r="F24" s="16">
        <v>8085000</v>
      </c>
    </row>
    <row r="25" spans="1:6" ht="36.75" customHeight="1">
      <c r="A25" s="14" t="s">
        <v>121</v>
      </c>
      <c r="B25" s="14" t="s">
        <v>318</v>
      </c>
      <c r="C25" s="50" t="s">
        <v>319</v>
      </c>
      <c r="D25" s="52" t="s">
        <v>299</v>
      </c>
      <c r="E25" s="16">
        <v>12000000</v>
      </c>
      <c r="F25" s="16">
        <v>5400000</v>
      </c>
    </row>
    <row r="26" spans="1:6" s="48" customFormat="1" ht="46.5" customHeight="1">
      <c r="A26" s="14" t="s">
        <v>121</v>
      </c>
      <c r="B26" s="14" t="s">
        <v>320</v>
      </c>
      <c r="C26" s="50" t="s">
        <v>321</v>
      </c>
      <c r="D26" s="52" t="s">
        <v>322</v>
      </c>
      <c r="E26" s="16">
        <v>5400000</v>
      </c>
      <c r="F26" s="16">
        <v>2160000</v>
      </c>
    </row>
    <row r="27" spans="1:6" s="48" customFormat="1" ht="36.75" customHeight="1">
      <c r="A27" s="14" t="s">
        <v>121</v>
      </c>
      <c r="B27" s="14" t="s">
        <v>124</v>
      </c>
      <c r="C27" s="50" t="s">
        <v>323</v>
      </c>
      <c r="D27" s="52" t="s">
        <v>277</v>
      </c>
      <c r="E27" s="16">
        <v>48828000</v>
      </c>
      <c r="F27" s="16">
        <v>26855400</v>
      </c>
    </row>
    <row r="28" spans="1:6" s="48" customFormat="1" ht="36.75" customHeight="1">
      <c r="A28" s="14" t="s">
        <v>121</v>
      </c>
      <c r="B28" s="14" t="s">
        <v>324</v>
      </c>
      <c r="C28" s="50" t="s">
        <v>325</v>
      </c>
      <c r="D28" s="52" t="s">
        <v>280</v>
      </c>
      <c r="E28" s="16">
        <v>5988000</v>
      </c>
      <c r="F28" s="16">
        <v>3173600</v>
      </c>
    </row>
    <row r="29" spans="1:6" s="48" customFormat="1" ht="36.75" customHeight="1">
      <c r="A29" s="14" t="s">
        <v>121</v>
      </c>
      <c r="B29" s="14" t="s">
        <v>326</v>
      </c>
      <c r="C29" s="50" t="s">
        <v>327</v>
      </c>
      <c r="D29" s="52" t="s">
        <v>328</v>
      </c>
      <c r="E29" s="16">
        <v>25600000</v>
      </c>
      <c r="F29" s="16">
        <v>14080000</v>
      </c>
    </row>
    <row r="30" spans="1:6" s="48" customFormat="1" ht="87" customHeight="1">
      <c r="A30" s="14" t="s">
        <v>121</v>
      </c>
      <c r="B30" s="14" t="s">
        <v>329</v>
      </c>
      <c r="C30" s="50" t="s">
        <v>330</v>
      </c>
      <c r="D30" s="52" t="s">
        <v>328</v>
      </c>
      <c r="E30" s="16">
        <v>8600000</v>
      </c>
      <c r="F30" s="16">
        <v>4300000</v>
      </c>
    </row>
    <row r="31" spans="1:6" s="48" customFormat="1" ht="41.25" customHeight="1">
      <c r="A31" s="14" t="s">
        <v>232</v>
      </c>
      <c r="B31" s="14" t="s">
        <v>242</v>
      </c>
      <c r="C31" s="50" t="s">
        <v>331</v>
      </c>
      <c r="D31" s="52" t="s">
        <v>299</v>
      </c>
      <c r="E31" s="16">
        <v>15717600</v>
      </c>
      <c r="F31" s="16">
        <v>6287000</v>
      </c>
    </row>
    <row r="32" spans="1:6" s="48" customFormat="1" ht="56.25" customHeight="1">
      <c r="A32" s="14" t="s">
        <v>232</v>
      </c>
      <c r="B32" s="14" t="s">
        <v>242</v>
      </c>
      <c r="C32" s="50" t="s">
        <v>332</v>
      </c>
      <c r="D32" s="52" t="s">
        <v>299</v>
      </c>
      <c r="E32" s="16">
        <v>9246000</v>
      </c>
      <c r="F32" s="16">
        <v>3698400</v>
      </c>
    </row>
    <row r="33" spans="1:6" s="48" customFormat="1" ht="36.75" customHeight="1">
      <c r="A33" s="14" t="s">
        <v>42</v>
      </c>
      <c r="B33" s="14" t="s">
        <v>333</v>
      </c>
      <c r="C33" s="50" t="s">
        <v>334</v>
      </c>
      <c r="D33" s="52" t="s">
        <v>280</v>
      </c>
      <c r="E33" s="16">
        <v>11050000</v>
      </c>
      <c r="F33" s="16">
        <v>3471900</v>
      </c>
    </row>
    <row r="34" spans="1:6" s="48" customFormat="1" ht="47.25" customHeight="1">
      <c r="A34" s="14" t="s">
        <v>42</v>
      </c>
      <c r="B34" s="14" t="s">
        <v>335</v>
      </c>
      <c r="C34" s="50" t="s">
        <v>336</v>
      </c>
      <c r="D34" s="52" t="s">
        <v>337</v>
      </c>
      <c r="E34" s="16">
        <v>5154000</v>
      </c>
      <c r="F34" s="16">
        <v>2577000</v>
      </c>
    </row>
    <row r="35" spans="1:6" s="48" customFormat="1" ht="36.75" customHeight="1">
      <c r="A35" s="50" t="s">
        <v>42</v>
      </c>
      <c r="B35" s="50" t="s">
        <v>338</v>
      </c>
      <c r="C35" s="50" t="s">
        <v>339</v>
      </c>
      <c r="D35" s="52" t="s">
        <v>287</v>
      </c>
      <c r="E35" s="16">
        <v>21000000</v>
      </c>
      <c r="F35" s="16">
        <v>11550000</v>
      </c>
    </row>
    <row r="36" spans="1:6" s="48" customFormat="1" ht="52.5" customHeight="1">
      <c r="A36" s="14" t="s">
        <v>42</v>
      </c>
      <c r="B36" s="14" t="s">
        <v>42</v>
      </c>
      <c r="C36" s="50" t="s">
        <v>340</v>
      </c>
      <c r="D36" s="53" t="s">
        <v>280</v>
      </c>
      <c r="E36" s="16">
        <v>47220000</v>
      </c>
      <c r="F36" s="16">
        <v>21249000</v>
      </c>
    </row>
    <row r="37" spans="1:6" s="48" customFormat="1" ht="36.75" customHeight="1">
      <c r="A37" s="14" t="s">
        <v>87</v>
      </c>
      <c r="B37" s="14" t="s">
        <v>113</v>
      </c>
      <c r="C37" s="50" t="s">
        <v>341</v>
      </c>
      <c r="D37" s="52" t="s">
        <v>295</v>
      </c>
      <c r="E37" s="16">
        <v>244543634</v>
      </c>
      <c r="F37" s="16">
        <v>97817500</v>
      </c>
    </row>
    <row r="38" spans="1:6" s="48" customFormat="1" ht="36.75" customHeight="1">
      <c r="A38" s="50" t="s">
        <v>219</v>
      </c>
      <c r="B38" s="50" t="s">
        <v>342</v>
      </c>
      <c r="C38" s="50" t="s">
        <v>279</v>
      </c>
      <c r="D38" s="52" t="s">
        <v>280</v>
      </c>
      <c r="E38" s="16">
        <v>81600000</v>
      </c>
      <c r="F38" s="16">
        <v>36720000</v>
      </c>
    </row>
    <row r="39" spans="1:6" s="48" customFormat="1" ht="36.75" customHeight="1">
      <c r="A39" s="14" t="s">
        <v>219</v>
      </c>
      <c r="B39" s="14" t="s">
        <v>343</v>
      </c>
      <c r="C39" s="50" t="s">
        <v>344</v>
      </c>
      <c r="D39" s="52" t="s">
        <v>277</v>
      </c>
      <c r="E39" s="16">
        <v>11100000</v>
      </c>
      <c r="F39" s="16">
        <v>5550000</v>
      </c>
    </row>
    <row r="40" spans="1:6" s="48" customFormat="1" ht="36.75" customHeight="1">
      <c r="A40" s="50" t="s">
        <v>219</v>
      </c>
      <c r="B40" s="50" t="s">
        <v>345</v>
      </c>
      <c r="C40" s="50" t="s">
        <v>346</v>
      </c>
      <c r="D40" s="52" t="s">
        <v>280</v>
      </c>
      <c r="E40" s="16">
        <v>9720000</v>
      </c>
      <c r="F40" s="16">
        <v>4374000</v>
      </c>
    </row>
    <row r="41" spans="1:6" s="48" customFormat="1" ht="36.75" customHeight="1">
      <c r="A41" s="50" t="s">
        <v>219</v>
      </c>
      <c r="B41" s="50" t="s">
        <v>222</v>
      </c>
      <c r="C41" s="50" t="s">
        <v>347</v>
      </c>
      <c r="D41" s="53" t="s">
        <v>280</v>
      </c>
      <c r="E41" s="16">
        <v>15949200</v>
      </c>
      <c r="F41" s="16">
        <v>7177100</v>
      </c>
    </row>
    <row r="42" spans="1:6" s="48" customFormat="1" ht="36.75" customHeight="1">
      <c r="A42" s="50" t="s">
        <v>219</v>
      </c>
      <c r="B42" s="50" t="s">
        <v>222</v>
      </c>
      <c r="C42" s="50" t="s">
        <v>348</v>
      </c>
      <c r="D42" s="53" t="s">
        <v>280</v>
      </c>
      <c r="E42" s="16">
        <v>6840000</v>
      </c>
      <c r="F42" s="16">
        <v>3078000</v>
      </c>
    </row>
    <row r="43" spans="1:6" s="48" customFormat="1" ht="36.75" customHeight="1">
      <c r="A43" s="50" t="s">
        <v>219</v>
      </c>
      <c r="B43" s="50" t="s">
        <v>222</v>
      </c>
      <c r="C43" s="50" t="s">
        <v>349</v>
      </c>
      <c r="D43" s="53" t="s">
        <v>280</v>
      </c>
      <c r="E43" s="16">
        <v>12720000</v>
      </c>
      <c r="F43" s="16">
        <v>5724000</v>
      </c>
    </row>
    <row r="44" spans="1:6" s="48" customFormat="1" ht="52.5" customHeight="1">
      <c r="A44" s="50" t="s">
        <v>219</v>
      </c>
      <c r="B44" s="50" t="s">
        <v>222</v>
      </c>
      <c r="C44" s="50" t="s">
        <v>350</v>
      </c>
      <c r="D44" s="52" t="s">
        <v>322</v>
      </c>
      <c r="E44" s="16">
        <v>19980000</v>
      </c>
      <c r="F44" s="16">
        <v>8991000</v>
      </c>
    </row>
    <row r="45" spans="1:6" s="48" customFormat="1" ht="36.75" customHeight="1">
      <c r="A45" s="14" t="s">
        <v>219</v>
      </c>
      <c r="B45" s="14" t="s">
        <v>351</v>
      </c>
      <c r="C45" s="50" t="s">
        <v>352</v>
      </c>
      <c r="D45" s="52" t="s">
        <v>277</v>
      </c>
      <c r="E45" s="16">
        <v>36890000</v>
      </c>
      <c r="F45" s="16">
        <v>17965400</v>
      </c>
    </row>
    <row r="46" spans="1:6" s="48" customFormat="1" ht="36.75" customHeight="1">
      <c r="A46" s="14" t="s">
        <v>219</v>
      </c>
      <c r="B46" s="14" t="s">
        <v>353</v>
      </c>
      <c r="C46" s="50" t="s">
        <v>279</v>
      </c>
      <c r="D46" s="52" t="s">
        <v>280</v>
      </c>
      <c r="E46" s="16">
        <v>28500000</v>
      </c>
      <c r="F46" s="16">
        <v>12825000</v>
      </c>
    </row>
    <row r="47" spans="1:6" s="48" customFormat="1" ht="36.75" customHeight="1">
      <c r="A47" s="50" t="s">
        <v>219</v>
      </c>
      <c r="B47" s="50" t="s">
        <v>354</v>
      </c>
      <c r="C47" s="50" t="s">
        <v>355</v>
      </c>
      <c r="D47" s="52" t="s">
        <v>337</v>
      </c>
      <c r="E47" s="16">
        <v>6000000</v>
      </c>
      <c r="F47" s="16">
        <v>2616000</v>
      </c>
    </row>
    <row r="48" spans="1:6" s="48" customFormat="1" ht="48.75" customHeight="1">
      <c r="A48" s="14" t="s">
        <v>219</v>
      </c>
      <c r="B48" s="14" t="s">
        <v>230</v>
      </c>
      <c r="C48" s="50" t="s">
        <v>356</v>
      </c>
      <c r="D48" s="52" t="s">
        <v>280</v>
      </c>
      <c r="E48" s="16">
        <v>6570000</v>
      </c>
      <c r="F48" s="16">
        <v>2956500</v>
      </c>
    </row>
    <row r="49" spans="1:6" s="48" customFormat="1" ht="36.75" customHeight="1">
      <c r="A49" s="50" t="s">
        <v>219</v>
      </c>
      <c r="B49" s="50" t="s">
        <v>357</v>
      </c>
      <c r="C49" s="50" t="s">
        <v>358</v>
      </c>
      <c r="D49" s="52" t="s">
        <v>287</v>
      </c>
      <c r="E49" s="16">
        <v>8880000</v>
      </c>
      <c r="F49" s="16">
        <v>4884000</v>
      </c>
    </row>
    <row r="50" spans="1:6" s="48" customFormat="1" ht="36.75" customHeight="1">
      <c r="A50" s="50" t="s">
        <v>219</v>
      </c>
      <c r="B50" s="50" t="s">
        <v>359</v>
      </c>
      <c r="C50" s="50" t="s">
        <v>360</v>
      </c>
      <c r="D50" s="52" t="s">
        <v>277</v>
      </c>
      <c r="E50" s="16">
        <v>8480000</v>
      </c>
      <c r="F50" s="16">
        <v>4028000</v>
      </c>
    </row>
    <row r="51" spans="1:6" s="48" customFormat="1" ht="36.75" customHeight="1">
      <c r="A51" s="14" t="s">
        <v>87</v>
      </c>
      <c r="B51" s="14" t="s">
        <v>281</v>
      </c>
      <c r="C51" s="50" t="s">
        <v>361</v>
      </c>
      <c r="D51" s="52" t="s">
        <v>337</v>
      </c>
      <c r="E51" s="16">
        <v>14160000</v>
      </c>
      <c r="F51" s="16">
        <v>8496000</v>
      </c>
    </row>
    <row r="52" spans="1:6" s="48" customFormat="1" ht="36.75" customHeight="1">
      <c r="A52" s="14" t="s">
        <v>87</v>
      </c>
      <c r="B52" s="14" t="s">
        <v>95</v>
      </c>
      <c r="C52" s="50" t="s">
        <v>362</v>
      </c>
      <c r="D52" s="52" t="s">
        <v>302</v>
      </c>
      <c r="E52" s="16">
        <v>6120000</v>
      </c>
      <c r="F52" s="16">
        <v>3978000</v>
      </c>
    </row>
    <row r="53" spans="1:6" s="48" customFormat="1" ht="36.75" customHeight="1">
      <c r="A53" s="14" t="s">
        <v>87</v>
      </c>
      <c r="B53" s="14" t="s">
        <v>363</v>
      </c>
      <c r="C53" s="50" t="s">
        <v>364</v>
      </c>
      <c r="D53" s="52" t="s">
        <v>302</v>
      </c>
      <c r="E53" s="16">
        <v>28920000</v>
      </c>
      <c r="F53" s="16">
        <v>17791600</v>
      </c>
    </row>
    <row r="54" spans="1:6" s="48" customFormat="1" ht="36.75" customHeight="1">
      <c r="A54" s="14" t="s">
        <v>87</v>
      </c>
      <c r="B54" s="14" t="s">
        <v>90</v>
      </c>
      <c r="C54" s="50" t="s">
        <v>365</v>
      </c>
      <c r="D54" s="52" t="s">
        <v>328</v>
      </c>
      <c r="E54" s="16">
        <v>9280000</v>
      </c>
      <c r="F54" s="16">
        <v>4602900</v>
      </c>
    </row>
    <row r="55" spans="1:6" s="48" customFormat="1" ht="36.75" customHeight="1">
      <c r="A55" s="14" t="s">
        <v>58</v>
      </c>
      <c r="B55" s="14" t="s">
        <v>366</v>
      </c>
      <c r="C55" s="50" t="s">
        <v>367</v>
      </c>
      <c r="D55" s="52" t="s">
        <v>328</v>
      </c>
      <c r="E55" s="16">
        <v>68595000</v>
      </c>
      <c r="F55" s="16">
        <v>27438000</v>
      </c>
    </row>
    <row r="56" spans="1:6" s="48" customFormat="1" ht="36.75" customHeight="1">
      <c r="A56" s="14" t="s">
        <v>58</v>
      </c>
      <c r="B56" s="14" t="s">
        <v>64</v>
      </c>
      <c r="C56" s="50" t="s">
        <v>368</v>
      </c>
      <c r="D56" s="52" t="s">
        <v>280</v>
      </c>
      <c r="E56" s="16">
        <v>137514995</v>
      </c>
      <c r="F56" s="16">
        <v>61881700</v>
      </c>
    </row>
    <row r="57" spans="1:6" s="48" customFormat="1" ht="36.75" customHeight="1">
      <c r="A57" s="14" t="s">
        <v>58</v>
      </c>
      <c r="B57" s="14" t="s">
        <v>310</v>
      </c>
      <c r="C57" s="50" t="s">
        <v>369</v>
      </c>
      <c r="D57" s="52" t="s">
        <v>299</v>
      </c>
      <c r="E57" s="16">
        <v>24800700</v>
      </c>
      <c r="F57" s="16">
        <v>7440200</v>
      </c>
    </row>
    <row r="58" spans="1:6" s="48" customFormat="1" ht="36.75" customHeight="1">
      <c r="A58" s="14" t="s">
        <v>58</v>
      </c>
      <c r="B58" s="14" t="s">
        <v>310</v>
      </c>
      <c r="C58" s="50" t="s">
        <v>370</v>
      </c>
      <c r="D58" s="52" t="s">
        <v>280</v>
      </c>
      <c r="E58" s="16">
        <v>18000000</v>
      </c>
      <c r="F58" s="16">
        <v>8100000</v>
      </c>
    </row>
    <row r="59" spans="1:6" s="48" customFormat="1" ht="36.75" customHeight="1">
      <c r="A59" s="14" t="s">
        <v>58</v>
      </c>
      <c r="B59" s="14" t="s">
        <v>371</v>
      </c>
      <c r="C59" s="50" t="s">
        <v>372</v>
      </c>
      <c r="D59" s="52" t="s">
        <v>316</v>
      </c>
      <c r="E59" s="16">
        <v>8250000</v>
      </c>
      <c r="F59" s="16">
        <v>4001300</v>
      </c>
    </row>
    <row r="60" spans="1:6" s="48" customFormat="1" ht="36.75" customHeight="1">
      <c r="A60" s="14" t="s">
        <v>232</v>
      </c>
      <c r="B60" s="14" t="s">
        <v>233</v>
      </c>
      <c r="C60" s="14" t="s">
        <v>373</v>
      </c>
      <c r="D60" s="52" t="s">
        <v>328</v>
      </c>
      <c r="E60" s="16">
        <v>44899200</v>
      </c>
      <c r="F60" s="16">
        <v>22449600</v>
      </c>
    </row>
    <row r="61" spans="1:6" s="48" customFormat="1" ht="36.75" customHeight="1">
      <c r="A61" s="14" t="s">
        <v>232</v>
      </c>
      <c r="B61" s="14" t="s">
        <v>374</v>
      </c>
      <c r="C61" s="50" t="s">
        <v>375</v>
      </c>
      <c r="D61" s="52" t="s">
        <v>277</v>
      </c>
      <c r="E61" s="16">
        <v>32040000</v>
      </c>
      <c r="F61" s="16">
        <v>19224000</v>
      </c>
    </row>
    <row r="62" spans="1:6" s="48" customFormat="1" ht="33.75" customHeight="1">
      <c r="A62" s="14" t="s">
        <v>232</v>
      </c>
      <c r="B62" s="14" t="s">
        <v>374</v>
      </c>
      <c r="C62" s="50" t="s">
        <v>376</v>
      </c>
      <c r="D62" s="52" t="s">
        <v>277</v>
      </c>
      <c r="E62" s="16">
        <v>6696000</v>
      </c>
      <c r="F62" s="16">
        <v>3622600</v>
      </c>
    </row>
    <row r="63" spans="1:6" s="48" customFormat="1" ht="55.5" customHeight="1">
      <c r="A63" s="14" t="s">
        <v>232</v>
      </c>
      <c r="B63" s="14" t="s">
        <v>374</v>
      </c>
      <c r="C63" s="50" t="s">
        <v>377</v>
      </c>
      <c r="D63" s="52" t="s">
        <v>328</v>
      </c>
      <c r="E63" s="16">
        <v>82400000</v>
      </c>
      <c r="F63" s="16">
        <v>41200000</v>
      </c>
    </row>
    <row r="64" spans="1:6" s="48" customFormat="1" ht="62.25" customHeight="1">
      <c r="A64" s="14" t="s">
        <v>232</v>
      </c>
      <c r="B64" s="14" t="s">
        <v>374</v>
      </c>
      <c r="C64" s="50" t="s">
        <v>378</v>
      </c>
      <c r="D64" s="52" t="s">
        <v>322</v>
      </c>
      <c r="E64" s="16">
        <v>8030400</v>
      </c>
      <c r="F64" s="16">
        <v>4416700</v>
      </c>
    </row>
    <row r="65" spans="1:6" s="48" customFormat="1" ht="36.75" customHeight="1">
      <c r="A65" s="14" t="s">
        <v>232</v>
      </c>
      <c r="B65" s="14" t="s">
        <v>374</v>
      </c>
      <c r="C65" s="50" t="s">
        <v>379</v>
      </c>
      <c r="D65" s="52" t="s">
        <v>328</v>
      </c>
      <c r="E65" s="16">
        <v>10500000</v>
      </c>
      <c r="F65" s="16">
        <v>5250000</v>
      </c>
    </row>
    <row r="66" spans="1:6" s="48" customFormat="1" ht="36.75" customHeight="1">
      <c r="A66" s="14" t="s">
        <v>232</v>
      </c>
      <c r="B66" s="14" t="s">
        <v>242</v>
      </c>
      <c r="C66" s="50" t="s">
        <v>380</v>
      </c>
      <c r="D66" s="52" t="s">
        <v>277</v>
      </c>
      <c r="E66" s="16">
        <v>10950000</v>
      </c>
      <c r="F66" s="16">
        <v>6570000</v>
      </c>
    </row>
    <row r="67" spans="1:6" s="48" customFormat="1" ht="36.75" customHeight="1">
      <c r="A67" s="14" t="s">
        <v>219</v>
      </c>
      <c r="B67" s="14" t="s">
        <v>381</v>
      </c>
      <c r="C67" s="50" t="s">
        <v>382</v>
      </c>
      <c r="D67" s="52" t="s">
        <v>299</v>
      </c>
      <c r="E67" s="16">
        <v>5820000</v>
      </c>
      <c r="F67" s="16">
        <v>1746000</v>
      </c>
    </row>
    <row r="68" spans="1:6" s="48" customFormat="1" ht="36.75" customHeight="1">
      <c r="A68" s="14" t="s">
        <v>133</v>
      </c>
      <c r="B68" s="14" t="s">
        <v>383</v>
      </c>
      <c r="C68" s="50" t="s">
        <v>384</v>
      </c>
      <c r="D68" s="53" t="s">
        <v>280</v>
      </c>
      <c r="E68" s="16">
        <v>43227000</v>
      </c>
      <c r="F68" s="16">
        <v>25936200</v>
      </c>
    </row>
    <row r="69" spans="1:6" s="48" customFormat="1" ht="36.75" customHeight="1">
      <c r="A69" s="14" t="s">
        <v>133</v>
      </c>
      <c r="B69" s="14" t="s">
        <v>383</v>
      </c>
      <c r="C69" s="50" t="s">
        <v>385</v>
      </c>
      <c r="D69" s="52" t="s">
        <v>287</v>
      </c>
      <c r="E69" s="16">
        <v>10680000</v>
      </c>
      <c r="F69" s="16">
        <v>7476000</v>
      </c>
    </row>
    <row r="70" spans="1:6" s="48" customFormat="1" ht="36.75" customHeight="1">
      <c r="A70" s="14" t="s">
        <v>133</v>
      </c>
      <c r="B70" s="14" t="s">
        <v>164</v>
      </c>
      <c r="C70" s="50" t="s">
        <v>386</v>
      </c>
      <c r="D70" s="52" t="s">
        <v>287</v>
      </c>
      <c r="E70" s="16">
        <v>10998000</v>
      </c>
      <c r="F70" s="16">
        <v>6598800</v>
      </c>
    </row>
    <row r="71" spans="1:6" ht="36.75" customHeight="1">
      <c r="A71" s="14" t="s">
        <v>133</v>
      </c>
      <c r="B71" s="14" t="s">
        <v>157</v>
      </c>
      <c r="C71" s="50" t="s">
        <v>387</v>
      </c>
      <c r="D71" s="52" t="s">
        <v>280</v>
      </c>
      <c r="E71" s="16">
        <v>31404000</v>
      </c>
      <c r="F71" s="16">
        <v>18842400</v>
      </c>
    </row>
    <row r="72" spans="1:6" s="48" customFormat="1" ht="36.75" customHeight="1">
      <c r="A72" s="14" t="s">
        <v>133</v>
      </c>
      <c r="B72" s="14" t="s">
        <v>171</v>
      </c>
      <c r="C72" s="50" t="s">
        <v>388</v>
      </c>
      <c r="D72" s="52" t="s">
        <v>280</v>
      </c>
      <c r="E72" s="16">
        <v>24579600</v>
      </c>
      <c r="F72" s="16">
        <v>14747800</v>
      </c>
    </row>
    <row r="73" spans="1:6" s="48" customFormat="1" ht="46.5" customHeight="1">
      <c r="A73" s="14" t="s">
        <v>133</v>
      </c>
      <c r="B73" s="14" t="s">
        <v>389</v>
      </c>
      <c r="C73" s="50" t="s">
        <v>390</v>
      </c>
      <c r="D73" s="52" t="s">
        <v>277</v>
      </c>
      <c r="E73" s="16">
        <v>112374000</v>
      </c>
      <c r="F73" s="16">
        <v>73043100</v>
      </c>
    </row>
    <row r="74" spans="1:6" s="48" customFormat="1" ht="36.75" customHeight="1">
      <c r="A74" s="14" t="s">
        <v>133</v>
      </c>
      <c r="B74" s="14" t="s">
        <v>141</v>
      </c>
      <c r="C74" s="50" t="s">
        <v>391</v>
      </c>
      <c r="D74" s="52" t="s">
        <v>302</v>
      </c>
      <c r="E74" s="16">
        <v>16380000</v>
      </c>
      <c r="F74" s="16">
        <v>11466000</v>
      </c>
    </row>
    <row r="75" spans="1:6" s="48" customFormat="1" ht="36.75" customHeight="1">
      <c r="A75" s="14" t="s">
        <v>133</v>
      </c>
      <c r="B75" s="14" t="s">
        <v>175</v>
      </c>
      <c r="C75" s="50" t="s">
        <v>387</v>
      </c>
      <c r="D75" s="52" t="s">
        <v>280</v>
      </c>
      <c r="E75" s="16">
        <v>40662000</v>
      </c>
      <c r="F75" s="16">
        <v>24397200</v>
      </c>
    </row>
    <row r="76" spans="1:6" s="48" customFormat="1" ht="36.75" customHeight="1">
      <c r="A76" s="14" t="s">
        <v>133</v>
      </c>
      <c r="B76" s="14" t="s">
        <v>175</v>
      </c>
      <c r="C76" s="50" t="s">
        <v>392</v>
      </c>
      <c r="D76" s="52" t="s">
        <v>302</v>
      </c>
      <c r="E76" s="16">
        <v>19200000</v>
      </c>
      <c r="F76" s="16">
        <v>13248000</v>
      </c>
    </row>
    <row r="77" spans="1:6" s="48" customFormat="1" ht="36.75" customHeight="1">
      <c r="A77" s="14" t="s">
        <v>133</v>
      </c>
      <c r="B77" s="14" t="s">
        <v>175</v>
      </c>
      <c r="C77" s="50" t="s">
        <v>393</v>
      </c>
      <c r="D77" s="52" t="s">
        <v>299</v>
      </c>
      <c r="E77" s="16">
        <v>18000000</v>
      </c>
      <c r="F77" s="16">
        <v>8100000</v>
      </c>
    </row>
    <row r="78" spans="1:6" s="48" customFormat="1" ht="36.75" customHeight="1">
      <c r="A78" s="14" t="s">
        <v>133</v>
      </c>
      <c r="B78" s="14" t="s">
        <v>394</v>
      </c>
      <c r="C78" s="50" t="s">
        <v>395</v>
      </c>
      <c r="D78" s="52" t="s">
        <v>280</v>
      </c>
      <c r="E78" s="16">
        <v>38376000</v>
      </c>
      <c r="F78" s="16">
        <v>23025600</v>
      </c>
    </row>
    <row r="79" spans="1:6" s="48" customFormat="1" ht="36.75" customHeight="1">
      <c r="A79" s="14" t="s">
        <v>133</v>
      </c>
      <c r="B79" s="14" t="s">
        <v>155</v>
      </c>
      <c r="C79" s="50" t="s">
        <v>396</v>
      </c>
      <c r="D79" s="52" t="s">
        <v>280</v>
      </c>
      <c r="E79" s="16">
        <v>60480000</v>
      </c>
      <c r="F79" s="16">
        <v>36288000</v>
      </c>
    </row>
    <row r="80" spans="1:6" s="48" customFormat="1" ht="36.75" customHeight="1">
      <c r="A80" s="14" t="s">
        <v>133</v>
      </c>
      <c r="B80" s="14" t="s">
        <v>155</v>
      </c>
      <c r="C80" s="50" t="s">
        <v>397</v>
      </c>
      <c r="D80" s="52" t="s">
        <v>302</v>
      </c>
      <c r="E80" s="16">
        <v>33121402</v>
      </c>
      <c r="F80" s="16">
        <v>23185000</v>
      </c>
    </row>
    <row r="81" spans="1:6" s="48" customFormat="1" ht="44.25" customHeight="1">
      <c r="A81" s="14" t="s">
        <v>133</v>
      </c>
      <c r="B81" s="14" t="s">
        <v>133</v>
      </c>
      <c r="C81" s="50" t="s">
        <v>398</v>
      </c>
      <c r="D81" s="52" t="s">
        <v>277</v>
      </c>
      <c r="E81" s="16">
        <v>12480000</v>
      </c>
      <c r="F81" s="16">
        <v>7854900</v>
      </c>
    </row>
    <row r="82" spans="1:6" s="48" customFormat="1" ht="36.75" customHeight="1">
      <c r="A82" s="14" t="s">
        <v>133</v>
      </c>
      <c r="B82" s="14" t="s">
        <v>133</v>
      </c>
      <c r="C82" s="50" t="s">
        <v>399</v>
      </c>
      <c r="D82" s="52" t="s">
        <v>280</v>
      </c>
      <c r="E82" s="16">
        <v>21648000</v>
      </c>
      <c r="F82" s="16">
        <v>12988800</v>
      </c>
    </row>
    <row r="83" spans="1:6" s="48" customFormat="1" ht="36.75" customHeight="1">
      <c r="A83" s="14" t="s">
        <v>133</v>
      </c>
      <c r="B83" s="14" t="s">
        <v>153</v>
      </c>
      <c r="C83" s="50" t="s">
        <v>400</v>
      </c>
      <c r="D83" s="53" t="s">
        <v>280</v>
      </c>
      <c r="E83" s="16">
        <v>12564000</v>
      </c>
      <c r="F83" s="16">
        <v>7538400</v>
      </c>
    </row>
    <row r="84" spans="1:6" s="48" customFormat="1" ht="36.75" customHeight="1">
      <c r="A84" s="14" t="s">
        <v>133</v>
      </c>
      <c r="B84" s="14" t="s">
        <v>401</v>
      </c>
      <c r="C84" s="50" t="s">
        <v>402</v>
      </c>
      <c r="D84" s="53" t="s">
        <v>280</v>
      </c>
      <c r="E84" s="16">
        <v>22848000</v>
      </c>
      <c r="F84" s="16">
        <v>13708800</v>
      </c>
    </row>
    <row r="85" spans="1:6" s="48" customFormat="1" ht="36.75" customHeight="1">
      <c r="A85" s="14" t="s">
        <v>133</v>
      </c>
      <c r="B85" s="14" t="s">
        <v>403</v>
      </c>
      <c r="C85" s="50" t="s">
        <v>404</v>
      </c>
      <c r="D85" s="52" t="s">
        <v>337</v>
      </c>
      <c r="E85" s="16">
        <v>14040000</v>
      </c>
      <c r="F85" s="16">
        <v>9126000</v>
      </c>
    </row>
    <row r="86" spans="1:6" s="48" customFormat="1" ht="36.75" customHeight="1">
      <c r="A86" s="14" t="s">
        <v>133</v>
      </c>
      <c r="B86" s="14" t="s">
        <v>401</v>
      </c>
      <c r="C86" s="50" t="s">
        <v>405</v>
      </c>
      <c r="D86" s="52" t="s">
        <v>277</v>
      </c>
      <c r="E86" s="16">
        <v>24960000</v>
      </c>
      <c r="F86" s="16">
        <v>16224000</v>
      </c>
    </row>
    <row r="87" spans="1:6" s="48" customFormat="1" ht="36.75" customHeight="1">
      <c r="A87" s="14" t="s">
        <v>133</v>
      </c>
      <c r="B87" s="14" t="s">
        <v>406</v>
      </c>
      <c r="C87" s="50" t="s">
        <v>407</v>
      </c>
      <c r="D87" s="52" t="s">
        <v>287</v>
      </c>
      <c r="E87" s="16">
        <v>13870920</v>
      </c>
      <c r="F87" s="16">
        <v>9251900</v>
      </c>
    </row>
    <row r="88" spans="1:6" ht="36.75" customHeight="1">
      <c r="A88" s="14" t="s">
        <v>133</v>
      </c>
      <c r="B88" s="14" t="s">
        <v>408</v>
      </c>
      <c r="C88" s="50" t="s">
        <v>409</v>
      </c>
      <c r="D88" s="52" t="s">
        <v>337</v>
      </c>
      <c r="E88" s="16">
        <v>10680000</v>
      </c>
      <c r="F88" s="16">
        <v>6942000</v>
      </c>
    </row>
    <row r="89" spans="1:6" s="48" customFormat="1" ht="36.75" customHeight="1">
      <c r="A89" s="14" t="s">
        <v>133</v>
      </c>
      <c r="B89" s="14" t="s">
        <v>408</v>
      </c>
      <c r="C89" s="50" t="s">
        <v>410</v>
      </c>
      <c r="D89" s="52" t="s">
        <v>299</v>
      </c>
      <c r="E89" s="16">
        <v>5700000</v>
      </c>
      <c r="F89" s="16">
        <v>2565000</v>
      </c>
    </row>
    <row r="90" spans="1:6" s="48" customFormat="1" ht="36.75" customHeight="1">
      <c r="A90" s="14" t="s">
        <v>58</v>
      </c>
      <c r="B90" s="14" t="s">
        <v>62</v>
      </c>
      <c r="C90" s="50" t="s">
        <v>313</v>
      </c>
      <c r="D90" s="52" t="s">
        <v>280</v>
      </c>
      <c r="E90" s="16">
        <v>69600000</v>
      </c>
      <c r="F90" s="16">
        <v>31320000</v>
      </c>
    </row>
    <row r="91" spans="1:6" s="48" customFormat="1" ht="36.75" customHeight="1">
      <c r="A91" s="14" t="s">
        <v>251</v>
      </c>
      <c r="B91" s="14" t="s">
        <v>411</v>
      </c>
      <c r="C91" s="50" t="s">
        <v>412</v>
      </c>
      <c r="D91" s="52" t="s">
        <v>328</v>
      </c>
      <c r="E91" s="16">
        <v>41729400</v>
      </c>
      <c r="F91" s="16">
        <v>22951200</v>
      </c>
    </row>
    <row r="92" spans="1:6" s="48" customFormat="1" ht="36.75" customHeight="1">
      <c r="A92" s="14" t="s">
        <v>251</v>
      </c>
      <c r="B92" s="14" t="s">
        <v>411</v>
      </c>
      <c r="C92" s="50" t="s">
        <v>413</v>
      </c>
      <c r="D92" s="52" t="s">
        <v>280</v>
      </c>
      <c r="E92" s="16">
        <v>153624000</v>
      </c>
      <c r="F92" s="16">
        <v>84493200</v>
      </c>
    </row>
    <row r="93" spans="1:6" s="48" customFormat="1" ht="45" customHeight="1">
      <c r="A93" s="14" t="s">
        <v>251</v>
      </c>
      <c r="B93" s="14" t="s">
        <v>411</v>
      </c>
      <c r="C93" s="50" t="s">
        <v>414</v>
      </c>
      <c r="D93" s="52" t="s">
        <v>337</v>
      </c>
      <c r="E93" s="16">
        <v>80994000</v>
      </c>
      <c r="F93" s="16">
        <v>48596400</v>
      </c>
    </row>
    <row r="94" spans="1:6" s="48" customFormat="1" ht="36.75" customHeight="1">
      <c r="A94" s="14" t="s">
        <v>251</v>
      </c>
      <c r="B94" s="14" t="s">
        <v>411</v>
      </c>
      <c r="C94" s="50" t="s">
        <v>415</v>
      </c>
      <c r="D94" s="52" t="s">
        <v>295</v>
      </c>
      <c r="E94" s="16">
        <v>106165488</v>
      </c>
      <c r="F94" s="16">
        <v>42466200</v>
      </c>
    </row>
    <row r="95" spans="1:6" s="48" customFormat="1" ht="94.5" customHeight="1">
      <c r="A95" s="14" t="s">
        <v>251</v>
      </c>
      <c r="B95" s="14" t="s">
        <v>411</v>
      </c>
      <c r="C95" s="50" t="s">
        <v>416</v>
      </c>
      <c r="D95" s="52" t="s">
        <v>322</v>
      </c>
      <c r="E95" s="16">
        <v>101955600</v>
      </c>
      <c r="F95" s="16">
        <v>56075500</v>
      </c>
    </row>
    <row r="96" spans="1:6" s="48" customFormat="1" ht="36.75" customHeight="1">
      <c r="A96" s="14" t="s">
        <v>251</v>
      </c>
      <c r="B96" s="14" t="s">
        <v>417</v>
      </c>
      <c r="C96" s="50" t="s">
        <v>418</v>
      </c>
      <c r="D96" s="52" t="s">
        <v>322</v>
      </c>
      <c r="E96" s="16">
        <v>212402200</v>
      </c>
      <c r="F96" s="16">
        <v>127441300</v>
      </c>
    </row>
    <row r="97" spans="1:6" s="48" customFormat="1" ht="36.75" customHeight="1">
      <c r="A97" s="50" t="s">
        <v>219</v>
      </c>
      <c r="B97" s="14" t="s">
        <v>275</v>
      </c>
      <c r="C97" s="51" t="s">
        <v>419</v>
      </c>
      <c r="D97" s="52" t="s">
        <v>280</v>
      </c>
      <c r="E97" s="16">
        <v>13500000</v>
      </c>
      <c r="F97" s="16">
        <v>5882500</v>
      </c>
    </row>
    <row r="98" spans="1:6" s="48" customFormat="1" ht="36.75" customHeight="1">
      <c r="A98" s="14" t="s">
        <v>42</v>
      </c>
      <c r="B98" s="14" t="s">
        <v>420</v>
      </c>
      <c r="C98" s="14" t="s">
        <v>279</v>
      </c>
      <c r="D98" s="53" t="s">
        <v>280</v>
      </c>
      <c r="E98" s="16">
        <v>13960000</v>
      </c>
      <c r="F98" s="16">
        <v>6282000</v>
      </c>
    </row>
    <row r="99" spans="1:6" ht="36.75" customHeight="1">
      <c r="A99" s="14" t="s">
        <v>42</v>
      </c>
      <c r="B99" s="14" t="s">
        <v>421</v>
      </c>
      <c r="C99" s="50" t="s">
        <v>422</v>
      </c>
      <c r="D99" s="52" t="s">
        <v>299</v>
      </c>
      <c r="E99" s="16">
        <v>10440000</v>
      </c>
      <c r="F99" s="16">
        <v>4698000</v>
      </c>
    </row>
    <row r="100" spans="1:6" s="48" customFormat="1" ht="36.75" customHeight="1">
      <c r="A100" s="14" t="s">
        <v>42</v>
      </c>
      <c r="B100" s="14" t="s">
        <v>423</v>
      </c>
      <c r="C100" s="50" t="s">
        <v>424</v>
      </c>
      <c r="D100" s="52" t="s">
        <v>280</v>
      </c>
      <c r="E100" s="16">
        <v>7245000</v>
      </c>
      <c r="F100" s="16">
        <v>3260300</v>
      </c>
    </row>
    <row r="101" spans="1:6" s="48" customFormat="1" ht="36.75" customHeight="1">
      <c r="A101" s="14" t="s">
        <v>42</v>
      </c>
      <c r="B101" s="14" t="s">
        <v>423</v>
      </c>
      <c r="C101" s="50" t="s">
        <v>425</v>
      </c>
      <c r="D101" s="52" t="s">
        <v>295</v>
      </c>
      <c r="E101" s="16">
        <v>5136000</v>
      </c>
      <c r="F101" s="16">
        <v>1370700</v>
      </c>
    </row>
    <row r="102" spans="1:6" ht="36.75" customHeight="1">
      <c r="A102" s="50" t="s">
        <v>42</v>
      </c>
      <c r="B102" s="50" t="s">
        <v>426</v>
      </c>
      <c r="C102" s="50" t="s">
        <v>427</v>
      </c>
      <c r="D102" s="52" t="s">
        <v>287</v>
      </c>
      <c r="E102" s="16">
        <v>9199980</v>
      </c>
      <c r="F102" s="16">
        <v>5060000</v>
      </c>
    </row>
    <row r="103" spans="1:6" s="48" customFormat="1" ht="36.75" customHeight="1">
      <c r="A103" s="14" t="s">
        <v>42</v>
      </c>
      <c r="B103" s="14" t="s">
        <v>51</v>
      </c>
      <c r="C103" s="50" t="s">
        <v>428</v>
      </c>
      <c r="D103" s="52" t="s">
        <v>299</v>
      </c>
      <c r="E103" s="16">
        <v>9198000</v>
      </c>
      <c r="F103" s="16">
        <v>2759400</v>
      </c>
    </row>
    <row r="104" spans="1:6" s="48" customFormat="1" ht="36.75" customHeight="1">
      <c r="A104" s="14" t="s">
        <v>42</v>
      </c>
      <c r="B104" s="14" t="s">
        <v>429</v>
      </c>
      <c r="C104" s="50" t="s">
        <v>430</v>
      </c>
      <c r="D104" s="52" t="s">
        <v>277</v>
      </c>
      <c r="E104" s="16">
        <v>27800000</v>
      </c>
      <c r="F104" s="16">
        <v>13900000</v>
      </c>
    </row>
    <row r="105" spans="1:6" s="48" customFormat="1" ht="36.75" customHeight="1">
      <c r="A105" s="14" t="s">
        <v>42</v>
      </c>
      <c r="B105" s="14" t="s">
        <v>429</v>
      </c>
      <c r="C105" s="50" t="s">
        <v>431</v>
      </c>
      <c r="D105" s="52" t="s">
        <v>322</v>
      </c>
      <c r="E105" s="16">
        <v>4900000</v>
      </c>
      <c r="F105" s="16">
        <v>2450000</v>
      </c>
    </row>
    <row r="106" spans="1:6" s="48" customFormat="1" ht="36.75" customHeight="1">
      <c r="A106" s="50" t="s">
        <v>42</v>
      </c>
      <c r="B106" s="50" t="s">
        <v>45</v>
      </c>
      <c r="C106" s="50" t="s">
        <v>432</v>
      </c>
      <c r="D106" s="52" t="s">
        <v>280</v>
      </c>
      <c r="E106" s="16">
        <v>19650000</v>
      </c>
      <c r="F106" s="16">
        <v>9825000</v>
      </c>
    </row>
    <row r="107" spans="1:6" s="48" customFormat="1" ht="36.75" customHeight="1">
      <c r="A107" s="50" t="s">
        <v>42</v>
      </c>
      <c r="B107" s="50" t="s">
        <v>433</v>
      </c>
      <c r="C107" s="50" t="s">
        <v>434</v>
      </c>
      <c r="D107" s="52" t="s">
        <v>280</v>
      </c>
      <c r="E107" s="16">
        <v>17525000</v>
      </c>
      <c r="F107" s="16">
        <v>7886200</v>
      </c>
    </row>
    <row r="108" spans="1:6" s="48" customFormat="1" ht="36.75" customHeight="1">
      <c r="A108" s="14" t="s">
        <v>42</v>
      </c>
      <c r="B108" s="14" t="s">
        <v>435</v>
      </c>
      <c r="C108" s="50" t="s">
        <v>436</v>
      </c>
      <c r="D108" s="52" t="s">
        <v>299</v>
      </c>
      <c r="E108" s="16">
        <v>10440000</v>
      </c>
      <c r="F108" s="16">
        <v>3132000</v>
      </c>
    </row>
    <row r="109" spans="1:6" s="48" customFormat="1" ht="36.75" customHeight="1">
      <c r="A109" s="14" t="s">
        <v>42</v>
      </c>
      <c r="B109" s="14" t="s">
        <v>437</v>
      </c>
      <c r="C109" s="50" t="s">
        <v>438</v>
      </c>
      <c r="D109" s="52" t="s">
        <v>322</v>
      </c>
      <c r="E109" s="16">
        <v>32760000</v>
      </c>
      <c r="F109" s="16">
        <v>14742000</v>
      </c>
    </row>
    <row r="110" spans="1:6" ht="36.75" customHeight="1">
      <c r="A110" s="14" t="s">
        <v>42</v>
      </c>
      <c r="B110" s="14" t="s">
        <v>439</v>
      </c>
      <c r="C110" s="50" t="s">
        <v>440</v>
      </c>
      <c r="D110" s="52" t="s">
        <v>280</v>
      </c>
      <c r="E110" s="16">
        <v>13068000</v>
      </c>
      <c r="F110" s="16">
        <v>5880500</v>
      </c>
    </row>
    <row r="111" spans="1:6" s="48" customFormat="1" ht="36.75" customHeight="1">
      <c r="A111" s="14" t="s">
        <v>42</v>
      </c>
      <c r="B111" s="14" t="s">
        <v>441</v>
      </c>
      <c r="C111" s="50" t="s">
        <v>442</v>
      </c>
      <c r="D111" s="52" t="s">
        <v>299</v>
      </c>
      <c r="E111" s="16">
        <v>7900000</v>
      </c>
      <c r="F111" s="16">
        <v>2370000</v>
      </c>
    </row>
    <row r="112" spans="1:6" s="48" customFormat="1" ht="36.75" customHeight="1">
      <c r="A112" s="14" t="s">
        <v>42</v>
      </c>
      <c r="B112" s="14" t="s">
        <v>443</v>
      </c>
      <c r="C112" s="50" t="s">
        <v>444</v>
      </c>
      <c r="D112" s="52" t="s">
        <v>287</v>
      </c>
      <c r="E112" s="16">
        <v>19200000</v>
      </c>
      <c r="F112" s="16">
        <v>10560000</v>
      </c>
    </row>
    <row r="113" spans="1:6" s="48" customFormat="1" ht="36.75" customHeight="1">
      <c r="A113" s="50" t="s">
        <v>42</v>
      </c>
      <c r="B113" s="50" t="s">
        <v>445</v>
      </c>
      <c r="C113" s="50" t="s">
        <v>446</v>
      </c>
      <c r="D113" s="52" t="s">
        <v>316</v>
      </c>
      <c r="E113" s="16">
        <v>11844000</v>
      </c>
      <c r="F113" s="16">
        <v>5922000</v>
      </c>
    </row>
    <row r="114" spans="1:6" s="48" customFormat="1" ht="36.75" customHeight="1">
      <c r="A114" s="14" t="s">
        <v>87</v>
      </c>
      <c r="B114" s="14" t="s">
        <v>447</v>
      </c>
      <c r="C114" s="50" t="s">
        <v>448</v>
      </c>
      <c r="D114" s="52" t="s">
        <v>280</v>
      </c>
      <c r="E114" s="16">
        <v>17499998</v>
      </c>
      <c r="F114" s="16">
        <v>9625000</v>
      </c>
    </row>
    <row r="115" spans="1:6" s="48" customFormat="1" ht="36.75" customHeight="1">
      <c r="A115" s="14" t="s">
        <v>87</v>
      </c>
      <c r="B115" s="14" t="s">
        <v>449</v>
      </c>
      <c r="C115" s="50" t="s">
        <v>450</v>
      </c>
      <c r="D115" s="52" t="s">
        <v>280</v>
      </c>
      <c r="E115" s="16">
        <v>49500000</v>
      </c>
      <c r="F115" s="16">
        <v>27225000</v>
      </c>
    </row>
    <row r="116" spans="1:6" s="48" customFormat="1" ht="36.75" customHeight="1">
      <c r="A116" s="14" t="s">
        <v>87</v>
      </c>
      <c r="B116" s="14" t="s">
        <v>449</v>
      </c>
      <c r="C116" s="50" t="s">
        <v>451</v>
      </c>
      <c r="D116" s="52" t="s">
        <v>322</v>
      </c>
      <c r="E116" s="16">
        <v>22423080</v>
      </c>
      <c r="F116" s="16">
        <v>12332700</v>
      </c>
    </row>
    <row r="117" spans="1:6" s="48" customFormat="1" ht="36.75" customHeight="1">
      <c r="A117" s="50" t="s">
        <v>87</v>
      </c>
      <c r="B117" s="50" t="s">
        <v>449</v>
      </c>
      <c r="C117" s="50" t="s">
        <v>452</v>
      </c>
      <c r="D117" s="52" t="s">
        <v>287</v>
      </c>
      <c r="E117" s="16">
        <v>56160000</v>
      </c>
      <c r="F117" s="16">
        <v>36504000</v>
      </c>
    </row>
    <row r="118" spans="1:6" s="48" customFormat="1" ht="36.75" customHeight="1">
      <c r="A118" s="14" t="s">
        <v>87</v>
      </c>
      <c r="B118" s="14" t="s">
        <v>449</v>
      </c>
      <c r="C118" s="50" t="s">
        <v>453</v>
      </c>
      <c r="D118" s="52" t="s">
        <v>302</v>
      </c>
      <c r="E118" s="16">
        <v>16650000</v>
      </c>
      <c r="F118" s="16">
        <v>10822500</v>
      </c>
    </row>
    <row r="119" spans="1:6" s="48" customFormat="1" ht="36.75" customHeight="1">
      <c r="A119" s="14" t="s">
        <v>87</v>
      </c>
      <c r="B119" s="14" t="s">
        <v>449</v>
      </c>
      <c r="C119" s="50" t="s">
        <v>454</v>
      </c>
      <c r="D119" s="52" t="s">
        <v>277</v>
      </c>
      <c r="E119" s="16">
        <v>13080000</v>
      </c>
      <c r="F119" s="16">
        <v>7848000</v>
      </c>
    </row>
    <row r="120" spans="1:6" s="48" customFormat="1" ht="36.75" customHeight="1">
      <c r="A120" s="50" t="s">
        <v>87</v>
      </c>
      <c r="B120" s="50" t="s">
        <v>455</v>
      </c>
      <c r="C120" s="50" t="s">
        <v>456</v>
      </c>
      <c r="D120" s="52" t="s">
        <v>328</v>
      </c>
      <c r="E120" s="16">
        <v>32000000</v>
      </c>
      <c r="F120" s="16">
        <v>16000000</v>
      </c>
    </row>
    <row r="121" spans="1:6" s="48" customFormat="1" ht="36.75" customHeight="1">
      <c r="A121" s="14" t="s">
        <v>87</v>
      </c>
      <c r="B121" s="14" t="s">
        <v>457</v>
      </c>
      <c r="C121" s="50" t="s">
        <v>458</v>
      </c>
      <c r="D121" s="52" t="s">
        <v>280</v>
      </c>
      <c r="E121" s="16">
        <v>14444100</v>
      </c>
      <c r="F121" s="16">
        <v>7222100</v>
      </c>
    </row>
    <row r="122" spans="1:6" s="48" customFormat="1" ht="36.75" customHeight="1">
      <c r="A122" s="14" t="s">
        <v>87</v>
      </c>
      <c r="B122" s="14" t="s">
        <v>459</v>
      </c>
      <c r="C122" s="50" t="s">
        <v>460</v>
      </c>
      <c r="D122" s="52" t="s">
        <v>280</v>
      </c>
      <c r="E122" s="16">
        <v>10750000</v>
      </c>
      <c r="F122" s="16">
        <v>3908700</v>
      </c>
    </row>
    <row r="123" spans="1:6" s="48" customFormat="1" ht="36.75" customHeight="1">
      <c r="A123" s="14" t="s">
        <v>87</v>
      </c>
      <c r="B123" s="14" t="s">
        <v>100</v>
      </c>
      <c r="C123" s="50" t="s">
        <v>461</v>
      </c>
      <c r="D123" s="52" t="s">
        <v>299</v>
      </c>
      <c r="E123" s="16">
        <v>19176000</v>
      </c>
      <c r="F123" s="16">
        <v>7670400</v>
      </c>
    </row>
    <row r="124" spans="1:6" s="48" customFormat="1" ht="36.75" customHeight="1">
      <c r="A124" s="14" t="s">
        <v>87</v>
      </c>
      <c r="B124" s="14" t="s">
        <v>100</v>
      </c>
      <c r="C124" s="50" t="s">
        <v>462</v>
      </c>
      <c r="D124" s="52" t="s">
        <v>299</v>
      </c>
      <c r="E124" s="16">
        <v>14148000</v>
      </c>
      <c r="F124" s="16">
        <v>5659200</v>
      </c>
    </row>
    <row r="125" spans="1:6" s="48" customFormat="1" ht="36.75" customHeight="1">
      <c r="A125" s="14" t="s">
        <v>87</v>
      </c>
      <c r="B125" s="14" t="s">
        <v>100</v>
      </c>
      <c r="C125" s="50" t="s">
        <v>463</v>
      </c>
      <c r="D125" s="52" t="s">
        <v>287</v>
      </c>
      <c r="E125" s="16">
        <v>17148000</v>
      </c>
      <c r="F125" s="16">
        <v>11146200</v>
      </c>
    </row>
    <row r="126" spans="1:6" s="48" customFormat="1" ht="36.75" customHeight="1">
      <c r="A126" s="14" t="s">
        <v>87</v>
      </c>
      <c r="B126" s="14" t="s">
        <v>100</v>
      </c>
      <c r="C126" s="50" t="s">
        <v>464</v>
      </c>
      <c r="D126" s="52" t="s">
        <v>299</v>
      </c>
      <c r="E126" s="16">
        <v>10524000</v>
      </c>
      <c r="F126" s="16">
        <v>4209600</v>
      </c>
    </row>
    <row r="127" spans="1:6" s="48" customFormat="1" ht="36.75" customHeight="1">
      <c r="A127" s="14" t="s">
        <v>87</v>
      </c>
      <c r="B127" s="14" t="s">
        <v>100</v>
      </c>
      <c r="C127" s="50" t="s">
        <v>465</v>
      </c>
      <c r="D127" s="52" t="s">
        <v>299</v>
      </c>
      <c r="E127" s="16">
        <v>24180000</v>
      </c>
      <c r="F127" s="16">
        <v>9672000</v>
      </c>
    </row>
    <row r="128" spans="1:6" s="48" customFormat="1" ht="36.75" customHeight="1">
      <c r="A128" s="14" t="s">
        <v>87</v>
      </c>
      <c r="B128" s="14" t="s">
        <v>100</v>
      </c>
      <c r="C128" s="50" t="s">
        <v>466</v>
      </c>
      <c r="D128" s="52" t="s">
        <v>328</v>
      </c>
      <c r="E128" s="16">
        <v>35750000</v>
      </c>
      <c r="F128" s="16">
        <v>17875000</v>
      </c>
    </row>
    <row r="129" spans="1:6" s="48" customFormat="1" ht="36.75" customHeight="1">
      <c r="A129" s="14" t="s">
        <v>87</v>
      </c>
      <c r="B129" s="14" t="s">
        <v>100</v>
      </c>
      <c r="C129" s="50" t="s">
        <v>467</v>
      </c>
      <c r="D129" s="52" t="s">
        <v>299</v>
      </c>
      <c r="E129" s="16">
        <v>13098000</v>
      </c>
      <c r="F129" s="16">
        <v>5239200</v>
      </c>
    </row>
    <row r="130" spans="1:6" s="48" customFormat="1" ht="36.75" customHeight="1">
      <c r="A130" s="14" t="s">
        <v>87</v>
      </c>
      <c r="B130" s="14" t="s">
        <v>468</v>
      </c>
      <c r="C130" s="50" t="s">
        <v>469</v>
      </c>
      <c r="D130" s="52" t="s">
        <v>280</v>
      </c>
      <c r="E130" s="16">
        <v>13284000</v>
      </c>
      <c r="F130" s="16">
        <v>7306200</v>
      </c>
    </row>
    <row r="131" spans="1:6" s="48" customFormat="1" ht="36.75" customHeight="1">
      <c r="A131" s="14" t="s">
        <v>5</v>
      </c>
      <c r="B131" s="14" t="s">
        <v>26</v>
      </c>
      <c r="C131" s="50" t="s">
        <v>470</v>
      </c>
      <c r="D131" s="52" t="s">
        <v>299</v>
      </c>
      <c r="E131" s="16">
        <v>10435008</v>
      </c>
      <c r="F131" s="16">
        <v>5217500</v>
      </c>
    </row>
    <row r="132" spans="1:6" s="48" customFormat="1" ht="36.75" customHeight="1">
      <c r="A132" s="14" t="s">
        <v>5</v>
      </c>
      <c r="B132" s="14" t="s">
        <v>471</v>
      </c>
      <c r="C132" s="50" t="s">
        <v>472</v>
      </c>
      <c r="D132" s="52" t="s">
        <v>299</v>
      </c>
      <c r="E132" s="16">
        <v>7939000</v>
      </c>
      <c r="F132" s="16">
        <v>2778700</v>
      </c>
    </row>
    <row r="133" spans="1:6" s="48" customFormat="1" ht="36.75" customHeight="1">
      <c r="A133" s="14" t="s">
        <v>5</v>
      </c>
      <c r="B133" s="14" t="s">
        <v>473</v>
      </c>
      <c r="C133" s="50" t="s">
        <v>474</v>
      </c>
      <c r="D133" s="52" t="s">
        <v>280</v>
      </c>
      <c r="E133" s="16">
        <v>30900000</v>
      </c>
      <c r="F133" s="16">
        <v>13905000</v>
      </c>
    </row>
    <row r="134" spans="1:6" s="48" customFormat="1" ht="36.75" customHeight="1">
      <c r="A134" s="14" t="s">
        <v>5</v>
      </c>
      <c r="B134" s="14" t="s">
        <v>36</v>
      </c>
      <c r="C134" s="50" t="s">
        <v>475</v>
      </c>
      <c r="D134" s="52" t="s">
        <v>280</v>
      </c>
      <c r="E134" s="16">
        <v>18796800</v>
      </c>
      <c r="F134" s="16">
        <v>8458500</v>
      </c>
    </row>
    <row r="135" spans="1:6" s="48" customFormat="1" ht="36.75" customHeight="1">
      <c r="A135" s="14" t="s">
        <v>5</v>
      </c>
      <c r="B135" s="14" t="s">
        <v>34</v>
      </c>
      <c r="C135" s="50" t="s">
        <v>476</v>
      </c>
      <c r="D135" s="52" t="s">
        <v>337</v>
      </c>
      <c r="E135" s="16">
        <v>14790000</v>
      </c>
      <c r="F135" s="16">
        <v>7395000</v>
      </c>
    </row>
    <row r="136" spans="1:6" s="48" customFormat="1" ht="36.75" customHeight="1">
      <c r="A136" s="14" t="s">
        <v>5</v>
      </c>
      <c r="B136" s="14" t="s">
        <v>29</v>
      </c>
      <c r="C136" s="50" t="s">
        <v>477</v>
      </c>
      <c r="D136" s="52" t="s">
        <v>337</v>
      </c>
      <c r="E136" s="16">
        <v>4200000</v>
      </c>
      <c r="F136" s="16">
        <v>2100000</v>
      </c>
    </row>
    <row r="137" spans="1:6" s="48" customFormat="1" ht="36.75" customHeight="1">
      <c r="A137" s="14" t="s">
        <v>5</v>
      </c>
      <c r="B137" s="14" t="s">
        <v>22</v>
      </c>
      <c r="C137" s="50" t="s">
        <v>478</v>
      </c>
      <c r="D137" s="52" t="s">
        <v>280</v>
      </c>
      <c r="E137" s="16">
        <v>11800000</v>
      </c>
      <c r="F137" s="16">
        <v>5310000</v>
      </c>
    </row>
    <row r="138" spans="1:6" s="48" customFormat="1" ht="36.75" customHeight="1">
      <c r="A138" s="14" t="s">
        <v>5</v>
      </c>
      <c r="B138" s="14" t="s">
        <v>29</v>
      </c>
      <c r="C138" s="50" t="s">
        <v>479</v>
      </c>
      <c r="D138" s="52" t="s">
        <v>287</v>
      </c>
      <c r="E138" s="16">
        <v>10100000</v>
      </c>
      <c r="F138" s="16">
        <v>5555000</v>
      </c>
    </row>
    <row r="139" spans="1:6" s="48" customFormat="1" ht="36.75" customHeight="1">
      <c r="A139" s="14" t="s">
        <v>5</v>
      </c>
      <c r="B139" s="14" t="s">
        <v>11</v>
      </c>
      <c r="C139" s="50" t="s">
        <v>480</v>
      </c>
      <c r="D139" s="52" t="s">
        <v>280</v>
      </c>
      <c r="E139" s="16">
        <v>44760000</v>
      </c>
      <c r="F139" s="16">
        <v>26856000</v>
      </c>
    </row>
    <row r="140" spans="1:6" s="48" customFormat="1" ht="36.75" customHeight="1">
      <c r="A140" s="14" t="s">
        <v>5</v>
      </c>
      <c r="B140" s="14" t="s">
        <v>5</v>
      </c>
      <c r="C140" s="50" t="s">
        <v>481</v>
      </c>
      <c r="D140" s="52" t="s">
        <v>280</v>
      </c>
      <c r="E140" s="16">
        <v>13100000</v>
      </c>
      <c r="F140" s="16">
        <v>5895000</v>
      </c>
    </row>
    <row r="141" spans="1:6" s="48" customFormat="1" ht="36.75" customHeight="1">
      <c r="A141" s="14" t="s">
        <v>5</v>
      </c>
      <c r="B141" s="14" t="s">
        <v>482</v>
      </c>
      <c r="C141" s="50" t="s">
        <v>483</v>
      </c>
      <c r="D141" s="52" t="s">
        <v>295</v>
      </c>
      <c r="E141" s="16">
        <v>55700000</v>
      </c>
      <c r="F141" s="16">
        <v>16710000</v>
      </c>
    </row>
    <row r="142" spans="1:6" s="48" customFormat="1" ht="36.75" customHeight="1">
      <c r="A142" s="14" t="s">
        <v>5</v>
      </c>
      <c r="B142" s="14" t="s">
        <v>482</v>
      </c>
      <c r="C142" s="50" t="s">
        <v>484</v>
      </c>
      <c r="D142" s="52" t="s">
        <v>280</v>
      </c>
      <c r="E142" s="16">
        <v>54053400</v>
      </c>
      <c r="F142" s="16">
        <v>24326600</v>
      </c>
    </row>
    <row r="143" spans="1:6" s="48" customFormat="1" ht="36.75" customHeight="1">
      <c r="A143" s="14" t="s">
        <v>198</v>
      </c>
      <c r="B143" s="14" t="s">
        <v>204</v>
      </c>
      <c r="C143" s="50" t="s">
        <v>485</v>
      </c>
      <c r="D143" s="52" t="s">
        <v>316</v>
      </c>
      <c r="E143" s="16">
        <v>29028000</v>
      </c>
      <c r="F143" s="16">
        <v>17416800</v>
      </c>
    </row>
    <row r="144" spans="1:6" s="48" customFormat="1" ht="36.75" customHeight="1">
      <c r="A144" s="14" t="s">
        <v>198</v>
      </c>
      <c r="B144" s="14" t="s">
        <v>204</v>
      </c>
      <c r="C144" s="50" t="s">
        <v>486</v>
      </c>
      <c r="D144" s="52" t="s">
        <v>287</v>
      </c>
      <c r="E144" s="16">
        <v>35203200</v>
      </c>
      <c r="F144" s="16">
        <v>24642200</v>
      </c>
    </row>
    <row r="145" spans="1:6" s="48" customFormat="1" ht="36.75" customHeight="1">
      <c r="A145" s="14" t="s">
        <v>198</v>
      </c>
      <c r="B145" s="14" t="s">
        <v>206</v>
      </c>
      <c r="C145" s="50" t="s">
        <v>487</v>
      </c>
      <c r="D145" s="52" t="s">
        <v>280</v>
      </c>
      <c r="E145" s="16">
        <v>29496000</v>
      </c>
      <c r="F145" s="16">
        <v>16222800</v>
      </c>
    </row>
    <row r="146" spans="1:6" s="48" customFormat="1" ht="36.75" customHeight="1">
      <c r="A146" s="14" t="s">
        <v>5</v>
      </c>
      <c r="B146" s="50" t="s">
        <v>488</v>
      </c>
      <c r="C146" s="50" t="s">
        <v>489</v>
      </c>
      <c r="D146" s="52" t="s">
        <v>280</v>
      </c>
      <c r="E146" s="16">
        <v>7344000</v>
      </c>
      <c r="F146" s="16">
        <v>3304800</v>
      </c>
    </row>
    <row r="147" spans="1:6" s="48" customFormat="1" ht="36.75" customHeight="1">
      <c r="A147" s="14" t="s">
        <v>5</v>
      </c>
      <c r="B147" s="50" t="s">
        <v>490</v>
      </c>
      <c r="C147" s="50" t="s">
        <v>491</v>
      </c>
      <c r="D147" s="52" t="s">
        <v>337</v>
      </c>
      <c r="E147" s="16">
        <v>14034000</v>
      </c>
      <c r="F147" s="16">
        <v>7017000</v>
      </c>
    </row>
    <row r="148" spans="1:6" s="48" customFormat="1" ht="36.75" customHeight="1">
      <c r="A148" s="14" t="s">
        <v>5</v>
      </c>
      <c r="B148" s="50" t="s">
        <v>490</v>
      </c>
      <c r="C148" s="50" t="s">
        <v>492</v>
      </c>
      <c r="D148" s="52" t="s">
        <v>302</v>
      </c>
      <c r="E148" s="16">
        <v>15120000</v>
      </c>
      <c r="F148" s="16">
        <v>8313300</v>
      </c>
    </row>
    <row r="149" spans="1:6" s="48" customFormat="1" ht="36.75" customHeight="1">
      <c r="A149" s="14" t="s">
        <v>133</v>
      </c>
      <c r="B149" s="14" t="s">
        <v>136</v>
      </c>
      <c r="C149" s="50" t="s">
        <v>493</v>
      </c>
      <c r="D149" s="54" t="s">
        <v>280</v>
      </c>
      <c r="E149" s="16">
        <v>48385920</v>
      </c>
      <c r="F149" s="16">
        <v>29031600</v>
      </c>
    </row>
    <row r="150" spans="1:6" s="48" customFormat="1" ht="36.75" customHeight="1">
      <c r="A150" s="14" t="s">
        <v>133</v>
      </c>
      <c r="B150" s="14" t="s">
        <v>494</v>
      </c>
      <c r="C150" s="55" t="s">
        <v>495</v>
      </c>
      <c r="D150" s="52" t="s">
        <v>337</v>
      </c>
      <c r="E150" s="16">
        <v>10188000</v>
      </c>
      <c r="F150" s="16">
        <v>6622200</v>
      </c>
    </row>
    <row r="151" spans="1:6" s="48" customFormat="1" ht="36.75" customHeight="1">
      <c r="A151" s="14" t="s">
        <v>133</v>
      </c>
      <c r="B151" s="14" t="s">
        <v>496</v>
      </c>
      <c r="C151" s="50" t="s">
        <v>497</v>
      </c>
      <c r="D151" s="52" t="s">
        <v>302</v>
      </c>
      <c r="E151" s="16">
        <v>7500000</v>
      </c>
      <c r="F151" s="16">
        <v>5249900</v>
      </c>
    </row>
    <row r="152" spans="1:6" s="48" customFormat="1" ht="36.75" customHeight="1">
      <c r="A152" s="14" t="s">
        <v>133</v>
      </c>
      <c r="B152" s="14" t="s">
        <v>171</v>
      </c>
      <c r="C152" s="50" t="s">
        <v>498</v>
      </c>
      <c r="D152" s="52" t="s">
        <v>287</v>
      </c>
      <c r="E152" s="16">
        <v>13826000</v>
      </c>
      <c r="F152" s="16">
        <v>9676800</v>
      </c>
    </row>
    <row r="153" spans="1:6" s="48" customFormat="1" ht="36.75" customHeight="1">
      <c r="A153" s="14" t="s">
        <v>133</v>
      </c>
      <c r="B153" s="14" t="s">
        <v>499</v>
      </c>
      <c r="C153" s="50" t="s">
        <v>500</v>
      </c>
      <c r="D153" s="52" t="s">
        <v>299</v>
      </c>
      <c r="E153" s="16">
        <v>8280000</v>
      </c>
      <c r="F153" s="16">
        <v>3726000</v>
      </c>
    </row>
    <row r="154" spans="1:6" s="48" customFormat="1" ht="36.75" customHeight="1">
      <c r="A154" s="14" t="s">
        <v>133</v>
      </c>
      <c r="B154" s="14" t="s">
        <v>394</v>
      </c>
      <c r="C154" s="50" t="s">
        <v>501</v>
      </c>
      <c r="D154" s="52" t="s">
        <v>277</v>
      </c>
      <c r="E154" s="16">
        <v>28800000</v>
      </c>
      <c r="F154" s="16">
        <v>18720000</v>
      </c>
    </row>
    <row r="155" spans="1:6" s="48" customFormat="1" ht="36.75" customHeight="1">
      <c r="A155" s="14" t="s">
        <v>133</v>
      </c>
      <c r="B155" s="14" t="s">
        <v>502</v>
      </c>
      <c r="C155" s="50" t="s">
        <v>503</v>
      </c>
      <c r="D155" s="52" t="s">
        <v>302</v>
      </c>
      <c r="E155" s="16">
        <v>17100000</v>
      </c>
      <c r="F155" s="16">
        <v>11970100</v>
      </c>
    </row>
    <row r="156" spans="1:6" s="48" customFormat="1" ht="36.75" customHeight="1">
      <c r="A156" s="14" t="s">
        <v>133</v>
      </c>
      <c r="B156" s="14" t="s">
        <v>138</v>
      </c>
      <c r="C156" s="50" t="s">
        <v>504</v>
      </c>
      <c r="D156" s="52" t="s">
        <v>280</v>
      </c>
      <c r="E156" s="16">
        <v>55101690</v>
      </c>
      <c r="F156" s="16">
        <v>33061000</v>
      </c>
    </row>
    <row r="157" spans="1:6" s="48" customFormat="1" ht="36.75" customHeight="1">
      <c r="A157" s="14" t="s">
        <v>133</v>
      </c>
      <c r="B157" s="14" t="s">
        <v>138</v>
      </c>
      <c r="C157" s="50" t="s">
        <v>505</v>
      </c>
      <c r="D157" s="52" t="s">
        <v>322</v>
      </c>
      <c r="E157" s="16">
        <v>31070290</v>
      </c>
      <c r="F157" s="16">
        <v>18642200</v>
      </c>
    </row>
    <row r="158" spans="1:6" s="48" customFormat="1" ht="36.75" customHeight="1">
      <c r="A158" s="14" t="s">
        <v>58</v>
      </c>
      <c r="B158" s="14" t="s">
        <v>83</v>
      </c>
      <c r="C158" s="50" t="s">
        <v>506</v>
      </c>
      <c r="D158" s="52" t="s">
        <v>337</v>
      </c>
      <c r="E158" s="16">
        <v>10798800</v>
      </c>
      <c r="F158" s="16">
        <v>5399400</v>
      </c>
    </row>
    <row r="159" spans="1:6" s="48" customFormat="1" ht="36.75" customHeight="1">
      <c r="A159" s="14" t="s">
        <v>58</v>
      </c>
      <c r="B159" s="14" t="s">
        <v>507</v>
      </c>
      <c r="C159" s="50" t="s">
        <v>508</v>
      </c>
      <c r="D159" s="52" t="s">
        <v>277</v>
      </c>
      <c r="E159" s="16">
        <v>113220000</v>
      </c>
      <c r="F159" s="16">
        <v>56610000</v>
      </c>
    </row>
    <row r="160" spans="1:6" s="48" customFormat="1" ht="36.75" customHeight="1">
      <c r="A160" s="14" t="s">
        <v>87</v>
      </c>
      <c r="B160" s="14" t="s">
        <v>449</v>
      </c>
      <c r="C160" s="50" t="s">
        <v>509</v>
      </c>
      <c r="D160" s="52" t="s">
        <v>299</v>
      </c>
      <c r="E160" s="16">
        <v>34500000</v>
      </c>
      <c r="F160" s="16">
        <v>13800000</v>
      </c>
    </row>
    <row r="161" spans="1:6" s="48" customFormat="1" ht="51" customHeight="1">
      <c r="A161" s="14" t="s">
        <v>87</v>
      </c>
      <c r="B161" s="14" t="s">
        <v>449</v>
      </c>
      <c r="C161" s="50" t="s">
        <v>510</v>
      </c>
      <c r="D161" s="52" t="s">
        <v>316</v>
      </c>
      <c r="E161" s="16">
        <v>66024000</v>
      </c>
      <c r="F161" s="16">
        <v>39614400</v>
      </c>
    </row>
    <row r="162" spans="1:6" s="48" customFormat="1" ht="36.75" customHeight="1">
      <c r="A162" s="14" t="s">
        <v>87</v>
      </c>
      <c r="B162" s="14" t="s">
        <v>449</v>
      </c>
      <c r="C162" s="50" t="s">
        <v>511</v>
      </c>
      <c r="D162" s="52" t="s">
        <v>337</v>
      </c>
      <c r="E162" s="16">
        <v>18600000</v>
      </c>
      <c r="F162" s="16">
        <v>11160000</v>
      </c>
    </row>
    <row r="163" spans="1:6" s="48" customFormat="1" ht="36.75" customHeight="1">
      <c r="A163" s="50" t="s">
        <v>87</v>
      </c>
      <c r="B163" s="50" t="s">
        <v>108</v>
      </c>
      <c r="C163" s="50" t="s">
        <v>512</v>
      </c>
      <c r="D163" s="52" t="s">
        <v>328</v>
      </c>
      <c r="E163" s="16">
        <v>13630000</v>
      </c>
      <c r="F163" s="16">
        <v>6815000</v>
      </c>
    </row>
    <row r="164" spans="1:6" s="48" customFormat="1" ht="36.75" customHeight="1">
      <c r="A164" s="50" t="s">
        <v>87</v>
      </c>
      <c r="B164" s="50" t="s">
        <v>108</v>
      </c>
      <c r="C164" s="50" t="s">
        <v>513</v>
      </c>
      <c r="D164" s="52" t="s">
        <v>514</v>
      </c>
      <c r="E164" s="16">
        <v>8508000</v>
      </c>
      <c r="F164" s="16">
        <v>4680000</v>
      </c>
    </row>
    <row r="165" spans="1:6" s="48" customFormat="1" ht="36.75" customHeight="1">
      <c r="A165" s="14" t="s">
        <v>87</v>
      </c>
      <c r="B165" s="14" t="s">
        <v>116</v>
      </c>
      <c r="C165" s="50" t="s">
        <v>513</v>
      </c>
      <c r="D165" s="52" t="s">
        <v>514</v>
      </c>
      <c r="E165" s="16">
        <v>8280000</v>
      </c>
      <c r="F165" s="16">
        <v>4968000</v>
      </c>
    </row>
    <row r="166" spans="1:6" s="48" customFormat="1" ht="36.75" customHeight="1">
      <c r="A166" s="14" t="s">
        <v>87</v>
      </c>
      <c r="B166" s="14" t="s">
        <v>116</v>
      </c>
      <c r="C166" s="50" t="s">
        <v>515</v>
      </c>
      <c r="D166" s="52" t="s">
        <v>302</v>
      </c>
      <c r="E166" s="16">
        <v>16150000</v>
      </c>
      <c r="F166" s="16">
        <v>10497600</v>
      </c>
    </row>
    <row r="167" spans="1:6" s="48" customFormat="1" ht="36.75" customHeight="1">
      <c r="A167" s="14" t="s">
        <v>87</v>
      </c>
      <c r="B167" s="14" t="s">
        <v>116</v>
      </c>
      <c r="C167" s="14" t="s">
        <v>516</v>
      </c>
      <c r="D167" s="52" t="s">
        <v>287</v>
      </c>
      <c r="E167" s="16">
        <v>8880000</v>
      </c>
      <c r="F167" s="16">
        <v>5772400</v>
      </c>
    </row>
    <row r="168" spans="1:6" s="48" customFormat="1" ht="36.75" customHeight="1">
      <c r="A168" s="50" t="s">
        <v>87</v>
      </c>
      <c r="B168" s="50" t="s">
        <v>517</v>
      </c>
      <c r="C168" s="50" t="s">
        <v>518</v>
      </c>
      <c r="D168" s="52" t="s">
        <v>287</v>
      </c>
      <c r="E168" s="16">
        <v>11595000</v>
      </c>
      <c r="F168" s="16">
        <v>7536700</v>
      </c>
    </row>
    <row r="169" spans="1:6" s="48" customFormat="1" ht="36.75" customHeight="1">
      <c r="A169" s="50" t="s">
        <v>87</v>
      </c>
      <c r="B169" s="50" t="s">
        <v>519</v>
      </c>
      <c r="C169" s="50" t="s">
        <v>520</v>
      </c>
      <c r="D169" s="52" t="s">
        <v>514</v>
      </c>
      <c r="E169" s="16">
        <v>8880000</v>
      </c>
      <c r="F169" s="16">
        <v>4884000</v>
      </c>
    </row>
    <row r="170" spans="1:6" s="48" customFormat="1" ht="36.75" customHeight="1">
      <c r="A170" s="14" t="s">
        <v>198</v>
      </c>
      <c r="B170" s="14" t="s">
        <v>208</v>
      </c>
      <c r="C170" s="50" t="s">
        <v>521</v>
      </c>
      <c r="D170" s="52" t="s">
        <v>302</v>
      </c>
      <c r="E170" s="16">
        <v>52564000</v>
      </c>
      <c r="F170" s="16">
        <v>36252100</v>
      </c>
    </row>
    <row r="171" spans="1:6" s="48" customFormat="1" ht="36.75" customHeight="1">
      <c r="A171" s="14" t="s">
        <v>198</v>
      </c>
      <c r="B171" s="14" t="s">
        <v>208</v>
      </c>
      <c r="C171" s="50" t="s">
        <v>522</v>
      </c>
      <c r="D171" s="52" t="s">
        <v>280</v>
      </c>
      <c r="E171" s="16">
        <v>145521924</v>
      </c>
      <c r="F171" s="16">
        <v>81153200</v>
      </c>
    </row>
    <row r="172" spans="1:6" s="48" customFormat="1" ht="36.75" customHeight="1">
      <c r="A172" s="14" t="s">
        <v>198</v>
      </c>
      <c r="B172" s="14" t="s">
        <v>208</v>
      </c>
      <c r="C172" s="50" t="s">
        <v>523</v>
      </c>
      <c r="D172" s="52" t="s">
        <v>287</v>
      </c>
      <c r="E172" s="16">
        <v>8640000</v>
      </c>
      <c r="F172" s="16">
        <v>5239200</v>
      </c>
    </row>
    <row r="173" spans="1:6" s="48" customFormat="1" ht="36.75" customHeight="1">
      <c r="A173" s="14" t="s">
        <v>198</v>
      </c>
      <c r="B173" s="14" t="s">
        <v>216</v>
      </c>
      <c r="C173" s="50" t="s">
        <v>524</v>
      </c>
      <c r="D173" s="52" t="s">
        <v>295</v>
      </c>
      <c r="E173" s="16">
        <v>13068000</v>
      </c>
      <c r="F173" s="16">
        <v>5227200</v>
      </c>
    </row>
    <row r="174" spans="1:6" s="48" customFormat="1" ht="36.75" customHeight="1">
      <c r="A174" s="50" t="s">
        <v>219</v>
      </c>
      <c r="B174" s="50" t="s">
        <v>525</v>
      </c>
      <c r="C174" s="50" t="s">
        <v>526</v>
      </c>
      <c r="D174" s="52" t="s">
        <v>299</v>
      </c>
      <c r="E174" s="16">
        <v>134827348</v>
      </c>
      <c r="F174" s="16">
        <v>40448200</v>
      </c>
    </row>
    <row r="175" spans="1:6" s="48" customFormat="1" ht="36.75" customHeight="1">
      <c r="A175" s="50" t="s">
        <v>133</v>
      </c>
      <c r="B175" s="50" t="s">
        <v>303</v>
      </c>
      <c r="C175" s="50" t="s">
        <v>527</v>
      </c>
      <c r="D175" s="52" t="s">
        <v>287</v>
      </c>
      <c r="E175" s="16">
        <v>16900000</v>
      </c>
      <c r="F175" s="16">
        <v>11830000</v>
      </c>
    </row>
    <row r="176" spans="1:6" s="56" customFormat="1" ht="36.75" customHeight="1">
      <c r="A176" s="14" t="s">
        <v>133</v>
      </c>
      <c r="B176" s="14" t="s">
        <v>145</v>
      </c>
      <c r="C176" s="50" t="s">
        <v>528</v>
      </c>
      <c r="D176" s="14" t="s">
        <v>280</v>
      </c>
      <c r="E176" s="16">
        <v>32628000</v>
      </c>
      <c r="F176" s="16">
        <v>19576800</v>
      </c>
    </row>
    <row r="177" spans="1:6" s="48" customFormat="1" ht="36.75" customHeight="1">
      <c r="A177" s="14" t="s">
        <v>133</v>
      </c>
      <c r="B177" s="14" t="s">
        <v>145</v>
      </c>
      <c r="C177" s="50" t="s">
        <v>529</v>
      </c>
      <c r="D177" s="52" t="s">
        <v>280</v>
      </c>
      <c r="E177" s="16">
        <v>27021960</v>
      </c>
      <c r="F177" s="16">
        <v>16213200</v>
      </c>
    </row>
    <row r="178" spans="1:6" s="48" customFormat="1" ht="36.75" customHeight="1">
      <c r="A178" s="14" t="s">
        <v>133</v>
      </c>
      <c r="B178" s="14" t="s">
        <v>153</v>
      </c>
      <c r="C178" s="50" t="s">
        <v>530</v>
      </c>
      <c r="D178" s="53" t="s">
        <v>280</v>
      </c>
      <c r="E178" s="16">
        <v>39996000</v>
      </c>
      <c r="F178" s="16">
        <v>23997600</v>
      </c>
    </row>
    <row r="179" spans="1:6" s="48" customFormat="1" ht="36.75" customHeight="1">
      <c r="A179" s="14" t="s">
        <v>133</v>
      </c>
      <c r="B179" s="14" t="s">
        <v>134</v>
      </c>
      <c r="C179" s="50" t="s">
        <v>531</v>
      </c>
      <c r="D179" s="52" t="s">
        <v>302</v>
      </c>
      <c r="E179" s="16">
        <v>16092000</v>
      </c>
      <c r="F179" s="16">
        <v>11264400</v>
      </c>
    </row>
    <row r="180" spans="1:6" s="48" customFormat="1" ht="36.75" customHeight="1">
      <c r="A180" s="14" t="s">
        <v>133</v>
      </c>
      <c r="B180" s="14" t="s">
        <v>134</v>
      </c>
      <c r="C180" s="50" t="s">
        <v>532</v>
      </c>
      <c r="D180" s="52" t="s">
        <v>280</v>
      </c>
      <c r="E180" s="16">
        <v>34320000</v>
      </c>
      <c r="F180" s="16">
        <v>20592000</v>
      </c>
    </row>
    <row r="181" spans="1:6" s="48" customFormat="1" ht="36.75" customHeight="1">
      <c r="A181" s="14" t="s">
        <v>133</v>
      </c>
      <c r="B181" s="14" t="s">
        <v>134</v>
      </c>
      <c r="C181" s="50" t="s">
        <v>533</v>
      </c>
      <c r="D181" s="52" t="s">
        <v>337</v>
      </c>
      <c r="E181" s="16">
        <v>15198000</v>
      </c>
      <c r="F181" s="16">
        <v>9878700</v>
      </c>
    </row>
    <row r="182" spans="1:6" s="48" customFormat="1" ht="36.75" customHeight="1">
      <c r="A182" s="14" t="s">
        <v>133</v>
      </c>
      <c r="B182" s="14" t="s">
        <v>150</v>
      </c>
      <c r="C182" s="50" t="s">
        <v>534</v>
      </c>
      <c r="D182" s="53" t="s">
        <v>280</v>
      </c>
      <c r="E182" s="16">
        <v>24300000</v>
      </c>
      <c r="F182" s="16">
        <v>14580000</v>
      </c>
    </row>
    <row r="183" spans="1:6" s="48" customFormat="1" ht="36.75" customHeight="1">
      <c r="A183" s="14" t="s">
        <v>133</v>
      </c>
      <c r="B183" s="14" t="s">
        <v>150</v>
      </c>
      <c r="C183" s="50" t="s">
        <v>535</v>
      </c>
      <c r="D183" s="52" t="s">
        <v>287</v>
      </c>
      <c r="E183" s="16">
        <v>72336527</v>
      </c>
      <c r="F183" s="16">
        <v>50635600</v>
      </c>
    </row>
    <row r="184" spans="1:6" s="48" customFormat="1" ht="36.75" customHeight="1">
      <c r="A184" s="14" t="s">
        <v>133</v>
      </c>
      <c r="B184" s="14" t="s">
        <v>150</v>
      </c>
      <c r="C184" s="50" t="s">
        <v>536</v>
      </c>
      <c r="D184" s="52" t="s">
        <v>316</v>
      </c>
      <c r="E184" s="16">
        <v>12100000</v>
      </c>
      <c r="F184" s="16">
        <v>7865000</v>
      </c>
    </row>
    <row r="185" spans="1:6" s="48" customFormat="1" ht="36.75" customHeight="1">
      <c r="A185" s="14" t="s">
        <v>133</v>
      </c>
      <c r="B185" s="14" t="s">
        <v>150</v>
      </c>
      <c r="C185" s="50" t="s">
        <v>537</v>
      </c>
      <c r="D185" s="52" t="s">
        <v>337</v>
      </c>
      <c r="E185" s="16">
        <v>16538340</v>
      </c>
      <c r="F185" s="16">
        <v>10749900</v>
      </c>
    </row>
    <row r="186" spans="1:6" s="48" customFormat="1" ht="36.75" customHeight="1">
      <c r="A186" s="14" t="s">
        <v>133</v>
      </c>
      <c r="B186" s="14" t="s">
        <v>150</v>
      </c>
      <c r="C186" s="50" t="s">
        <v>538</v>
      </c>
      <c r="D186" s="52" t="s">
        <v>287</v>
      </c>
      <c r="E186" s="16">
        <v>9588000</v>
      </c>
      <c r="F186" s="16">
        <v>6232200</v>
      </c>
    </row>
    <row r="187" spans="1:6" s="48" customFormat="1" ht="36.75" customHeight="1">
      <c r="A187" s="50" t="s">
        <v>133</v>
      </c>
      <c r="B187" s="50" t="s">
        <v>177</v>
      </c>
      <c r="C187" s="50" t="s">
        <v>539</v>
      </c>
      <c r="D187" s="52" t="s">
        <v>337</v>
      </c>
      <c r="E187" s="16">
        <v>13500000</v>
      </c>
      <c r="F187" s="16">
        <v>8775000</v>
      </c>
    </row>
    <row r="188" spans="1:6" s="48" customFormat="1" ht="36.75" customHeight="1">
      <c r="A188" s="14" t="s">
        <v>133</v>
      </c>
      <c r="B188" s="14" t="s">
        <v>540</v>
      </c>
      <c r="C188" s="50" t="s">
        <v>541</v>
      </c>
      <c r="D188" s="52" t="s">
        <v>337</v>
      </c>
      <c r="E188" s="16">
        <v>5664932</v>
      </c>
      <c r="F188" s="16">
        <v>3682200</v>
      </c>
    </row>
    <row r="189" spans="1:6" s="48" customFormat="1" ht="36.75" customHeight="1">
      <c r="A189" s="14" t="s">
        <v>133</v>
      </c>
      <c r="B189" s="14" t="s">
        <v>540</v>
      </c>
      <c r="C189" s="50" t="s">
        <v>542</v>
      </c>
      <c r="D189" s="52" t="s">
        <v>302</v>
      </c>
      <c r="E189" s="16">
        <v>12990000</v>
      </c>
      <c r="F189" s="16">
        <v>9093000</v>
      </c>
    </row>
    <row r="190" spans="1:6" s="48" customFormat="1" ht="36.75" customHeight="1">
      <c r="A190" s="14" t="s">
        <v>133</v>
      </c>
      <c r="B190" s="14" t="s">
        <v>543</v>
      </c>
      <c r="C190" s="50" t="s">
        <v>544</v>
      </c>
      <c r="D190" s="52" t="s">
        <v>280</v>
      </c>
      <c r="E190" s="16">
        <v>62940000</v>
      </c>
      <c r="F190" s="16">
        <v>37764000</v>
      </c>
    </row>
    <row r="191" spans="1:6" s="48" customFormat="1" ht="36.75" customHeight="1">
      <c r="A191" s="14" t="s">
        <v>133</v>
      </c>
      <c r="B191" s="14" t="s">
        <v>166</v>
      </c>
      <c r="C191" s="50" t="s">
        <v>545</v>
      </c>
      <c r="D191" s="52" t="s">
        <v>280</v>
      </c>
      <c r="E191" s="16">
        <v>77160000</v>
      </c>
      <c r="F191" s="16">
        <v>46296000</v>
      </c>
    </row>
    <row r="192" spans="1:6" s="48" customFormat="1" ht="36.75" customHeight="1">
      <c r="A192" s="14" t="s">
        <v>133</v>
      </c>
      <c r="B192" s="14" t="s">
        <v>166</v>
      </c>
      <c r="C192" s="50" t="s">
        <v>546</v>
      </c>
      <c r="D192" s="52" t="s">
        <v>337</v>
      </c>
      <c r="E192" s="16">
        <v>16710000</v>
      </c>
      <c r="F192" s="16">
        <v>10861500</v>
      </c>
    </row>
    <row r="193" spans="1:6" s="48" customFormat="1" ht="36.75" customHeight="1">
      <c r="A193" s="50" t="s">
        <v>133</v>
      </c>
      <c r="B193" s="50" t="s">
        <v>161</v>
      </c>
      <c r="C193" s="50" t="s">
        <v>547</v>
      </c>
      <c r="D193" s="52" t="s">
        <v>287</v>
      </c>
      <c r="E193" s="16">
        <v>18200000</v>
      </c>
      <c r="F193" s="16">
        <v>12740000</v>
      </c>
    </row>
    <row r="194" spans="1:6" s="48" customFormat="1" ht="36.75" customHeight="1">
      <c r="A194" s="14" t="s">
        <v>133</v>
      </c>
      <c r="B194" s="14" t="s">
        <v>161</v>
      </c>
      <c r="C194" s="50" t="s">
        <v>548</v>
      </c>
      <c r="D194" s="52" t="s">
        <v>302</v>
      </c>
      <c r="E194" s="16">
        <v>34080000</v>
      </c>
      <c r="F194" s="16">
        <v>23856000</v>
      </c>
    </row>
    <row r="195" spans="1:6" s="48" customFormat="1" ht="36.75" customHeight="1">
      <c r="A195" s="14" t="s">
        <v>133</v>
      </c>
      <c r="B195" s="14" t="s">
        <v>549</v>
      </c>
      <c r="C195" s="50" t="s">
        <v>550</v>
      </c>
      <c r="D195" s="52" t="s">
        <v>280</v>
      </c>
      <c r="E195" s="16">
        <v>138996000</v>
      </c>
      <c r="F195" s="16">
        <v>83397600</v>
      </c>
    </row>
    <row r="196" spans="1:6" s="48" customFormat="1" ht="36.75" customHeight="1">
      <c r="A196" s="14" t="s">
        <v>133</v>
      </c>
      <c r="B196" s="14" t="s">
        <v>549</v>
      </c>
      <c r="C196" s="50" t="s">
        <v>551</v>
      </c>
      <c r="D196" s="52" t="s">
        <v>295</v>
      </c>
      <c r="E196" s="16">
        <v>45000000</v>
      </c>
      <c r="F196" s="16">
        <v>20250000</v>
      </c>
    </row>
    <row r="197" spans="1:6" s="48" customFormat="1" ht="36.75" customHeight="1">
      <c r="A197" s="14" t="s">
        <v>133</v>
      </c>
      <c r="B197" s="14" t="s">
        <v>181</v>
      </c>
      <c r="C197" s="50" t="s">
        <v>552</v>
      </c>
      <c r="D197" s="52" t="s">
        <v>280</v>
      </c>
      <c r="E197" s="16">
        <v>42000000</v>
      </c>
      <c r="F197" s="16">
        <v>25200000</v>
      </c>
    </row>
    <row r="198" spans="1:6" s="48" customFormat="1" ht="36.75" customHeight="1">
      <c r="A198" s="14" t="s">
        <v>133</v>
      </c>
      <c r="B198" s="14" t="s">
        <v>181</v>
      </c>
      <c r="C198" s="50" t="s">
        <v>553</v>
      </c>
      <c r="D198" s="52" t="s">
        <v>280</v>
      </c>
      <c r="E198" s="16">
        <v>29150000</v>
      </c>
      <c r="F198" s="16">
        <v>17490000</v>
      </c>
    </row>
    <row r="199" spans="1:6" s="48" customFormat="1" ht="36.75" customHeight="1">
      <c r="A199" s="50" t="s">
        <v>133</v>
      </c>
      <c r="B199" s="50" t="s">
        <v>181</v>
      </c>
      <c r="C199" s="50" t="s">
        <v>554</v>
      </c>
      <c r="D199" s="53" t="s">
        <v>280</v>
      </c>
      <c r="E199" s="16">
        <v>11799600</v>
      </c>
      <c r="F199" s="16">
        <v>7079700</v>
      </c>
    </row>
    <row r="200" spans="1:6" s="48" customFormat="1" ht="36.75" customHeight="1">
      <c r="A200" s="14" t="s">
        <v>133</v>
      </c>
      <c r="B200" s="14" t="s">
        <v>181</v>
      </c>
      <c r="C200" s="50" t="s">
        <v>555</v>
      </c>
      <c r="D200" s="52" t="s">
        <v>280</v>
      </c>
      <c r="E200" s="16">
        <v>75600000</v>
      </c>
      <c r="F200" s="16">
        <v>45360000</v>
      </c>
    </row>
    <row r="201" spans="1:6" s="48" customFormat="1" ht="36.75" customHeight="1">
      <c r="A201" s="14" t="s">
        <v>133</v>
      </c>
      <c r="B201" s="14" t="s">
        <v>556</v>
      </c>
      <c r="C201" s="50" t="s">
        <v>557</v>
      </c>
      <c r="D201" s="52" t="s">
        <v>280</v>
      </c>
      <c r="E201" s="16">
        <v>17856000</v>
      </c>
      <c r="F201" s="16">
        <v>10713600</v>
      </c>
    </row>
    <row r="202" spans="1:6" s="48" customFormat="1" ht="36.75" customHeight="1">
      <c r="A202" s="14" t="s">
        <v>133</v>
      </c>
      <c r="B202" s="14" t="s">
        <v>175</v>
      </c>
      <c r="C202" s="50" t="s">
        <v>558</v>
      </c>
      <c r="D202" s="52" t="s">
        <v>302</v>
      </c>
      <c r="E202" s="16">
        <v>29400000</v>
      </c>
      <c r="F202" s="16">
        <v>20580000</v>
      </c>
    </row>
    <row r="203" spans="1:6" s="48" customFormat="1" ht="36.75" customHeight="1">
      <c r="A203" s="14" t="s">
        <v>58</v>
      </c>
      <c r="B203" s="14" t="s">
        <v>559</v>
      </c>
      <c r="C203" s="50" t="s">
        <v>560</v>
      </c>
      <c r="D203" s="52" t="s">
        <v>287</v>
      </c>
      <c r="E203" s="16">
        <v>16380000</v>
      </c>
      <c r="F203" s="16">
        <v>11466000</v>
      </c>
    </row>
    <row r="204" spans="1:6" ht="36.75" customHeight="1">
      <c r="A204" s="14" t="s">
        <v>58</v>
      </c>
      <c r="B204" s="14" t="s">
        <v>561</v>
      </c>
      <c r="C204" s="50" t="s">
        <v>562</v>
      </c>
      <c r="D204" s="52" t="s">
        <v>280</v>
      </c>
      <c r="E204" s="16">
        <v>74760000</v>
      </c>
      <c r="F204" s="16">
        <v>33642000</v>
      </c>
    </row>
    <row r="205" spans="1:6" s="48" customFormat="1" ht="36.75" customHeight="1">
      <c r="A205" s="14" t="s">
        <v>58</v>
      </c>
      <c r="B205" s="14" t="s">
        <v>563</v>
      </c>
      <c r="C205" s="50" t="s">
        <v>564</v>
      </c>
      <c r="D205" s="52" t="s">
        <v>299</v>
      </c>
      <c r="E205" s="16">
        <v>20890000</v>
      </c>
      <c r="F205" s="16">
        <v>6267000</v>
      </c>
    </row>
    <row r="206" spans="1:6" s="48" customFormat="1" ht="36.75" customHeight="1">
      <c r="A206" s="14" t="s">
        <v>87</v>
      </c>
      <c r="B206" s="14" t="s">
        <v>106</v>
      </c>
      <c r="C206" s="50" t="s">
        <v>565</v>
      </c>
      <c r="D206" s="52" t="s">
        <v>337</v>
      </c>
      <c r="E206" s="16">
        <v>8100000</v>
      </c>
      <c r="F206" s="16">
        <v>4455000</v>
      </c>
    </row>
    <row r="207" spans="1:6" s="48" customFormat="1" ht="36.75" customHeight="1">
      <c r="A207" s="14" t="s">
        <v>87</v>
      </c>
      <c r="B207" s="14" t="s">
        <v>92</v>
      </c>
      <c r="C207" s="50" t="s">
        <v>566</v>
      </c>
      <c r="D207" s="52" t="s">
        <v>295</v>
      </c>
      <c r="E207" s="16">
        <v>33600000</v>
      </c>
      <c r="F207" s="16">
        <v>13440000</v>
      </c>
    </row>
    <row r="208" spans="1:6" s="48" customFormat="1" ht="36.75" customHeight="1">
      <c r="A208" s="14" t="s">
        <v>87</v>
      </c>
      <c r="B208" s="14" t="s">
        <v>92</v>
      </c>
      <c r="C208" s="50" t="s">
        <v>567</v>
      </c>
      <c r="D208" s="52" t="s">
        <v>280</v>
      </c>
      <c r="E208" s="16">
        <v>64650000</v>
      </c>
      <c r="F208" s="16">
        <v>35557500</v>
      </c>
    </row>
    <row r="209" spans="1:6" s="48" customFormat="1" ht="36.75" customHeight="1">
      <c r="A209" s="14" t="s">
        <v>87</v>
      </c>
      <c r="B209" s="14" t="s">
        <v>92</v>
      </c>
      <c r="C209" s="50" t="s">
        <v>568</v>
      </c>
      <c r="D209" s="52" t="s">
        <v>302</v>
      </c>
      <c r="E209" s="16">
        <v>34778700</v>
      </c>
      <c r="F209" s="16">
        <v>22606200</v>
      </c>
    </row>
    <row r="210" spans="1:6" s="48" customFormat="1" ht="36.75" customHeight="1">
      <c r="A210" s="14" t="s">
        <v>232</v>
      </c>
      <c r="B210" s="14" t="s">
        <v>242</v>
      </c>
      <c r="C210" s="50" t="s">
        <v>569</v>
      </c>
      <c r="D210" s="52" t="s">
        <v>277</v>
      </c>
      <c r="E210" s="16">
        <v>8490000</v>
      </c>
      <c r="F210" s="16">
        <v>3396000</v>
      </c>
    </row>
    <row r="211" spans="1:6" s="48" customFormat="1" ht="36.75" customHeight="1">
      <c r="A211" s="14" t="s">
        <v>232</v>
      </c>
      <c r="B211" s="14" t="s">
        <v>242</v>
      </c>
      <c r="C211" s="50" t="s">
        <v>570</v>
      </c>
      <c r="D211" s="52" t="s">
        <v>277</v>
      </c>
      <c r="E211" s="16">
        <v>9360000</v>
      </c>
      <c r="F211" s="16">
        <v>5616000</v>
      </c>
    </row>
    <row r="212" spans="1:6" s="48" customFormat="1" ht="36.75" customHeight="1">
      <c r="A212" s="14" t="s">
        <v>232</v>
      </c>
      <c r="B212" s="14" t="s">
        <v>240</v>
      </c>
      <c r="C212" s="50" t="s">
        <v>571</v>
      </c>
      <c r="D212" s="52" t="s">
        <v>295</v>
      </c>
      <c r="E212" s="16">
        <v>10752000</v>
      </c>
      <c r="F212" s="16">
        <v>4300800</v>
      </c>
    </row>
    <row r="213" spans="1:6" s="48" customFormat="1" ht="36.75" customHeight="1">
      <c r="A213" s="14" t="s">
        <v>232</v>
      </c>
      <c r="B213" s="14" t="s">
        <v>246</v>
      </c>
      <c r="C213" s="50" t="s">
        <v>572</v>
      </c>
      <c r="D213" s="52" t="s">
        <v>287</v>
      </c>
      <c r="E213" s="16">
        <v>23694000</v>
      </c>
      <c r="F213" s="16">
        <v>15401000</v>
      </c>
    </row>
    <row r="214" spans="1:6" s="48" customFormat="1" ht="36.75" customHeight="1">
      <c r="A214" s="14" t="s">
        <v>232</v>
      </c>
      <c r="B214" s="14" t="s">
        <v>248</v>
      </c>
      <c r="C214" s="50" t="s">
        <v>573</v>
      </c>
      <c r="D214" s="52" t="s">
        <v>514</v>
      </c>
      <c r="E214" s="16">
        <v>9136980</v>
      </c>
      <c r="F214" s="16">
        <v>5482200</v>
      </c>
    </row>
    <row r="215" spans="1:6" s="48" customFormat="1" ht="36.75" customHeight="1">
      <c r="A215" s="14" t="s">
        <v>232</v>
      </c>
      <c r="B215" s="14" t="s">
        <v>248</v>
      </c>
      <c r="C215" s="50" t="s">
        <v>574</v>
      </c>
      <c r="D215" s="52" t="s">
        <v>299</v>
      </c>
      <c r="E215" s="16">
        <v>11300000</v>
      </c>
      <c r="F215" s="16">
        <v>5085000</v>
      </c>
    </row>
    <row r="216" spans="1:6" s="48" customFormat="1" ht="36.75" customHeight="1">
      <c r="A216" s="14" t="s">
        <v>232</v>
      </c>
      <c r="B216" s="14" t="s">
        <v>235</v>
      </c>
      <c r="C216" s="50" t="s">
        <v>575</v>
      </c>
      <c r="D216" s="52" t="s">
        <v>280</v>
      </c>
      <c r="E216" s="16">
        <v>25505000</v>
      </c>
      <c r="F216" s="16">
        <v>14027800</v>
      </c>
    </row>
    <row r="217" spans="1:6" s="48" customFormat="1" ht="36.75" customHeight="1">
      <c r="A217" s="14" t="s">
        <v>232</v>
      </c>
      <c r="B217" s="14" t="s">
        <v>235</v>
      </c>
      <c r="C217" s="50" t="s">
        <v>576</v>
      </c>
      <c r="D217" s="52" t="s">
        <v>337</v>
      </c>
      <c r="E217" s="16">
        <v>7680000</v>
      </c>
      <c r="F217" s="16">
        <v>4608000</v>
      </c>
    </row>
    <row r="218" spans="1:6" ht="36.75" customHeight="1">
      <c r="A218" s="14" t="s">
        <v>232</v>
      </c>
      <c r="B218" s="14" t="s">
        <v>577</v>
      </c>
      <c r="C218" s="50" t="s">
        <v>578</v>
      </c>
      <c r="D218" s="52" t="s">
        <v>280</v>
      </c>
      <c r="E218" s="16">
        <v>7200000</v>
      </c>
      <c r="F218" s="16">
        <v>3960000</v>
      </c>
    </row>
    <row r="219" spans="1:6" s="48" customFormat="1" ht="36.75" customHeight="1">
      <c r="A219" s="14" t="s">
        <v>232</v>
      </c>
      <c r="B219" s="14" t="s">
        <v>577</v>
      </c>
      <c r="C219" s="50" t="s">
        <v>579</v>
      </c>
      <c r="D219" s="52" t="s">
        <v>302</v>
      </c>
      <c r="E219" s="16">
        <v>8396724</v>
      </c>
      <c r="F219" s="16">
        <v>5457900</v>
      </c>
    </row>
    <row r="220" spans="1:6" s="48" customFormat="1" ht="36.75" customHeight="1">
      <c r="A220" s="14" t="s">
        <v>232</v>
      </c>
      <c r="B220" s="14" t="s">
        <v>580</v>
      </c>
      <c r="C220" s="50" t="s">
        <v>581</v>
      </c>
      <c r="D220" s="52" t="s">
        <v>280</v>
      </c>
      <c r="E220" s="16">
        <v>21120000</v>
      </c>
      <c r="F220" s="16">
        <v>11616000</v>
      </c>
    </row>
    <row r="221" spans="1:6" s="48" customFormat="1" ht="36.75" customHeight="1">
      <c r="A221" s="14" t="s">
        <v>232</v>
      </c>
      <c r="B221" s="14" t="s">
        <v>582</v>
      </c>
      <c r="C221" s="50" t="s">
        <v>583</v>
      </c>
      <c r="D221" s="52" t="s">
        <v>280</v>
      </c>
      <c r="E221" s="16">
        <v>44000000</v>
      </c>
      <c r="F221" s="16">
        <v>24200000</v>
      </c>
    </row>
    <row r="222" spans="1:6" s="48" customFormat="1" ht="36.75" customHeight="1">
      <c r="A222" s="14" t="s">
        <v>232</v>
      </c>
      <c r="B222" s="14" t="s">
        <v>584</v>
      </c>
      <c r="C222" s="50" t="s">
        <v>585</v>
      </c>
      <c r="D222" s="52" t="s">
        <v>514</v>
      </c>
      <c r="E222" s="16">
        <v>5988000</v>
      </c>
      <c r="F222" s="16">
        <v>3293400</v>
      </c>
    </row>
    <row r="223" spans="1:6" s="48" customFormat="1" ht="41.25" customHeight="1">
      <c r="A223" s="14" t="s">
        <v>232</v>
      </c>
      <c r="B223" s="14" t="s">
        <v>586</v>
      </c>
      <c r="C223" s="50" t="s">
        <v>587</v>
      </c>
      <c r="D223" s="52" t="s">
        <v>280</v>
      </c>
      <c r="E223" s="16">
        <v>8401000</v>
      </c>
      <c r="F223" s="16">
        <v>4620600</v>
      </c>
    </row>
    <row r="224" spans="1:6" s="48" customFormat="1" ht="36.75" customHeight="1">
      <c r="A224" s="14" t="s">
        <v>232</v>
      </c>
      <c r="B224" s="14" t="s">
        <v>586</v>
      </c>
      <c r="C224" s="50" t="s">
        <v>588</v>
      </c>
      <c r="D224" s="52" t="s">
        <v>337</v>
      </c>
      <c r="E224" s="16">
        <v>8640000</v>
      </c>
      <c r="F224" s="16">
        <v>4752000</v>
      </c>
    </row>
    <row r="225" spans="1:6" s="48" customFormat="1" ht="36.75" customHeight="1">
      <c r="A225" s="14" t="s">
        <v>232</v>
      </c>
      <c r="B225" s="14" t="s">
        <v>589</v>
      </c>
      <c r="C225" s="50" t="s">
        <v>590</v>
      </c>
      <c r="D225" s="52" t="s">
        <v>337</v>
      </c>
      <c r="E225" s="16">
        <v>4488000</v>
      </c>
      <c r="F225" s="16">
        <v>2917200</v>
      </c>
    </row>
    <row r="226" spans="1:6" s="48" customFormat="1" ht="36.75" customHeight="1">
      <c r="A226" s="14" t="s">
        <v>232</v>
      </c>
      <c r="B226" s="14" t="s">
        <v>591</v>
      </c>
      <c r="C226" s="50" t="s">
        <v>592</v>
      </c>
      <c r="D226" s="52" t="s">
        <v>280</v>
      </c>
      <c r="E226" s="16">
        <v>10426650</v>
      </c>
      <c r="F226" s="16">
        <v>5622000</v>
      </c>
    </row>
    <row r="227" spans="1:6" s="58" customFormat="1" ht="36.75" customHeight="1">
      <c r="A227" s="17" t="s">
        <v>232</v>
      </c>
      <c r="B227" s="17" t="s">
        <v>591</v>
      </c>
      <c r="C227" s="51" t="s">
        <v>593</v>
      </c>
      <c r="D227" s="57" t="s">
        <v>514</v>
      </c>
      <c r="E227" s="16">
        <v>16080000</v>
      </c>
      <c r="F227" s="16">
        <v>8844000</v>
      </c>
    </row>
    <row r="228" spans="1:6" ht="36.75" customHeight="1">
      <c r="A228" s="14" t="s">
        <v>232</v>
      </c>
      <c r="B228" s="14" t="s">
        <v>594</v>
      </c>
      <c r="C228" s="50" t="s">
        <v>595</v>
      </c>
      <c r="D228" s="52" t="s">
        <v>328</v>
      </c>
      <c r="E228" s="16">
        <v>20700000</v>
      </c>
      <c r="F228" s="16">
        <v>10350000</v>
      </c>
    </row>
    <row r="229" spans="1:6" s="48" customFormat="1" ht="36.75" customHeight="1">
      <c r="A229" s="14" t="s">
        <v>5</v>
      </c>
      <c r="B229" s="14" t="s">
        <v>20</v>
      </c>
      <c r="C229" s="50" t="s">
        <v>596</v>
      </c>
      <c r="D229" s="52" t="s">
        <v>280</v>
      </c>
      <c r="E229" s="16">
        <v>21960000</v>
      </c>
      <c r="F229" s="16">
        <v>12873600</v>
      </c>
    </row>
    <row r="230" spans="1:6" s="48" customFormat="1" ht="36.75" customHeight="1">
      <c r="A230" s="14" t="s">
        <v>5</v>
      </c>
      <c r="B230" s="14" t="s">
        <v>20</v>
      </c>
      <c r="C230" s="50" t="s">
        <v>597</v>
      </c>
      <c r="D230" s="52" t="s">
        <v>316</v>
      </c>
      <c r="E230" s="16">
        <v>54860000</v>
      </c>
      <c r="F230" s="16">
        <v>35161200</v>
      </c>
    </row>
    <row r="231" spans="1:6" s="48" customFormat="1" ht="36.75" customHeight="1">
      <c r="A231" s="14" t="s">
        <v>5</v>
      </c>
      <c r="B231" s="14" t="s">
        <v>20</v>
      </c>
      <c r="C231" s="50" t="s">
        <v>598</v>
      </c>
      <c r="D231" s="52" t="s">
        <v>280</v>
      </c>
      <c r="E231" s="16">
        <v>19900000</v>
      </c>
      <c r="F231" s="16">
        <v>11940000</v>
      </c>
    </row>
    <row r="232" spans="1:6" s="48" customFormat="1" ht="36.75" customHeight="1">
      <c r="A232" s="14" t="s">
        <v>5</v>
      </c>
      <c r="B232" s="14" t="s">
        <v>36</v>
      </c>
      <c r="C232" s="50" t="s">
        <v>599</v>
      </c>
      <c r="D232" s="52" t="s">
        <v>322</v>
      </c>
      <c r="E232" s="16">
        <v>38400000</v>
      </c>
      <c r="F232" s="16">
        <v>17280000</v>
      </c>
    </row>
    <row r="233" spans="1:6" s="48" customFormat="1" ht="36.75" customHeight="1">
      <c r="A233" s="14" t="s">
        <v>5</v>
      </c>
      <c r="B233" s="14" t="s">
        <v>473</v>
      </c>
      <c r="C233" s="50" t="s">
        <v>590</v>
      </c>
      <c r="D233" s="52" t="s">
        <v>337</v>
      </c>
      <c r="E233" s="16">
        <v>8500000</v>
      </c>
      <c r="F233" s="16">
        <v>4250000</v>
      </c>
    </row>
    <row r="234" spans="1:6" s="48" customFormat="1" ht="36.75" customHeight="1">
      <c r="A234" s="14" t="s">
        <v>5</v>
      </c>
      <c r="B234" s="14" t="s">
        <v>600</v>
      </c>
      <c r="C234" s="50" t="s">
        <v>601</v>
      </c>
      <c r="D234" s="52" t="s">
        <v>316</v>
      </c>
      <c r="E234" s="16">
        <v>7750000</v>
      </c>
      <c r="F234" s="16">
        <v>3875000</v>
      </c>
    </row>
    <row r="235" spans="1:6" s="48" customFormat="1" ht="36.75" customHeight="1">
      <c r="A235" s="50" t="s">
        <v>5</v>
      </c>
      <c r="B235" s="50" t="s">
        <v>602</v>
      </c>
      <c r="C235" s="50" t="s">
        <v>603</v>
      </c>
      <c r="D235" s="52" t="s">
        <v>277</v>
      </c>
      <c r="E235" s="16">
        <v>6433200</v>
      </c>
      <c r="F235" s="16">
        <v>3216600</v>
      </c>
    </row>
    <row r="236" spans="1:6" s="48" customFormat="1" ht="36.75" customHeight="1">
      <c r="A236" s="14" t="s">
        <v>5</v>
      </c>
      <c r="B236" s="14" t="s">
        <v>18</v>
      </c>
      <c r="C236" s="50" t="s">
        <v>604</v>
      </c>
      <c r="D236" s="52" t="s">
        <v>280</v>
      </c>
      <c r="E236" s="16">
        <v>21900000</v>
      </c>
      <c r="F236" s="16">
        <v>10950000</v>
      </c>
    </row>
    <row r="237" spans="1:6" s="48" customFormat="1" ht="36.75" customHeight="1">
      <c r="A237" s="14" t="s">
        <v>5</v>
      </c>
      <c r="B237" s="14" t="s">
        <v>18</v>
      </c>
      <c r="C237" s="50" t="s">
        <v>605</v>
      </c>
      <c r="D237" s="52" t="s">
        <v>337</v>
      </c>
      <c r="E237" s="16">
        <v>11200000</v>
      </c>
      <c r="F237" s="16">
        <v>6160000</v>
      </c>
    </row>
    <row r="238" spans="1:6" s="48" customFormat="1" ht="36.75" customHeight="1">
      <c r="A238" s="14" t="s">
        <v>133</v>
      </c>
      <c r="B238" s="14" t="s">
        <v>303</v>
      </c>
      <c r="C238" s="50" t="s">
        <v>606</v>
      </c>
      <c r="D238" s="52" t="s">
        <v>280</v>
      </c>
      <c r="E238" s="16">
        <v>21879600</v>
      </c>
      <c r="F238" s="16">
        <v>13127800</v>
      </c>
    </row>
    <row r="239" spans="1:6" s="48" customFormat="1" ht="36.75" customHeight="1">
      <c r="A239" s="14" t="s">
        <v>133</v>
      </c>
      <c r="B239" s="14" t="s">
        <v>173</v>
      </c>
      <c r="C239" s="50" t="s">
        <v>607</v>
      </c>
      <c r="D239" s="52" t="s">
        <v>280</v>
      </c>
      <c r="E239" s="16">
        <v>58530000</v>
      </c>
      <c r="F239" s="16">
        <v>35118000</v>
      </c>
    </row>
    <row r="240" spans="1:6" s="48" customFormat="1" ht="36.75" customHeight="1">
      <c r="A240" s="14" t="s">
        <v>133</v>
      </c>
      <c r="B240" s="14" t="s">
        <v>173</v>
      </c>
      <c r="C240" s="50" t="s">
        <v>608</v>
      </c>
      <c r="D240" s="52" t="s">
        <v>287</v>
      </c>
      <c r="E240" s="16">
        <v>28740000</v>
      </c>
      <c r="F240" s="16">
        <v>17244000</v>
      </c>
    </row>
    <row r="241" spans="1:6" s="48" customFormat="1" ht="36.75" customHeight="1">
      <c r="A241" s="14" t="s">
        <v>133</v>
      </c>
      <c r="B241" s="14" t="s">
        <v>196</v>
      </c>
      <c r="C241" s="50" t="s">
        <v>609</v>
      </c>
      <c r="D241" s="52" t="s">
        <v>280</v>
      </c>
      <c r="E241" s="16">
        <v>19860000</v>
      </c>
      <c r="F241" s="16">
        <v>11916000</v>
      </c>
    </row>
    <row r="242" spans="1:6" s="48" customFormat="1" ht="36.75" customHeight="1">
      <c r="A242" s="14" t="s">
        <v>133</v>
      </c>
      <c r="B242" s="14" t="s">
        <v>196</v>
      </c>
      <c r="C242" s="50" t="s">
        <v>610</v>
      </c>
      <c r="D242" s="52" t="s">
        <v>299</v>
      </c>
      <c r="E242" s="16">
        <v>11352000</v>
      </c>
      <c r="F242" s="16">
        <v>5108400</v>
      </c>
    </row>
    <row r="243" spans="1:6" s="48" customFormat="1" ht="36.75" customHeight="1">
      <c r="A243" s="14" t="s">
        <v>133</v>
      </c>
      <c r="B243" s="14" t="s">
        <v>196</v>
      </c>
      <c r="C243" s="50" t="s">
        <v>611</v>
      </c>
      <c r="D243" s="52" t="s">
        <v>299</v>
      </c>
      <c r="E243" s="16">
        <v>15960000</v>
      </c>
      <c r="F243" s="16">
        <v>7182000</v>
      </c>
    </row>
    <row r="244" spans="1:6" s="48" customFormat="1" ht="36.75" customHeight="1">
      <c r="A244" s="14" t="s">
        <v>133</v>
      </c>
      <c r="B244" s="14" t="s">
        <v>612</v>
      </c>
      <c r="C244" s="50" t="s">
        <v>497</v>
      </c>
      <c r="D244" s="52" t="s">
        <v>302</v>
      </c>
      <c r="E244" s="16">
        <v>16440000</v>
      </c>
      <c r="F244" s="16">
        <v>11508000</v>
      </c>
    </row>
    <row r="245" spans="1:6" s="48" customFormat="1" ht="36.75" customHeight="1">
      <c r="A245" s="14" t="s">
        <v>133</v>
      </c>
      <c r="B245" s="14" t="s">
        <v>613</v>
      </c>
      <c r="C245" s="50" t="s">
        <v>614</v>
      </c>
      <c r="D245" s="52" t="s">
        <v>277</v>
      </c>
      <c r="E245" s="16">
        <v>83940000</v>
      </c>
      <c r="F245" s="16">
        <v>54561200</v>
      </c>
    </row>
    <row r="246" spans="1:6" s="48" customFormat="1" ht="36.75" customHeight="1">
      <c r="A246" s="14" t="s">
        <v>133</v>
      </c>
      <c r="B246" s="14" t="s">
        <v>192</v>
      </c>
      <c r="C246" s="50" t="s">
        <v>615</v>
      </c>
      <c r="D246" s="52" t="s">
        <v>287</v>
      </c>
      <c r="E246" s="16">
        <v>159600000</v>
      </c>
      <c r="F246" s="16">
        <v>111720000</v>
      </c>
    </row>
    <row r="247" spans="1:6" s="48" customFormat="1" ht="36.75" customHeight="1">
      <c r="A247" s="14" t="s">
        <v>133</v>
      </c>
      <c r="B247" s="14" t="s">
        <v>192</v>
      </c>
      <c r="C247" s="50" t="s">
        <v>616</v>
      </c>
      <c r="D247" s="52" t="s">
        <v>287</v>
      </c>
      <c r="E247" s="16">
        <v>51600000</v>
      </c>
      <c r="F247" s="16">
        <v>36120000</v>
      </c>
    </row>
    <row r="248" spans="1:92" s="60" customFormat="1" ht="36.75" customHeight="1">
      <c r="A248" s="14" t="s">
        <v>133</v>
      </c>
      <c r="B248" s="14" t="s">
        <v>192</v>
      </c>
      <c r="C248" s="50" t="s">
        <v>617</v>
      </c>
      <c r="D248" s="59" t="s">
        <v>287</v>
      </c>
      <c r="E248" s="186">
        <v>137769167</v>
      </c>
      <c r="F248" s="184">
        <v>96438400</v>
      </c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</row>
    <row r="249" spans="1:92" s="60" customFormat="1" ht="36.75" customHeight="1">
      <c r="A249" s="14" t="s">
        <v>133</v>
      </c>
      <c r="B249" s="14" t="s">
        <v>192</v>
      </c>
      <c r="C249" s="50" t="s">
        <v>618</v>
      </c>
      <c r="D249" s="59" t="s">
        <v>287</v>
      </c>
      <c r="E249" s="187"/>
      <c r="F249" s="189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</row>
    <row r="250" spans="1:6" s="48" customFormat="1" ht="36.75" customHeight="1">
      <c r="A250" s="14" t="s">
        <v>133</v>
      </c>
      <c r="B250" s="14" t="s">
        <v>192</v>
      </c>
      <c r="C250" s="50" t="s">
        <v>619</v>
      </c>
      <c r="D250" s="52" t="s">
        <v>287</v>
      </c>
      <c r="E250" s="188"/>
      <c r="F250" s="185"/>
    </row>
    <row r="251" spans="1:6" s="48" customFormat="1" ht="36.75" customHeight="1">
      <c r="A251" s="14" t="s">
        <v>58</v>
      </c>
      <c r="B251" s="14" t="s">
        <v>507</v>
      </c>
      <c r="C251" s="50" t="s">
        <v>620</v>
      </c>
      <c r="D251" s="52" t="s">
        <v>277</v>
      </c>
      <c r="E251" s="16">
        <v>54490800</v>
      </c>
      <c r="F251" s="16">
        <v>27245400</v>
      </c>
    </row>
    <row r="252" spans="1:6" s="48" customFormat="1" ht="36.75" customHeight="1">
      <c r="A252" s="14" t="s">
        <v>58</v>
      </c>
      <c r="B252" s="14" t="s">
        <v>621</v>
      </c>
      <c r="C252" s="50" t="s">
        <v>622</v>
      </c>
      <c r="D252" s="52" t="s">
        <v>287</v>
      </c>
      <c r="E252" s="16">
        <v>33228000</v>
      </c>
      <c r="F252" s="16">
        <v>18275400</v>
      </c>
    </row>
    <row r="253" spans="1:6" s="48" customFormat="1" ht="36.75" customHeight="1">
      <c r="A253" s="14" t="s">
        <v>87</v>
      </c>
      <c r="B253" s="14" t="s">
        <v>468</v>
      </c>
      <c r="C253" s="50" t="s">
        <v>623</v>
      </c>
      <c r="D253" s="52" t="s">
        <v>337</v>
      </c>
      <c r="E253" s="16">
        <v>6128400</v>
      </c>
      <c r="F253" s="16">
        <v>3677100</v>
      </c>
    </row>
    <row r="254" spans="1:6" s="48" customFormat="1" ht="36.75" customHeight="1">
      <c r="A254" s="14" t="s">
        <v>87</v>
      </c>
      <c r="B254" s="14" t="s">
        <v>113</v>
      </c>
      <c r="C254" s="50" t="s">
        <v>624</v>
      </c>
      <c r="D254" s="52" t="s">
        <v>295</v>
      </c>
      <c r="E254" s="16">
        <v>75867600</v>
      </c>
      <c r="F254" s="16">
        <v>30347000</v>
      </c>
    </row>
    <row r="255" spans="1:6" s="48" customFormat="1" ht="36.75" customHeight="1">
      <c r="A255" s="14" t="s">
        <v>87</v>
      </c>
      <c r="B255" s="14" t="s">
        <v>100</v>
      </c>
      <c r="C255" s="50" t="s">
        <v>625</v>
      </c>
      <c r="D255" s="52" t="s">
        <v>328</v>
      </c>
      <c r="E255" s="16">
        <v>12600000</v>
      </c>
      <c r="F255" s="16">
        <v>6300000</v>
      </c>
    </row>
    <row r="256" spans="1:6" s="56" customFormat="1" ht="36.75" customHeight="1">
      <c r="A256" s="14" t="s">
        <v>232</v>
      </c>
      <c r="B256" s="14" t="s">
        <v>357</v>
      </c>
      <c r="C256" s="50" t="s">
        <v>626</v>
      </c>
      <c r="D256" s="14" t="s">
        <v>280</v>
      </c>
      <c r="E256" s="16">
        <v>7664250</v>
      </c>
      <c r="F256" s="16">
        <v>4215300</v>
      </c>
    </row>
    <row r="257" spans="1:6" s="48" customFormat="1" ht="36.75" customHeight="1">
      <c r="A257" s="14" t="s">
        <v>232</v>
      </c>
      <c r="B257" s="14" t="s">
        <v>627</v>
      </c>
      <c r="C257" s="14" t="s">
        <v>628</v>
      </c>
      <c r="D257" s="52" t="s">
        <v>299</v>
      </c>
      <c r="E257" s="16">
        <v>5926000</v>
      </c>
      <c r="F257" s="16">
        <v>2074100</v>
      </c>
    </row>
    <row r="258" spans="1:6" s="48" customFormat="1" ht="36.75" customHeight="1">
      <c r="A258" s="14" t="s">
        <v>232</v>
      </c>
      <c r="B258" s="14" t="s">
        <v>248</v>
      </c>
      <c r="C258" s="50" t="s">
        <v>629</v>
      </c>
      <c r="D258" s="52" t="s">
        <v>328</v>
      </c>
      <c r="E258" s="16">
        <v>6942000</v>
      </c>
      <c r="F258" s="16">
        <v>2314000</v>
      </c>
    </row>
    <row r="259" spans="1:6" s="48" customFormat="1" ht="36.75" customHeight="1">
      <c r="A259" s="14" t="s">
        <v>133</v>
      </c>
      <c r="B259" s="14" t="s">
        <v>159</v>
      </c>
      <c r="C259" s="50" t="s">
        <v>630</v>
      </c>
      <c r="D259" s="52" t="s">
        <v>280</v>
      </c>
      <c r="E259" s="16">
        <v>138498000</v>
      </c>
      <c r="F259" s="16">
        <v>83098800</v>
      </c>
    </row>
    <row r="260" spans="1:6" s="48" customFormat="1" ht="36.75" customHeight="1">
      <c r="A260" s="14" t="s">
        <v>133</v>
      </c>
      <c r="B260" s="14" t="s">
        <v>181</v>
      </c>
      <c r="C260" s="50" t="s">
        <v>631</v>
      </c>
      <c r="D260" s="52" t="s">
        <v>287</v>
      </c>
      <c r="E260" s="16">
        <v>72892687</v>
      </c>
      <c r="F260" s="16">
        <v>51024900</v>
      </c>
    </row>
    <row r="261" spans="1:6" s="48" customFormat="1" ht="36.75" customHeight="1">
      <c r="A261" s="14" t="s">
        <v>133</v>
      </c>
      <c r="B261" s="14" t="s">
        <v>632</v>
      </c>
      <c r="C261" s="50" t="s">
        <v>633</v>
      </c>
      <c r="D261" s="52" t="s">
        <v>299</v>
      </c>
      <c r="E261" s="16">
        <v>40000000</v>
      </c>
      <c r="F261" s="16">
        <v>18000000</v>
      </c>
    </row>
    <row r="262" spans="1:6" s="48" customFormat="1" ht="36.75" customHeight="1">
      <c r="A262" s="50" t="s">
        <v>133</v>
      </c>
      <c r="B262" s="50" t="s">
        <v>632</v>
      </c>
      <c r="C262" s="50" t="s">
        <v>634</v>
      </c>
      <c r="D262" s="52" t="s">
        <v>280</v>
      </c>
      <c r="E262" s="16">
        <v>82200000</v>
      </c>
      <c r="F262" s="16">
        <v>49320000</v>
      </c>
    </row>
    <row r="263" spans="1:6" s="48" customFormat="1" ht="36.75" customHeight="1">
      <c r="A263" s="14" t="s">
        <v>133</v>
      </c>
      <c r="B263" s="14" t="s">
        <v>549</v>
      </c>
      <c r="C263" s="50" t="s">
        <v>635</v>
      </c>
      <c r="D263" s="52" t="s">
        <v>280</v>
      </c>
      <c r="E263" s="16">
        <v>89970000</v>
      </c>
      <c r="F263" s="16">
        <v>53982000</v>
      </c>
    </row>
    <row r="264" spans="1:6" s="48" customFormat="1" ht="36.75" customHeight="1">
      <c r="A264" s="14" t="s">
        <v>133</v>
      </c>
      <c r="B264" s="14" t="s">
        <v>549</v>
      </c>
      <c r="C264" s="50" t="s">
        <v>636</v>
      </c>
      <c r="D264" s="52" t="s">
        <v>322</v>
      </c>
      <c r="E264" s="16">
        <v>32568000</v>
      </c>
      <c r="F264" s="16">
        <v>19540800</v>
      </c>
    </row>
    <row r="265" spans="1:6" s="48" customFormat="1" ht="36.75" customHeight="1">
      <c r="A265" s="14" t="s">
        <v>133</v>
      </c>
      <c r="B265" s="14" t="s">
        <v>549</v>
      </c>
      <c r="C265" s="50" t="s">
        <v>637</v>
      </c>
      <c r="D265" s="52" t="s">
        <v>280</v>
      </c>
      <c r="E265" s="16">
        <v>88200000</v>
      </c>
      <c r="F265" s="16">
        <v>52920000</v>
      </c>
    </row>
    <row r="266" spans="1:6" s="48" customFormat="1" ht="36.75" customHeight="1">
      <c r="A266" s="14" t="s">
        <v>133</v>
      </c>
      <c r="B266" s="14" t="s">
        <v>161</v>
      </c>
      <c r="C266" s="50" t="s">
        <v>638</v>
      </c>
      <c r="D266" s="52" t="s">
        <v>280</v>
      </c>
      <c r="E266" s="16">
        <v>252363351</v>
      </c>
      <c r="F266" s="16">
        <v>151418000</v>
      </c>
    </row>
    <row r="267" spans="1:6" s="48" customFormat="1" ht="36.75" customHeight="1">
      <c r="A267" s="14" t="s">
        <v>133</v>
      </c>
      <c r="B267" s="14" t="s">
        <v>161</v>
      </c>
      <c r="C267" s="50" t="s">
        <v>639</v>
      </c>
      <c r="D267" s="52" t="s">
        <v>337</v>
      </c>
      <c r="E267" s="16">
        <v>24774460</v>
      </c>
      <c r="F267" s="16">
        <v>16103400</v>
      </c>
    </row>
    <row r="268" spans="1:6" s="48" customFormat="1" ht="36.75" customHeight="1">
      <c r="A268" s="14" t="s">
        <v>133</v>
      </c>
      <c r="B268" s="14" t="s">
        <v>640</v>
      </c>
      <c r="C268" s="50" t="s">
        <v>641</v>
      </c>
      <c r="D268" s="52" t="s">
        <v>277</v>
      </c>
      <c r="E268" s="16">
        <v>276236730</v>
      </c>
      <c r="F268" s="16">
        <v>179553900</v>
      </c>
    </row>
    <row r="269" spans="1:6" s="48" customFormat="1" ht="36.75" customHeight="1">
      <c r="A269" s="14" t="s">
        <v>133</v>
      </c>
      <c r="B269" s="14" t="s">
        <v>642</v>
      </c>
      <c r="C269" s="50" t="s">
        <v>643</v>
      </c>
      <c r="D269" s="52" t="s">
        <v>287</v>
      </c>
      <c r="E269" s="16">
        <v>30380000</v>
      </c>
      <c r="F269" s="16">
        <v>21266000</v>
      </c>
    </row>
    <row r="270" spans="1:6" s="48" customFormat="1" ht="36.75" customHeight="1">
      <c r="A270" s="14" t="s">
        <v>133</v>
      </c>
      <c r="B270" s="14" t="s">
        <v>644</v>
      </c>
      <c r="C270" s="50" t="s">
        <v>638</v>
      </c>
      <c r="D270" s="52" t="s">
        <v>280</v>
      </c>
      <c r="E270" s="16">
        <v>290892000</v>
      </c>
      <c r="F270" s="16">
        <v>174535200</v>
      </c>
    </row>
    <row r="271" spans="1:6" s="48" customFormat="1" ht="36.75" customHeight="1">
      <c r="A271" s="14" t="s">
        <v>133</v>
      </c>
      <c r="B271" s="14" t="s">
        <v>644</v>
      </c>
      <c r="C271" s="50" t="s">
        <v>645</v>
      </c>
      <c r="D271" s="52" t="s">
        <v>316</v>
      </c>
      <c r="E271" s="16">
        <v>13250796</v>
      </c>
      <c r="F271" s="16">
        <v>8613000</v>
      </c>
    </row>
    <row r="272" spans="1:6" s="48" customFormat="1" ht="19.5" customHeight="1">
      <c r="A272" s="14" t="s">
        <v>58</v>
      </c>
      <c r="B272" s="14" t="s">
        <v>308</v>
      </c>
      <c r="C272" s="50" t="s">
        <v>646</v>
      </c>
      <c r="D272" s="52" t="s">
        <v>299</v>
      </c>
      <c r="E272" s="16">
        <v>9924000</v>
      </c>
      <c r="F272" s="16">
        <v>2977200</v>
      </c>
    </row>
    <row r="273" spans="1:6" s="48" customFormat="1" ht="36.75" customHeight="1">
      <c r="A273" s="14" t="s">
        <v>87</v>
      </c>
      <c r="B273" s="14" t="s">
        <v>112</v>
      </c>
      <c r="C273" s="50" t="s">
        <v>647</v>
      </c>
      <c r="D273" s="52" t="s">
        <v>328</v>
      </c>
      <c r="E273" s="16">
        <v>10500000</v>
      </c>
      <c r="F273" s="16">
        <v>5250000</v>
      </c>
    </row>
    <row r="274" spans="1:6" s="48" customFormat="1" ht="36.75" customHeight="1">
      <c r="A274" s="14" t="s">
        <v>232</v>
      </c>
      <c r="B274" s="14" t="s">
        <v>577</v>
      </c>
      <c r="C274" s="50" t="s">
        <v>648</v>
      </c>
      <c r="D274" s="52" t="s">
        <v>337</v>
      </c>
      <c r="E274" s="16">
        <v>6646000</v>
      </c>
      <c r="F274" s="16">
        <v>3987600</v>
      </c>
    </row>
    <row r="275" spans="1:6" s="48" customFormat="1" ht="36.75" customHeight="1">
      <c r="A275" s="14" t="s">
        <v>232</v>
      </c>
      <c r="B275" s="14" t="s">
        <v>649</v>
      </c>
      <c r="C275" s="50" t="s">
        <v>650</v>
      </c>
      <c r="D275" s="52" t="s">
        <v>287</v>
      </c>
      <c r="E275" s="16">
        <v>15960000</v>
      </c>
      <c r="F275" s="16">
        <v>10374000</v>
      </c>
    </row>
    <row r="276" spans="1:6" s="48" customFormat="1" ht="36.75" customHeight="1">
      <c r="A276" s="14" t="s">
        <v>251</v>
      </c>
      <c r="B276" s="14" t="s">
        <v>411</v>
      </c>
      <c r="C276" s="50" t="s">
        <v>651</v>
      </c>
      <c r="D276" s="52" t="s">
        <v>302</v>
      </c>
      <c r="E276" s="16">
        <v>207365400</v>
      </c>
      <c r="F276" s="16">
        <v>134787500</v>
      </c>
    </row>
    <row r="277" spans="1:6" s="48" customFormat="1" ht="36.75" customHeight="1">
      <c r="A277" s="4" t="s">
        <v>58</v>
      </c>
      <c r="B277" s="4" t="s">
        <v>64</v>
      </c>
      <c r="C277" s="29" t="s">
        <v>368</v>
      </c>
      <c r="D277" s="68" t="s">
        <v>280</v>
      </c>
      <c r="E277" s="9">
        <v>21378000</v>
      </c>
      <c r="F277" s="9">
        <v>9620100</v>
      </c>
    </row>
    <row r="278" spans="1:6" s="48" customFormat="1" ht="36.75" customHeight="1">
      <c r="A278" s="14" t="s">
        <v>58</v>
      </c>
      <c r="B278" s="14" t="s">
        <v>652</v>
      </c>
      <c r="C278" s="50" t="s">
        <v>653</v>
      </c>
      <c r="D278" s="52" t="s">
        <v>287</v>
      </c>
      <c r="E278" s="16">
        <v>47988720</v>
      </c>
      <c r="F278" s="16">
        <v>26393800</v>
      </c>
    </row>
    <row r="279" spans="1:6" s="48" customFormat="1" ht="36.75" customHeight="1">
      <c r="A279" s="14" t="s">
        <v>58</v>
      </c>
      <c r="B279" s="14" t="s">
        <v>300</v>
      </c>
      <c r="C279" s="50" t="s">
        <v>654</v>
      </c>
      <c r="D279" s="52" t="s">
        <v>287</v>
      </c>
      <c r="E279" s="16">
        <v>3890000</v>
      </c>
      <c r="F279" s="16">
        <v>1517100</v>
      </c>
    </row>
    <row r="280" spans="1:6" s="48" customFormat="1" ht="36.75" customHeight="1">
      <c r="A280" s="14" t="s">
        <v>58</v>
      </c>
      <c r="B280" s="14" t="s">
        <v>655</v>
      </c>
      <c r="C280" s="50" t="s">
        <v>656</v>
      </c>
      <c r="D280" s="52" t="s">
        <v>299</v>
      </c>
      <c r="E280" s="16">
        <v>15780000</v>
      </c>
      <c r="F280" s="16">
        <v>4734000</v>
      </c>
    </row>
    <row r="281" spans="1:6" s="48" customFormat="1" ht="36.75" customHeight="1">
      <c r="A281" s="14" t="s">
        <v>58</v>
      </c>
      <c r="B281" s="14" t="s">
        <v>67</v>
      </c>
      <c r="C281" s="50" t="s">
        <v>657</v>
      </c>
      <c r="D281" s="52" t="s">
        <v>277</v>
      </c>
      <c r="E281" s="16">
        <v>125400000</v>
      </c>
      <c r="F281" s="16">
        <v>62700000</v>
      </c>
    </row>
    <row r="282" spans="1:6" s="48" customFormat="1" ht="36.75" customHeight="1">
      <c r="A282" s="14" t="s">
        <v>58</v>
      </c>
      <c r="B282" s="14" t="s">
        <v>658</v>
      </c>
      <c r="C282" s="50" t="s">
        <v>659</v>
      </c>
      <c r="D282" s="52" t="s">
        <v>322</v>
      </c>
      <c r="E282" s="16">
        <v>33950000</v>
      </c>
      <c r="F282" s="16">
        <v>15277500</v>
      </c>
    </row>
    <row r="283" spans="1:6" s="48" customFormat="1" ht="36.75" customHeight="1">
      <c r="A283" s="14" t="s">
        <v>121</v>
      </c>
      <c r="B283" s="14" t="s">
        <v>326</v>
      </c>
      <c r="C283" s="50" t="s">
        <v>660</v>
      </c>
      <c r="D283" s="52" t="s">
        <v>322</v>
      </c>
      <c r="E283" s="16">
        <v>69252000</v>
      </c>
      <c r="F283" s="16">
        <v>41551200</v>
      </c>
    </row>
    <row r="284" spans="1:6" s="48" customFormat="1" ht="57.75" customHeight="1">
      <c r="A284" s="14" t="s">
        <v>121</v>
      </c>
      <c r="B284" s="14" t="s">
        <v>326</v>
      </c>
      <c r="C284" s="50" t="s">
        <v>661</v>
      </c>
      <c r="D284" s="52" t="s">
        <v>337</v>
      </c>
      <c r="E284" s="16">
        <v>58680000</v>
      </c>
      <c r="F284" s="16">
        <v>38142000</v>
      </c>
    </row>
    <row r="285" spans="1:6" s="48" customFormat="1" ht="36.75" customHeight="1">
      <c r="A285" s="14" t="s">
        <v>232</v>
      </c>
      <c r="B285" s="14" t="s">
        <v>662</v>
      </c>
      <c r="C285" s="50" t="s">
        <v>663</v>
      </c>
      <c r="D285" s="53" t="s">
        <v>280</v>
      </c>
      <c r="E285" s="16">
        <v>14940000</v>
      </c>
      <c r="F285" s="16">
        <v>8217000</v>
      </c>
    </row>
    <row r="286" spans="1:6" s="48" customFormat="1" ht="36.75" customHeight="1">
      <c r="A286" s="14" t="s">
        <v>232</v>
      </c>
      <c r="B286" s="14" t="s">
        <v>233</v>
      </c>
      <c r="C286" s="50" t="s">
        <v>664</v>
      </c>
      <c r="D286" s="52" t="s">
        <v>299</v>
      </c>
      <c r="E286" s="16">
        <v>72510000</v>
      </c>
      <c r="F286" s="16">
        <v>28278900</v>
      </c>
    </row>
    <row r="287" spans="1:6" s="48" customFormat="1" ht="36.75" customHeight="1">
      <c r="A287" s="14" t="s">
        <v>87</v>
      </c>
      <c r="B287" s="14" t="s">
        <v>665</v>
      </c>
      <c r="C287" s="50" t="s">
        <v>666</v>
      </c>
      <c r="D287" s="52" t="s">
        <v>280</v>
      </c>
      <c r="E287" s="16">
        <v>51585000</v>
      </c>
      <c r="F287" s="16">
        <v>25792500</v>
      </c>
    </row>
    <row r="288" spans="1:6" s="48" customFormat="1" ht="36.75" customHeight="1">
      <c r="A288" s="14" t="s">
        <v>87</v>
      </c>
      <c r="B288" s="14" t="s">
        <v>95</v>
      </c>
      <c r="C288" s="50" t="s">
        <v>667</v>
      </c>
      <c r="D288" s="52" t="s">
        <v>280</v>
      </c>
      <c r="E288" s="16">
        <v>81999990</v>
      </c>
      <c r="F288" s="16">
        <v>45100000</v>
      </c>
    </row>
    <row r="289" spans="1:6" s="48" customFormat="1" ht="36.75" customHeight="1">
      <c r="A289" s="14" t="s">
        <v>87</v>
      </c>
      <c r="B289" s="14" t="s">
        <v>98</v>
      </c>
      <c r="C289" s="50" t="s">
        <v>668</v>
      </c>
      <c r="D289" s="52" t="s">
        <v>337</v>
      </c>
      <c r="E289" s="16">
        <v>15360000</v>
      </c>
      <c r="F289" s="16">
        <v>8448000</v>
      </c>
    </row>
    <row r="290" spans="1:6" s="48" customFormat="1" ht="36.75" customHeight="1">
      <c r="A290" s="14" t="s">
        <v>87</v>
      </c>
      <c r="B290" s="14" t="s">
        <v>98</v>
      </c>
      <c r="C290" s="50" t="s">
        <v>669</v>
      </c>
      <c r="D290" s="52" t="s">
        <v>280</v>
      </c>
      <c r="E290" s="16">
        <v>26053000</v>
      </c>
      <c r="F290" s="16">
        <v>13026500</v>
      </c>
    </row>
    <row r="291" spans="1:6" s="48" customFormat="1" ht="36.75" customHeight="1">
      <c r="A291" s="14" t="s">
        <v>87</v>
      </c>
      <c r="B291" s="14" t="s">
        <v>455</v>
      </c>
      <c r="C291" s="50" t="s">
        <v>670</v>
      </c>
      <c r="D291" s="52" t="s">
        <v>277</v>
      </c>
      <c r="E291" s="16">
        <v>21699960</v>
      </c>
      <c r="F291" s="16">
        <v>10850000</v>
      </c>
    </row>
    <row r="292" spans="1:6" s="48" customFormat="1" ht="36.75" customHeight="1">
      <c r="A292" s="50" t="s">
        <v>219</v>
      </c>
      <c r="B292" s="50" t="s">
        <v>222</v>
      </c>
      <c r="C292" s="50" t="s">
        <v>671</v>
      </c>
      <c r="D292" s="53" t="s">
        <v>280</v>
      </c>
      <c r="E292" s="16">
        <v>12600000</v>
      </c>
      <c r="F292" s="16">
        <v>5670000</v>
      </c>
    </row>
    <row r="293" spans="1:6" s="48" customFormat="1" ht="36.75" customHeight="1">
      <c r="A293" s="14" t="s">
        <v>219</v>
      </c>
      <c r="B293" s="14" t="s">
        <v>672</v>
      </c>
      <c r="C293" s="50" t="s">
        <v>673</v>
      </c>
      <c r="D293" s="52" t="s">
        <v>280</v>
      </c>
      <c r="E293" s="16">
        <v>15600000</v>
      </c>
      <c r="F293" s="16">
        <v>7020000</v>
      </c>
    </row>
    <row r="294" spans="1:6" s="48" customFormat="1" ht="30.75" customHeight="1">
      <c r="A294" s="50" t="s">
        <v>219</v>
      </c>
      <c r="B294" s="50" t="s">
        <v>285</v>
      </c>
      <c r="C294" s="50" t="s">
        <v>422</v>
      </c>
      <c r="D294" s="52" t="s">
        <v>299</v>
      </c>
      <c r="E294" s="16">
        <v>12100000</v>
      </c>
      <c r="F294" s="16">
        <v>3630000</v>
      </c>
    </row>
    <row r="295" spans="1:6" s="48" customFormat="1" ht="36.75" customHeight="1">
      <c r="A295" s="50" t="s">
        <v>219</v>
      </c>
      <c r="B295" s="50" t="s">
        <v>674</v>
      </c>
      <c r="C295" s="50" t="s">
        <v>675</v>
      </c>
      <c r="D295" s="52" t="s">
        <v>328</v>
      </c>
      <c r="E295" s="16">
        <v>10830000</v>
      </c>
      <c r="F295" s="16">
        <v>4332000</v>
      </c>
    </row>
    <row r="296" spans="1:6" s="48" customFormat="1" ht="36.75" customHeight="1">
      <c r="A296" s="14" t="s">
        <v>219</v>
      </c>
      <c r="B296" s="14" t="s">
        <v>676</v>
      </c>
      <c r="C296" s="50" t="s">
        <v>677</v>
      </c>
      <c r="D296" s="52" t="s">
        <v>302</v>
      </c>
      <c r="E296" s="16">
        <v>58464600</v>
      </c>
      <c r="F296" s="16">
        <v>32155500</v>
      </c>
    </row>
    <row r="297" spans="1:6" s="48" customFormat="1" ht="36.75" customHeight="1">
      <c r="A297" s="14" t="s">
        <v>219</v>
      </c>
      <c r="B297" s="14" t="s">
        <v>678</v>
      </c>
      <c r="C297" s="50" t="s">
        <v>679</v>
      </c>
      <c r="D297" s="52" t="s">
        <v>277</v>
      </c>
      <c r="E297" s="16">
        <v>37716000</v>
      </c>
      <c r="F297" s="16">
        <v>18858000</v>
      </c>
    </row>
    <row r="298" spans="1:6" s="48" customFormat="1" ht="62.25" customHeight="1">
      <c r="A298" s="50" t="s">
        <v>219</v>
      </c>
      <c r="B298" s="50" t="s">
        <v>283</v>
      </c>
      <c r="C298" s="50" t="s">
        <v>680</v>
      </c>
      <c r="D298" s="52" t="s">
        <v>316</v>
      </c>
      <c r="E298" s="16">
        <v>9450000</v>
      </c>
      <c r="F298" s="16">
        <v>4347000</v>
      </c>
    </row>
    <row r="299" spans="1:6" s="48" customFormat="1" ht="36.75" customHeight="1">
      <c r="A299" s="50" t="s">
        <v>219</v>
      </c>
      <c r="B299" s="50" t="s">
        <v>429</v>
      </c>
      <c r="C299" s="50" t="s">
        <v>681</v>
      </c>
      <c r="D299" s="52" t="s">
        <v>277</v>
      </c>
      <c r="E299" s="16">
        <v>4200000</v>
      </c>
      <c r="F299" s="16">
        <v>1806000</v>
      </c>
    </row>
    <row r="300" spans="1:6" s="48" customFormat="1" ht="36.75" customHeight="1">
      <c r="A300" s="14" t="s">
        <v>682</v>
      </c>
      <c r="B300" s="14" t="s">
        <v>683</v>
      </c>
      <c r="C300" s="50" t="s">
        <v>684</v>
      </c>
      <c r="D300" s="52" t="s">
        <v>295</v>
      </c>
      <c r="E300" s="16">
        <v>8850000</v>
      </c>
      <c r="F300" s="16">
        <v>2655000</v>
      </c>
    </row>
    <row r="301" spans="1:6" s="48" customFormat="1" ht="36.75" customHeight="1">
      <c r="A301" s="50" t="s">
        <v>219</v>
      </c>
      <c r="B301" s="50" t="s">
        <v>224</v>
      </c>
      <c r="C301" s="50" t="s">
        <v>685</v>
      </c>
      <c r="D301" s="52" t="s">
        <v>280</v>
      </c>
      <c r="E301" s="16">
        <v>25999200</v>
      </c>
      <c r="F301" s="16">
        <v>11127700</v>
      </c>
    </row>
    <row r="302" spans="1:6" s="48" customFormat="1" ht="36.75" customHeight="1">
      <c r="A302" s="50" t="s">
        <v>219</v>
      </c>
      <c r="B302" s="50" t="s">
        <v>686</v>
      </c>
      <c r="C302" s="50" t="s">
        <v>687</v>
      </c>
      <c r="D302" s="52" t="s">
        <v>302</v>
      </c>
      <c r="E302" s="16">
        <v>16068000</v>
      </c>
      <c r="F302" s="16">
        <v>8837400</v>
      </c>
    </row>
    <row r="303" spans="1:6" s="48" customFormat="1" ht="29.25" customHeight="1">
      <c r="A303" s="50" t="s">
        <v>219</v>
      </c>
      <c r="B303" s="50" t="s">
        <v>688</v>
      </c>
      <c r="C303" s="50" t="s">
        <v>689</v>
      </c>
      <c r="D303" s="52" t="s">
        <v>316</v>
      </c>
      <c r="E303" s="16">
        <v>9840000</v>
      </c>
      <c r="F303" s="16">
        <v>4920000</v>
      </c>
    </row>
    <row r="304" spans="1:6" s="48" customFormat="1" ht="36.75" customHeight="1">
      <c r="A304" s="14" t="s">
        <v>251</v>
      </c>
      <c r="B304" s="14" t="s">
        <v>262</v>
      </c>
      <c r="C304" s="50" t="s">
        <v>690</v>
      </c>
      <c r="D304" s="52" t="s">
        <v>280</v>
      </c>
      <c r="E304" s="16">
        <v>164844000</v>
      </c>
      <c r="F304" s="16">
        <v>98906400</v>
      </c>
    </row>
    <row r="305" spans="1:6" s="48" customFormat="1" ht="36.75" customHeight="1">
      <c r="A305" s="14" t="s">
        <v>251</v>
      </c>
      <c r="B305" s="14" t="s">
        <v>262</v>
      </c>
      <c r="C305" s="50" t="s">
        <v>691</v>
      </c>
      <c r="D305" s="52" t="s">
        <v>287</v>
      </c>
      <c r="E305" s="16">
        <v>53047200</v>
      </c>
      <c r="F305" s="16">
        <v>37133000</v>
      </c>
    </row>
    <row r="306" spans="1:6" s="48" customFormat="1" ht="36.75" customHeight="1">
      <c r="A306" s="14" t="s">
        <v>251</v>
      </c>
      <c r="B306" s="14" t="s">
        <v>262</v>
      </c>
      <c r="C306" s="50" t="s">
        <v>692</v>
      </c>
      <c r="D306" s="52" t="s">
        <v>337</v>
      </c>
      <c r="E306" s="16">
        <v>26280000</v>
      </c>
      <c r="F306" s="16">
        <v>17082000</v>
      </c>
    </row>
    <row r="307" spans="1:6" s="48" customFormat="1" ht="36.75" customHeight="1">
      <c r="A307" s="14" t="s">
        <v>251</v>
      </c>
      <c r="B307" s="14" t="s">
        <v>262</v>
      </c>
      <c r="C307" s="50" t="s">
        <v>693</v>
      </c>
      <c r="D307" s="52" t="s">
        <v>277</v>
      </c>
      <c r="E307" s="16">
        <v>27840000</v>
      </c>
      <c r="F307" s="16">
        <v>18096000</v>
      </c>
    </row>
    <row r="308" spans="1:6" s="48" customFormat="1" ht="36.75" customHeight="1">
      <c r="A308" s="14" t="s">
        <v>5</v>
      </c>
      <c r="B308" s="14" t="s">
        <v>694</v>
      </c>
      <c r="C308" s="50" t="s">
        <v>695</v>
      </c>
      <c r="D308" s="52" t="s">
        <v>299</v>
      </c>
      <c r="E308" s="16">
        <v>3990000</v>
      </c>
      <c r="F308" s="16">
        <v>1396500</v>
      </c>
    </row>
    <row r="309" spans="1:6" s="48" customFormat="1" ht="24.75" customHeight="1">
      <c r="A309" s="14" t="s">
        <v>5</v>
      </c>
      <c r="B309" s="14" t="s">
        <v>696</v>
      </c>
      <c r="C309" s="50" t="s">
        <v>697</v>
      </c>
      <c r="D309" s="52" t="s">
        <v>316</v>
      </c>
      <c r="E309" s="16">
        <v>26130000</v>
      </c>
      <c r="F309" s="16">
        <v>13065000</v>
      </c>
    </row>
    <row r="310" spans="1:6" s="48" customFormat="1" ht="28.5" customHeight="1">
      <c r="A310" s="14" t="s">
        <v>5</v>
      </c>
      <c r="B310" s="14" t="s">
        <v>698</v>
      </c>
      <c r="C310" s="50" t="s">
        <v>699</v>
      </c>
      <c r="D310" s="52" t="s">
        <v>287</v>
      </c>
      <c r="E310" s="16">
        <v>37800000</v>
      </c>
      <c r="F310" s="16">
        <v>26466000</v>
      </c>
    </row>
    <row r="311" spans="1:6" s="48" customFormat="1" ht="19.5" customHeight="1">
      <c r="A311" s="14" t="s">
        <v>5</v>
      </c>
      <c r="B311" s="14" t="s">
        <v>698</v>
      </c>
      <c r="C311" s="50" t="s">
        <v>700</v>
      </c>
      <c r="D311" s="52" t="s">
        <v>299</v>
      </c>
      <c r="E311" s="16">
        <v>17280000</v>
      </c>
      <c r="F311" s="16">
        <v>7776000</v>
      </c>
    </row>
    <row r="312" spans="1:6" s="48" customFormat="1" ht="29.25" customHeight="1">
      <c r="A312" s="14" t="s">
        <v>5</v>
      </c>
      <c r="B312" s="14" t="s">
        <v>698</v>
      </c>
      <c r="C312" s="50" t="s">
        <v>701</v>
      </c>
      <c r="D312" s="52" t="s">
        <v>337</v>
      </c>
      <c r="E312" s="16">
        <v>9200000</v>
      </c>
      <c r="F312" s="16">
        <v>5878300</v>
      </c>
    </row>
    <row r="313" spans="1:6" s="48" customFormat="1" ht="36.75" customHeight="1">
      <c r="A313" s="14" t="s">
        <v>58</v>
      </c>
      <c r="B313" s="14" t="s">
        <v>702</v>
      </c>
      <c r="C313" s="50" t="s">
        <v>703</v>
      </c>
      <c r="D313" s="52" t="s">
        <v>280</v>
      </c>
      <c r="E313" s="16">
        <v>17104800</v>
      </c>
      <c r="F313" s="16">
        <v>7697200</v>
      </c>
    </row>
    <row r="314" spans="1:6" s="48" customFormat="1" ht="36.75" customHeight="1">
      <c r="A314" s="14" t="s">
        <v>58</v>
      </c>
      <c r="B314" s="14" t="s">
        <v>704</v>
      </c>
      <c r="C314" s="50" t="s">
        <v>638</v>
      </c>
      <c r="D314" s="52" t="s">
        <v>280</v>
      </c>
      <c r="E314" s="16">
        <v>10965600</v>
      </c>
      <c r="F314" s="16">
        <v>4934500</v>
      </c>
    </row>
    <row r="315" spans="1:6" s="48" customFormat="1" ht="36.75" customHeight="1">
      <c r="A315" s="50" t="s">
        <v>87</v>
      </c>
      <c r="B315" s="50" t="s">
        <v>517</v>
      </c>
      <c r="C315" s="50" t="s">
        <v>705</v>
      </c>
      <c r="D315" s="52" t="s">
        <v>337</v>
      </c>
      <c r="E315" s="16">
        <v>9600000</v>
      </c>
      <c r="F315" s="16">
        <v>5760000</v>
      </c>
    </row>
    <row r="316" spans="1:6" s="48" customFormat="1" ht="36.75" customHeight="1">
      <c r="A316" s="50" t="s">
        <v>87</v>
      </c>
      <c r="B316" s="50" t="s">
        <v>706</v>
      </c>
      <c r="C316" s="50" t="s">
        <v>707</v>
      </c>
      <c r="D316" s="52" t="s">
        <v>280</v>
      </c>
      <c r="E316" s="16">
        <v>34999990</v>
      </c>
      <c r="F316" s="16">
        <v>17850000</v>
      </c>
    </row>
    <row r="317" spans="1:6" s="48" customFormat="1" ht="36.75" customHeight="1">
      <c r="A317" s="50" t="s">
        <v>87</v>
      </c>
      <c r="B317" s="50" t="s">
        <v>110</v>
      </c>
      <c r="C317" s="50" t="s">
        <v>708</v>
      </c>
      <c r="D317" s="52" t="s">
        <v>299</v>
      </c>
      <c r="E317" s="16">
        <v>10217800</v>
      </c>
      <c r="F317" s="16">
        <v>4087100</v>
      </c>
    </row>
    <row r="318" spans="1:6" s="48" customFormat="1" ht="36.75" customHeight="1">
      <c r="A318" s="50" t="s">
        <v>87</v>
      </c>
      <c r="B318" s="50" t="s">
        <v>110</v>
      </c>
      <c r="C318" s="50" t="s">
        <v>709</v>
      </c>
      <c r="D318" s="52" t="s">
        <v>322</v>
      </c>
      <c r="E318" s="16">
        <v>8244000</v>
      </c>
      <c r="F318" s="16">
        <v>4534200</v>
      </c>
    </row>
    <row r="319" spans="1:6" s="48" customFormat="1" ht="36.75" customHeight="1">
      <c r="A319" s="14" t="s">
        <v>87</v>
      </c>
      <c r="B319" s="14" t="s">
        <v>113</v>
      </c>
      <c r="C319" s="50" t="s">
        <v>710</v>
      </c>
      <c r="D319" s="52" t="s">
        <v>280</v>
      </c>
      <c r="E319" s="16">
        <v>209880000</v>
      </c>
      <c r="F319" s="16">
        <v>115434000</v>
      </c>
    </row>
    <row r="320" spans="1:6" s="48" customFormat="1" ht="36.75" customHeight="1">
      <c r="A320" s="14" t="s">
        <v>87</v>
      </c>
      <c r="B320" s="14" t="s">
        <v>113</v>
      </c>
      <c r="C320" s="50" t="s">
        <v>711</v>
      </c>
      <c r="D320" s="52" t="s">
        <v>299</v>
      </c>
      <c r="E320" s="16">
        <v>72000000</v>
      </c>
      <c r="F320" s="16">
        <v>28800000</v>
      </c>
    </row>
    <row r="321" spans="1:6" s="48" customFormat="1" ht="36.75" customHeight="1">
      <c r="A321" s="14" t="s">
        <v>87</v>
      </c>
      <c r="B321" s="14" t="s">
        <v>113</v>
      </c>
      <c r="C321" s="50" t="s">
        <v>712</v>
      </c>
      <c r="D321" s="52" t="s">
        <v>328</v>
      </c>
      <c r="E321" s="16">
        <v>82000000</v>
      </c>
      <c r="F321" s="16">
        <v>41000000</v>
      </c>
    </row>
    <row r="322" spans="1:6" s="48" customFormat="1" ht="36.75" customHeight="1">
      <c r="A322" s="14" t="s">
        <v>251</v>
      </c>
      <c r="B322" s="14" t="s">
        <v>252</v>
      </c>
      <c r="C322" s="50" t="s">
        <v>713</v>
      </c>
      <c r="D322" s="52" t="s">
        <v>295</v>
      </c>
      <c r="E322" s="184">
        <v>161828700</v>
      </c>
      <c r="F322" s="184">
        <v>72822600</v>
      </c>
    </row>
    <row r="323" spans="1:92" s="60" customFormat="1" ht="36.75" customHeight="1">
      <c r="A323" s="14" t="s">
        <v>251</v>
      </c>
      <c r="B323" s="14" t="s">
        <v>252</v>
      </c>
      <c r="C323" s="50" t="s">
        <v>714</v>
      </c>
      <c r="D323" s="68" t="s">
        <v>295</v>
      </c>
      <c r="E323" s="185"/>
      <c r="F323" s="185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</row>
    <row r="324" spans="1:6" s="48" customFormat="1" ht="36.75" customHeight="1">
      <c r="A324" s="14" t="s">
        <v>251</v>
      </c>
      <c r="B324" s="14" t="s">
        <v>252</v>
      </c>
      <c r="C324" s="50" t="s">
        <v>715</v>
      </c>
      <c r="D324" s="52" t="s">
        <v>322</v>
      </c>
      <c r="E324" s="16">
        <v>93177000</v>
      </c>
      <c r="F324" s="16">
        <v>55906200</v>
      </c>
    </row>
    <row r="325" spans="1:6" s="48" customFormat="1" ht="36.75" customHeight="1">
      <c r="A325" s="14" t="s">
        <v>251</v>
      </c>
      <c r="B325" s="14" t="s">
        <v>252</v>
      </c>
      <c r="C325" s="50" t="s">
        <v>716</v>
      </c>
      <c r="D325" s="52" t="s">
        <v>280</v>
      </c>
      <c r="E325" s="16">
        <v>225900000</v>
      </c>
      <c r="F325" s="16">
        <v>135539600</v>
      </c>
    </row>
    <row r="326" spans="1:6" s="48" customFormat="1" ht="29.25" customHeight="1">
      <c r="A326" s="50" t="s">
        <v>219</v>
      </c>
      <c r="B326" s="50" t="s">
        <v>717</v>
      </c>
      <c r="C326" s="50" t="s">
        <v>718</v>
      </c>
      <c r="D326" s="52" t="s">
        <v>287</v>
      </c>
      <c r="E326" s="16">
        <v>16986000</v>
      </c>
      <c r="F326" s="16">
        <v>9342300</v>
      </c>
    </row>
    <row r="327" spans="1:6" s="48" customFormat="1" ht="27" customHeight="1">
      <c r="A327" s="50" t="s">
        <v>219</v>
      </c>
      <c r="B327" s="50" t="s">
        <v>219</v>
      </c>
      <c r="C327" s="50" t="s">
        <v>719</v>
      </c>
      <c r="D327" s="52" t="s">
        <v>337</v>
      </c>
      <c r="E327" s="16">
        <v>5000000</v>
      </c>
      <c r="F327" s="16">
        <v>2500000</v>
      </c>
    </row>
    <row r="328" spans="1:6" s="48" customFormat="1" ht="29.25" customHeight="1">
      <c r="A328" s="14" t="s">
        <v>219</v>
      </c>
      <c r="B328" s="14" t="s">
        <v>720</v>
      </c>
      <c r="C328" s="50" t="s">
        <v>721</v>
      </c>
      <c r="D328" s="52" t="s">
        <v>302</v>
      </c>
      <c r="E328" s="16">
        <v>11880000</v>
      </c>
      <c r="F328" s="16">
        <v>6533900</v>
      </c>
    </row>
    <row r="329" spans="1:6" s="48" customFormat="1" ht="30" customHeight="1">
      <c r="A329" s="50" t="s">
        <v>219</v>
      </c>
      <c r="B329" s="50" t="s">
        <v>366</v>
      </c>
      <c r="C329" s="50" t="s">
        <v>722</v>
      </c>
      <c r="D329" s="52" t="s">
        <v>337</v>
      </c>
      <c r="E329" s="16">
        <v>6370000</v>
      </c>
      <c r="F329" s="16">
        <v>3185000</v>
      </c>
    </row>
    <row r="330" spans="1:6" s="48" customFormat="1" ht="36.75" customHeight="1">
      <c r="A330" s="50" t="s">
        <v>219</v>
      </c>
      <c r="B330" s="50" t="s">
        <v>366</v>
      </c>
      <c r="C330" s="50" t="s">
        <v>723</v>
      </c>
      <c r="D330" s="52" t="s">
        <v>295</v>
      </c>
      <c r="E330" s="16">
        <v>5040000</v>
      </c>
      <c r="F330" s="16">
        <v>1512000</v>
      </c>
    </row>
    <row r="331" spans="1:6" s="48" customFormat="1" ht="36.75" customHeight="1">
      <c r="A331" s="17" t="s">
        <v>219</v>
      </c>
      <c r="B331" s="17" t="s">
        <v>724</v>
      </c>
      <c r="C331" s="51" t="s">
        <v>725</v>
      </c>
      <c r="D331" s="57" t="s">
        <v>280</v>
      </c>
      <c r="E331" s="16">
        <v>28800000</v>
      </c>
      <c r="F331" s="16">
        <v>17280000</v>
      </c>
    </row>
    <row r="332" spans="1:6" s="48" customFormat="1" ht="36.75" customHeight="1">
      <c r="A332" s="17" t="s">
        <v>219</v>
      </c>
      <c r="B332" s="17" t="s">
        <v>724</v>
      </c>
      <c r="C332" s="51" t="s">
        <v>726</v>
      </c>
      <c r="D332" s="57" t="s">
        <v>280</v>
      </c>
      <c r="E332" s="16">
        <v>11300000</v>
      </c>
      <c r="F332" s="16">
        <v>6780000</v>
      </c>
    </row>
    <row r="333" spans="1:6" s="48" customFormat="1" ht="36.75" customHeight="1">
      <c r="A333" s="14" t="s">
        <v>42</v>
      </c>
      <c r="B333" s="14" t="s">
        <v>727</v>
      </c>
      <c r="C333" s="50" t="s">
        <v>728</v>
      </c>
      <c r="D333" s="52" t="s">
        <v>287</v>
      </c>
      <c r="E333" s="16">
        <v>34248000</v>
      </c>
      <c r="F333" s="16">
        <v>18836400</v>
      </c>
    </row>
    <row r="334" spans="1:6" s="48" customFormat="1" ht="36.75" customHeight="1">
      <c r="A334" s="14" t="s">
        <v>42</v>
      </c>
      <c r="B334" s="14" t="s">
        <v>729</v>
      </c>
      <c r="C334" s="50" t="s">
        <v>730</v>
      </c>
      <c r="D334" s="52" t="s">
        <v>280</v>
      </c>
      <c r="E334" s="16">
        <v>117720000</v>
      </c>
      <c r="F334" s="16">
        <v>52974000</v>
      </c>
    </row>
    <row r="335" spans="1:6" s="48" customFormat="1" ht="27.75" customHeight="1">
      <c r="A335" s="14" t="s">
        <v>42</v>
      </c>
      <c r="B335" s="14" t="s">
        <v>731</v>
      </c>
      <c r="C335" s="50" t="s">
        <v>732</v>
      </c>
      <c r="D335" s="52" t="s">
        <v>277</v>
      </c>
      <c r="E335" s="16">
        <v>17800000</v>
      </c>
      <c r="F335" s="16">
        <v>11570000</v>
      </c>
    </row>
    <row r="336" spans="1:6" s="48" customFormat="1" ht="30.75" customHeight="1">
      <c r="A336" s="14" t="s">
        <v>42</v>
      </c>
      <c r="B336" s="14" t="s">
        <v>49</v>
      </c>
      <c r="C336" s="50" t="s">
        <v>733</v>
      </c>
      <c r="D336" s="52" t="s">
        <v>328</v>
      </c>
      <c r="E336" s="16">
        <v>9970000</v>
      </c>
      <c r="F336" s="16">
        <v>3988000</v>
      </c>
    </row>
    <row r="337" spans="1:6" s="48" customFormat="1" ht="22.5" customHeight="1">
      <c r="A337" s="14" t="s">
        <v>5</v>
      </c>
      <c r="B337" s="14" t="s">
        <v>6</v>
      </c>
      <c r="C337" s="50" t="s">
        <v>734</v>
      </c>
      <c r="D337" s="52" t="s">
        <v>295</v>
      </c>
      <c r="E337" s="16">
        <v>15600000</v>
      </c>
      <c r="F337" s="16">
        <v>5460000</v>
      </c>
    </row>
    <row r="338" spans="1:6" s="48" customFormat="1" ht="30.75" customHeight="1">
      <c r="A338" s="14" t="s">
        <v>5</v>
      </c>
      <c r="B338" s="14" t="s">
        <v>34</v>
      </c>
      <c r="C338" s="50" t="s">
        <v>735</v>
      </c>
      <c r="D338" s="52" t="s">
        <v>280</v>
      </c>
      <c r="E338" s="16">
        <v>28080000</v>
      </c>
      <c r="F338" s="16">
        <v>12636000</v>
      </c>
    </row>
    <row r="339" spans="1:6" s="48" customFormat="1" ht="30.75" customHeight="1">
      <c r="A339" s="14" t="s">
        <v>5</v>
      </c>
      <c r="B339" s="14" t="s">
        <v>736</v>
      </c>
      <c r="C339" s="50" t="s">
        <v>737</v>
      </c>
      <c r="D339" s="52" t="s">
        <v>287</v>
      </c>
      <c r="E339" s="16">
        <v>14239500</v>
      </c>
      <c r="F339" s="16">
        <v>8543700</v>
      </c>
    </row>
    <row r="340" spans="1:6" s="48" customFormat="1" ht="30.75" customHeight="1">
      <c r="A340" s="14" t="s">
        <v>5</v>
      </c>
      <c r="B340" s="14" t="s">
        <v>602</v>
      </c>
      <c r="C340" s="50" t="s">
        <v>738</v>
      </c>
      <c r="D340" s="52" t="s">
        <v>280</v>
      </c>
      <c r="E340" s="16">
        <v>7800000</v>
      </c>
      <c r="F340" s="16">
        <v>3510000</v>
      </c>
    </row>
    <row r="341" spans="1:6" s="48" customFormat="1" ht="30.75" customHeight="1">
      <c r="A341" s="14" t="s">
        <v>5</v>
      </c>
      <c r="B341" s="14" t="s">
        <v>602</v>
      </c>
      <c r="C341" s="50" t="s">
        <v>739</v>
      </c>
      <c r="D341" s="52" t="s">
        <v>337</v>
      </c>
      <c r="E341" s="16">
        <v>6127200</v>
      </c>
      <c r="F341" s="16">
        <v>3063600</v>
      </c>
    </row>
    <row r="342" spans="1:6" s="48" customFormat="1" ht="19.5" customHeight="1">
      <c r="A342" s="14" t="s">
        <v>5</v>
      </c>
      <c r="B342" s="14" t="s">
        <v>34</v>
      </c>
      <c r="C342" s="50" t="s">
        <v>740</v>
      </c>
      <c r="D342" s="52" t="s">
        <v>287</v>
      </c>
      <c r="E342" s="16">
        <v>29350460</v>
      </c>
      <c r="F342" s="16">
        <v>16142700</v>
      </c>
    </row>
    <row r="343" spans="1:6" s="48" customFormat="1" ht="33.75" customHeight="1">
      <c r="A343" s="14" t="s">
        <v>5</v>
      </c>
      <c r="B343" s="14" t="s">
        <v>32</v>
      </c>
      <c r="C343" s="50" t="s">
        <v>741</v>
      </c>
      <c r="D343" s="52" t="s">
        <v>280</v>
      </c>
      <c r="E343" s="16">
        <v>37950000</v>
      </c>
      <c r="F343" s="16">
        <v>17077500</v>
      </c>
    </row>
    <row r="344" spans="1:6" s="48" customFormat="1" ht="33.75" customHeight="1">
      <c r="A344" s="14" t="s">
        <v>5</v>
      </c>
      <c r="B344" s="14" t="s">
        <v>11</v>
      </c>
      <c r="C344" s="50" t="s">
        <v>742</v>
      </c>
      <c r="D344" s="52" t="s">
        <v>337</v>
      </c>
      <c r="E344" s="16">
        <v>48300000</v>
      </c>
      <c r="F344" s="16">
        <v>31395000</v>
      </c>
    </row>
    <row r="345" spans="1:6" s="48" customFormat="1" ht="33.75" customHeight="1">
      <c r="A345" s="14" t="s">
        <v>5</v>
      </c>
      <c r="B345" s="14" t="s">
        <v>743</v>
      </c>
      <c r="C345" s="50" t="s">
        <v>744</v>
      </c>
      <c r="D345" s="52" t="s">
        <v>337</v>
      </c>
      <c r="E345" s="16">
        <v>10200000</v>
      </c>
      <c r="F345" s="16">
        <v>6630200</v>
      </c>
    </row>
    <row r="346" spans="1:6" s="48" customFormat="1" ht="33.75" customHeight="1">
      <c r="A346" s="14" t="s">
        <v>133</v>
      </c>
      <c r="B346" s="14" t="s">
        <v>153</v>
      </c>
      <c r="C346" s="50" t="s">
        <v>745</v>
      </c>
      <c r="D346" s="52" t="s">
        <v>302</v>
      </c>
      <c r="E346" s="16">
        <v>15960000</v>
      </c>
      <c r="F346" s="16">
        <v>11172000</v>
      </c>
    </row>
    <row r="347" spans="1:6" s="48" customFormat="1" ht="21.75" customHeight="1">
      <c r="A347" s="14" t="s">
        <v>58</v>
      </c>
      <c r="B347" s="14" t="s">
        <v>507</v>
      </c>
      <c r="C347" s="50" t="s">
        <v>746</v>
      </c>
      <c r="D347" s="52" t="s">
        <v>287</v>
      </c>
      <c r="E347" s="16">
        <v>34320000</v>
      </c>
      <c r="F347" s="16">
        <v>15444000</v>
      </c>
    </row>
    <row r="348" spans="1:6" s="48" customFormat="1" ht="27.75" customHeight="1">
      <c r="A348" s="14" t="s">
        <v>58</v>
      </c>
      <c r="B348" s="14" t="s">
        <v>83</v>
      </c>
      <c r="C348" s="50" t="s">
        <v>747</v>
      </c>
      <c r="D348" s="52" t="s">
        <v>280</v>
      </c>
      <c r="E348" s="16">
        <v>27240000</v>
      </c>
      <c r="F348" s="16">
        <v>12258000</v>
      </c>
    </row>
    <row r="349" spans="1:6" s="48" customFormat="1" ht="36.75" customHeight="1">
      <c r="A349" s="14" t="s">
        <v>58</v>
      </c>
      <c r="B349" s="14" t="s">
        <v>748</v>
      </c>
      <c r="C349" s="50" t="s">
        <v>749</v>
      </c>
      <c r="D349" s="52" t="s">
        <v>299</v>
      </c>
      <c r="E349" s="16">
        <v>35670000</v>
      </c>
      <c r="F349" s="16">
        <v>10701000</v>
      </c>
    </row>
    <row r="350" spans="1:6" s="48" customFormat="1" ht="28.5" customHeight="1">
      <c r="A350" s="14" t="s">
        <v>58</v>
      </c>
      <c r="B350" s="14" t="s">
        <v>303</v>
      </c>
      <c r="C350" s="50" t="s">
        <v>750</v>
      </c>
      <c r="D350" s="52" t="s">
        <v>277</v>
      </c>
      <c r="E350" s="16">
        <v>19290000</v>
      </c>
      <c r="F350" s="16">
        <v>9645000</v>
      </c>
    </row>
    <row r="351" spans="1:6" s="48" customFormat="1" ht="27" customHeight="1">
      <c r="A351" s="14" t="s">
        <v>58</v>
      </c>
      <c r="B351" s="14" t="s">
        <v>751</v>
      </c>
      <c r="C351" s="50" t="s">
        <v>752</v>
      </c>
      <c r="D351" s="52" t="s">
        <v>299</v>
      </c>
      <c r="E351" s="16">
        <v>56275080</v>
      </c>
      <c r="F351" s="16">
        <v>16882500</v>
      </c>
    </row>
    <row r="352" spans="1:6" s="48" customFormat="1" ht="27" customHeight="1">
      <c r="A352" s="14" t="s">
        <v>58</v>
      </c>
      <c r="B352" s="14" t="s">
        <v>753</v>
      </c>
      <c r="C352" s="50" t="s">
        <v>754</v>
      </c>
      <c r="D352" s="52" t="s">
        <v>280</v>
      </c>
      <c r="E352" s="16">
        <v>19250000</v>
      </c>
      <c r="F352" s="16">
        <v>8662500</v>
      </c>
    </row>
    <row r="353" spans="1:6" s="48" customFormat="1" ht="36.75" customHeight="1">
      <c r="A353" s="14" t="s">
        <v>87</v>
      </c>
      <c r="B353" s="14" t="s">
        <v>755</v>
      </c>
      <c r="C353" s="50" t="s">
        <v>756</v>
      </c>
      <c r="D353" s="52" t="s">
        <v>280</v>
      </c>
      <c r="E353" s="16">
        <v>44472436</v>
      </c>
      <c r="F353" s="16">
        <v>24406200</v>
      </c>
    </row>
    <row r="354" spans="1:6" s="48" customFormat="1" ht="36.75" customHeight="1">
      <c r="A354" s="14" t="s">
        <v>232</v>
      </c>
      <c r="B354" s="14" t="s">
        <v>757</v>
      </c>
      <c r="C354" s="50" t="s">
        <v>379</v>
      </c>
      <c r="D354" s="52" t="s">
        <v>328</v>
      </c>
      <c r="E354" s="16">
        <v>6000000</v>
      </c>
      <c r="F354" s="16">
        <v>3000000</v>
      </c>
    </row>
    <row r="355" spans="1:6" s="48" customFormat="1" ht="36.75" customHeight="1">
      <c r="A355" s="14" t="s">
        <v>198</v>
      </c>
      <c r="B355" s="14" t="s">
        <v>758</v>
      </c>
      <c r="C355" s="50" t="s">
        <v>759</v>
      </c>
      <c r="D355" s="52" t="s">
        <v>277</v>
      </c>
      <c r="E355" s="16">
        <v>49199000</v>
      </c>
      <c r="F355" s="16">
        <v>31979000</v>
      </c>
    </row>
    <row r="356" spans="1:6" s="48" customFormat="1" ht="36.75" customHeight="1">
      <c r="A356" s="14" t="s">
        <v>198</v>
      </c>
      <c r="B356" s="14" t="s">
        <v>758</v>
      </c>
      <c r="C356" s="50" t="s">
        <v>760</v>
      </c>
      <c r="D356" s="52" t="s">
        <v>299</v>
      </c>
      <c r="E356" s="16">
        <v>32472000</v>
      </c>
      <c r="F356" s="16">
        <v>14612000</v>
      </c>
    </row>
    <row r="357" spans="1:6" s="48" customFormat="1" ht="36.75" customHeight="1">
      <c r="A357" s="50" t="s">
        <v>198</v>
      </c>
      <c r="B357" s="50" t="s">
        <v>216</v>
      </c>
      <c r="C357" s="50" t="s">
        <v>761</v>
      </c>
      <c r="D357" s="52" t="s">
        <v>316</v>
      </c>
      <c r="E357" s="16">
        <v>17520000</v>
      </c>
      <c r="F357" s="16">
        <v>10512000</v>
      </c>
    </row>
    <row r="358" spans="1:6" s="48" customFormat="1" ht="45" customHeight="1">
      <c r="A358" s="14" t="s">
        <v>198</v>
      </c>
      <c r="B358" s="14" t="s">
        <v>208</v>
      </c>
      <c r="C358" s="50" t="s">
        <v>762</v>
      </c>
      <c r="D358" s="52" t="s">
        <v>287</v>
      </c>
      <c r="E358" s="16">
        <v>14022000</v>
      </c>
      <c r="F358" s="16">
        <v>9225600</v>
      </c>
    </row>
    <row r="359" spans="1:6" s="48" customFormat="1" ht="36.75" customHeight="1">
      <c r="A359" s="14" t="s">
        <v>5</v>
      </c>
      <c r="B359" s="14" t="s">
        <v>763</v>
      </c>
      <c r="C359" s="50" t="s">
        <v>764</v>
      </c>
      <c r="D359" s="52" t="s">
        <v>337</v>
      </c>
      <c r="E359" s="16">
        <v>6600000</v>
      </c>
      <c r="F359" s="16">
        <v>3630000</v>
      </c>
    </row>
    <row r="360" spans="1:6" s="48" customFormat="1" ht="36.75" customHeight="1">
      <c r="A360" s="14" t="s">
        <v>5</v>
      </c>
      <c r="B360" s="14" t="s">
        <v>765</v>
      </c>
      <c r="C360" s="50" t="s">
        <v>695</v>
      </c>
      <c r="D360" s="52" t="s">
        <v>299</v>
      </c>
      <c r="E360" s="16">
        <v>12400000</v>
      </c>
      <c r="F360" s="16">
        <v>3720000</v>
      </c>
    </row>
    <row r="361" spans="1:6" s="48" customFormat="1" ht="36.75" customHeight="1">
      <c r="A361" s="14" t="s">
        <v>5</v>
      </c>
      <c r="B361" s="14" t="s">
        <v>766</v>
      </c>
      <c r="C361" s="50" t="s">
        <v>767</v>
      </c>
      <c r="D361" s="52" t="s">
        <v>337</v>
      </c>
      <c r="E361" s="16">
        <v>14130000</v>
      </c>
      <c r="F361" s="16">
        <v>7065000</v>
      </c>
    </row>
    <row r="362" spans="1:6" s="48" customFormat="1" ht="36.75" customHeight="1">
      <c r="A362" s="14" t="s">
        <v>5</v>
      </c>
      <c r="B362" s="14" t="s">
        <v>6</v>
      </c>
      <c r="C362" s="50" t="s">
        <v>768</v>
      </c>
      <c r="D362" s="52" t="s">
        <v>337</v>
      </c>
      <c r="E362" s="16">
        <v>18699996</v>
      </c>
      <c r="F362" s="16">
        <v>10285000</v>
      </c>
    </row>
    <row r="363" spans="1:6" s="48" customFormat="1" ht="36.75" customHeight="1">
      <c r="A363" s="14" t="s">
        <v>5</v>
      </c>
      <c r="B363" s="14" t="s">
        <v>38</v>
      </c>
      <c r="C363" s="50" t="s">
        <v>481</v>
      </c>
      <c r="D363" s="52" t="s">
        <v>280</v>
      </c>
      <c r="E363" s="16">
        <v>30000000</v>
      </c>
      <c r="F363" s="16">
        <v>13500000</v>
      </c>
    </row>
    <row r="364" spans="1:6" s="48" customFormat="1" ht="36.75" customHeight="1">
      <c r="A364" s="14" t="s">
        <v>5</v>
      </c>
      <c r="B364" s="14" t="s">
        <v>38</v>
      </c>
      <c r="C364" s="50" t="s">
        <v>769</v>
      </c>
      <c r="D364" s="52" t="s">
        <v>295</v>
      </c>
      <c r="E364" s="16">
        <v>8900000</v>
      </c>
      <c r="F364" s="16">
        <v>2670000</v>
      </c>
    </row>
    <row r="365" spans="1:6" s="48" customFormat="1" ht="36.75" customHeight="1">
      <c r="A365" s="14" t="s">
        <v>5</v>
      </c>
      <c r="B365" s="14" t="s">
        <v>38</v>
      </c>
      <c r="C365" s="50" t="s">
        <v>770</v>
      </c>
      <c r="D365" s="52" t="s">
        <v>337</v>
      </c>
      <c r="E365" s="16">
        <v>7999200</v>
      </c>
      <c r="F365" s="16">
        <v>3999600</v>
      </c>
    </row>
    <row r="366" spans="1:6" s="48" customFormat="1" ht="36.75" customHeight="1">
      <c r="A366" s="14" t="s">
        <v>5</v>
      </c>
      <c r="B366" s="14" t="s">
        <v>38</v>
      </c>
      <c r="C366" s="50" t="s">
        <v>771</v>
      </c>
      <c r="D366" s="52" t="s">
        <v>295</v>
      </c>
      <c r="E366" s="16">
        <v>9400000</v>
      </c>
      <c r="F366" s="16">
        <v>2820000</v>
      </c>
    </row>
    <row r="367" spans="1:6" s="48" customFormat="1" ht="36.75" customHeight="1">
      <c r="A367" s="14" t="s">
        <v>5</v>
      </c>
      <c r="B367" s="14" t="s">
        <v>38</v>
      </c>
      <c r="C367" s="50" t="s">
        <v>772</v>
      </c>
      <c r="D367" s="52" t="s">
        <v>287</v>
      </c>
      <c r="E367" s="16">
        <v>8100000</v>
      </c>
      <c r="F367" s="16">
        <v>4455000</v>
      </c>
    </row>
    <row r="368" spans="1:6" s="48" customFormat="1" ht="36.75" customHeight="1">
      <c r="A368" s="14" t="s">
        <v>5</v>
      </c>
      <c r="B368" s="14" t="s">
        <v>335</v>
      </c>
      <c r="C368" s="50" t="s">
        <v>477</v>
      </c>
      <c r="D368" s="52" t="s">
        <v>337</v>
      </c>
      <c r="E368" s="16">
        <v>7201008</v>
      </c>
      <c r="F368" s="16">
        <v>3600500</v>
      </c>
    </row>
    <row r="369" spans="1:6" s="48" customFormat="1" ht="36.75" customHeight="1">
      <c r="A369" s="14" t="s">
        <v>5</v>
      </c>
      <c r="B369" s="14" t="s">
        <v>773</v>
      </c>
      <c r="C369" s="50" t="s">
        <v>741</v>
      </c>
      <c r="D369" s="52" t="s">
        <v>280</v>
      </c>
      <c r="E369" s="16">
        <v>11780000</v>
      </c>
      <c r="F369" s="16">
        <v>5301000</v>
      </c>
    </row>
    <row r="370" spans="1:6" s="48" customFormat="1" ht="36.75" customHeight="1">
      <c r="A370" s="14" t="s">
        <v>5</v>
      </c>
      <c r="B370" s="14" t="s">
        <v>5</v>
      </c>
      <c r="C370" s="50" t="s">
        <v>774</v>
      </c>
      <c r="D370" s="52" t="s">
        <v>287</v>
      </c>
      <c r="E370" s="16">
        <v>69970560</v>
      </c>
      <c r="F370" s="16">
        <v>38483800</v>
      </c>
    </row>
    <row r="371" spans="1:6" s="48" customFormat="1" ht="36.75" customHeight="1">
      <c r="A371" s="14" t="s">
        <v>5</v>
      </c>
      <c r="B371" s="14" t="s">
        <v>16</v>
      </c>
      <c r="C371" s="50" t="s">
        <v>775</v>
      </c>
      <c r="D371" s="52" t="s">
        <v>302</v>
      </c>
      <c r="E371" s="16">
        <v>9996000</v>
      </c>
      <c r="F371" s="16">
        <v>5580600</v>
      </c>
    </row>
    <row r="372" spans="1:6" s="48" customFormat="1" ht="36.75" customHeight="1">
      <c r="A372" s="14" t="s">
        <v>58</v>
      </c>
      <c r="B372" s="14" t="s">
        <v>751</v>
      </c>
      <c r="C372" s="50" t="s">
        <v>776</v>
      </c>
      <c r="D372" s="52" t="s">
        <v>295</v>
      </c>
      <c r="E372" s="16">
        <v>81900000</v>
      </c>
      <c r="F372" s="16">
        <v>40950000</v>
      </c>
    </row>
    <row r="373" spans="1:6" s="48" customFormat="1" ht="36.75" customHeight="1">
      <c r="A373" s="14" t="s">
        <v>58</v>
      </c>
      <c r="B373" s="14" t="s">
        <v>303</v>
      </c>
      <c r="C373" s="50" t="s">
        <v>777</v>
      </c>
      <c r="D373" s="52" t="s">
        <v>280</v>
      </c>
      <c r="E373" s="16">
        <v>36671800</v>
      </c>
      <c r="F373" s="16">
        <v>16502300</v>
      </c>
    </row>
    <row r="374" spans="1:6" s="48" customFormat="1" ht="36.75" customHeight="1">
      <c r="A374" s="14" t="s">
        <v>87</v>
      </c>
      <c r="B374" s="14" t="s">
        <v>95</v>
      </c>
      <c r="C374" s="50" t="s">
        <v>778</v>
      </c>
      <c r="D374" s="52" t="s">
        <v>337</v>
      </c>
      <c r="E374" s="16">
        <v>6876000</v>
      </c>
      <c r="F374" s="16">
        <v>4125600</v>
      </c>
    </row>
    <row r="375" spans="1:6" s="48" customFormat="1" ht="36.75" customHeight="1">
      <c r="A375" s="14" t="s">
        <v>251</v>
      </c>
      <c r="B375" s="14" t="s">
        <v>779</v>
      </c>
      <c r="C375" s="50" t="s">
        <v>780</v>
      </c>
      <c r="D375" s="52" t="s">
        <v>277</v>
      </c>
      <c r="E375" s="16">
        <v>16800000</v>
      </c>
      <c r="F375" s="16">
        <v>6720000</v>
      </c>
    </row>
    <row r="376" spans="1:6" s="48" customFormat="1" ht="104.25" customHeight="1">
      <c r="A376" s="14" t="s">
        <v>251</v>
      </c>
      <c r="B376" s="14" t="s">
        <v>256</v>
      </c>
      <c r="C376" s="50" t="s">
        <v>781</v>
      </c>
      <c r="D376" s="52" t="s">
        <v>280</v>
      </c>
      <c r="E376" s="16">
        <v>258594000</v>
      </c>
      <c r="F376" s="16">
        <v>155156400</v>
      </c>
    </row>
    <row r="377" spans="1:6" s="48" customFormat="1" ht="89.25" customHeight="1">
      <c r="A377" s="14" t="s">
        <v>251</v>
      </c>
      <c r="B377" s="14" t="s">
        <v>256</v>
      </c>
      <c r="C377" s="50" t="s">
        <v>782</v>
      </c>
      <c r="D377" s="52" t="s">
        <v>280</v>
      </c>
      <c r="E377" s="16">
        <v>143040000</v>
      </c>
      <c r="F377" s="16">
        <v>85824000</v>
      </c>
    </row>
    <row r="378" spans="1:6" s="48" customFormat="1" ht="141.75" customHeight="1">
      <c r="A378" s="14" t="s">
        <v>251</v>
      </c>
      <c r="B378" s="14" t="s">
        <v>256</v>
      </c>
      <c r="C378" s="50" t="s">
        <v>783</v>
      </c>
      <c r="D378" s="52" t="s">
        <v>277</v>
      </c>
      <c r="E378" s="16">
        <v>62796000</v>
      </c>
      <c r="F378" s="16">
        <v>40817400</v>
      </c>
    </row>
    <row r="379" spans="1:6" s="48" customFormat="1" ht="123" customHeight="1">
      <c r="A379" s="14" t="s">
        <v>251</v>
      </c>
      <c r="B379" s="14" t="s">
        <v>256</v>
      </c>
      <c r="C379" s="50" t="s">
        <v>784</v>
      </c>
      <c r="D379" s="52" t="s">
        <v>302</v>
      </c>
      <c r="E379" s="16">
        <v>41850000</v>
      </c>
      <c r="F379" s="16">
        <v>25297100</v>
      </c>
    </row>
    <row r="380" spans="1:6" s="48" customFormat="1" ht="51.75" customHeight="1">
      <c r="A380" s="14" t="s">
        <v>251</v>
      </c>
      <c r="B380" s="14" t="s">
        <v>256</v>
      </c>
      <c r="C380" s="50" t="s">
        <v>785</v>
      </c>
      <c r="D380" s="52" t="s">
        <v>299</v>
      </c>
      <c r="E380" s="16">
        <v>86140000</v>
      </c>
      <c r="F380" s="16">
        <v>38763000</v>
      </c>
    </row>
    <row r="381" spans="1:6" s="48" customFormat="1" ht="36.75" customHeight="1">
      <c r="A381" s="14" t="s">
        <v>198</v>
      </c>
      <c r="B381" s="14" t="s">
        <v>786</v>
      </c>
      <c r="C381" s="50" t="s">
        <v>787</v>
      </c>
      <c r="D381" s="52" t="s">
        <v>302</v>
      </c>
      <c r="E381" s="16">
        <v>45394000</v>
      </c>
      <c r="F381" s="16">
        <v>29509700</v>
      </c>
    </row>
    <row r="382" spans="1:6" s="48" customFormat="1" ht="36.75" customHeight="1">
      <c r="A382" s="14" t="s">
        <v>198</v>
      </c>
      <c r="B382" s="14" t="s">
        <v>786</v>
      </c>
      <c r="C382" s="50" t="s">
        <v>788</v>
      </c>
      <c r="D382" s="52" t="s">
        <v>337</v>
      </c>
      <c r="E382" s="16">
        <v>20898000</v>
      </c>
      <c r="F382" s="16">
        <v>12538800</v>
      </c>
    </row>
    <row r="383" spans="1:6" s="48" customFormat="1" ht="36.75" customHeight="1">
      <c r="A383" s="14" t="s">
        <v>198</v>
      </c>
      <c r="B383" s="14" t="s">
        <v>786</v>
      </c>
      <c r="C383" s="50" t="s">
        <v>789</v>
      </c>
      <c r="D383" s="52" t="s">
        <v>277</v>
      </c>
      <c r="E383" s="16">
        <v>29900000</v>
      </c>
      <c r="F383" s="16">
        <v>17940000</v>
      </c>
    </row>
    <row r="384" spans="1:6" s="48" customFormat="1" ht="45" customHeight="1">
      <c r="A384" s="14" t="s">
        <v>121</v>
      </c>
      <c r="B384" s="14" t="s">
        <v>128</v>
      </c>
      <c r="C384" s="50" t="s">
        <v>790</v>
      </c>
      <c r="D384" s="52" t="s">
        <v>280</v>
      </c>
      <c r="E384" s="16">
        <v>22440000</v>
      </c>
      <c r="F384" s="16">
        <v>13464000</v>
      </c>
    </row>
    <row r="385" spans="1:6" s="48" customFormat="1" ht="36.75" customHeight="1">
      <c r="A385" s="14" t="s">
        <v>121</v>
      </c>
      <c r="B385" s="14" t="s">
        <v>128</v>
      </c>
      <c r="C385" s="50" t="s">
        <v>791</v>
      </c>
      <c r="D385" s="52" t="s">
        <v>299</v>
      </c>
      <c r="E385" s="16">
        <v>20808000</v>
      </c>
      <c r="F385" s="16">
        <v>9363600</v>
      </c>
    </row>
    <row r="386" spans="1:6" s="48" customFormat="1" ht="29.25" customHeight="1">
      <c r="A386" s="50" t="s">
        <v>219</v>
      </c>
      <c r="B386" s="50" t="s">
        <v>792</v>
      </c>
      <c r="C386" s="50" t="s">
        <v>793</v>
      </c>
      <c r="D386" s="52" t="s">
        <v>302</v>
      </c>
      <c r="E386" s="16">
        <v>10620000</v>
      </c>
      <c r="F386" s="16">
        <v>5841000</v>
      </c>
    </row>
    <row r="387" spans="1:6" s="48" customFormat="1" ht="47.25" customHeight="1">
      <c r="A387" s="14" t="s">
        <v>219</v>
      </c>
      <c r="B387" s="14" t="s">
        <v>794</v>
      </c>
      <c r="C387" s="50" t="s">
        <v>795</v>
      </c>
      <c r="D387" s="52" t="s">
        <v>280</v>
      </c>
      <c r="E387" s="16">
        <v>47805000</v>
      </c>
      <c r="F387" s="16">
        <v>21512300</v>
      </c>
    </row>
    <row r="388" spans="1:6" s="48" customFormat="1" ht="36.75" customHeight="1">
      <c r="A388" s="50" t="s">
        <v>219</v>
      </c>
      <c r="B388" s="50" t="s">
        <v>796</v>
      </c>
      <c r="C388" s="50" t="s">
        <v>797</v>
      </c>
      <c r="D388" s="52" t="s">
        <v>287</v>
      </c>
      <c r="E388" s="16">
        <v>12366000</v>
      </c>
      <c r="F388" s="16">
        <v>8656200</v>
      </c>
    </row>
    <row r="389" spans="1:6" s="48" customFormat="1" ht="36.75" customHeight="1">
      <c r="A389" s="50" t="s">
        <v>219</v>
      </c>
      <c r="B389" s="50" t="s">
        <v>796</v>
      </c>
      <c r="C389" s="50" t="s">
        <v>798</v>
      </c>
      <c r="D389" s="52" t="s">
        <v>337</v>
      </c>
      <c r="E389" s="16">
        <v>14000000</v>
      </c>
      <c r="F389" s="16">
        <v>9100000</v>
      </c>
    </row>
    <row r="390" spans="1:6" s="61" customFormat="1" ht="36.75" customHeight="1">
      <c r="A390" s="50" t="s">
        <v>219</v>
      </c>
      <c r="B390" s="50" t="s">
        <v>799</v>
      </c>
      <c r="C390" s="50" t="s">
        <v>800</v>
      </c>
      <c r="D390" s="50" t="s">
        <v>280</v>
      </c>
      <c r="E390" s="16">
        <v>5050000</v>
      </c>
      <c r="F390" s="16">
        <v>2272500</v>
      </c>
    </row>
    <row r="391" spans="1:6" s="48" customFormat="1" ht="36.75" customHeight="1">
      <c r="A391" s="50" t="s">
        <v>219</v>
      </c>
      <c r="B391" s="50" t="s">
        <v>801</v>
      </c>
      <c r="C391" s="50" t="s">
        <v>802</v>
      </c>
      <c r="D391" s="52" t="s">
        <v>280</v>
      </c>
      <c r="E391" s="16">
        <v>8900000</v>
      </c>
      <c r="F391" s="16">
        <v>4005000</v>
      </c>
    </row>
    <row r="392" spans="1:6" s="48" customFormat="1" ht="36.75" customHeight="1">
      <c r="A392" s="50" t="s">
        <v>219</v>
      </c>
      <c r="B392" s="50" t="s">
        <v>803</v>
      </c>
      <c r="C392" s="50" t="s">
        <v>804</v>
      </c>
      <c r="D392" s="52" t="s">
        <v>299</v>
      </c>
      <c r="E392" s="16">
        <v>6000000</v>
      </c>
      <c r="F392" s="16">
        <v>1800000</v>
      </c>
    </row>
    <row r="393" spans="1:6" s="48" customFormat="1" ht="36.75" customHeight="1">
      <c r="A393" s="50" t="s">
        <v>219</v>
      </c>
      <c r="B393" s="50" t="s">
        <v>805</v>
      </c>
      <c r="C393" s="50" t="s">
        <v>806</v>
      </c>
      <c r="D393" s="52" t="s">
        <v>337</v>
      </c>
      <c r="E393" s="16">
        <v>10800000</v>
      </c>
      <c r="F393" s="16">
        <v>5400000</v>
      </c>
    </row>
    <row r="394" spans="1:6" s="48" customFormat="1" ht="36.75" customHeight="1">
      <c r="A394" s="14" t="s">
        <v>219</v>
      </c>
      <c r="B394" s="14" t="s">
        <v>807</v>
      </c>
      <c r="C394" s="50" t="s">
        <v>808</v>
      </c>
      <c r="D394" s="52" t="s">
        <v>337</v>
      </c>
      <c r="E394" s="16">
        <v>9300000</v>
      </c>
      <c r="F394" s="16">
        <v>4650000</v>
      </c>
    </row>
    <row r="395" spans="1:6" s="48" customFormat="1" ht="36.75" customHeight="1">
      <c r="A395" s="14" t="s">
        <v>133</v>
      </c>
      <c r="B395" s="14" t="s">
        <v>809</v>
      </c>
      <c r="C395" s="50" t="s">
        <v>810</v>
      </c>
      <c r="D395" s="52" t="s">
        <v>299</v>
      </c>
      <c r="E395" s="16">
        <v>25760320</v>
      </c>
      <c r="F395" s="16">
        <v>7728100</v>
      </c>
    </row>
    <row r="396" spans="1:6" s="48" customFormat="1" ht="36.75" customHeight="1">
      <c r="A396" s="14" t="s">
        <v>133</v>
      </c>
      <c r="B396" s="14" t="s">
        <v>811</v>
      </c>
      <c r="C396" s="50" t="s">
        <v>812</v>
      </c>
      <c r="D396" s="52" t="s">
        <v>337</v>
      </c>
      <c r="E396" s="16">
        <v>9960000</v>
      </c>
      <c r="F396" s="16">
        <v>6474000</v>
      </c>
    </row>
    <row r="397" spans="1:6" s="48" customFormat="1" ht="36.75" customHeight="1">
      <c r="A397" s="14" t="s">
        <v>133</v>
      </c>
      <c r="B397" s="14" t="s">
        <v>189</v>
      </c>
      <c r="C397" s="50" t="s">
        <v>813</v>
      </c>
      <c r="D397" s="52" t="s">
        <v>280</v>
      </c>
      <c r="E397" s="16">
        <v>98874000</v>
      </c>
      <c r="F397" s="16">
        <v>59324400</v>
      </c>
    </row>
    <row r="398" spans="1:6" s="48" customFormat="1" ht="36.75" customHeight="1">
      <c r="A398" s="14" t="s">
        <v>133</v>
      </c>
      <c r="B398" s="14" t="s">
        <v>189</v>
      </c>
      <c r="C398" s="50" t="s">
        <v>814</v>
      </c>
      <c r="D398" s="52" t="s">
        <v>277</v>
      </c>
      <c r="E398" s="16">
        <v>11496000</v>
      </c>
      <c r="F398" s="16">
        <v>7472400</v>
      </c>
    </row>
    <row r="399" spans="1:6" s="48" customFormat="1" ht="36.75" customHeight="1">
      <c r="A399" s="14" t="s">
        <v>133</v>
      </c>
      <c r="B399" s="14" t="s">
        <v>644</v>
      </c>
      <c r="C399" s="50" t="s">
        <v>815</v>
      </c>
      <c r="D399" s="52" t="s">
        <v>302</v>
      </c>
      <c r="E399" s="16">
        <v>13500000</v>
      </c>
      <c r="F399" s="16">
        <v>9450000</v>
      </c>
    </row>
    <row r="400" spans="1:6" s="48" customFormat="1" ht="36.75" customHeight="1">
      <c r="A400" s="14" t="s">
        <v>133</v>
      </c>
      <c r="B400" s="14" t="s">
        <v>644</v>
      </c>
      <c r="C400" s="50" t="s">
        <v>816</v>
      </c>
      <c r="D400" s="52" t="s">
        <v>287</v>
      </c>
      <c r="E400" s="16">
        <v>15720000</v>
      </c>
      <c r="F400" s="16">
        <v>11004000</v>
      </c>
    </row>
    <row r="401" spans="1:6" s="48" customFormat="1" ht="36.75" customHeight="1">
      <c r="A401" s="14" t="s">
        <v>133</v>
      </c>
      <c r="B401" s="14" t="s">
        <v>494</v>
      </c>
      <c r="C401" s="50" t="s">
        <v>817</v>
      </c>
      <c r="D401" s="52" t="s">
        <v>295</v>
      </c>
      <c r="E401" s="16">
        <v>9150000</v>
      </c>
      <c r="F401" s="16">
        <v>4117500</v>
      </c>
    </row>
    <row r="402" spans="1:6" s="48" customFormat="1" ht="36.75" customHeight="1">
      <c r="A402" s="14" t="s">
        <v>133</v>
      </c>
      <c r="B402" s="14" t="s">
        <v>166</v>
      </c>
      <c r="C402" s="50" t="s">
        <v>818</v>
      </c>
      <c r="D402" s="52" t="s">
        <v>287</v>
      </c>
      <c r="E402" s="16">
        <v>16014225</v>
      </c>
      <c r="F402" s="16">
        <v>11209900</v>
      </c>
    </row>
    <row r="403" spans="1:6" s="48" customFormat="1" ht="36.75" customHeight="1">
      <c r="A403" s="14" t="s">
        <v>133</v>
      </c>
      <c r="B403" s="14" t="s">
        <v>136</v>
      </c>
      <c r="C403" s="50" t="s">
        <v>819</v>
      </c>
      <c r="D403" s="53" t="s">
        <v>280</v>
      </c>
      <c r="E403" s="16">
        <v>42000000</v>
      </c>
      <c r="F403" s="16">
        <v>25200000</v>
      </c>
    </row>
    <row r="404" spans="1:6" s="48" customFormat="1" ht="36.75" customHeight="1">
      <c r="A404" s="50" t="s">
        <v>232</v>
      </c>
      <c r="B404" s="50" t="s">
        <v>820</v>
      </c>
      <c r="C404" s="50" t="s">
        <v>821</v>
      </c>
      <c r="D404" s="52" t="s">
        <v>337</v>
      </c>
      <c r="E404" s="16">
        <v>28050000</v>
      </c>
      <c r="F404" s="16">
        <v>16830000</v>
      </c>
    </row>
    <row r="405" spans="1:6" s="48" customFormat="1" ht="36.75" customHeight="1">
      <c r="A405" s="14" t="s">
        <v>232</v>
      </c>
      <c r="B405" s="14" t="s">
        <v>238</v>
      </c>
      <c r="C405" s="50" t="s">
        <v>822</v>
      </c>
      <c r="D405" s="52" t="s">
        <v>337</v>
      </c>
      <c r="E405" s="16">
        <v>43680000</v>
      </c>
      <c r="F405" s="16">
        <v>28392000</v>
      </c>
    </row>
    <row r="406" spans="1:6" s="48" customFormat="1" ht="36.75" customHeight="1">
      <c r="A406" s="14" t="s">
        <v>232</v>
      </c>
      <c r="B406" s="14" t="s">
        <v>823</v>
      </c>
      <c r="C406" s="50" t="s">
        <v>824</v>
      </c>
      <c r="D406" s="52" t="s">
        <v>514</v>
      </c>
      <c r="E406" s="16">
        <v>19428008</v>
      </c>
      <c r="F406" s="16">
        <v>10685400</v>
      </c>
    </row>
    <row r="407" spans="1:6" s="48" customFormat="1" ht="30" customHeight="1">
      <c r="A407" s="14" t="s">
        <v>232</v>
      </c>
      <c r="B407" s="14" t="s">
        <v>825</v>
      </c>
      <c r="C407" s="50" t="s">
        <v>826</v>
      </c>
      <c r="D407" s="52" t="s">
        <v>302</v>
      </c>
      <c r="E407" s="16">
        <v>14280000</v>
      </c>
      <c r="F407" s="16">
        <v>9996000</v>
      </c>
    </row>
    <row r="408" spans="1:6" s="48" customFormat="1" ht="30.75" customHeight="1">
      <c r="A408" s="14" t="s">
        <v>232</v>
      </c>
      <c r="B408" s="14" t="s">
        <v>374</v>
      </c>
      <c r="C408" s="50" t="s">
        <v>827</v>
      </c>
      <c r="D408" s="52" t="s">
        <v>514</v>
      </c>
      <c r="E408" s="16">
        <v>10867000</v>
      </c>
      <c r="F408" s="16">
        <v>5976800</v>
      </c>
    </row>
    <row r="409" spans="1:6" s="48" customFormat="1" ht="80.25" customHeight="1">
      <c r="A409" s="14" t="s">
        <v>251</v>
      </c>
      <c r="B409" s="14" t="s">
        <v>264</v>
      </c>
      <c r="C409" s="50" t="s">
        <v>828</v>
      </c>
      <c r="D409" s="52" t="s">
        <v>280</v>
      </c>
      <c r="E409" s="16">
        <v>81143109</v>
      </c>
      <c r="F409" s="16">
        <v>48685900</v>
      </c>
    </row>
    <row r="410" spans="1:6" s="48" customFormat="1" ht="36.75" customHeight="1">
      <c r="A410" s="50" t="s">
        <v>198</v>
      </c>
      <c r="B410" s="50" t="s">
        <v>216</v>
      </c>
      <c r="C410" s="50" t="s">
        <v>829</v>
      </c>
      <c r="D410" s="52" t="s">
        <v>514</v>
      </c>
      <c r="E410" s="16">
        <v>14982000</v>
      </c>
      <c r="F410" s="16">
        <v>8240100</v>
      </c>
    </row>
    <row r="411" spans="1:6" s="48" customFormat="1" ht="36.75" customHeight="1">
      <c r="A411" s="14" t="s">
        <v>121</v>
      </c>
      <c r="B411" s="14" t="s">
        <v>830</v>
      </c>
      <c r="C411" s="50" t="s">
        <v>831</v>
      </c>
      <c r="D411" s="52" t="s">
        <v>302</v>
      </c>
      <c r="E411" s="16">
        <v>41224800</v>
      </c>
      <c r="F411" s="16">
        <v>28857300</v>
      </c>
    </row>
    <row r="412" spans="1:6" s="48" customFormat="1" ht="36.75" customHeight="1">
      <c r="A412" s="14" t="s">
        <v>121</v>
      </c>
      <c r="B412" s="14" t="s">
        <v>318</v>
      </c>
      <c r="C412" s="50" t="s">
        <v>832</v>
      </c>
      <c r="D412" s="52" t="s">
        <v>322</v>
      </c>
      <c r="E412" s="16">
        <v>15300000</v>
      </c>
      <c r="F412" s="16">
        <v>9180000</v>
      </c>
    </row>
    <row r="413" spans="1:6" s="48" customFormat="1" ht="36.75" customHeight="1">
      <c r="A413" s="14" t="s">
        <v>121</v>
      </c>
      <c r="B413" s="14" t="s">
        <v>326</v>
      </c>
      <c r="C413" s="50" t="s">
        <v>833</v>
      </c>
      <c r="D413" s="52" t="s">
        <v>280</v>
      </c>
      <c r="E413" s="16">
        <v>392070000</v>
      </c>
      <c r="F413" s="16">
        <v>235242000</v>
      </c>
    </row>
    <row r="414" spans="1:6" s="48" customFormat="1" ht="36.75" customHeight="1">
      <c r="A414" s="14" t="s">
        <v>121</v>
      </c>
      <c r="B414" s="14" t="s">
        <v>834</v>
      </c>
      <c r="C414" s="50" t="s">
        <v>835</v>
      </c>
      <c r="D414" s="52" t="s">
        <v>280</v>
      </c>
      <c r="E414" s="16">
        <v>10771200</v>
      </c>
      <c r="F414" s="16">
        <v>5924200</v>
      </c>
    </row>
    <row r="415" spans="1:6" s="48" customFormat="1" ht="36.75" customHeight="1">
      <c r="A415" s="14" t="s">
        <v>121</v>
      </c>
      <c r="B415" s="14" t="s">
        <v>329</v>
      </c>
      <c r="C415" s="50" t="s">
        <v>836</v>
      </c>
      <c r="D415" s="52" t="s">
        <v>302</v>
      </c>
      <c r="E415" s="16">
        <v>12720000</v>
      </c>
      <c r="F415" s="16">
        <v>8268000</v>
      </c>
    </row>
    <row r="416" spans="1:6" s="48" customFormat="1" ht="36.75" customHeight="1">
      <c r="A416" s="50" t="s">
        <v>121</v>
      </c>
      <c r="B416" s="50" t="s">
        <v>124</v>
      </c>
      <c r="C416" s="50" t="s">
        <v>837</v>
      </c>
      <c r="D416" s="52" t="s">
        <v>280</v>
      </c>
      <c r="E416" s="16">
        <v>343266000</v>
      </c>
      <c r="F416" s="16">
        <v>188796300</v>
      </c>
    </row>
    <row r="417" spans="1:6" s="48" customFormat="1" ht="36.75" customHeight="1">
      <c r="A417" s="14" t="s">
        <v>121</v>
      </c>
      <c r="B417" s="14" t="s">
        <v>838</v>
      </c>
      <c r="C417" s="50" t="s">
        <v>839</v>
      </c>
      <c r="D417" s="52" t="s">
        <v>280</v>
      </c>
      <c r="E417" s="16">
        <v>93815429</v>
      </c>
      <c r="F417" s="16">
        <v>51598500</v>
      </c>
    </row>
    <row r="418" spans="1:6" s="48" customFormat="1" ht="36.75" customHeight="1">
      <c r="A418" s="62" t="s">
        <v>121</v>
      </c>
      <c r="B418" s="62" t="s">
        <v>840</v>
      </c>
      <c r="C418" s="63" t="s">
        <v>841</v>
      </c>
      <c r="D418" s="64" t="s">
        <v>287</v>
      </c>
      <c r="E418" s="65">
        <v>47640000</v>
      </c>
      <c r="F418" s="65">
        <v>33348000</v>
      </c>
    </row>
    <row r="419" spans="1:6" s="48" customFormat="1" ht="36.75" customHeight="1">
      <c r="A419" s="50" t="s">
        <v>219</v>
      </c>
      <c r="B419" s="50" t="s">
        <v>678</v>
      </c>
      <c r="C419" s="50" t="s">
        <v>842</v>
      </c>
      <c r="D419" s="52" t="s">
        <v>337</v>
      </c>
      <c r="E419" s="16">
        <v>39600000</v>
      </c>
      <c r="F419" s="16">
        <v>19800000</v>
      </c>
    </row>
    <row r="420" spans="1:6" s="48" customFormat="1" ht="36.75" customHeight="1">
      <c r="A420" s="14" t="s">
        <v>42</v>
      </c>
      <c r="B420" s="14" t="s">
        <v>53</v>
      </c>
      <c r="C420" s="50" t="s">
        <v>843</v>
      </c>
      <c r="D420" s="53" t="s">
        <v>280</v>
      </c>
      <c r="E420" s="16">
        <v>27999960</v>
      </c>
      <c r="F420" s="16">
        <v>12600000</v>
      </c>
    </row>
    <row r="421" spans="1:6" s="48" customFormat="1" ht="36.75" customHeight="1">
      <c r="A421" s="14" t="s">
        <v>42</v>
      </c>
      <c r="B421" s="14" t="s">
        <v>844</v>
      </c>
      <c r="C421" s="50" t="s">
        <v>845</v>
      </c>
      <c r="D421" s="52" t="s">
        <v>302</v>
      </c>
      <c r="E421" s="16">
        <v>31200000</v>
      </c>
      <c r="F421" s="16">
        <v>18720000</v>
      </c>
    </row>
    <row r="422" spans="1:6" s="48" customFormat="1" ht="36.75" customHeight="1">
      <c r="A422" s="14" t="s">
        <v>42</v>
      </c>
      <c r="B422" s="14" t="s">
        <v>846</v>
      </c>
      <c r="C422" s="50" t="s">
        <v>847</v>
      </c>
      <c r="D422" s="52" t="s">
        <v>287</v>
      </c>
      <c r="E422" s="16">
        <v>67800000</v>
      </c>
      <c r="F422" s="16">
        <v>40680000</v>
      </c>
    </row>
    <row r="423" spans="1:6" s="48" customFormat="1" ht="36.75" customHeight="1">
      <c r="A423" s="14" t="s">
        <v>42</v>
      </c>
      <c r="B423" s="14" t="s">
        <v>848</v>
      </c>
      <c r="C423" s="50" t="s">
        <v>849</v>
      </c>
      <c r="D423" s="52" t="s">
        <v>280</v>
      </c>
      <c r="E423" s="16">
        <v>97800000</v>
      </c>
      <c r="F423" s="16">
        <v>44010000</v>
      </c>
    </row>
    <row r="424" spans="1:6" s="48" customFormat="1" ht="36.75" customHeight="1">
      <c r="A424" s="50" t="s">
        <v>42</v>
      </c>
      <c r="B424" s="50" t="s">
        <v>281</v>
      </c>
      <c r="C424" s="50" t="s">
        <v>850</v>
      </c>
      <c r="D424" s="52" t="s">
        <v>287</v>
      </c>
      <c r="E424" s="16">
        <v>35280000</v>
      </c>
      <c r="F424" s="16">
        <v>19404000</v>
      </c>
    </row>
    <row r="425" spans="1:6" s="48" customFormat="1" ht="36.75" customHeight="1">
      <c r="A425" s="14" t="s">
        <v>42</v>
      </c>
      <c r="B425" s="14" t="s">
        <v>851</v>
      </c>
      <c r="C425" s="50" t="s">
        <v>852</v>
      </c>
      <c r="D425" s="52" t="s">
        <v>280</v>
      </c>
      <c r="E425" s="16">
        <v>14950000</v>
      </c>
      <c r="F425" s="16">
        <v>7370300</v>
      </c>
    </row>
    <row r="426" spans="1:6" s="48" customFormat="1" ht="36.75" customHeight="1">
      <c r="A426" s="14" t="s">
        <v>133</v>
      </c>
      <c r="B426" s="14" t="s">
        <v>157</v>
      </c>
      <c r="C426" s="50" t="s">
        <v>853</v>
      </c>
      <c r="D426" s="52" t="s">
        <v>277</v>
      </c>
      <c r="E426" s="16">
        <v>202080000</v>
      </c>
      <c r="F426" s="16">
        <v>131352000</v>
      </c>
    </row>
    <row r="427" spans="1:6" s="48" customFormat="1" ht="36.75" customHeight="1">
      <c r="A427" s="50" t="s">
        <v>133</v>
      </c>
      <c r="B427" s="50" t="s">
        <v>181</v>
      </c>
      <c r="C427" s="50" t="s">
        <v>854</v>
      </c>
      <c r="D427" s="52" t="s">
        <v>295</v>
      </c>
      <c r="E427" s="16">
        <v>21614000</v>
      </c>
      <c r="F427" s="16">
        <v>9726300</v>
      </c>
    </row>
    <row r="428" spans="1:6" s="48" customFormat="1" ht="36.75" customHeight="1">
      <c r="A428" s="14" t="s">
        <v>133</v>
      </c>
      <c r="B428" s="14" t="s">
        <v>644</v>
      </c>
      <c r="C428" s="50" t="s">
        <v>855</v>
      </c>
      <c r="D428" s="52" t="s">
        <v>337</v>
      </c>
      <c r="E428" s="16">
        <v>22518880</v>
      </c>
      <c r="F428" s="16">
        <v>14637300</v>
      </c>
    </row>
    <row r="429" spans="1:6" ht="36.75" customHeight="1">
      <c r="A429" s="14" t="s">
        <v>232</v>
      </c>
      <c r="B429" s="14" t="s">
        <v>357</v>
      </c>
      <c r="C429" s="50" t="s">
        <v>856</v>
      </c>
      <c r="D429" s="52" t="s">
        <v>514</v>
      </c>
      <c r="E429" s="16">
        <v>10998000</v>
      </c>
      <c r="F429" s="16">
        <v>6048900</v>
      </c>
    </row>
    <row r="430" spans="1:6" s="48" customFormat="1" ht="53.25" customHeight="1">
      <c r="A430" s="14" t="s">
        <v>232</v>
      </c>
      <c r="B430" s="14" t="s">
        <v>238</v>
      </c>
      <c r="C430" s="50" t="s">
        <v>857</v>
      </c>
      <c r="D430" s="52" t="s">
        <v>280</v>
      </c>
      <c r="E430" s="16">
        <v>54206000</v>
      </c>
      <c r="F430" s="16">
        <v>31168500</v>
      </c>
    </row>
    <row r="431" spans="1:6" s="48" customFormat="1" ht="36.75" customHeight="1">
      <c r="A431" s="14" t="s">
        <v>232</v>
      </c>
      <c r="B431" s="14" t="s">
        <v>233</v>
      </c>
      <c r="C431" s="14" t="s">
        <v>858</v>
      </c>
      <c r="D431" s="52" t="s">
        <v>280</v>
      </c>
      <c r="E431" s="16">
        <v>457633898</v>
      </c>
      <c r="F431" s="16">
        <v>251698600</v>
      </c>
    </row>
    <row r="432" spans="1:6" s="48" customFormat="1" ht="36.75" customHeight="1">
      <c r="A432" s="14" t="s">
        <v>251</v>
      </c>
      <c r="B432" s="14" t="s">
        <v>264</v>
      </c>
      <c r="C432" s="14" t="s">
        <v>859</v>
      </c>
      <c r="D432" s="52" t="s">
        <v>295</v>
      </c>
      <c r="E432" s="16">
        <v>39999000</v>
      </c>
      <c r="F432" s="16">
        <v>17999500</v>
      </c>
    </row>
    <row r="433" spans="1:6" s="48" customFormat="1" ht="59.25" customHeight="1">
      <c r="A433" s="14" t="s">
        <v>251</v>
      </c>
      <c r="B433" s="14" t="s">
        <v>264</v>
      </c>
      <c r="C433" s="50" t="s">
        <v>860</v>
      </c>
      <c r="D433" s="52" t="s">
        <v>302</v>
      </c>
      <c r="E433" s="16">
        <v>68535000</v>
      </c>
      <c r="F433" s="16">
        <v>47974500</v>
      </c>
    </row>
    <row r="434" spans="1:6" s="48" customFormat="1" ht="36.75" customHeight="1">
      <c r="A434" s="14" t="s">
        <v>251</v>
      </c>
      <c r="B434" s="14" t="s">
        <v>264</v>
      </c>
      <c r="C434" s="50" t="s">
        <v>861</v>
      </c>
      <c r="D434" s="52" t="s">
        <v>277</v>
      </c>
      <c r="E434" s="16">
        <v>94855970</v>
      </c>
      <c r="F434" s="16">
        <v>61656400</v>
      </c>
    </row>
    <row r="435" spans="1:6" s="48" customFormat="1" ht="36.75" customHeight="1">
      <c r="A435" s="50" t="s">
        <v>219</v>
      </c>
      <c r="B435" s="50" t="s">
        <v>678</v>
      </c>
      <c r="C435" s="50" t="s">
        <v>862</v>
      </c>
      <c r="D435" s="52" t="s">
        <v>316</v>
      </c>
      <c r="E435" s="16">
        <v>91749960</v>
      </c>
      <c r="F435" s="16">
        <v>45875000</v>
      </c>
    </row>
    <row r="436" spans="1:6" s="48" customFormat="1" ht="36.75" customHeight="1">
      <c r="A436" s="14" t="s">
        <v>219</v>
      </c>
      <c r="B436" s="14" t="s">
        <v>863</v>
      </c>
      <c r="C436" s="50" t="s">
        <v>836</v>
      </c>
      <c r="D436" s="52" t="s">
        <v>302</v>
      </c>
      <c r="E436" s="16">
        <v>36600000</v>
      </c>
      <c r="F436" s="16">
        <v>20130000</v>
      </c>
    </row>
    <row r="437" spans="1:6" s="48" customFormat="1" ht="36.75" customHeight="1">
      <c r="A437" s="14" t="s">
        <v>133</v>
      </c>
      <c r="B437" s="14" t="s">
        <v>175</v>
      </c>
      <c r="C437" s="50" t="s">
        <v>864</v>
      </c>
      <c r="D437" s="52" t="s">
        <v>280</v>
      </c>
      <c r="E437" s="16">
        <v>100122000</v>
      </c>
      <c r="F437" s="16">
        <v>60073200</v>
      </c>
    </row>
    <row r="438" spans="1:6" s="48" customFormat="1" ht="36.75" customHeight="1">
      <c r="A438" s="50" t="s">
        <v>219</v>
      </c>
      <c r="B438" s="50" t="s">
        <v>219</v>
      </c>
      <c r="C438" s="50" t="s">
        <v>646</v>
      </c>
      <c r="D438" s="52" t="s">
        <v>299</v>
      </c>
      <c r="E438" s="16">
        <v>42750000</v>
      </c>
      <c r="F438" s="66">
        <v>12667200</v>
      </c>
    </row>
    <row r="439" spans="1:6" s="48" customFormat="1" ht="36.75" customHeight="1">
      <c r="A439" s="14" t="s">
        <v>133</v>
      </c>
      <c r="B439" s="14" t="s">
        <v>196</v>
      </c>
      <c r="C439" s="50" t="s">
        <v>865</v>
      </c>
      <c r="D439" s="52" t="s">
        <v>337</v>
      </c>
      <c r="E439" s="16">
        <v>11400000</v>
      </c>
      <c r="F439" s="16">
        <v>7296000</v>
      </c>
    </row>
    <row r="440" spans="1:6" ht="36.75" customHeight="1">
      <c r="A440" s="14" t="s">
        <v>42</v>
      </c>
      <c r="B440" s="14" t="s">
        <v>866</v>
      </c>
      <c r="C440" s="50" t="s">
        <v>867</v>
      </c>
      <c r="D440" s="52" t="s">
        <v>328</v>
      </c>
      <c r="E440" s="16">
        <v>5000000</v>
      </c>
      <c r="F440" s="66">
        <v>2000000</v>
      </c>
    </row>
    <row r="441" spans="1:6" s="48" customFormat="1" ht="36.75" customHeight="1">
      <c r="A441" s="14" t="s">
        <v>58</v>
      </c>
      <c r="B441" s="14" t="s">
        <v>751</v>
      </c>
      <c r="C441" s="50" t="s">
        <v>868</v>
      </c>
      <c r="D441" s="52" t="s">
        <v>280</v>
      </c>
      <c r="E441" s="16">
        <v>106914100</v>
      </c>
      <c r="F441" s="16">
        <v>48111300</v>
      </c>
    </row>
    <row r="442" spans="1:6" s="48" customFormat="1" ht="36.75" customHeight="1">
      <c r="A442" s="14" t="s">
        <v>58</v>
      </c>
      <c r="B442" s="14" t="s">
        <v>73</v>
      </c>
      <c r="C442" s="50" t="s">
        <v>869</v>
      </c>
      <c r="D442" s="52" t="s">
        <v>280</v>
      </c>
      <c r="E442" s="16">
        <v>38817000</v>
      </c>
      <c r="F442" s="16">
        <v>17467700</v>
      </c>
    </row>
    <row r="443" spans="1:6" s="48" customFormat="1" ht="36.75" customHeight="1">
      <c r="A443" s="4" t="s">
        <v>121</v>
      </c>
      <c r="B443" s="4" t="s">
        <v>128</v>
      </c>
      <c r="C443" s="29" t="s">
        <v>790</v>
      </c>
      <c r="D443" s="68" t="s">
        <v>280</v>
      </c>
      <c r="E443" s="9">
        <v>1609596</v>
      </c>
      <c r="F443" s="9">
        <v>965800</v>
      </c>
    </row>
    <row r="444" spans="1:6" s="48" customFormat="1" ht="36.75" customHeight="1">
      <c r="A444" s="50" t="s">
        <v>87</v>
      </c>
      <c r="B444" s="50" t="s">
        <v>110</v>
      </c>
      <c r="C444" s="50" t="s">
        <v>605</v>
      </c>
      <c r="D444" s="52" t="s">
        <v>337</v>
      </c>
      <c r="E444" s="16">
        <v>20340000</v>
      </c>
      <c r="F444" s="16">
        <v>12186000</v>
      </c>
    </row>
    <row r="445" spans="1:6" s="48" customFormat="1" ht="36.75" customHeight="1">
      <c r="A445" s="14" t="s">
        <v>198</v>
      </c>
      <c r="B445" s="14" t="s">
        <v>216</v>
      </c>
      <c r="C445" s="50" t="s">
        <v>870</v>
      </c>
      <c r="D445" s="52" t="s">
        <v>299</v>
      </c>
      <c r="E445" s="16">
        <v>18384300</v>
      </c>
      <c r="F445" s="16">
        <v>7353700</v>
      </c>
    </row>
    <row r="446" spans="1:6" s="48" customFormat="1" ht="36.75" customHeight="1">
      <c r="A446" s="14" t="s">
        <v>198</v>
      </c>
      <c r="B446" s="14" t="s">
        <v>199</v>
      </c>
      <c r="C446" s="50" t="s">
        <v>871</v>
      </c>
      <c r="D446" s="53" t="s">
        <v>280</v>
      </c>
      <c r="E446" s="16">
        <v>13200000</v>
      </c>
      <c r="F446" s="16">
        <v>7260000</v>
      </c>
    </row>
    <row r="447" spans="1:6" s="48" customFormat="1" ht="36.75" customHeight="1">
      <c r="A447" s="14" t="s">
        <v>198</v>
      </c>
      <c r="B447" s="14" t="s">
        <v>199</v>
      </c>
      <c r="C447" s="50" t="s">
        <v>872</v>
      </c>
      <c r="D447" s="53" t="s">
        <v>280</v>
      </c>
      <c r="E447" s="16">
        <v>16800000</v>
      </c>
      <c r="F447" s="16">
        <v>9240000</v>
      </c>
    </row>
    <row r="448" spans="1:6" s="48" customFormat="1" ht="36.75" customHeight="1">
      <c r="A448" s="14" t="s">
        <v>198</v>
      </c>
      <c r="B448" s="14" t="s">
        <v>199</v>
      </c>
      <c r="C448" s="50" t="s">
        <v>873</v>
      </c>
      <c r="D448" s="53" t="s">
        <v>280</v>
      </c>
      <c r="E448" s="16">
        <v>12000000</v>
      </c>
      <c r="F448" s="16">
        <v>6600000</v>
      </c>
    </row>
    <row r="449" spans="1:6" s="48" customFormat="1" ht="36.75" customHeight="1">
      <c r="A449" s="14" t="s">
        <v>198</v>
      </c>
      <c r="B449" s="14" t="s">
        <v>199</v>
      </c>
      <c r="C449" s="50" t="s">
        <v>874</v>
      </c>
      <c r="D449" s="53" t="s">
        <v>280</v>
      </c>
      <c r="E449" s="16">
        <v>14400000</v>
      </c>
      <c r="F449" s="16">
        <v>7920000</v>
      </c>
    </row>
    <row r="450" spans="1:6" s="48" customFormat="1" ht="36.75" customHeight="1">
      <c r="A450" s="14" t="s">
        <v>198</v>
      </c>
      <c r="B450" s="14" t="s">
        <v>199</v>
      </c>
      <c r="C450" s="50" t="s">
        <v>875</v>
      </c>
      <c r="D450" s="52" t="s">
        <v>337</v>
      </c>
      <c r="E450" s="16">
        <v>7798800</v>
      </c>
      <c r="F450" s="16">
        <v>4627500</v>
      </c>
    </row>
    <row r="451" spans="1:6" s="48" customFormat="1" ht="36.75" customHeight="1">
      <c r="A451" s="14" t="s">
        <v>58</v>
      </c>
      <c r="B451" s="14" t="s">
        <v>300</v>
      </c>
      <c r="C451" s="50" t="s">
        <v>876</v>
      </c>
      <c r="D451" s="52" t="s">
        <v>337</v>
      </c>
      <c r="E451" s="16">
        <v>5038560</v>
      </c>
      <c r="F451" s="16">
        <v>2519300</v>
      </c>
    </row>
    <row r="452" spans="1:6" s="48" customFormat="1" ht="36.75" customHeight="1">
      <c r="A452" s="14" t="s">
        <v>58</v>
      </c>
      <c r="B452" s="14" t="s">
        <v>877</v>
      </c>
      <c r="C452" s="50" t="s">
        <v>878</v>
      </c>
      <c r="D452" s="52" t="s">
        <v>277</v>
      </c>
      <c r="E452" s="16">
        <v>74904000</v>
      </c>
      <c r="F452" s="16">
        <v>37452000</v>
      </c>
    </row>
    <row r="453" spans="1:6" s="48" customFormat="1" ht="36.75" customHeight="1">
      <c r="A453" s="14" t="s">
        <v>58</v>
      </c>
      <c r="B453" s="14" t="s">
        <v>303</v>
      </c>
      <c r="C453" s="50" t="s">
        <v>879</v>
      </c>
      <c r="D453" s="52" t="s">
        <v>299</v>
      </c>
      <c r="E453" s="16">
        <v>6489000</v>
      </c>
      <c r="F453" s="16">
        <v>2920100</v>
      </c>
    </row>
    <row r="454" spans="1:6" s="48" customFormat="1" ht="36.75" customHeight="1">
      <c r="A454" s="14" t="s">
        <v>58</v>
      </c>
      <c r="B454" s="14" t="s">
        <v>880</v>
      </c>
      <c r="C454" s="50" t="s">
        <v>881</v>
      </c>
      <c r="D454" s="52" t="s">
        <v>280</v>
      </c>
      <c r="E454" s="16">
        <v>7458083</v>
      </c>
      <c r="F454" s="16">
        <v>3356100</v>
      </c>
    </row>
    <row r="455" spans="1:6" s="48" customFormat="1" ht="36.75" customHeight="1">
      <c r="A455" s="14" t="s">
        <v>58</v>
      </c>
      <c r="B455" s="14" t="s">
        <v>73</v>
      </c>
      <c r="C455" s="50" t="s">
        <v>882</v>
      </c>
      <c r="D455" s="52" t="s">
        <v>337</v>
      </c>
      <c r="E455" s="16">
        <v>8280000</v>
      </c>
      <c r="F455" s="16">
        <v>4140000</v>
      </c>
    </row>
    <row r="456" spans="1:6" s="48" customFormat="1" ht="36.75" customHeight="1">
      <c r="A456" s="14" t="s">
        <v>58</v>
      </c>
      <c r="B456" s="14" t="s">
        <v>303</v>
      </c>
      <c r="C456" s="50" t="s">
        <v>883</v>
      </c>
      <c r="D456" s="52" t="s">
        <v>316</v>
      </c>
      <c r="E456" s="16">
        <v>52676079</v>
      </c>
      <c r="F456" s="16">
        <v>34239400</v>
      </c>
    </row>
    <row r="457" spans="1:6" s="48" customFormat="1" ht="36.75" customHeight="1">
      <c r="A457" s="14" t="s">
        <v>58</v>
      </c>
      <c r="B457" s="14" t="s">
        <v>79</v>
      </c>
      <c r="C457" s="50" t="s">
        <v>853</v>
      </c>
      <c r="D457" s="52" t="s">
        <v>277</v>
      </c>
      <c r="E457" s="16">
        <v>146347002</v>
      </c>
      <c r="F457" s="16">
        <v>73173500</v>
      </c>
    </row>
    <row r="458" spans="1:6" s="48" customFormat="1" ht="36.75" customHeight="1">
      <c r="A458" s="14" t="s">
        <v>58</v>
      </c>
      <c r="B458" s="14" t="s">
        <v>884</v>
      </c>
      <c r="C458" s="50" t="s">
        <v>885</v>
      </c>
      <c r="D458" s="52" t="s">
        <v>277</v>
      </c>
      <c r="E458" s="16">
        <v>22080000</v>
      </c>
      <c r="F458" s="16">
        <v>11040000</v>
      </c>
    </row>
    <row r="459" spans="1:6" s="48" customFormat="1" ht="36.75" customHeight="1">
      <c r="A459" s="14" t="s">
        <v>232</v>
      </c>
      <c r="B459" s="14" t="s">
        <v>662</v>
      </c>
      <c r="C459" s="50" t="s">
        <v>886</v>
      </c>
      <c r="D459" s="52" t="s">
        <v>302</v>
      </c>
      <c r="E459" s="16">
        <v>12800040</v>
      </c>
      <c r="F459" s="16">
        <v>8320000</v>
      </c>
    </row>
    <row r="460" spans="1:6" s="48" customFormat="1" ht="36.75" customHeight="1">
      <c r="A460" s="50" t="s">
        <v>219</v>
      </c>
      <c r="B460" s="50" t="s">
        <v>887</v>
      </c>
      <c r="C460" s="50" t="s">
        <v>888</v>
      </c>
      <c r="D460" s="52" t="s">
        <v>280</v>
      </c>
      <c r="E460" s="16">
        <v>21420000</v>
      </c>
      <c r="F460" s="16">
        <v>6648800</v>
      </c>
    </row>
    <row r="461" spans="1:6" s="48" customFormat="1" ht="36.75" customHeight="1">
      <c r="A461" s="50" t="s">
        <v>219</v>
      </c>
      <c r="B461" s="50" t="s">
        <v>796</v>
      </c>
      <c r="C461" s="50" t="s">
        <v>889</v>
      </c>
      <c r="D461" s="52" t="s">
        <v>280</v>
      </c>
      <c r="E461" s="16">
        <v>12490000</v>
      </c>
      <c r="F461" s="16">
        <v>7494000</v>
      </c>
    </row>
    <row r="462" spans="1:6" s="48" customFormat="1" ht="36.75" customHeight="1">
      <c r="A462" s="50" t="s">
        <v>42</v>
      </c>
      <c r="B462" s="50" t="s">
        <v>437</v>
      </c>
      <c r="C462" s="50" t="s">
        <v>890</v>
      </c>
      <c r="D462" s="52" t="s">
        <v>277</v>
      </c>
      <c r="E462" s="16">
        <v>3757700</v>
      </c>
      <c r="F462" s="16">
        <v>2887600</v>
      </c>
    </row>
    <row r="463" spans="1:6" s="48" customFormat="1" ht="67.5" customHeight="1">
      <c r="A463" s="50" t="s">
        <v>232</v>
      </c>
      <c r="B463" s="50" t="s">
        <v>233</v>
      </c>
      <c r="C463" s="50" t="s">
        <v>891</v>
      </c>
      <c r="D463" s="52" t="s">
        <v>328</v>
      </c>
      <c r="E463" s="16">
        <v>480454600</v>
      </c>
      <c r="F463" s="16">
        <v>240227300</v>
      </c>
    </row>
    <row r="464" spans="1:6" s="48" customFormat="1" ht="78" customHeight="1">
      <c r="A464" s="14" t="s">
        <v>232</v>
      </c>
      <c r="B464" s="14" t="s">
        <v>238</v>
      </c>
      <c r="C464" s="50" t="s">
        <v>892</v>
      </c>
      <c r="D464" s="52" t="s">
        <v>328</v>
      </c>
      <c r="E464" s="16">
        <v>51216000</v>
      </c>
      <c r="F464" s="16">
        <v>25608000</v>
      </c>
    </row>
    <row r="465" spans="1:6" s="48" customFormat="1" ht="36.75" customHeight="1">
      <c r="A465" s="14" t="s">
        <v>198</v>
      </c>
      <c r="B465" s="14" t="s">
        <v>893</v>
      </c>
      <c r="C465" s="50" t="s">
        <v>894</v>
      </c>
      <c r="D465" s="52" t="s">
        <v>514</v>
      </c>
      <c r="E465" s="16">
        <v>15428640</v>
      </c>
      <c r="F465" s="16">
        <v>8485700</v>
      </c>
    </row>
    <row r="466" spans="1:6" s="48" customFormat="1" ht="36.75" customHeight="1" thickBot="1">
      <c r="A466" s="14" t="s">
        <v>133</v>
      </c>
      <c r="B466" s="14" t="s">
        <v>189</v>
      </c>
      <c r="C466" s="50" t="s">
        <v>895</v>
      </c>
      <c r="D466" s="52" t="s">
        <v>337</v>
      </c>
      <c r="E466" s="16">
        <v>17398800</v>
      </c>
      <c r="F466" s="16">
        <v>11309200</v>
      </c>
    </row>
    <row r="467" spans="1:6" s="48" customFormat="1" ht="21" customHeight="1" thickBot="1">
      <c r="A467" s="182" t="s">
        <v>896</v>
      </c>
      <c r="B467" s="183"/>
      <c r="C467" s="183"/>
      <c r="D467" s="163"/>
      <c r="E467" s="164">
        <f>SUM(E3:E466)</f>
        <v>17465361887</v>
      </c>
      <c r="F467" s="164">
        <f>SUM(F3:F466)</f>
        <v>9597739200</v>
      </c>
    </row>
    <row r="468" spans="2:3" ht="20.25" customHeight="1">
      <c r="B468" s="181"/>
      <c r="C468" s="181"/>
    </row>
  </sheetData>
  <mergeCells count="13">
    <mergeCell ref="B468:C468"/>
    <mergeCell ref="A467:C467"/>
    <mergeCell ref="E322:E323"/>
    <mergeCell ref="F322:F323"/>
    <mergeCell ref="F21:F22"/>
    <mergeCell ref="E248:E250"/>
    <mergeCell ref="F248:F250"/>
    <mergeCell ref="E1:E2"/>
    <mergeCell ref="F1:F2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21"/>
  <sheetViews>
    <sheetView tabSelected="1" workbookViewId="0" topLeftCell="A583">
      <selection activeCell="E567" sqref="E567"/>
    </sheetView>
  </sheetViews>
  <sheetFormatPr defaultColWidth="9.140625" defaultRowHeight="15"/>
  <cols>
    <col min="1" max="1" width="8.140625" style="130" customWidth="1"/>
    <col min="2" max="2" width="14.28125" style="48" customWidth="1"/>
    <col min="3" max="3" width="53.7109375" style="48" customWidth="1"/>
    <col min="4" max="4" width="22.57421875" style="113" customWidth="1"/>
    <col min="5" max="5" width="19.28125" style="114" customWidth="1"/>
    <col min="6" max="6" width="12.8515625" style="114" hidden="1" customWidth="1"/>
    <col min="7" max="7" width="14.57421875" style="114" hidden="1" customWidth="1"/>
    <col min="8" max="8" width="13.57421875" style="114" hidden="1" customWidth="1"/>
    <col min="9" max="9" width="14.8515625" style="114" hidden="1" customWidth="1"/>
    <col min="10" max="10" width="14.28125" style="114" hidden="1" customWidth="1"/>
    <col min="11" max="11" width="18.8515625" style="114" hidden="1" customWidth="1"/>
    <col min="12" max="12" width="17.8515625" style="114" hidden="1" customWidth="1"/>
    <col min="13" max="13" width="12.28125" style="114" hidden="1" customWidth="1"/>
    <col min="14" max="14" width="17.57421875" style="114" customWidth="1"/>
    <col min="15" max="15" width="9.140625" style="114" customWidth="1"/>
    <col min="16" max="48" width="9.140625" style="145" customWidth="1"/>
    <col min="49" max="16384" width="9.140625" style="114" customWidth="1"/>
  </cols>
  <sheetData>
    <row r="1" spans="1:48" s="48" customFormat="1" ht="37.5" customHeight="1" thickBo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</row>
    <row r="2" spans="1:14" ht="45.75" customHeight="1">
      <c r="A2" s="192" t="s">
        <v>269</v>
      </c>
      <c r="B2" s="192" t="s">
        <v>270</v>
      </c>
      <c r="C2" s="194" t="s">
        <v>271</v>
      </c>
      <c r="D2" s="196" t="s">
        <v>272</v>
      </c>
      <c r="E2" s="192" t="s">
        <v>1669</v>
      </c>
      <c r="F2" s="134"/>
      <c r="G2" s="190" t="s">
        <v>898</v>
      </c>
      <c r="H2" s="190" t="s">
        <v>899</v>
      </c>
      <c r="I2" s="190" t="s">
        <v>900</v>
      </c>
      <c r="J2" s="190" t="s">
        <v>901</v>
      </c>
      <c r="K2" s="190" t="s">
        <v>902</v>
      </c>
      <c r="L2" s="190" t="s">
        <v>897</v>
      </c>
      <c r="M2" s="190" t="s">
        <v>903</v>
      </c>
      <c r="N2" s="204" t="s">
        <v>1657</v>
      </c>
    </row>
    <row r="3" spans="1:14" ht="7.5" customHeight="1">
      <c r="A3" s="193"/>
      <c r="B3" s="193"/>
      <c r="C3" s="195"/>
      <c r="D3" s="197"/>
      <c r="E3" s="193"/>
      <c r="F3" s="132"/>
      <c r="G3" s="191"/>
      <c r="H3" s="191"/>
      <c r="I3" s="191"/>
      <c r="J3" s="191"/>
      <c r="K3" s="191"/>
      <c r="L3" s="191"/>
      <c r="M3" s="191"/>
      <c r="N3" s="205"/>
    </row>
    <row r="4" spans="1:14" ht="46.5" customHeight="1">
      <c r="A4" s="193"/>
      <c r="B4" s="193"/>
      <c r="C4" s="195"/>
      <c r="D4" s="197"/>
      <c r="E4" s="193"/>
      <c r="F4" s="132" t="s">
        <v>904</v>
      </c>
      <c r="G4" s="178"/>
      <c r="H4" s="178"/>
      <c r="I4" s="178"/>
      <c r="J4" s="178"/>
      <c r="K4" s="178"/>
      <c r="L4" s="178"/>
      <c r="M4" s="178"/>
      <c r="N4" s="205"/>
    </row>
    <row r="5" spans="1:48" s="115" customFormat="1" ht="46.5" customHeight="1">
      <c r="A5" s="199" t="s">
        <v>219</v>
      </c>
      <c r="B5" s="4" t="s">
        <v>290</v>
      </c>
      <c r="C5" s="29" t="s">
        <v>905</v>
      </c>
      <c r="D5" s="68" t="s">
        <v>280</v>
      </c>
      <c r="E5" s="29">
        <f>'[1]Ararat+'!K6</f>
        <v>53064840</v>
      </c>
      <c r="F5" s="9">
        <v>0</v>
      </c>
      <c r="G5" s="9">
        <v>1590000</v>
      </c>
      <c r="H5" s="9">
        <v>159000</v>
      </c>
      <c r="I5" s="9">
        <v>825000</v>
      </c>
      <c r="J5" s="9">
        <v>310560</v>
      </c>
      <c r="K5" s="9">
        <v>53064840</v>
      </c>
      <c r="L5" s="9">
        <f aca="true" t="shared" si="0" ref="L5:L36">F5+G5+H5+I5+J5+K5</f>
        <v>55949400</v>
      </c>
      <c r="M5" s="9">
        <v>45</v>
      </c>
      <c r="N5" s="135">
        <v>25105700</v>
      </c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</row>
    <row r="6" spans="1:48" s="115" customFormat="1" ht="46.5" customHeight="1">
      <c r="A6" s="199"/>
      <c r="B6" s="4" t="s">
        <v>665</v>
      </c>
      <c r="C6" s="29" t="s">
        <v>906</v>
      </c>
      <c r="D6" s="68" t="s">
        <v>280</v>
      </c>
      <c r="E6" s="29">
        <f>'[1]Ararat+'!K7</f>
        <v>57820000</v>
      </c>
      <c r="F6" s="9">
        <v>0</v>
      </c>
      <c r="G6" s="9">
        <v>990000</v>
      </c>
      <c r="H6" s="9">
        <v>90000</v>
      </c>
      <c r="I6" s="9">
        <v>800000</v>
      </c>
      <c r="J6" s="9">
        <v>338040</v>
      </c>
      <c r="K6" s="9">
        <v>57820000</v>
      </c>
      <c r="L6" s="9">
        <f t="shared" si="0"/>
        <v>60038040</v>
      </c>
      <c r="M6" s="9">
        <v>45</v>
      </c>
      <c r="N6" s="135">
        <f>L6*M6/100</f>
        <v>27017118</v>
      </c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</row>
    <row r="7" spans="1:48" s="115" customFormat="1" ht="46.5" customHeight="1">
      <c r="A7" s="199"/>
      <c r="B7" s="29" t="s">
        <v>717</v>
      </c>
      <c r="C7" s="29" t="s">
        <v>907</v>
      </c>
      <c r="D7" s="68" t="s">
        <v>908</v>
      </c>
      <c r="E7" s="29">
        <f>'[1]Ararat+'!K8</f>
        <v>11998800</v>
      </c>
      <c r="F7" s="9">
        <v>0</v>
      </c>
      <c r="G7" s="9">
        <v>250000</v>
      </c>
      <c r="H7" s="9">
        <v>50000</v>
      </c>
      <c r="I7" s="9">
        <v>102000</v>
      </c>
      <c r="J7" s="9">
        <v>79000</v>
      </c>
      <c r="K7" s="9">
        <v>11998800</v>
      </c>
      <c r="L7" s="9">
        <f t="shared" si="0"/>
        <v>12479800</v>
      </c>
      <c r="M7" s="9">
        <v>55</v>
      </c>
      <c r="N7" s="135">
        <f>L7*M7/100</f>
        <v>6863890</v>
      </c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</row>
    <row r="8" spans="1:48" s="115" customFormat="1" ht="46.5" customHeight="1">
      <c r="A8" s="199"/>
      <c r="B8" s="4" t="s">
        <v>909</v>
      </c>
      <c r="C8" s="29" t="s">
        <v>910</v>
      </c>
      <c r="D8" s="68" t="s">
        <v>302</v>
      </c>
      <c r="E8" s="29">
        <f>'[1]Ararat+'!K9</f>
        <v>24150000</v>
      </c>
      <c r="F8" s="9"/>
      <c r="G8" s="9"/>
      <c r="H8" s="9"/>
      <c r="I8" s="9"/>
      <c r="J8" s="9"/>
      <c r="K8" s="9"/>
      <c r="L8" s="9">
        <f t="shared" si="0"/>
        <v>0</v>
      </c>
      <c r="M8" s="9"/>
      <c r="N8" s="135">
        <v>13967200</v>
      </c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</row>
    <row r="9" spans="1:48" s="115" customFormat="1" ht="46.5" customHeight="1">
      <c r="A9" s="199"/>
      <c r="B9" s="4" t="s">
        <v>911</v>
      </c>
      <c r="C9" s="29" t="s">
        <v>912</v>
      </c>
      <c r="D9" s="68" t="s">
        <v>908</v>
      </c>
      <c r="E9" s="29">
        <f>'[1]Ararat+'!K10</f>
        <v>6484000</v>
      </c>
      <c r="F9" s="9">
        <v>0</v>
      </c>
      <c r="G9" s="9">
        <v>500000</v>
      </c>
      <c r="H9" s="9">
        <v>50000</v>
      </c>
      <c r="I9" s="9">
        <v>199800</v>
      </c>
      <c r="J9" s="9">
        <v>49500</v>
      </c>
      <c r="K9" s="9">
        <v>6484000</v>
      </c>
      <c r="L9" s="9">
        <f t="shared" si="0"/>
        <v>7283300</v>
      </c>
      <c r="M9" s="9">
        <v>55</v>
      </c>
      <c r="N9" s="135">
        <f>L9*M9/100</f>
        <v>4005815</v>
      </c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</row>
    <row r="10" spans="1:48" s="72" customFormat="1" ht="46.5" customHeight="1">
      <c r="A10" s="199"/>
      <c r="B10" s="29" t="s">
        <v>913</v>
      </c>
      <c r="C10" s="29" t="s">
        <v>914</v>
      </c>
      <c r="D10" s="68" t="s">
        <v>280</v>
      </c>
      <c r="E10" s="29">
        <f>'[1]Ararat+'!K12</f>
        <v>24500878</v>
      </c>
      <c r="F10" s="9">
        <v>0</v>
      </c>
      <c r="G10" s="9">
        <v>750000</v>
      </c>
      <c r="H10" s="9">
        <v>50000</v>
      </c>
      <c r="I10" s="9">
        <v>470000</v>
      </c>
      <c r="J10" s="9">
        <v>121680</v>
      </c>
      <c r="K10" s="9">
        <v>24500878</v>
      </c>
      <c r="L10" s="9">
        <f t="shared" si="0"/>
        <v>25892558</v>
      </c>
      <c r="M10" s="9">
        <v>45</v>
      </c>
      <c r="N10" s="135">
        <f>L10*M10/100</f>
        <v>11651651.1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</row>
    <row r="11" spans="1:48" s="115" customFormat="1" ht="46.5" customHeight="1">
      <c r="A11" s="199"/>
      <c r="B11" s="29" t="s">
        <v>913</v>
      </c>
      <c r="C11" s="29" t="s">
        <v>915</v>
      </c>
      <c r="D11" s="68" t="s">
        <v>916</v>
      </c>
      <c r="E11" s="29">
        <f>'[1]Ararat+'!K13</f>
        <v>15104000</v>
      </c>
      <c r="F11" s="9">
        <v>0</v>
      </c>
      <c r="G11" s="9">
        <v>800000</v>
      </c>
      <c r="H11" s="9">
        <v>40000</v>
      </c>
      <c r="I11" s="9">
        <v>449000</v>
      </c>
      <c r="J11" s="9">
        <v>130000</v>
      </c>
      <c r="K11" s="9">
        <v>15104000</v>
      </c>
      <c r="L11" s="9">
        <f t="shared" si="0"/>
        <v>16523000</v>
      </c>
      <c r="M11" s="9">
        <v>50</v>
      </c>
      <c r="N11" s="135">
        <f>L11*M11/100</f>
        <v>8261500</v>
      </c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</row>
    <row r="12" spans="1:48" s="72" customFormat="1" ht="46.5" customHeight="1">
      <c r="A12" s="199"/>
      <c r="B12" s="4" t="s">
        <v>678</v>
      </c>
      <c r="C12" s="29" t="s">
        <v>917</v>
      </c>
      <c r="D12" s="68" t="s">
        <v>918</v>
      </c>
      <c r="E12" s="29">
        <v>12635000</v>
      </c>
      <c r="F12" s="9">
        <v>0</v>
      </c>
      <c r="G12" s="9">
        <v>300000</v>
      </c>
      <c r="H12" s="9">
        <v>70000</v>
      </c>
      <c r="I12" s="9">
        <v>150000</v>
      </c>
      <c r="J12" s="9">
        <v>15000</v>
      </c>
      <c r="K12" s="9">
        <v>12100000</v>
      </c>
      <c r="L12" s="9">
        <f t="shared" si="0"/>
        <v>12635000</v>
      </c>
      <c r="M12" s="9">
        <v>30</v>
      </c>
      <c r="N12" s="135">
        <f>L12*M12/100</f>
        <v>3790500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</row>
    <row r="13" spans="1:48" s="72" customFormat="1" ht="46.5" customHeight="1">
      <c r="A13" s="199"/>
      <c r="B13" s="4" t="s">
        <v>220</v>
      </c>
      <c r="C13" s="29" t="s">
        <v>1652</v>
      </c>
      <c r="D13" s="68" t="s">
        <v>919</v>
      </c>
      <c r="E13" s="29">
        <f>'[1]Ararat+'!K15</f>
        <v>12100000</v>
      </c>
      <c r="F13" s="9">
        <v>0</v>
      </c>
      <c r="G13" s="9">
        <v>330000</v>
      </c>
      <c r="H13" s="9">
        <v>0</v>
      </c>
      <c r="I13" s="9">
        <v>100000</v>
      </c>
      <c r="J13" s="9">
        <v>30000</v>
      </c>
      <c r="K13" s="9">
        <v>7000000</v>
      </c>
      <c r="L13" s="9">
        <f t="shared" si="0"/>
        <v>7460000</v>
      </c>
      <c r="M13" s="9">
        <v>30</v>
      </c>
      <c r="N13" s="135">
        <f>L13*M13/100</f>
        <v>2238000</v>
      </c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</row>
    <row r="14" spans="1:48" s="72" customFormat="1" ht="46.5" customHeight="1">
      <c r="A14" s="199"/>
      <c r="B14" s="4" t="s">
        <v>920</v>
      </c>
      <c r="C14" s="29" t="s">
        <v>1653</v>
      </c>
      <c r="D14" s="68" t="s">
        <v>280</v>
      </c>
      <c r="E14" s="29">
        <f>'[1]Ararat+'!K16</f>
        <v>7000000</v>
      </c>
      <c r="F14" s="9"/>
      <c r="G14" s="9"/>
      <c r="H14" s="9"/>
      <c r="I14" s="9"/>
      <c r="J14" s="9"/>
      <c r="K14" s="9"/>
      <c r="L14" s="9">
        <f t="shared" si="0"/>
        <v>0</v>
      </c>
      <c r="M14" s="9"/>
      <c r="N14" s="135">
        <v>10961601</v>
      </c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</row>
    <row r="15" spans="1:48" s="72" customFormat="1" ht="46.5" customHeight="1">
      <c r="A15" s="199"/>
      <c r="B15" s="4" t="s">
        <v>351</v>
      </c>
      <c r="C15" s="29" t="s">
        <v>1654</v>
      </c>
      <c r="D15" s="68" t="s">
        <v>921</v>
      </c>
      <c r="E15" s="29">
        <f>'[1]Ararat+'!K17</f>
        <v>23201634</v>
      </c>
      <c r="F15" s="9">
        <v>0</v>
      </c>
      <c r="G15" s="9">
        <v>0</v>
      </c>
      <c r="H15" s="9">
        <v>0</v>
      </c>
      <c r="I15" s="9">
        <v>320000</v>
      </c>
      <c r="J15" s="9">
        <v>90000</v>
      </c>
      <c r="K15" s="9">
        <v>19700000</v>
      </c>
      <c r="L15" s="9">
        <f t="shared" si="0"/>
        <v>20110000</v>
      </c>
      <c r="M15" s="9">
        <v>50</v>
      </c>
      <c r="N15" s="135">
        <f>L15*M15/100</f>
        <v>10055000</v>
      </c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</row>
    <row r="16" spans="1:48" s="72" customFormat="1" ht="46.5" customHeight="1">
      <c r="A16" s="199"/>
      <c r="B16" s="4" t="s">
        <v>922</v>
      </c>
      <c r="C16" s="29" t="s">
        <v>1655</v>
      </c>
      <c r="D16" s="68" t="s">
        <v>280</v>
      </c>
      <c r="E16" s="29">
        <v>40000000</v>
      </c>
      <c r="F16" s="9"/>
      <c r="G16" s="9"/>
      <c r="H16" s="9"/>
      <c r="I16" s="9"/>
      <c r="J16" s="9"/>
      <c r="K16" s="9"/>
      <c r="L16" s="9">
        <f t="shared" si="0"/>
        <v>0</v>
      </c>
      <c r="M16" s="9"/>
      <c r="N16" s="135">
        <v>19262695</v>
      </c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</row>
    <row r="17" spans="1:48" s="72" customFormat="1" ht="46.5" customHeight="1">
      <c r="A17" s="199"/>
      <c r="B17" s="4" t="s">
        <v>923</v>
      </c>
      <c r="C17" s="29" t="s">
        <v>924</v>
      </c>
      <c r="D17" s="68" t="s">
        <v>280</v>
      </c>
      <c r="E17" s="29">
        <f>'[1]Ararat+'!K22</f>
        <v>106783838</v>
      </c>
      <c r="F17" s="9"/>
      <c r="G17" s="9"/>
      <c r="H17" s="9"/>
      <c r="I17" s="9"/>
      <c r="J17" s="9"/>
      <c r="K17" s="9"/>
      <c r="L17" s="9">
        <f t="shared" si="0"/>
        <v>0</v>
      </c>
      <c r="M17" s="9"/>
      <c r="N17" s="135">
        <v>49588325</v>
      </c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</row>
    <row r="18" spans="1:48" s="72" customFormat="1" ht="46.5" customHeight="1">
      <c r="A18" s="199"/>
      <c r="B18" s="4" t="s">
        <v>923</v>
      </c>
      <c r="C18" s="29" t="s">
        <v>925</v>
      </c>
      <c r="D18" s="68" t="s">
        <v>926</v>
      </c>
      <c r="E18" s="29">
        <f>'[1]Ararat+'!K23</f>
        <v>5713410</v>
      </c>
      <c r="F18" s="9"/>
      <c r="G18" s="9"/>
      <c r="H18" s="9"/>
      <c r="I18" s="9"/>
      <c r="J18" s="9"/>
      <c r="K18" s="9"/>
      <c r="L18" s="9">
        <f t="shared" si="0"/>
        <v>0</v>
      </c>
      <c r="M18" s="9"/>
      <c r="N18" s="135">
        <v>1879023</v>
      </c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</row>
    <row r="19" spans="1:48" s="72" customFormat="1" ht="46.5" customHeight="1">
      <c r="A19" s="199"/>
      <c r="B19" s="4" t="s">
        <v>927</v>
      </c>
      <c r="C19" s="29" t="s">
        <v>928</v>
      </c>
      <c r="D19" s="68" t="s">
        <v>302</v>
      </c>
      <c r="E19" s="29">
        <f>'[1]Ararat+'!K24</f>
        <v>8280000</v>
      </c>
      <c r="F19" s="9">
        <v>0</v>
      </c>
      <c r="G19" s="9">
        <v>600000</v>
      </c>
      <c r="H19" s="9">
        <v>60000</v>
      </c>
      <c r="I19" s="9">
        <v>142000</v>
      </c>
      <c r="J19" s="9">
        <v>47000</v>
      </c>
      <c r="K19" s="9">
        <v>8280000</v>
      </c>
      <c r="L19" s="9">
        <f t="shared" si="0"/>
        <v>9129000</v>
      </c>
      <c r="M19" s="9">
        <v>53.11</v>
      </c>
      <c r="N19" s="135">
        <v>4848800</v>
      </c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</row>
    <row r="20" spans="1:48" s="72" customFormat="1" ht="46.5" customHeight="1">
      <c r="A20" s="199"/>
      <c r="B20" s="4" t="s">
        <v>929</v>
      </c>
      <c r="C20" s="29" t="s">
        <v>930</v>
      </c>
      <c r="D20" s="68" t="s">
        <v>302</v>
      </c>
      <c r="E20" s="29">
        <f>'[1]Ararat+'!K25</f>
        <v>29760000</v>
      </c>
      <c r="F20" s="9">
        <v>0</v>
      </c>
      <c r="G20" s="9">
        <v>900000</v>
      </c>
      <c r="H20" s="9">
        <v>50000</v>
      </c>
      <c r="I20" s="9">
        <v>510000</v>
      </c>
      <c r="J20" s="9">
        <v>150000</v>
      </c>
      <c r="K20" s="9">
        <v>29760000</v>
      </c>
      <c r="L20" s="9">
        <f t="shared" si="0"/>
        <v>31370000</v>
      </c>
      <c r="M20" s="9">
        <v>55</v>
      </c>
      <c r="N20" s="135">
        <f>L20*M20/100</f>
        <v>17253500</v>
      </c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</row>
    <row r="21" spans="1:48" s="72" customFormat="1" ht="46.5" customHeight="1">
      <c r="A21" s="199"/>
      <c r="B21" s="4" t="s">
        <v>688</v>
      </c>
      <c r="C21" s="29" t="s">
        <v>931</v>
      </c>
      <c r="D21" s="68" t="s">
        <v>918</v>
      </c>
      <c r="E21" s="29">
        <f>'[1]Ararat+'!K27</f>
        <v>20200000</v>
      </c>
      <c r="F21" s="9">
        <v>0</v>
      </c>
      <c r="G21" s="9">
        <v>600000</v>
      </c>
      <c r="H21" s="9">
        <v>10000</v>
      </c>
      <c r="I21" s="9">
        <v>350000</v>
      </c>
      <c r="J21" s="9">
        <v>120000</v>
      </c>
      <c r="K21" s="9">
        <v>20200000</v>
      </c>
      <c r="L21" s="9">
        <f t="shared" si="0"/>
        <v>21280000</v>
      </c>
      <c r="M21" s="9">
        <v>30</v>
      </c>
      <c r="N21" s="135">
        <f>L21*M21/100</f>
        <v>6384000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</row>
    <row r="22" spans="1:48" s="72" customFormat="1" ht="46.5" customHeight="1">
      <c r="A22" s="199"/>
      <c r="B22" s="4" t="s">
        <v>345</v>
      </c>
      <c r="C22" s="29" t="s">
        <v>932</v>
      </c>
      <c r="D22" s="68" t="s">
        <v>316</v>
      </c>
      <c r="E22" s="29">
        <f>'[1]Ararat+'!K28</f>
        <v>8076000</v>
      </c>
      <c r="F22" s="9">
        <v>0</v>
      </c>
      <c r="G22" s="9">
        <v>300000</v>
      </c>
      <c r="H22" s="9">
        <v>50000</v>
      </c>
      <c r="I22" s="9">
        <v>180000</v>
      </c>
      <c r="J22" s="9">
        <v>50000</v>
      </c>
      <c r="K22" s="9">
        <v>8076000</v>
      </c>
      <c r="L22" s="9">
        <f t="shared" si="0"/>
        <v>8656000</v>
      </c>
      <c r="M22" s="9">
        <v>50</v>
      </c>
      <c r="N22" s="135">
        <v>4328300</v>
      </c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</row>
    <row r="23" spans="1:48" s="72" customFormat="1" ht="46.5" customHeight="1">
      <c r="A23" s="199"/>
      <c r="B23" s="29" t="s">
        <v>933</v>
      </c>
      <c r="C23" s="29" t="s">
        <v>934</v>
      </c>
      <c r="D23" s="68" t="s">
        <v>280</v>
      </c>
      <c r="E23" s="29">
        <f>'[1]Ararat+'!K29</f>
        <v>81491100</v>
      </c>
      <c r="F23" s="9"/>
      <c r="G23" s="9"/>
      <c r="H23" s="9"/>
      <c r="I23" s="9"/>
      <c r="J23" s="9"/>
      <c r="K23" s="9"/>
      <c r="L23" s="9">
        <f t="shared" si="0"/>
        <v>0</v>
      </c>
      <c r="M23" s="9"/>
      <c r="N23" s="135">
        <v>37945074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</row>
    <row r="24" spans="1:48" s="72" customFormat="1" ht="46.5" customHeight="1">
      <c r="A24" s="199"/>
      <c r="B24" s="4" t="s">
        <v>935</v>
      </c>
      <c r="C24" s="29" t="s">
        <v>936</v>
      </c>
      <c r="D24" s="68" t="s">
        <v>280</v>
      </c>
      <c r="E24" s="29">
        <f>'[1]Ararat+'!K30</f>
        <v>17180475</v>
      </c>
      <c r="F24" s="9">
        <v>0</v>
      </c>
      <c r="G24" s="9">
        <v>540000</v>
      </c>
      <c r="H24" s="9">
        <v>54000</v>
      </c>
      <c r="I24" s="9">
        <v>327847</v>
      </c>
      <c r="J24" s="9">
        <v>100000</v>
      </c>
      <c r="K24" s="9">
        <v>17180475</v>
      </c>
      <c r="L24" s="9">
        <f t="shared" si="0"/>
        <v>18202322</v>
      </c>
      <c r="M24" s="9">
        <v>45</v>
      </c>
      <c r="N24" s="135">
        <f>L24*M24/100</f>
        <v>8191044.9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</row>
    <row r="25" spans="1:48" s="72" customFormat="1" ht="46.5" customHeight="1">
      <c r="A25" s="199"/>
      <c r="B25" s="4" t="s">
        <v>796</v>
      </c>
      <c r="C25" s="29" t="s">
        <v>937</v>
      </c>
      <c r="D25" s="68" t="s">
        <v>280</v>
      </c>
      <c r="E25" s="29">
        <f>'[1]Ararat+'!K31</f>
        <v>12937820</v>
      </c>
      <c r="F25" s="9"/>
      <c r="G25" s="9"/>
      <c r="H25" s="9"/>
      <c r="I25" s="9"/>
      <c r="J25" s="9"/>
      <c r="K25" s="9"/>
      <c r="L25" s="9">
        <f t="shared" si="0"/>
        <v>0</v>
      </c>
      <c r="M25" s="9"/>
      <c r="N25" s="135">
        <v>8256558</v>
      </c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</row>
    <row r="26" spans="1:48" s="72" customFormat="1" ht="46.5" customHeight="1">
      <c r="A26" s="199"/>
      <c r="B26" s="4" t="s">
        <v>938</v>
      </c>
      <c r="C26" s="29" t="s">
        <v>939</v>
      </c>
      <c r="D26" s="68" t="s">
        <v>316</v>
      </c>
      <c r="E26" s="29">
        <f>'[1]Ararat+'!K32</f>
        <v>7080000</v>
      </c>
      <c r="F26" s="9">
        <v>0</v>
      </c>
      <c r="G26" s="9">
        <v>500000</v>
      </c>
      <c r="H26" s="9">
        <v>65000</v>
      </c>
      <c r="I26" s="9">
        <v>158000</v>
      </c>
      <c r="J26" s="9">
        <v>50000</v>
      </c>
      <c r="K26" s="9">
        <v>7080000</v>
      </c>
      <c r="L26" s="9">
        <f t="shared" si="0"/>
        <v>7853000</v>
      </c>
      <c r="M26" s="9">
        <v>50</v>
      </c>
      <c r="N26" s="135">
        <f>L26*M26/100</f>
        <v>3926500</v>
      </c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</row>
    <row r="27" spans="1:48" s="72" customFormat="1" ht="46.5" customHeight="1">
      <c r="A27" s="199"/>
      <c r="B27" s="29" t="s">
        <v>343</v>
      </c>
      <c r="C27" s="29" t="s">
        <v>940</v>
      </c>
      <c r="D27" s="68" t="s">
        <v>280</v>
      </c>
      <c r="E27" s="29">
        <f>'[1]Ararat+'!K35</f>
        <v>54565897</v>
      </c>
      <c r="F27" s="9"/>
      <c r="G27" s="9"/>
      <c r="H27" s="9"/>
      <c r="I27" s="9"/>
      <c r="J27" s="9"/>
      <c r="K27" s="9"/>
      <c r="L27" s="9">
        <f t="shared" si="0"/>
        <v>0</v>
      </c>
      <c r="M27" s="9"/>
      <c r="N27" s="135">
        <v>25539632</v>
      </c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</row>
    <row r="28" spans="1:48" s="72" customFormat="1" ht="46.5" customHeight="1">
      <c r="A28" s="199"/>
      <c r="B28" s="29" t="s">
        <v>863</v>
      </c>
      <c r="C28" s="29" t="s">
        <v>941</v>
      </c>
      <c r="D28" s="68" t="s">
        <v>280</v>
      </c>
      <c r="E28" s="29">
        <f>'[1]Ararat+'!K36</f>
        <v>22920708</v>
      </c>
      <c r="F28" s="9">
        <v>0</v>
      </c>
      <c r="G28" s="9">
        <v>700000</v>
      </c>
      <c r="H28" s="9">
        <v>70000</v>
      </c>
      <c r="I28" s="9">
        <v>433163</v>
      </c>
      <c r="J28" s="9">
        <v>110000</v>
      </c>
      <c r="K28" s="9">
        <v>22920708</v>
      </c>
      <c r="L28" s="9">
        <f t="shared" si="0"/>
        <v>24233871</v>
      </c>
      <c r="M28" s="9">
        <v>45</v>
      </c>
      <c r="N28" s="135">
        <f>L28*M28/100</f>
        <v>10905241.95</v>
      </c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</row>
    <row r="29" spans="1:48" s="72" customFormat="1" ht="46.5" customHeight="1">
      <c r="A29" s="199"/>
      <c r="B29" s="4" t="s">
        <v>724</v>
      </c>
      <c r="C29" s="29" t="s">
        <v>942</v>
      </c>
      <c r="D29" s="68" t="s">
        <v>280</v>
      </c>
      <c r="E29" s="29">
        <f>'[1]Ararat+'!K37</f>
        <v>28937441</v>
      </c>
      <c r="F29" s="9"/>
      <c r="G29" s="9"/>
      <c r="H29" s="9"/>
      <c r="I29" s="9"/>
      <c r="J29" s="9"/>
      <c r="K29" s="9"/>
      <c r="L29" s="9">
        <f t="shared" si="0"/>
        <v>0</v>
      </c>
      <c r="M29" s="9"/>
      <c r="N29" s="135">
        <v>17781700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</row>
    <row r="30" spans="1:48" s="72" customFormat="1" ht="46.5" customHeight="1">
      <c r="A30" s="199"/>
      <c r="B30" s="4" t="s">
        <v>724</v>
      </c>
      <c r="C30" s="29" t="s">
        <v>943</v>
      </c>
      <c r="D30" s="68" t="s">
        <v>280</v>
      </c>
      <c r="E30" s="29">
        <f>'[1]Ararat+'!K38</f>
        <v>15599797</v>
      </c>
      <c r="F30" s="9"/>
      <c r="G30" s="9"/>
      <c r="H30" s="9"/>
      <c r="I30" s="9"/>
      <c r="J30" s="9"/>
      <c r="K30" s="9"/>
      <c r="L30" s="9">
        <f t="shared" si="0"/>
        <v>0</v>
      </c>
      <c r="M30" s="9"/>
      <c r="N30" s="135">
        <v>9580922</v>
      </c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</row>
    <row r="31" spans="1:48" s="72" customFormat="1" ht="46.5" customHeight="1">
      <c r="A31" s="199"/>
      <c r="B31" s="4" t="s">
        <v>944</v>
      </c>
      <c r="C31" s="29" t="s">
        <v>945</v>
      </c>
      <c r="D31" s="68" t="s">
        <v>280</v>
      </c>
      <c r="E31" s="29">
        <f>'[1]Ararat+'!K39</f>
        <v>21868460</v>
      </c>
      <c r="F31" s="9"/>
      <c r="G31" s="9"/>
      <c r="H31" s="9"/>
      <c r="I31" s="9"/>
      <c r="J31" s="9"/>
      <c r="K31" s="9"/>
      <c r="L31" s="9">
        <f t="shared" si="0"/>
        <v>0</v>
      </c>
      <c r="M31" s="9"/>
      <c r="N31" s="135">
        <v>10498908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</row>
    <row r="32" spans="1:48" s="72" customFormat="1" ht="46.5" customHeight="1">
      <c r="A32" s="199"/>
      <c r="B32" s="4" t="s">
        <v>946</v>
      </c>
      <c r="C32" s="70" t="s">
        <v>947</v>
      </c>
      <c r="D32" s="68" t="s">
        <v>280</v>
      </c>
      <c r="E32" s="29">
        <f>'[1]Ararat+'!K40</f>
        <v>24696254</v>
      </c>
      <c r="F32" s="9">
        <v>0</v>
      </c>
      <c r="G32" s="9">
        <v>600000</v>
      </c>
      <c r="H32" s="9">
        <v>60000</v>
      </c>
      <c r="I32" s="9">
        <v>480000</v>
      </c>
      <c r="J32" s="9">
        <v>143520</v>
      </c>
      <c r="K32" s="9">
        <v>24696254</v>
      </c>
      <c r="L32" s="9">
        <f t="shared" si="0"/>
        <v>25979774</v>
      </c>
      <c r="M32" s="9">
        <v>45</v>
      </c>
      <c r="N32" s="135">
        <f>L32*M32/100</f>
        <v>11690898.3</v>
      </c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</row>
    <row r="33" spans="1:48" s="72" customFormat="1" ht="46.5" customHeight="1">
      <c r="A33" s="199"/>
      <c r="B33" s="4" t="s">
        <v>948</v>
      </c>
      <c r="C33" s="29" t="s">
        <v>949</v>
      </c>
      <c r="D33" s="68" t="s">
        <v>280</v>
      </c>
      <c r="E33" s="29">
        <f>'[1]Ararat+'!K42</f>
        <v>14732996</v>
      </c>
      <c r="F33" s="9">
        <v>0</v>
      </c>
      <c r="G33" s="9">
        <v>498000</v>
      </c>
      <c r="H33" s="9">
        <v>49800</v>
      </c>
      <c r="I33" s="9">
        <v>150703</v>
      </c>
      <c r="J33" s="9">
        <v>87120</v>
      </c>
      <c r="K33" s="9">
        <v>14732996</v>
      </c>
      <c r="L33" s="9">
        <f t="shared" si="0"/>
        <v>15518619</v>
      </c>
      <c r="M33" s="9">
        <v>45</v>
      </c>
      <c r="N33" s="135">
        <f>L33*M33/100</f>
        <v>6983378.55</v>
      </c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</row>
    <row r="34" spans="1:48" s="72" customFormat="1" ht="46.5" customHeight="1">
      <c r="A34" s="199"/>
      <c r="B34" s="4" t="s">
        <v>278</v>
      </c>
      <c r="C34" s="29" t="s">
        <v>950</v>
      </c>
      <c r="D34" s="68" t="s">
        <v>280</v>
      </c>
      <c r="E34" s="29">
        <f>'[1]Ararat+'!K43</f>
        <v>210345000</v>
      </c>
      <c r="F34" s="9">
        <v>0</v>
      </c>
      <c r="G34" s="9">
        <v>4200000</v>
      </c>
      <c r="H34" s="9">
        <v>400000</v>
      </c>
      <c r="I34" s="9">
        <v>3180000</v>
      </c>
      <c r="J34" s="9">
        <v>1337400</v>
      </c>
      <c r="K34" s="9">
        <v>210345000</v>
      </c>
      <c r="L34" s="9">
        <f t="shared" si="0"/>
        <v>219462400</v>
      </c>
      <c r="M34" s="9">
        <v>60</v>
      </c>
      <c r="N34" s="135">
        <f>L34*M34/100</f>
        <v>131677440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</row>
    <row r="35" spans="1:48" s="72" customFormat="1" ht="46.5" customHeight="1">
      <c r="A35" s="199"/>
      <c r="B35" s="4" t="s">
        <v>951</v>
      </c>
      <c r="C35" s="30" t="s">
        <v>952</v>
      </c>
      <c r="D35" s="68" t="s">
        <v>280</v>
      </c>
      <c r="E35" s="29">
        <f>'[1]Ararat+'!K44</f>
        <v>13057496</v>
      </c>
      <c r="F35" s="9"/>
      <c r="G35" s="9"/>
      <c r="H35" s="9"/>
      <c r="I35" s="9"/>
      <c r="J35" s="9"/>
      <c r="K35" s="9"/>
      <c r="L35" s="9">
        <f t="shared" si="0"/>
        <v>0</v>
      </c>
      <c r="M35" s="9"/>
      <c r="N35" s="135">
        <v>6218737</v>
      </c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</row>
    <row r="36" spans="1:48" s="72" customFormat="1" ht="46.5" customHeight="1">
      <c r="A36" s="199"/>
      <c r="B36" s="29" t="s">
        <v>953</v>
      </c>
      <c r="C36" s="29" t="s">
        <v>954</v>
      </c>
      <c r="D36" s="68" t="s">
        <v>916</v>
      </c>
      <c r="E36" s="9">
        <v>7300000</v>
      </c>
      <c r="F36" s="9">
        <v>0</v>
      </c>
      <c r="G36" s="9">
        <v>620000</v>
      </c>
      <c r="H36" s="9">
        <v>70000</v>
      </c>
      <c r="I36" s="9">
        <v>200000</v>
      </c>
      <c r="J36" s="9">
        <v>60000</v>
      </c>
      <c r="K36" s="9">
        <v>7300000</v>
      </c>
      <c r="L36" s="9">
        <f t="shared" si="0"/>
        <v>8250000</v>
      </c>
      <c r="M36" s="9">
        <v>50</v>
      </c>
      <c r="N36" s="135">
        <f>L36*M36/100</f>
        <v>4125000</v>
      </c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</row>
    <row r="37" spans="1:48" s="72" customFormat="1" ht="46.5" customHeight="1">
      <c r="A37" s="199"/>
      <c r="B37" s="29" t="s">
        <v>955</v>
      </c>
      <c r="C37" s="29" t="s">
        <v>956</v>
      </c>
      <c r="D37" s="68" t="s">
        <v>918</v>
      </c>
      <c r="E37" s="9">
        <v>6000000</v>
      </c>
      <c r="F37" s="9"/>
      <c r="G37" s="9"/>
      <c r="H37" s="9"/>
      <c r="I37" s="9"/>
      <c r="J37" s="9"/>
      <c r="K37" s="9"/>
      <c r="L37" s="9">
        <f aca="true" t="shared" si="1" ref="L37:L68">F37+G37+H37+I37+J37+K37</f>
        <v>0</v>
      </c>
      <c r="M37" s="9"/>
      <c r="N37" s="135">
        <v>1939500</v>
      </c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</row>
    <row r="38" spans="1:48" s="72" customFormat="1" ht="46.5" customHeight="1">
      <c r="A38" s="199"/>
      <c r="B38" s="4" t="s">
        <v>51</v>
      </c>
      <c r="C38" s="29" t="s">
        <v>957</v>
      </c>
      <c r="D38" s="68" t="s">
        <v>302</v>
      </c>
      <c r="E38" s="116">
        <v>14000000</v>
      </c>
      <c r="F38" s="9"/>
      <c r="G38" s="9"/>
      <c r="H38" s="9"/>
      <c r="I38" s="9"/>
      <c r="J38" s="9"/>
      <c r="K38" s="9"/>
      <c r="L38" s="9">
        <f t="shared" si="1"/>
        <v>0</v>
      </c>
      <c r="M38" s="9"/>
      <c r="N38" s="135">
        <v>8329700</v>
      </c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</row>
    <row r="39" spans="1:48" s="72" customFormat="1" ht="46.5" customHeight="1">
      <c r="A39" s="199"/>
      <c r="B39" s="26" t="s">
        <v>951</v>
      </c>
      <c r="C39" s="30" t="s">
        <v>958</v>
      </c>
      <c r="D39" s="71" t="s">
        <v>302</v>
      </c>
      <c r="E39" s="116">
        <v>9633000</v>
      </c>
      <c r="F39" s="9">
        <v>0</v>
      </c>
      <c r="G39" s="9">
        <v>315000</v>
      </c>
      <c r="H39" s="9">
        <v>130000</v>
      </c>
      <c r="I39" s="9">
        <v>179000</v>
      </c>
      <c r="J39" s="9">
        <v>37000</v>
      </c>
      <c r="K39" s="9">
        <v>9633000</v>
      </c>
      <c r="L39" s="9">
        <f t="shared" si="1"/>
        <v>10294000</v>
      </c>
      <c r="M39" s="9">
        <v>55</v>
      </c>
      <c r="N39" s="135">
        <v>5670500</v>
      </c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</row>
    <row r="40" spans="1:48" s="72" customFormat="1" ht="46.5" customHeight="1">
      <c r="A40" s="199"/>
      <c r="B40" s="4" t="s">
        <v>222</v>
      </c>
      <c r="C40" s="70" t="s">
        <v>959</v>
      </c>
      <c r="D40" s="68" t="s">
        <v>918</v>
      </c>
      <c r="E40" s="9">
        <v>21360000</v>
      </c>
      <c r="F40" s="9">
        <v>0</v>
      </c>
      <c r="G40" s="9">
        <v>484000</v>
      </c>
      <c r="H40" s="9">
        <v>54900</v>
      </c>
      <c r="I40" s="9">
        <v>470000</v>
      </c>
      <c r="J40" s="9">
        <v>143904</v>
      </c>
      <c r="K40" s="9">
        <v>21360000</v>
      </c>
      <c r="L40" s="9">
        <f t="shared" si="1"/>
        <v>22512804</v>
      </c>
      <c r="M40" s="9">
        <v>30</v>
      </c>
      <c r="N40" s="135">
        <f>L40*M40/100</f>
        <v>6753841.2</v>
      </c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</row>
    <row r="41" spans="1:48" s="72" customFormat="1" ht="46.5" customHeight="1">
      <c r="A41" s="199"/>
      <c r="B41" s="29" t="s">
        <v>960</v>
      </c>
      <c r="C41" s="29" t="s">
        <v>961</v>
      </c>
      <c r="D41" s="68" t="s">
        <v>916</v>
      </c>
      <c r="E41" s="9">
        <v>23000000</v>
      </c>
      <c r="F41" s="9">
        <v>0</v>
      </c>
      <c r="G41" s="9">
        <v>800000</v>
      </c>
      <c r="H41" s="9">
        <v>200000</v>
      </c>
      <c r="I41" s="9">
        <v>400000</v>
      </c>
      <c r="J41" s="9">
        <v>110000</v>
      </c>
      <c r="K41" s="9">
        <v>23000000</v>
      </c>
      <c r="L41" s="9">
        <f t="shared" si="1"/>
        <v>24510000</v>
      </c>
      <c r="M41" s="9">
        <v>50</v>
      </c>
      <c r="N41" s="135">
        <f>L41*M41/100</f>
        <v>12255000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</row>
    <row r="42" spans="1:48" s="72" customFormat="1" ht="46.5" customHeight="1">
      <c r="A42" s="199"/>
      <c r="B42" s="4" t="s">
        <v>219</v>
      </c>
      <c r="C42" s="29" t="s">
        <v>962</v>
      </c>
      <c r="D42" s="68" t="s">
        <v>916</v>
      </c>
      <c r="E42" s="9">
        <v>4410000</v>
      </c>
      <c r="F42" s="9"/>
      <c r="G42" s="9"/>
      <c r="H42" s="9"/>
      <c r="I42" s="9"/>
      <c r="J42" s="9"/>
      <c r="K42" s="9">
        <v>4410000</v>
      </c>
      <c r="L42" s="9">
        <f t="shared" si="1"/>
        <v>4410000</v>
      </c>
      <c r="M42" s="9">
        <v>50</v>
      </c>
      <c r="N42" s="135">
        <f>L42*M42/100</f>
        <v>2205000</v>
      </c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</row>
    <row r="43" spans="1:48" s="72" customFormat="1" ht="46.5" customHeight="1">
      <c r="A43" s="199"/>
      <c r="B43" s="29" t="s">
        <v>963</v>
      </c>
      <c r="C43" s="29" t="s">
        <v>964</v>
      </c>
      <c r="D43" s="68" t="s">
        <v>916</v>
      </c>
      <c r="E43" s="9">
        <v>4870000</v>
      </c>
      <c r="F43" s="9">
        <v>0</v>
      </c>
      <c r="G43" s="9">
        <v>350000</v>
      </c>
      <c r="H43" s="9">
        <v>40000</v>
      </c>
      <c r="I43" s="9">
        <v>100000</v>
      </c>
      <c r="J43" s="9">
        <v>25000</v>
      </c>
      <c r="K43" s="9">
        <v>4870000</v>
      </c>
      <c r="L43" s="9">
        <f t="shared" si="1"/>
        <v>5385000</v>
      </c>
      <c r="M43" s="9">
        <v>50</v>
      </c>
      <c r="N43" s="135">
        <f>L43*M43/100</f>
        <v>2692500</v>
      </c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</row>
    <row r="44" spans="1:48" s="72" customFormat="1" ht="46.5" customHeight="1">
      <c r="A44" s="199"/>
      <c r="B44" s="4" t="s">
        <v>965</v>
      </c>
      <c r="C44" s="29" t="s">
        <v>966</v>
      </c>
      <c r="D44" s="68" t="s">
        <v>280</v>
      </c>
      <c r="E44" s="9">
        <v>309480000</v>
      </c>
      <c r="F44" s="9">
        <v>0</v>
      </c>
      <c r="G44" s="9">
        <v>8500000</v>
      </c>
      <c r="H44" s="9">
        <v>500000</v>
      </c>
      <c r="I44" s="9">
        <v>4580000</v>
      </c>
      <c r="J44" s="9">
        <v>1700000</v>
      </c>
      <c r="K44" s="9">
        <v>309480000</v>
      </c>
      <c r="L44" s="9">
        <f t="shared" si="1"/>
        <v>324760000</v>
      </c>
      <c r="M44" s="9">
        <v>45</v>
      </c>
      <c r="N44" s="135">
        <f>L44*M44/100</f>
        <v>146142000</v>
      </c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</row>
    <row r="45" spans="1:48" s="72" customFormat="1" ht="46.5" customHeight="1">
      <c r="A45" s="199"/>
      <c r="B45" s="4" t="s">
        <v>965</v>
      </c>
      <c r="C45" s="29" t="s">
        <v>967</v>
      </c>
      <c r="D45" s="68" t="s">
        <v>918</v>
      </c>
      <c r="E45" s="9">
        <v>7950000</v>
      </c>
      <c r="F45" s="9"/>
      <c r="G45" s="9"/>
      <c r="H45" s="9"/>
      <c r="I45" s="9"/>
      <c r="J45" s="9"/>
      <c r="K45" s="9"/>
      <c r="L45" s="9">
        <f t="shared" si="1"/>
        <v>0</v>
      </c>
      <c r="M45" s="9"/>
      <c r="N45" s="135">
        <v>2593500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</row>
    <row r="46" spans="1:48" s="72" customFormat="1" ht="46.5" customHeight="1">
      <c r="A46" s="199"/>
      <c r="B46" s="4" t="s">
        <v>292</v>
      </c>
      <c r="C46" s="29" t="s">
        <v>968</v>
      </c>
      <c r="D46" s="68" t="s">
        <v>280</v>
      </c>
      <c r="E46" s="9">
        <v>25352360</v>
      </c>
      <c r="F46" s="9"/>
      <c r="G46" s="9"/>
      <c r="H46" s="9"/>
      <c r="I46" s="9"/>
      <c r="J46" s="9"/>
      <c r="K46" s="9"/>
      <c r="L46" s="9">
        <f t="shared" si="1"/>
        <v>0</v>
      </c>
      <c r="M46" s="9"/>
      <c r="N46" s="135">
        <v>11919677</v>
      </c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</row>
    <row r="47" spans="1:48" s="72" customFormat="1" ht="46.5" customHeight="1">
      <c r="A47" s="199"/>
      <c r="B47" s="4" t="s">
        <v>359</v>
      </c>
      <c r="C47" s="29" t="s">
        <v>969</v>
      </c>
      <c r="D47" s="68" t="s">
        <v>280</v>
      </c>
      <c r="E47" s="9">
        <v>28491726</v>
      </c>
      <c r="F47" s="9">
        <v>0</v>
      </c>
      <c r="G47" s="9">
        <v>960000</v>
      </c>
      <c r="H47" s="9">
        <v>40000</v>
      </c>
      <c r="I47" s="9">
        <v>550162</v>
      </c>
      <c r="J47" s="9">
        <v>174840</v>
      </c>
      <c r="K47" s="9">
        <v>28491726</v>
      </c>
      <c r="L47" s="9">
        <f t="shared" si="1"/>
        <v>30216728</v>
      </c>
      <c r="M47" s="9">
        <v>45</v>
      </c>
      <c r="N47" s="135">
        <f>L47*M47/100</f>
        <v>13597527.6</v>
      </c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</row>
    <row r="48" spans="1:48" s="72" customFormat="1" ht="46.5" customHeight="1">
      <c r="A48" s="199"/>
      <c r="B48" s="4" t="s">
        <v>794</v>
      </c>
      <c r="C48" s="30" t="s">
        <v>970</v>
      </c>
      <c r="D48" s="68" t="s">
        <v>280</v>
      </c>
      <c r="E48" s="9">
        <v>285702000</v>
      </c>
      <c r="F48" s="9"/>
      <c r="G48" s="9"/>
      <c r="H48" s="9"/>
      <c r="I48" s="9"/>
      <c r="J48" s="9"/>
      <c r="K48" s="9"/>
      <c r="L48" s="9">
        <f t="shared" si="1"/>
        <v>0</v>
      </c>
      <c r="M48" s="9"/>
      <c r="N48" s="135">
        <v>131914575</v>
      </c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</row>
    <row r="49" spans="1:48" s="72" customFormat="1" ht="46.5" customHeight="1">
      <c r="A49" s="199"/>
      <c r="B49" s="4" t="s">
        <v>222</v>
      </c>
      <c r="C49" s="29" t="s">
        <v>971</v>
      </c>
      <c r="D49" s="68" t="s">
        <v>280</v>
      </c>
      <c r="E49" s="9">
        <v>72250170</v>
      </c>
      <c r="F49" s="9">
        <v>0</v>
      </c>
      <c r="G49" s="9">
        <v>2160000</v>
      </c>
      <c r="H49" s="9">
        <v>200000</v>
      </c>
      <c r="I49" s="9">
        <v>640270</v>
      </c>
      <c r="J49" s="9">
        <v>420840</v>
      </c>
      <c r="K49" s="9">
        <v>72250168</v>
      </c>
      <c r="L49" s="9">
        <f t="shared" si="1"/>
        <v>75671278</v>
      </c>
      <c r="M49" s="9">
        <v>45</v>
      </c>
      <c r="N49" s="135">
        <f>L49*M49/100</f>
        <v>34052075.1</v>
      </c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</row>
    <row r="50" spans="1:48" s="72" customFormat="1" ht="46.5" customHeight="1">
      <c r="A50" s="199"/>
      <c r="B50" s="4" t="s">
        <v>972</v>
      </c>
      <c r="C50" s="29" t="s">
        <v>973</v>
      </c>
      <c r="D50" s="68" t="s">
        <v>974</v>
      </c>
      <c r="E50" s="9">
        <v>15826290</v>
      </c>
      <c r="F50" s="9">
        <v>120000</v>
      </c>
      <c r="G50" s="9">
        <v>355000</v>
      </c>
      <c r="H50" s="9">
        <v>80000</v>
      </c>
      <c r="I50" s="9">
        <v>380000</v>
      </c>
      <c r="J50" s="9">
        <v>115656</v>
      </c>
      <c r="K50" s="9">
        <v>15826290</v>
      </c>
      <c r="L50" s="9">
        <f t="shared" si="1"/>
        <v>16876946</v>
      </c>
      <c r="M50" s="9">
        <v>50</v>
      </c>
      <c r="N50" s="135">
        <f>L50*M50/100</f>
        <v>8438473</v>
      </c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</row>
    <row r="51" spans="1:48" s="72" customFormat="1" ht="46.5" customHeight="1">
      <c r="A51" s="199"/>
      <c r="B51" s="4" t="s">
        <v>975</v>
      </c>
      <c r="C51" s="29" t="s">
        <v>976</v>
      </c>
      <c r="D51" s="68" t="s">
        <v>918</v>
      </c>
      <c r="E51" s="9">
        <v>9950000</v>
      </c>
      <c r="F51" s="9">
        <v>0</v>
      </c>
      <c r="G51" s="9">
        <v>480000</v>
      </c>
      <c r="H51" s="9">
        <v>50000</v>
      </c>
      <c r="I51" s="9">
        <v>203000</v>
      </c>
      <c r="J51" s="9">
        <v>50000</v>
      </c>
      <c r="K51" s="9">
        <v>9950000</v>
      </c>
      <c r="L51" s="9">
        <f t="shared" si="1"/>
        <v>10733000</v>
      </c>
      <c r="M51" s="9">
        <v>30</v>
      </c>
      <c r="N51" s="135">
        <f>L51*M51/100</f>
        <v>3219900</v>
      </c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</row>
    <row r="52" spans="1:48" s="72" customFormat="1" ht="46.5" customHeight="1">
      <c r="A52" s="199"/>
      <c r="B52" s="4" t="s">
        <v>224</v>
      </c>
      <c r="C52" s="29" t="s">
        <v>977</v>
      </c>
      <c r="D52" s="68" t="s">
        <v>280</v>
      </c>
      <c r="E52" s="9">
        <v>46907784</v>
      </c>
      <c r="F52" s="9">
        <v>0</v>
      </c>
      <c r="G52" s="9">
        <v>1260000</v>
      </c>
      <c r="H52" s="9">
        <v>40000</v>
      </c>
      <c r="I52" s="9">
        <v>465536</v>
      </c>
      <c r="J52" s="9">
        <v>275400</v>
      </c>
      <c r="K52" s="9">
        <v>46907784</v>
      </c>
      <c r="L52" s="9">
        <f t="shared" si="1"/>
        <v>48948720</v>
      </c>
      <c r="M52" s="9">
        <v>45</v>
      </c>
      <c r="N52" s="135">
        <f>L52*M52/100</f>
        <v>22026924</v>
      </c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</row>
    <row r="53" spans="1:48" s="72" customFormat="1" ht="46.5" customHeight="1">
      <c r="A53" s="199"/>
      <c r="B53" s="4" t="s">
        <v>720</v>
      </c>
      <c r="C53" s="29" t="s">
        <v>978</v>
      </c>
      <c r="D53" s="68" t="s">
        <v>280</v>
      </c>
      <c r="E53" s="9">
        <v>31328414</v>
      </c>
      <c r="F53" s="9">
        <v>0</v>
      </c>
      <c r="G53" s="9">
        <v>900000</v>
      </c>
      <c r="H53" s="9">
        <v>90000</v>
      </c>
      <c r="I53" s="9">
        <v>600000</v>
      </c>
      <c r="J53" s="9">
        <v>183240</v>
      </c>
      <c r="K53" s="9">
        <v>31328414</v>
      </c>
      <c r="L53" s="9">
        <f t="shared" si="1"/>
        <v>33101654</v>
      </c>
      <c r="M53" s="9">
        <v>45</v>
      </c>
      <c r="N53" s="135">
        <f>L53*M53/100</f>
        <v>14895744.3</v>
      </c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</row>
    <row r="54" spans="1:48" s="72" customFormat="1" ht="46.5" customHeight="1">
      <c r="A54" s="199"/>
      <c r="B54" s="4" t="s">
        <v>342</v>
      </c>
      <c r="C54" s="29" t="s">
        <v>979</v>
      </c>
      <c r="D54" s="68" t="s">
        <v>280</v>
      </c>
      <c r="E54" s="9">
        <v>66674094</v>
      </c>
      <c r="F54" s="9"/>
      <c r="G54" s="9"/>
      <c r="H54" s="9"/>
      <c r="I54" s="9"/>
      <c r="J54" s="9"/>
      <c r="K54" s="9"/>
      <c r="L54" s="9">
        <f t="shared" si="1"/>
        <v>0</v>
      </c>
      <c r="M54" s="9"/>
      <c r="N54" s="135">
        <v>31164587</v>
      </c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</row>
    <row r="55" spans="1:48" s="72" customFormat="1" ht="46.5" customHeight="1">
      <c r="A55" s="199"/>
      <c r="B55" s="4" t="s">
        <v>359</v>
      </c>
      <c r="C55" s="29" t="s">
        <v>980</v>
      </c>
      <c r="D55" s="68" t="s">
        <v>302</v>
      </c>
      <c r="E55" s="9">
        <v>22800000</v>
      </c>
      <c r="F55" s="9"/>
      <c r="G55" s="9">
        <v>900000</v>
      </c>
      <c r="H55" s="9">
        <v>90000</v>
      </c>
      <c r="I55" s="9">
        <v>459756</v>
      </c>
      <c r="J55" s="9">
        <v>148284</v>
      </c>
      <c r="K55" s="9">
        <v>22800000</v>
      </c>
      <c r="L55" s="9">
        <f t="shared" si="1"/>
        <v>24398040</v>
      </c>
      <c r="M55" s="9">
        <v>55</v>
      </c>
      <c r="N55" s="135">
        <f>L55*M55/100</f>
        <v>13418922</v>
      </c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</row>
    <row r="56" spans="1:48" s="72" customFormat="1" ht="46.5" customHeight="1">
      <c r="A56" s="199"/>
      <c r="B56" s="29" t="s">
        <v>981</v>
      </c>
      <c r="C56" s="29" t="s">
        <v>982</v>
      </c>
      <c r="D56" s="68" t="s">
        <v>916</v>
      </c>
      <c r="E56" s="29">
        <f>'[1]Ararat+'!K68</f>
        <v>17750000</v>
      </c>
      <c r="F56" s="9">
        <v>0</v>
      </c>
      <c r="G56" s="9">
        <v>600000</v>
      </c>
      <c r="H56" s="9">
        <v>100000</v>
      </c>
      <c r="I56" s="9">
        <v>400000</v>
      </c>
      <c r="J56" s="9">
        <v>90000</v>
      </c>
      <c r="K56" s="9">
        <v>17750000</v>
      </c>
      <c r="L56" s="9">
        <f t="shared" si="1"/>
        <v>18940000</v>
      </c>
      <c r="M56" s="9">
        <v>50</v>
      </c>
      <c r="N56" s="135">
        <f>L56*M56/100</f>
        <v>9470000</v>
      </c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</row>
    <row r="57" spans="1:48" s="115" customFormat="1" ht="46.5" customHeight="1">
      <c r="A57" s="199"/>
      <c r="B57" s="29" t="s">
        <v>342</v>
      </c>
      <c r="C57" s="29" t="s">
        <v>983</v>
      </c>
      <c r="D57" s="68" t="s">
        <v>984</v>
      </c>
      <c r="E57" s="29">
        <f>'[1]Ararat+'!K69</f>
        <v>21900000</v>
      </c>
      <c r="F57" s="9"/>
      <c r="G57" s="9"/>
      <c r="H57" s="9"/>
      <c r="I57" s="9"/>
      <c r="J57" s="9"/>
      <c r="K57" s="9"/>
      <c r="L57" s="9">
        <f t="shared" si="1"/>
        <v>0</v>
      </c>
      <c r="M57" s="9"/>
      <c r="N57" s="135">
        <v>11532065</v>
      </c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</row>
    <row r="58" spans="1:48" s="115" customFormat="1" ht="46.5" customHeight="1">
      <c r="A58" s="199"/>
      <c r="B58" s="29" t="s">
        <v>985</v>
      </c>
      <c r="C58" s="29" t="s">
        <v>986</v>
      </c>
      <c r="D58" s="68" t="s">
        <v>916</v>
      </c>
      <c r="E58" s="29">
        <f>'[1]Ararat+'!K70</f>
        <v>14200000</v>
      </c>
      <c r="F58" s="9">
        <v>0</v>
      </c>
      <c r="G58" s="9">
        <v>700000</v>
      </c>
      <c r="H58" s="9">
        <v>85000</v>
      </c>
      <c r="I58" s="9">
        <v>280000</v>
      </c>
      <c r="J58" s="9">
        <v>75000</v>
      </c>
      <c r="K58" s="9">
        <v>14200000</v>
      </c>
      <c r="L58" s="9">
        <f t="shared" si="1"/>
        <v>15340000</v>
      </c>
      <c r="M58" s="9">
        <v>50</v>
      </c>
      <c r="N58" s="135">
        <f>L58*M58/100</f>
        <v>7670000</v>
      </c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</row>
    <row r="59" spans="1:48" s="115" customFormat="1" ht="46.5" customHeight="1">
      <c r="A59" s="199"/>
      <c r="B59" s="29" t="s">
        <v>219</v>
      </c>
      <c r="C59" s="29" t="s">
        <v>987</v>
      </c>
      <c r="D59" s="68" t="s">
        <v>316</v>
      </c>
      <c r="E59" s="29">
        <f>'[1]Ararat+'!K71</f>
        <v>76596000</v>
      </c>
      <c r="F59" s="9">
        <v>0</v>
      </c>
      <c r="G59" s="9">
        <v>978000</v>
      </c>
      <c r="H59" s="9">
        <v>100000</v>
      </c>
      <c r="I59" s="9">
        <v>1380000</v>
      </c>
      <c r="J59" s="9">
        <v>386172</v>
      </c>
      <c r="K59" s="9">
        <v>76596302</v>
      </c>
      <c r="L59" s="9">
        <f t="shared" si="1"/>
        <v>79440474</v>
      </c>
      <c r="M59" s="9">
        <v>50</v>
      </c>
      <c r="N59" s="135">
        <v>39720500</v>
      </c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</row>
    <row r="60" spans="1:48" s="115" customFormat="1" ht="46.5" customHeight="1">
      <c r="A60" s="199"/>
      <c r="B60" s="29" t="s">
        <v>988</v>
      </c>
      <c r="C60" s="29" t="s">
        <v>989</v>
      </c>
      <c r="D60" s="68" t="s">
        <v>908</v>
      </c>
      <c r="E60" s="29">
        <f>'[1]Ararat+'!K72</f>
        <v>19764000</v>
      </c>
      <c r="F60" s="9">
        <v>0</v>
      </c>
      <c r="G60" s="9">
        <v>973000</v>
      </c>
      <c r="H60" s="9">
        <v>50000</v>
      </c>
      <c r="I60" s="9">
        <v>450000</v>
      </c>
      <c r="J60" s="9">
        <v>135000</v>
      </c>
      <c r="K60" s="9">
        <v>19764000</v>
      </c>
      <c r="L60" s="9">
        <f t="shared" si="1"/>
        <v>21372000</v>
      </c>
      <c r="M60" s="9">
        <v>55</v>
      </c>
      <c r="N60" s="135">
        <f>L60*M60/100</f>
        <v>11754600</v>
      </c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</row>
    <row r="61" spans="1:48" s="72" customFormat="1" ht="46.5" customHeight="1">
      <c r="A61" s="199"/>
      <c r="B61" s="29" t="s">
        <v>990</v>
      </c>
      <c r="C61" s="29" t="s">
        <v>991</v>
      </c>
      <c r="D61" s="68" t="s">
        <v>302</v>
      </c>
      <c r="E61" s="29">
        <f>'[1]Ararat+'!K74</f>
        <v>14650000</v>
      </c>
      <c r="F61" s="9"/>
      <c r="G61" s="9"/>
      <c r="H61" s="9"/>
      <c r="I61" s="9"/>
      <c r="J61" s="9"/>
      <c r="K61" s="9"/>
      <c r="L61" s="9">
        <f t="shared" si="1"/>
        <v>0</v>
      </c>
      <c r="M61" s="9"/>
      <c r="N61" s="135">
        <v>8687250</v>
      </c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</row>
    <row r="62" spans="1:48" s="72" customFormat="1" ht="46.5" customHeight="1">
      <c r="A62" s="199"/>
      <c r="B62" s="29" t="s">
        <v>805</v>
      </c>
      <c r="C62" s="29" t="s">
        <v>992</v>
      </c>
      <c r="D62" s="68" t="s">
        <v>316</v>
      </c>
      <c r="E62" s="29">
        <f>'[1]Ararat+'!K75</f>
        <v>12000000</v>
      </c>
      <c r="F62" s="9"/>
      <c r="G62" s="9"/>
      <c r="H62" s="9"/>
      <c r="I62" s="9"/>
      <c r="J62" s="9"/>
      <c r="K62" s="9"/>
      <c r="L62" s="9">
        <f t="shared" si="1"/>
        <v>0</v>
      </c>
      <c r="M62" s="9"/>
      <c r="N62" s="135">
        <v>6390000</v>
      </c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</row>
    <row r="63" spans="1:48" s="72" customFormat="1" ht="46.5" customHeight="1">
      <c r="A63" s="199"/>
      <c r="B63" s="29" t="s">
        <v>993</v>
      </c>
      <c r="C63" s="29" t="s">
        <v>994</v>
      </c>
      <c r="D63" s="68" t="s">
        <v>916</v>
      </c>
      <c r="E63" s="29">
        <f>'[1]Ararat+'!K77</f>
        <v>6500000</v>
      </c>
      <c r="F63" s="9"/>
      <c r="G63" s="9"/>
      <c r="H63" s="9"/>
      <c r="I63" s="9"/>
      <c r="J63" s="9"/>
      <c r="K63" s="9"/>
      <c r="L63" s="9">
        <f t="shared" si="1"/>
        <v>0</v>
      </c>
      <c r="M63" s="9"/>
      <c r="N63" s="135">
        <v>3672500</v>
      </c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</row>
    <row r="64" spans="1:48" s="115" customFormat="1" ht="46.5" customHeight="1">
      <c r="A64" s="199"/>
      <c r="B64" s="29" t="s">
        <v>995</v>
      </c>
      <c r="C64" s="29" t="s">
        <v>996</v>
      </c>
      <c r="D64" s="68" t="s">
        <v>916</v>
      </c>
      <c r="E64" s="29">
        <f>'[1]Ararat+'!K78</f>
        <v>7000000</v>
      </c>
      <c r="F64" s="9"/>
      <c r="G64" s="9"/>
      <c r="H64" s="9"/>
      <c r="I64" s="9"/>
      <c r="J64" s="9"/>
      <c r="K64" s="9"/>
      <c r="L64" s="9">
        <f t="shared" si="1"/>
        <v>0</v>
      </c>
      <c r="M64" s="9"/>
      <c r="N64" s="135">
        <v>3900000</v>
      </c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</row>
    <row r="65" spans="1:48" s="115" customFormat="1" ht="46.5" customHeight="1">
      <c r="A65" s="199"/>
      <c r="B65" s="29" t="s">
        <v>997</v>
      </c>
      <c r="C65" s="29" t="s">
        <v>998</v>
      </c>
      <c r="D65" s="68" t="s">
        <v>916</v>
      </c>
      <c r="E65" s="29">
        <f>'[1]Ararat+'!K79</f>
        <v>9004537</v>
      </c>
      <c r="F65" s="9"/>
      <c r="G65" s="9"/>
      <c r="H65" s="9"/>
      <c r="I65" s="9"/>
      <c r="J65" s="9"/>
      <c r="K65" s="9"/>
      <c r="L65" s="9">
        <f t="shared" si="1"/>
        <v>0</v>
      </c>
      <c r="M65" s="9"/>
      <c r="N65" s="135">
        <v>4924700</v>
      </c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</row>
    <row r="66" spans="1:48" s="115" customFormat="1" ht="46.5" customHeight="1">
      <c r="A66" s="199"/>
      <c r="B66" s="29" t="s">
        <v>999</v>
      </c>
      <c r="C66" s="29" t="s">
        <v>1000</v>
      </c>
      <c r="D66" s="68" t="s">
        <v>316</v>
      </c>
      <c r="E66" s="29">
        <f>'[1]Ararat+'!K81</f>
        <v>0</v>
      </c>
      <c r="F66" s="9">
        <v>0</v>
      </c>
      <c r="G66" s="9">
        <v>260000</v>
      </c>
      <c r="H66" s="9">
        <v>50000</v>
      </c>
      <c r="I66" s="9">
        <v>140000</v>
      </c>
      <c r="J66" s="9">
        <v>30000</v>
      </c>
      <c r="K66" s="9">
        <v>6840000</v>
      </c>
      <c r="L66" s="9">
        <f t="shared" si="1"/>
        <v>7320000</v>
      </c>
      <c r="M66" s="9">
        <v>50</v>
      </c>
      <c r="N66" s="135">
        <f>L66*M66/100</f>
        <v>3660000</v>
      </c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</row>
    <row r="67" spans="1:48" s="115" customFormat="1" ht="46.5" customHeight="1">
      <c r="A67" s="199"/>
      <c r="B67" s="29" t="s">
        <v>1001</v>
      </c>
      <c r="C67" s="29" t="s">
        <v>1002</v>
      </c>
      <c r="D67" s="68" t="s">
        <v>316</v>
      </c>
      <c r="E67" s="29">
        <f>'[1]Ararat+'!K82</f>
        <v>10800000</v>
      </c>
      <c r="F67" s="9">
        <v>0</v>
      </c>
      <c r="G67" s="9">
        <v>462000</v>
      </c>
      <c r="H67" s="9">
        <v>50000</v>
      </c>
      <c r="I67" s="9">
        <v>190000</v>
      </c>
      <c r="J67" s="9">
        <v>50000</v>
      </c>
      <c r="K67" s="9">
        <v>10080000</v>
      </c>
      <c r="L67" s="9">
        <f t="shared" si="1"/>
        <v>10832000</v>
      </c>
      <c r="M67" s="9">
        <v>50</v>
      </c>
      <c r="N67" s="135">
        <f>L67*M67/100</f>
        <v>5416000</v>
      </c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</row>
    <row r="68" spans="1:48" s="115" customFormat="1" ht="46.5" customHeight="1">
      <c r="A68" s="199"/>
      <c r="B68" s="29" t="s">
        <v>965</v>
      </c>
      <c r="C68" s="29" t="s">
        <v>1003</v>
      </c>
      <c r="D68" s="68" t="s">
        <v>316</v>
      </c>
      <c r="E68" s="29">
        <f>'[1]Ararat+'!K83</f>
        <v>30800000</v>
      </c>
      <c r="F68" s="9"/>
      <c r="G68" s="9"/>
      <c r="H68" s="9"/>
      <c r="I68" s="9"/>
      <c r="J68" s="9"/>
      <c r="K68" s="9"/>
      <c r="L68" s="9">
        <f t="shared" si="1"/>
        <v>0</v>
      </c>
      <c r="M68" s="9"/>
      <c r="N68" s="135">
        <v>16848510</v>
      </c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</row>
    <row r="69" spans="1:48" s="115" customFormat="1" ht="46.5" customHeight="1">
      <c r="A69" s="199"/>
      <c r="B69" s="29" t="s">
        <v>1004</v>
      </c>
      <c r="C69" s="29" t="s">
        <v>1005</v>
      </c>
      <c r="D69" s="68" t="s">
        <v>916</v>
      </c>
      <c r="E69" s="29">
        <f>'[1]Ararat+'!K84</f>
        <v>12500000</v>
      </c>
      <c r="F69" s="9"/>
      <c r="G69" s="9"/>
      <c r="H69" s="9"/>
      <c r="I69" s="9"/>
      <c r="J69" s="9"/>
      <c r="K69" s="9"/>
      <c r="L69" s="9">
        <f aca="true" t="shared" si="2" ref="L69:L77">F69+G69+H69+I69+J69+K69</f>
        <v>0</v>
      </c>
      <c r="M69" s="9"/>
      <c r="N69" s="135">
        <v>6872000</v>
      </c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</row>
    <row r="70" spans="1:48" s="115" customFormat="1" ht="46.5" customHeight="1">
      <c r="A70" s="199"/>
      <c r="B70" s="29" t="s">
        <v>1006</v>
      </c>
      <c r="C70" s="29" t="s">
        <v>1007</v>
      </c>
      <c r="D70" s="68" t="s">
        <v>916</v>
      </c>
      <c r="E70" s="29">
        <f>'[1]Ararat+'!K85</f>
        <v>9000000</v>
      </c>
      <c r="F70" s="9">
        <v>0</v>
      </c>
      <c r="G70" s="9">
        <v>250000</v>
      </c>
      <c r="H70" s="9">
        <v>35000</v>
      </c>
      <c r="I70" s="9">
        <v>156000</v>
      </c>
      <c r="J70" s="9">
        <v>46000</v>
      </c>
      <c r="K70" s="9">
        <v>9000000</v>
      </c>
      <c r="L70" s="9">
        <f t="shared" si="2"/>
        <v>9487000</v>
      </c>
      <c r="M70" s="9">
        <v>50</v>
      </c>
      <c r="N70" s="135">
        <f>L70*M70/100</f>
        <v>4743500</v>
      </c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</row>
    <row r="71" spans="1:48" s="115" customFormat="1" ht="46.5" customHeight="1">
      <c r="A71" s="199"/>
      <c r="B71" s="29" t="s">
        <v>796</v>
      </c>
      <c r="C71" s="29" t="s">
        <v>1008</v>
      </c>
      <c r="D71" s="68" t="s">
        <v>908</v>
      </c>
      <c r="E71" s="29">
        <f>'[1]Ararat+'!K86</f>
        <v>7750000</v>
      </c>
      <c r="F71" s="9">
        <v>0</v>
      </c>
      <c r="G71" s="9">
        <v>525000</v>
      </c>
      <c r="H71" s="9">
        <v>30000</v>
      </c>
      <c r="I71" s="9">
        <v>290000</v>
      </c>
      <c r="J71" s="9">
        <v>82078</v>
      </c>
      <c r="K71" s="9">
        <v>7750000</v>
      </c>
      <c r="L71" s="9">
        <f t="shared" si="2"/>
        <v>8677078</v>
      </c>
      <c r="M71" s="9">
        <v>70</v>
      </c>
      <c r="N71" s="135">
        <f>L71*M71/100</f>
        <v>6073954.6</v>
      </c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</row>
    <row r="72" spans="1:48" s="72" customFormat="1" ht="46.5" customHeight="1">
      <c r="A72" s="199"/>
      <c r="B72" s="29" t="s">
        <v>796</v>
      </c>
      <c r="C72" s="29" t="s">
        <v>1009</v>
      </c>
      <c r="D72" s="68" t="s">
        <v>916</v>
      </c>
      <c r="E72" s="29">
        <f>'[1]Ararat+'!K87</f>
        <v>11850000</v>
      </c>
      <c r="F72" s="9">
        <v>0</v>
      </c>
      <c r="G72" s="9">
        <v>475000</v>
      </c>
      <c r="H72" s="9">
        <v>30000</v>
      </c>
      <c r="I72" s="9">
        <v>242000</v>
      </c>
      <c r="J72" s="9">
        <v>50000</v>
      </c>
      <c r="K72" s="9">
        <v>11865000</v>
      </c>
      <c r="L72" s="9">
        <f t="shared" si="2"/>
        <v>12662000</v>
      </c>
      <c r="M72" s="9">
        <v>65</v>
      </c>
      <c r="N72" s="135">
        <f>L72*M72/100</f>
        <v>8230300</v>
      </c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</row>
    <row r="73" spans="1:48" s="72" customFormat="1" ht="46.5" customHeight="1">
      <c r="A73" s="199"/>
      <c r="B73" s="29" t="s">
        <v>975</v>
      </c>
      <c r="C73" s="29" t="s">
        <v>1010</v>
      </c>
      <c r="D73" s="68" t="s">
        <v>974</v>
      </c>
      <c r="E73" s="29">
        <f>'[1]Ararat+'!K88</f>
        <v>9480000</v>
      </c>
      <c r="F73" s="9">
        <v>0</v>
      </c>
      <c r="G73" s="9">
        <v>350000</v>
      </c>
      <c r="H73" s="9">
        <v>50000</v>
      </c>
      <c r="I73" s="9">
        <v>211000</v>
      </c>
      <c r="J73" s="9">
        <v>50000</v>
      </c>
      <c r="K73" s="9">
        <v>9480000</v>
      </c>
      <c r="L73" s="9">
        <f t="shared" si="2"/>
        <v>10141000</v>
      </c>
      <c r="M73" s="9">
        <v>50</v>
      </c>
      <c r="N73" s="135">
        <f>L73*M73/100</f>
        <v>5070500</v>
      </c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</row>
    <row r="74" spans="1:48" s="72" customFormat="1" ht="46.5" customHeight="1">
      <c r="A74" s="199"/>
      <c r="B74" s="29" t="s">
        <v>1011</v>
      </c>
      <c r="C74" s="29" t="s">
        <v>1012</v>
      </c>
      <c r="D74" s="68" t="s">
        <v>984</v>
      </c>
      <c r="E74" s="29">
        <f>'[1]Ararat+'!K90</f>
        <v>11800000</v>
      </c>
      <c r="F74" s="9"/>
      <c r="G74" s="9"/>
      <c r="H74" s="9"/>
      <c r="I74" s="9"/>
      <c r="J74" s="9"/>
      <c r="K74" s="9"/>
      <c r="L74" s="9">
        <f t="shared" si="2"/>
        <v>0</v>
      </c>
      <c r="M74" s="9"/>
      <c r="N74" s="135">
        <v>6422000</v>
      </c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</row>
    <row r="75" spans="1:48" s="72" customFormat="1" ht="46.5" customHeight="1">
      <c r="A75" s="199"/>
      <c r="B75" s="29" t="s">
        <v>933</v>
      </c>
      <c r="C75" s="29" t="s">
        <v>1013</v>
      </c>
      <c r="D75" s="73" t="s">
        <v>1014</v>
      </c>
      <c r="E75" s="29">
        <f>'[1]Ararat+'!K91</f>
        <v>38400000</v>
      </c>
      <c r="F75" s="9"/>
      <c r="G75" s="9"/>
      <c r="H75" s="9"/>
      <c r="I75" s="9"/>
      <c r="J75" s="9"/>
      <c r="K75" s="9"/>
      <c r="L75" s="9">
        <f t="shared" si="2"/>
        <v>0</v>
      </c>
      <c r="M75" s="9"/>
      <c r="N75" s="135">
        <v>20230000</v>
      </c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</row>
    <row r="76" spans="1:48" s="72" customFormat="1" ht="46.5" customHeight="1">
      <c r="A76" s="199"/>
      <c r="B76" s="29" t="s">
        <v>965</v>
      </c>
      <c r="C76" s="29" t="s">
        <v>1015</v>
      </c>
      <c r="D76" s="68" t="s">
        <v>916</v>
      </c>
      <c r="E76" s="29">
        <f>'[1]Ararat+'!K92</f>
        <v>41000000</v>
      </c>
      <c r="F76" s="9"/>
      <c r="G76" s="9"/>
      <c r="H76" s="9"/>
      <c r="I76" s="9"/>
      <c r="J76" s="9"/>
      <c r="K76" s="9"/>
      <c r="L76" s="9">
        <f t="shared" si="2"/>
        <v>0</v>
      </c>
      <c r="M76" s="9"/>
      <c r="N76" s="135">
        <v>21627500</v>
      </c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</row>
    <row r="77" spans="1:48" s="72" customFormat="1" ht="46.5" customHeight="1">
      <c r="A77" s="199"/>
      <c r="B77" s="29" t="s">
        <v>972</v>
      </c>
      <c r="C77" s="29" t="s">
        <v>1016</v>
      </c>
      <c r="D77" s="68" t="s">
        <v>974</v>
      </c>
      <c r="E77" s="29">
        <f>'[1]Ararat+'!K94</f>
        <v>40579000</v>
      </c>
      <c r="F77" s="9">
        <v>80000</v>
      </c>
      <c r="G77" s="9">
        <v>1300000</v>
      </c>
      <c r="H77" s="9">
        <v>130000</v>
      </c>
      <c r="I77" s="9">
        <v>800000</v>
      </c>
      <c r="J77" s="9">
        <v>241056</v>
      </c>
      <c r="K77" s="9">
        <v>40579002</v>
      </c>
      <c r="L77" s="9">
        <f t="shared" si="2"/>
        <v>43130058</v>
      </c>
      <c r="M77" s="9">
        <v>55</v>
      </c>
      <c r="N77" s="135">
        <f>L77*M77/100</f>
        <v>23721531.9</v>
      </c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</row>
    <row r="78" spans="1:48" s="117" customFormat="1" ht="19.5" customHeight="1">
      <c r="A78" s="195"/>
      <c r="B78" s="195"/>
      <c r="C78" s="195"/>
      <c r="D78" s="141"/>
      <c r="E78" s="139">
        <f aca="true" t="shared" si="3" ref="E78:L78">SUM(E5:E77)</f>
        <v>2428895219</v>
      </c>
      <c r="F78" s="139">
        <f t="shared" si="3"/>
        <v>200000</v>
      </c>
      <c r="G78" s="139">
        <f t="shared" si="3"/>
        <v>39905000</v>
      </c>
      <c r="H78" s="139">
        <f t="shared" si="3"/>
        <v>3672700</v>
      </c>
      <c r="I78" s="139">
        <f t="shared" si="3"/>
        <v>23094237</v>
      </c>
      <c r="J78" s="139">
        <f t="shared" si="3"/>
        <v>8038290</v>
      </c>
      <c r="K78" s="139">
        <f t="shared" si="3"/>
        <v>1402555637</v>
      </c>
      <c r="L78" s="139">
        <f t="shared" si="3"/>
        <v>1477465864</v>
      </c>
      <c r="M78" s="139"/>
      <c r="N78" s="140">
        <f>SUM(N5:N77)</f>
        <v>1230651010.5</v>
      </c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</row>
    <row r="79" spans="1:48" s="115" customFormat="1" ht="46.5" customHeight="1">
      <c r="A79" s="201" t="s">
        <v>5</v>
      </c>
      <c r="B79" s="4" t="s">
        <v>29</v>
      </c>
      <c r="C79" s="29" t="s">
        <v>1017</v>
      </c>
      <c r="D79" s="68" t="s">
        <v>908</v>
      </c>
      <c r="E79" s="29">
        <f>'[1]Aragatsotn+'!J6</f>
        <v>10619345</v>
      </c>
      <c r="F79" s="9">
        <v>0</v>
      </c>
      <c r="G79" s="9">
        <v>0</v>
      </c>
      <c r="H79" s="9">
        <v>0</v>
      </c>
      <c r="I79" s="9">
        <v>202000</v>
      </c>
      <c r="J79" s="9">
        <v>30000</v>
      </c>
      <c r="K79" s="9">
        <v>10619345</v>
      </c>
      <c r="L79" s="9">
        <f aca="true" t="shared" si="4" ref="L79:L110">F79+G79+H79+I79+J79+K79</f>
        <v>10851345</v>
      </c>
      <c r="M79" s="9">
        <v>55</v>
      </c>
      <c r="N79" s="135">
        <f aca="true" t="shared" si="5" ref="N79:N86">L79*M79/100</f>
        <v>5968239.75</v>
      </c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</row>
    <row r="80" spans="1:48" s="115" customFormat="1" ht="46.5" customHeight="1">
      <c r="A80" s="202"/>
      <c r="B80" s="4" t="s">
        <v>696</v>
      </c>
      <c r="C80" s="29" t="s">
        <v>1018</v>
      </c>
      <c r="D80" s="68" t="s">
        <v>1019</v>
      </c>
      <c r="E80" s="29">
        <f>'[1]Aragatsotn+'!J7</f>
        <v>10995660</v>
      </c>
      <c r="F80" s="9">
        <v>0</v>
      </c>
      <c r="G80" s="9">
        <v>150000</v>
      </c>
      <c r="H80" s="9">
        <v>50000</v>
      </c>
      <c r="I80" s="9">
        <v>218827</v>
      </c>
      <c r="J80" s="9">
        <v>65648</v>
      </c>
      <c r="K80" s="9">
        <v>10995660</v>
      </c>
      <c r="L80" s="9">
        <f t="shared" si="4"/>
        <v>11480135</v>
      </c>
      <c r="M80" s="9">
        <v>55</v>
      </c>
      <c r="N80" s="135">
        <f t="shared" si="5"/>
        <v>6314074.25</v>
      </c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</row>
    <row r="81" spans="1:48" s="115" customFormat="1" ht="46.5" customHeight="1">
      <c r="A81" s="202"/>
      <c r="B81" s="4" t="s">
        <v>34</v>
      </c>
      <c r="C81" s="29" t="s">
        <v>1020</v>
      </c>
      <c r="D81" s="68" t="s">
        <v>918</v>
      </c>
      <c r="E81" s="29">
        <f>'[1]Aragatsotn+'!J8</f>
        <v>7565000</v>
      </c>
      <c r="F81" s="9">
        <v>0</v>
      </c>
      <c r="G81" s="9">
        <v>250000</v>
      </c>
      <c r="H81" s="9">
        <v>0</v>
      </c>
      <c r="I81" s="9">
        <v>130000</v>
      </c>
      <c r="J81" s="9">
        <v>45000</v>
      </c>
      <c r="K81" s="9">
        <v>7140000</v>
      </c>
      <c r="L81" s="9">
        <f t="shared" si="4"/>
        <v>7565000</v>
      </c>
      <c r="M81" s="9">
        <v>30</v>
      </c>
      <c r="N81" s="135">
        <f t="shared" si="5"/>
        <v>2269500</v>
      </c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</row>
    <row r="82" spans="1:48" s="115" customFormat="1" ht="46.5" customHeight="1">
      <c r="A82" s="202"/>
      <c r="B82" s="4" t="s">
        <v>34</v>
      </c>
      <c r="C82" s="29" t="s">
        <v>1021</v>
      </c>
      <c r="D82" s="68" t="s">
        <v>328</v>
      </c>
      <c r="E82" s="29">
        <f>'[1]Aragatsotn+'!J9</f>
        <v>34584000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34584000</v>
      </c>
      <c r="L82" s="9">
        <f t="shared" si="4"/>
        <v>34584000</v>
      </c>
      <c r="M82" s="9">
        <v>40</v>
      </c>
      <c r="N82" s="135">
        <f t="shared" si="5"/>
        <v>13833600</v>
      </c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</row>
    <row r="83" spans="1:48" s="115" customFormat="1" ht="46.5" customHeight="1">
      <c r="A83" s="202"/>
      <c r="B83" s="29" t="s">
        <v>490</v>
      </c>
      <c r="C83" s="29" t="s">
        <v>1022</v>
      </c>
      <c r="D83" s="68" t="s">
        <v>908</v>
      </c>
      <c r="E83" s="29">
        <f>'[1]Aragatsotn+'!J11</f>
        <v>15332267</v>
      </c>
      <c r="F83" s="9"/>
      <c r="G83" s="9">
        <v>450000</v>
      </c>
      <c r="H83" s="9">
        <v>50000</v>
      </c>
      <c r="I83" s="9">
        <v>270000</v>
      </c>
      <c r="J83" s="9">
        <v>85000</v>
      </c>
      <c r="K83" s="9">
        <v>15332267</v>
      </c>
      <c r="L83" s="9">
        <f t="shared" si="4"/>
        <v>16187267</v>
      </c>
      <c r="M83" s="9">
        <v>55</v>
      </c>
      <c r="N83" s="135">
        <f t="shared" si="5"/>
        <v>8902996.85</v>
      </c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</row>
    <row r="84" spans="1:48" s="115" customFormat="1" ht="46.5" customHeight="1">
      <c r="A84" s="202"/>
      <c r="B84" s="4" t="s">
        <v>34</v>
      </c>
      <c r="C84" s="29" t="s">
        <v>1023</v>
      </c>
      <c r="D84" s="68" t="s">
        <v>919</v>
      </c>
      <c r="E84" s="29">
        <f>'[1]Aragatsotn+'!J13</f>
        <v>53100000</v>
      </c>
      <c r="F84" s="9">
        <v>100000</v>
      </c>
      <c r="G84" s="9">
        <v>0</v>
      </c>
      <c r="H84" s="9">
        <v>0</v>
      </c>
      <c r="I84" s="9">
        <v>0</v>
      </c>
      <c r="J84" s="9">
        <v>0</v>
      </c>
      <c r="K84" s="9">
        <v>53000000</v>
      </c>
      <c r="L84" s="9">
        <f t="shared" si="4"/>
        <v>53100000</v>
      </c>
      <c r="M84" s="9">
        <v>40</v>
      </c>
      <c r="N84" s="135">
        <f t="shared" si="5"/>
        <v>21240000</v>
      </c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</row>
    <row r="85" spans="1:48" s="115" customFormat="1" ht="46.5" customHeight="1">
      <c r="A85" s="202"/>
      <c r="B85" s="4" t="s">
        <v>34</v>
      </c>
      <c r="C85" s="29" t="s">
        <v>1024</v>
      </c>
      <c r="D85" s="109" t="s">
        <v>1025</v>
      </c>
      <c r="E85" s="29">
        <f>'[1]Aragatsotn+'!J14</f>
        <v>18984710</v>
      </c>
      <c r="F85" s="9">
        <v>0</v>
      </c>
      <c r="G85" s="9">
        <v>600000</v>
      </c>
      <c r="H85" s="9">
        <v>0</v>
      </c>
      <c r="I85" s="9">
        <v>300000</v>
      </c>
      <c r="J85" s="9">
        <v>95000</v>
      </c>
      <c r="K85" s="9">
        <v>19783230</v>
      </c>
      <c r="L85" s="9">
        <f t="shared" si="4"/>
        <v>20778230</v>
      </c>
      <c r="M85" s="9">
        <v>50</v>
      </c>
      <c r="N85" s="135">
        <f t="shared" si="5"/>
        <v>10389115</v>
      </c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</row>
    <row r="86" spans="1:48" s="115" customFormat="1" ht="46.5" customHeight="1">
      <c r="A86" s="202"/>
      <c r="B86" s="4" t="s">
        <v>600</v>
      </c>
      <c r="C86" s="29" t="s">
        <v>1026</v>
      </c>
      <c r="D86" s="68" t="s">
        <v>1019</v>
      </c>
      <c r="E86" s="29">
        <f>'[1]Aragatsotn+'!J15</f>
        <v>14900000</v>
      </c>
      <c r="F86" s="9">
        <v>0</v>
      </c>
      <c r="G86" s="9">
        <v>720000</v>
      </c>
      <c r="H86" s="9">
        <v>75000</v>
      </c>
      <c r="I86" s="9">
        <v>200000</v>
      </c>
      <c r="J86" s="9">
        <v>70000</v>
      </c>
      <c r="K86" s="9">
        <v>14900000</v>
      </c>
      <c r="L86" s="9">
        <f t="shared" si="4"/>
        <v>15965000</v>
      </c>
      <c r="M86" s="9">
        <v>50</v>
      </c>
      <c r="N86" s="135">
        <f t="shared" si="5"/>
        <v>7982500</v>
      </c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</row>
    <row r="87" spans="1:48" s="115" customFormat="1" ht="46.5" customHeight="1">
      <c r="A87" s="202"/>
      <c r="B87" s="4" t="s">
        <v>1027</v>
      </c>
      <c r="C87" s="29" t="s">
        <v>1028</v>
      </c>
      <c r="D87" s="68" t="s">
        <v>1029</v>
      </c>
      <c r="E87" s="29">
        <f>'[1]Aragatsotn+'!J16</f>
        <v>15699370</v>
      </c>
      <c r="F87" s="9"/>
      <c r="G87" s="9"/>
      <c r="H87" s="9"/>
      <c r="I87" s="9"/>
      <c r="J87" s="9"/>
      <c r="K87" s="9"/>
      <c r="L87" s="9">
        <f t="shared" si="4"/>
        <v>0</v>
      </c>
      <c r="M87" s="9"/>
      <c r="N87" s="136">
        <v>5001881</v>
      </c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</row>
    <row r="88" spans="1:48" s="78" customFormat="1" ht="46.5" customHeight="1">
      <c r="A88" s="202"/>
      <c r="B88" s="89" t="s">
        <v>698</v>
      </c>
      <c r="C88" s="75" t="s">
        <v>1030</v>
      </c>
      <c r="D88" s="90" t="s">
        <v>908</v>
      </c>
      <c r="E88" s="29">
        <f>'[1]Aragatsotn+'!J18</f>
        <v>18935268</v>
      </c>
      <c r="F88" s="9">
        <v>0</v>
      </c>
      <c r="G88" s="9">
        <v>380000</v>
      </c>
      <c r="H88" s="9">
        <v>0</v>
      </c>
      <c r="I88" s="9">
        <v>382000</v>
      </c>
      <c r="J88" s="9">
        <v>127000</v>
      </c>
      <c r="K88" s="9">
        <v>18935268</v>
      </c>
      <c r="L88" s="9">
        <f t="shared" si="4"/>
        <v>19824268</v>
      </c>
      <c r="M88" s="9">
        <v>70</v>
      </c>
      <c r="N88" s="135">
        <f>L88*M88/100</f>
        <v>13876987.6</v>
      </c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</row>
    <row r="89" spans="1:48" s="78" customFormat="1" ht="46.5" customHeight="1">
      <c r="A89" s="202"/>
      <c r="B89" s="89" t="s">
        <v>698</v>
      </c>
      <c r="C89" s="75" t="s">
        <v>1031</v>
      </c>
      <c r="D89" s="90" t="s">
        <v>908</v>
      </c>
      <c r="E89" s="29">
        <f>'[1]Aragatsotn+'!J19</f>
        <v>25999636</v>
      </c>
      <c r="F89" s="9"/>
      <c r="G89" s="9"/>
      <c r="H89" s="9"/>
      <c r="I89" s="9"/>
      <c r="J89" s="9"/>
      <c r="K89" s="9"/>
      <c r="L89" s="9">
        <f t="shared" si="4"/>
        <v>0</v>
      </c>
      <c r="M89" s="9"/>
      <c r="N89" s="135">
        <v>19098587</v>
      </c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</row>
    <row r="90" spans="1:48" s="78" customFormat="1" ht="46.5" customHeight="1">
      <c r="A90" s="202"/>
      <c r="B90" s="89" t="s">
        <v>1032</v>
      </c>
      <c r="C90" s="75" t="s">
        <v>1033</v>
      </c>
      <c r="D90" s="90" t="s">
        <v>1034</v>
      </c>
      <c r="E90" s="29">
        <f>'[1]Aragatsotn+'!J20</f>
        <v>10516780</v>
      </c>
      <c r="F90" s="9">
        <v>0</v>
      </c>
      <c r="G90" s="9">
        <v>900000</v>
      </c>
      <c r="H90" s="9">
        <v>0</v>
      </c>
      <c r="I90" s="9">
        <v>260000</v>
      </c>
      <c r="J90" s="9">
        <v>53000</v>
      </c>
      <c r="K90" s="9">
        <v>10516780</v>
      </c>
      <c r="L90" s="9">
        <f t="shared" si="4"/>
        <v>11729780</v>
      </c>
      <c r="M90" s="9">
        <v>55</v>
      </c>
      <c r="N90" s="135">
        <f aca="true" t="shared" si="6" ref="N90:N95">L90*M90/100</f>
        <v>6451379</v>
      </c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</row>
    <row r="91" spans="1:48" s="78" customFormat="1" ht="46.5" customHeight="1">
      <c r="A91" s="202"/>
      <c r="B91" s="89" t="s">
        <v>482</v>
      </c>
      <c r="C91" s="75" t="s">
        <v>1035</v>
      </c>
      <c r="D91" s="90" t="s">
        <v>328</v>
      </c>
      <c r="E91" s="29">
        <f>'[1]Aragatsotn+'!J21</f>
        <v>68900000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68900000</v>
      </c>
      <c r="L91" s="9">
        <f t="shared" si="4"/>
        <v>68900000</v>
      </c>
      <c r="M91" s="9">
        <v>40</v>
      </c>
      <c r="N91" s="135">
        <f t="shared" si="6"/>
        <v>27560000</v>
      </c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</row>
    <row r="92" spans="1:48" s="78" customFormat="1" ht="46.5" customHeight="1">
      <c r="A92" s="202"/>
      <c r="B92" s="89" t="s">
        <v>1036</v>
      </c>
      <c r="C92" s="75" t="s">
        <v>1037</v>
      </c>
      <c r="D92" s="90" t="s">
        <v>1038</v>
      </c>
      <c r="E92" s="29">
        <f>'[1]Aragatsotn+'!J22</f>
        <v>4914000</v>
      </c>
      <c r="F92" s="9">
        <v>120000</v>
      </c>
      <c r="G92" s="9">
        <v>250000</v>
      </c>
      <c r="H92" s="9">
        <v>30000</v>
      </c>
      <c r="I92" s="9">
        <v>95490</v>
      </c>
      <c r="J92" s="9">
        <v>28680</v>
      </c>
      <c r="K92" s="9">
        <v>4914000</v>
      </c>
      <c r="L92" s="9">
        <f t="shared" si="4"/>
        <v>5438170</v>
      </c>
      <c r="M92" s="9">
        <v>30</v>
      </c>
      <c r="N92" s="135">
        <f t="shared" si="6"/>
        <v>1631451</v>
      </c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</row>
    <row r="93" spans="1:48" s="78" customFormat="1" ht="46.5" customHeight="1">
      <c r="A93" s="202"/>
      <c r="B93" s="89" t="s">
        <v>1036</v>
      </c>
      <c r="C93" s="75" t="s">
        <v>1039</v>
      </c>
      <c r="D93" s="90" t="s">
        <v>1040</v>
      </c>
      <c r="E93" s="29">
        <f>'[1]Aragatsotn+'!J23</f>
        <v>5533650</v>
      </c>
      <c r="F93" s="9"/>
      <c r="G93" s="9"/>
      <c r="H93" s="9"/>
      <c r="I93" s="9"/>
      <c r="J93" s="9"/>
      <c r="K93" s="9">
        <v>5534150</v>
      </c>
      <c r="L93" s="9">
        <f t="shared" si="4"/>
        <v>5534150</v>
      </c>
      <c r="M93" s="9">
        <v>50</v>
      </c>
      <c r="N93" s="135">
        <f t="shared" si="6"/>
        <v>2767075</v>
      </c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</row>
    <row r="94" spans="1:48" s="78" customFormat="1" ht="46.5" customHeight="1">
      <c r="A94" s="202"/>
      <c r="B94" s="4" t="s">
        <v>1041</v>
      </c>
      <c r="C94" s="29" t="s">
        <v>1042</v>
      </c>
      <c r="D94" s="68" t="s">
        <v>1040</v>
      </c>
      <c r="E94" s="29">
        <f>'[1]Aragatsotn+'!J24</f>
        <v>8406272</v>
      </c>
      <c r="F94" s="9"/>
      <c r="G94" s="9">
        <v>740000</v>
      </c>
      <c r="H94" s="9">
        <v>60000</v>
      </c>
      <c r="I94" s="9">
        <v>230000</v>
      </c>
      <c r="J94" s="9">
        <v>69460</v>
      </c>
      <c r="K94" s="9">
        <v>8406282</v>
      </c>
      <c r="L94" s="9">
        <f t="shared" si="4"/>
        <v>9505742</v>
      </c>
      <c r="M94" s="9">
        <v>50</v>
      </c>
      <c r="N94" s="135">
        <f t="shared" si="6"/>
        <v>4752871</v>
      </c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</row>
    <row r="95" spans="1:48" s="115" customFormat="1" ht="46.5" customHeight="1">
      <c r="A95" s="202"/>
      <c r="B95" s="89" t="s">
        <v>29</v>
      </c>
      <c r="C95" s="75" t="s">
        <v>1043</v>
      </c>
      <c r="D95" s="90" t="s">
        <v>1025</v>
      </c>
      <c r="E95" s="29">
        <f>'[1]Aragatsotn+'!J26</f>
        <v>4900000</v>
      </c>
      <c r="F95" s="9">
        <v>0</v>
      </c>
      <c r="G95" s="9">
        <v>250000</v>
      </c>
      <c r="H95" s="9">
        <v>30000</v>
      </c>
      <c r="I95" s="9">
        <v>128000</v>
      </c>
      <c r="J95" s="9">
        <v>38000</v>
      </c>
      <c r="K95" s="9">
        <v>4900000</v>
      </c>
      <c r="L95" s="9">
        <f t="shared" si="4"/>
        <v>5346000</v>
      </c>
      <c r="M95" s="9">
        <v>50</v>
      </c>
      <c r="N95" s="135">
        <f t="shared" si="6"/>
        <v>2673000</v>
      </c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</row>
    <row r="96" spans="1:48" s="115" customFormat="1" ht="46.5" customHeight="1">
      <c r="A96" s="202"/>
      <c r="B96" s="89" t="s">
        <v>32</v>
      </c>
      <c r="C96" s="75" t="s">
        <v>1044</v>
      </c>
      <c r="D96" s="90" t="s">
        <v>1045</v>
      </c>
      <c r="E96" s="29">
        <f>'[1]Aragatsotn+'!J27</f>
        <v>40405012</v>
      </c>
      <c r="F96" s="9"/>
      <c r="G96" s="9"/>
      <c r="H96" s="9"/>
      <c r="I96" s="9"/>
      <c r="J96" s="9"/>
      <c r="K96" s="9"/>
      <c r="L96" s="9">
        <f t="shared" si="4"/>
        <v>0</v>
      </c>
      <c r="M96" s="9"/>
      <c r="N96" s="135">
        <v>18975470</v>
      </c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</row>
    <row r="97" spans="1:48" s="115" customFormat="1" ht="46.5" customHeight="1">
      <c r="A97" s="202"/>
      <c r="B97" s="89" t="s">
        <v>1046</v>
      </c>
      <c r="C97" s="75" t="s">
        <v>1047</v>
      </c>
      <c r="D97" s="90" t="s">
        <v>1045</v>
      </c>
      <c r="E97" s="29">
        <f>'[1]Aragatsotn+'!J28</f>
        <v>46900000</v>
      </c>
      <c r="F97" s="9"/>
      <c r="G97" s="9"/>
      <c r="H97" s="9"/>
      <c r="I97" s="9"/>
      <c r="J97" s="9"/>
      <c r="K97" s="9"/>
      <c r="L97" s="9">
        <f t="shared" si="4"/>
        <v>0</v>
      </c>
      <c r="M97" s="9"/>
      <c r="N97" s="135">
        <v>21720766</v>
      </c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</row>
    <row r="98" spans="1:48" s="115" customFormat="1" ht="46.5" customHeight="1">
      <c r="A98" s="202"/>
      <c r="B98" s="89" t="s">
        <v>6</v>
      </c>
      <c r="C98" s="75" t="s">
        <v>1048</v>
      </c>
      <c r="D98" s="90" t="s">
        <v>1040</v>
      </c>
      <c r="E98" s="29">
        <f>'[1]Aragatsotn+'!J29</f>
        <v>24791341</v>
      </c>
      <c r="F98" s="9">
        <v>240000</v>
      </c>
      <c r="G98" s="9">
        <v>900000</v>
      </c>
      <c r="H98" s="9">
        <v>0</v>
      </c>
      <c r="I98" s="9">
        <v>578000</v>
      </c>
      <c r="J98" s="9">
        <v>123000</v>
      </c>
      <c r="K98" s="9">
        <v>24791341</v>
      </c>
      <c r="L98" s="9">
        <f t="shared" si="4"/>
        <v>26632341</v>
      </c>
      <c r="M98" s="9">
        <v>55</v>
      </c>
      <c r="N98" s="135">
        <f>L98*M98/100</f>
        <v>14647787.55</v>
      </c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</row>
    <row r="99" spans="1:48" s="115" customFormat="1" ht="46.5" customHeight="1">
      <c r="A99" s="202"/>
      <c r="B99" s="4" t="s">
        <v>38</v>
      </c>
      <c r="C99" s="29" t="s">
        <v>1049</v>
      </c>
      <c r="D99" s="68" t="s">
        <v>1019</v>
      </c>
      <c r="E99" s="29">
        <f>'[1]Aragatsotn+'!J30</f>
        <v>29355627</v>
      </c>
      <c r="F99" s="9">
        <v>0</v>
      </c>
      <c r="G99" s="9">
        <v>790000</v>
      </c>
      <c r="H99" s="9">
        <v>0</v>
      </c>
      <c r="I99" s="9">
        <v>570000</v>
      </c>
      <c r="J99" s="9">
        <v>0</v>
      </c>
      <c r="K99" s="9">
        <v>29355627</v>
      </c>
      <c r="L99" s="9">
        <f t="shared" si="4"/>
        <v>30715627</v>
      </c>
      <c r="M99" s="9">
        <v>50</v>
      </c>
      <c r="N99" s="135">
        <f>L99*M99/100</f>
        <v>15357813.5</v>
      </c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</row>
    <row r="100" spans="1:48" s="115" customFormat="1" ht="46.5" customHeight="1">
      <c r="A100" s="202"/>
      <c r="B100" s="4" t="s">
        <v>38</v>
      </c>
      <c r="C100" s="29" t="s">
        <v>1050</v>
      </c>
      <c r="D100" s="68" t="s">
        <v>1051</v>
      </c>
      <c r="E100" s="29">
        <f>'[1]Aragatsotn+'!J31</f>
        <v>9800000</v>
      </c>
      <c r="F100" s="9">
        <v>0</v>
      </c>
      <c r="G100" s="9">
        <v>270000</v>
      </c>
      <c r="H100" s="9">
        <v>30000</v>
      </c>
      <c r="I100" s="9">
        <v>0</v>
      </c>
      <c r="J100" s="9">
        <v>0</v>
      </c>
      <c r="K100" s="9">
        <v>9800000</v>
      </c>
      <c r="L100" s="9">
        <f t="shared" si="4"/>
        <v>10100000</v>
      </c>
      <c r="M100" s="9">
        <v>30</v>
      </c>
      <c r="N100" s="135">
        <f>L100*M100/100</f>
        <v>3030000</v>
      </c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</row>
    <row r="101" spans="1:48" s="82" customFormat="1" ht="46.5" customHeight="1">
      <c r="A101" s="202"/>
      <c r="B101" s="81" t="s">
        <v>34</v>
      </c>
      <c r="C101" s="74" t="s">
        <v>1052</v>
      </c>
      <c r="D101" s="68" t="s">
        <v>280</v>
      </c>
      <c r="E101" s="29">
        <v>120000000</v>
      </c>
      <c r="F101" s="9"/>
      <c r="G101" s="9"/>
      <c r="H101" s="9"/>
      <c r="I101" s="9"/>
      <c r="J101" s="9"/>
      <c r="K101" s="9"/>
      <c r="L101" s="9">
        <f t="shared" si="4"/>
        <v>0</v>
      </c>
      <c r="M101" s="9"/>
      <c r="N101" s="135">
        <v>52421823</v>
      </c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</row>
    <row r="102" spans="1:48" s="82" customFormat="1" ht="46.5" customHeight="1">
      <c r="A102" s="202"/>
      <c r="B102" s="81" t="s">
        <v>473</v>
      </c>
      <c r="C102" s="74" t="s">
        <v>1047</v>
      </c>
      <c r="D102" s="68" t="s">
        <v>280</v>
      </c>
      <c r="E102" s="29">
        <f>'[1]Aragatsotn+'!J34</f>
        <v>113471940</v>
      </c>
      <c r="F102" s="9"/>
      <c r="G102" s="9"/>
      <c r="H102" s="9"/>
      <c r="I102" s="9"/>
      <c r="J102" s="9"/>
      <c r="K102" s="9"/>
      <c r="L102" s="9">
        <f t="shared" si="4"/>
        <v>0</v>
      </c>
      <c r="M102" s="9"/>
      <c r="N102" s="135">
        <v>42054393</v>
      </c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</row>
    <row r="103" spans="1:48" s="82" customFormat="1" ht="46.5" customHeight="1">
      <c r="A103" s="202"/>
      <c r="B103" s="81" t="s">
        <v>1053</v>
      </c>
      <c r="C103" s="74" t="s">
        <v>1054</v>
      </c>
      <c r="D103" s="68" t="s">
        <v>280</v>
      </c>
      <c r="E103" s="29">
        <f>'[1]Aragatsotn+'!J35</f>
        <v>91068208</v>
      </c>
      <c r="F103" s="9"/>
      <c r="G103" s="9"/>
      <c r="H103" s="9"/>
      <c r="I103" s="9"/>
      <c r="J103" s="9"/>
      <c r="K103" s="9"/>
      <c r="L103" s="9">
        <f t="shared" si="4"/>
        <v>0</v>
      </c>
      <c r="M103" s="9"/>
      <c r="N103" s="135">
        <v>5226750</v>
      </c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</row>
    <row r="104" spans="1:48" s="82" customFormat="1" ht="46.5" customHeight="1">
      <c r="A104" s="202"/>
      <c r="B104" s="81" t="s">
        <v>1055</v>
      </c>
      <c r="C104" s="74" t="s">
        <v>1056</v>
      </c>
      <c r="D104" s="68" t="s">
        <v>280</v>
      </c>
      <c r="E104" s="29">
        <f>'[1]Aragatsotn+'!J36</f>
        <v>11080000</v>
      </c>
      <c r="F104" s="9"/>
      <c r="G104" s="9"/>
      <c r="H104" s="9"/>
      <c r="I104" s="9"/>
      <c r="J104" s="9"/>
      <c r="K104" s="9"/>
      <c r="L104" s="9">
        <f t="shared" si="4"/>
        <v>0</v>
      </c>
      <c r="M104" s="9"/>
      <c r="N104" s="135">
        <v>4595767</v>
      </c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</row>
    <row r="105" spans="1:48" s="82" customFormat="1" ht="46.5" customHeight="1">
      <c r="A105" s="202"/>
      <c r="B105" s="81" t="s">
        <v>1057</v>
      </c>
      <c r="C105" s="74" t="s">
        <v>1056</v>
      </c>
      <c r="D105" s="68" t="s">
        <v>280</v>
      </c>
      <c r="E105" s="29">
        <f>'[1]Aragatsotn+'!J37</f>
        <v>9540000</v>
      </c>
      <c r="F105" s="9">
        <v>0</v>
      </c>
      <c r="G105" s="9">
        <v>450000</v>
      </c>
      <c r="H105" s="9">
        <v>0</v>
      </c>
      <c r="I105" s="9">
        <v>155065</v>
      </c>
      <c r="J105" s="9">
        <v>62105</v>
      </c>
      <c r="K105" s="9">
        <v>8943000</v>
      </c>
      <c r="L105" s="9">
        <f t="shared" si="4"/>
        <v>9610170</v>
      </c>
      <c r="M105" s="9">
        <v>45</v>
      </c>
      <c r="N105" s="135">
        <f>L105*M105/100</f>
        <v>4324576.5</v>
      </c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</row>
    <row r="106" spans="1:48" s="82" customFormat="1" ht="46.5" customHeight="1">
      <c r="A106" s="202"/>
      <c r="B106" s="81" t="s">
        <v>1058</v>
      </c>
      <c r="C106" s="74" t="s">
        <v>1047</v>
      </c>
      <c r="D106" s="68" t="s">
        <v>280</v>
      </c>
      <c r="E106" s="29">
        <f>'[1]Aragatsotn+'!J38</f>
        <v>8943000</v>
      </c>
      <c r="F106" s="9"/>
      <c r="G106" s="9"/>
      <c r="H106" s="9"/>
      <c r="I106" s="9"/>
      <c r="J106" s="9"/>
      <c r="K106" s="9"/>
      <c r="L106" s="9">
        <f t="shared" si="4"/>
        <v>0</v>
      </c>
      <c r="M106" s="9"/>
      <c r="N106" s="135">
        <v>9528242</v>
      </c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</row>
    <row r="107" spans="1:48" s="82" customFormat="1" ht="46.5" customHeight="1">
      <c r="A107" s="202"/>
      <c r="B107" s="81" t="s">
        <v>765</v>
      </c>
      <c r="C107" s="74" t="s">
        <v>1059</v>
      </c>
      <c r="D107" s="68" t="s">
        <v>280</v>
      </c>
      <c r="E107" s="29">
        <f>'[1]Aragatsotn+'!J39</f>
        <v>20178570</v>
      </c>
      <c r="F107" s="9"/>
      <c r="G107" s="9"/>
      <c r="H107" s="9"/>
      <c r="I107" s="9"/>
      <c r="J107" s="9"/>
      <c r="K107" s="9"/>
      <c r="L107" s="9">
        <f t="shared" si="4"/>
        <v>0</v>
      </c>
      <c r="M107" s="9"/>
      <c r="N107" s="135">
        <v>7309400</v>
      </c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</row>
    <row r="108" spans="1:48" s="82" customFormat="1" ht="46.5" customHeight="1">
      <c r="A108" s="202"/>
      <c r="B108" s="4" t="s">
        <v>18</v>
      </c>
      <c r="C108" s="29" t="s">
        <v>1060</v>
      </c>
      <c r="D108" s="68" t="s">
        <v>280</v>
      </c>
      <c r="E108" s="29">
        <f>'[1]Aragatsotn+'!J41</f>
        <v>20482864</v>
      </c>
      <c r="F108" s="9">
        <v>0</v>
      </c>
      <c r="G108" s="9">
        <v>2890000</v>
      </c>
      <c r="H108" s="9">
        <v>300000</v>
      </c>
      <c r="I108" s="9">
        <v>5600000</v>
      </c>
      <c r="J108" s="9">
        <v>1698000</v>
      </c>
      <c r="K108" s="9">
        <v>337548869</v>
      </c>
      <c r="L108" s="9">
        <f t="shared" si="4"/>
        <v>348036869</v>
      </c>
      <c r="M108" s="9">
        <v>50</v>
      </c>
      <c r="N108" s="135">
        <f>L108*M108/100</f>
        <v>174018434.5</v>
      </c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</row>
    <row r="109" spans="1:48" s="82" customFormat="1" ht="46.5" customHeight="1">
      <c r="A109" s="202"/>
      <c r="B109" s="4" t="s">
        <v>1061</v>
      </c>
      <c r="C109" s="29" t="s">
        <v>1047</v>
      </c>
      <c r="D109" s="68" t="s">
        <v>280</v>
      </c>
      <c r="E109" s="29">
        <f>'[1]Aragatsotn+'!J42</f>
        <v>337548860</v>
      </c>
      <c r="F109" s="9"/>
      <c r="G109" s="9"/>
      <c r="H109" s="9"/>
      <c r="I109" s="9"/>
      <c r="J109" s="9"/>
      <c r="K109" s="9"/>
      <c r="L109" s="9">
        <f t="shared" si="4"/>
        <v>0</v>
      </c>
      <c r="M109" s="9"/>
      <c r="N109" s="135">
        <v>4034314</v>
      </c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</row>
    <row r="110" spans="1:48" s="82" customFormat="1" ht="46.5" customHeight="1">
      <c r="A110" s="202"/>
      <c r="B110" s="4" t="s">
        <v>38</v>
      </c>
      <c r="C110" s="29" t="s">
        <v>1062</v>
      </c>
      <c r="D110" s="68" t="s">
        <v>280</v>
      </c>
      <c r="E110" s="29">
        <f>'[1]Aragatsotn+'!J43</f>
        <v>8406321</v>
      </c>
      <c r="F110" s="9"/>
      <c r="G110" s="9"/>
      <c r="H110" s="9"/>
      <c r="I110" s="9"/>
      <c r="J110" s="9"/>
      <c r="K110" s="9"/>
      <c r="L110" s="9">
        <f t="shared" si="4"/>
        <v>0</v>
      </c>
      <c r="M110" s="9"/>
      <c r="N110" s="136">
        <v>15905183</v>
      </c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</row>
    <row r="111" spans="1:48" s="82" customFormat="1" ht="46.5" customHeight="1">
      <c r="A111" s="202"/>
      <c r="B111" s="4" t="s">
        <v>1041</v>
      </c>
      <c r="C111" s="29" t="s">
        <v>1063</v>
      </c>
      <c r="D111" s="68" t="s">
        <v>280</v>
      </c>
      <c r="E111" s="29">
        <f>'[1]Aragatsotn+'!J44</f>
        <v>33783000</v>
      </c>
      <c r="F111" s="9">
        <v>0</v>
      </c>
      <c r="G111" s="9">
        <v>1380000</v>
      </c>
      <c r="H111" s="9">
        <v>0</v>
      </c>
      <c r="I111" s="9">
        <v>1165165</v>
      </c>
      <c r="J111" s="9">
        <v>349980</v>
      </c>
      <c r="K111" s="9">
        <v>61419660</v>
      </c>
      <c r="L111" s="9">
        <f aca="true" t="shared" si="7" ref="L111:L142">F111+G111+H111+I111+J111+K111</f>
        <v>64314805</v>
      </c>
      <c r="M111" s="9">
        <v>45</v>
      </c>
      <c r="N111" s="135">
        <v>28986700</v>
      </c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</row>
    <row r="112" spans="1:48" s="82" customFormat="1" ht="46.5" customHeight="1">
      <c r="A112" s="202"/>
      <c r="B112" s="4" t="s">
        <v>5</v>
      </c>
      <c r="C112" s="29" t="s">
        <v>1063</v>
      </c>
      <c r="D112" s="68" t="s">
        <v>280</v>
      </c>
      <c r="E112" s="29">
        <f>'[1]Aragatsotn+'!J45</f>
        <v>58773000</v>
      </c>
      <c r="F112" s="9"/>
      <c r="G112" s="9"/>
      <c r="H112" s="9"/>
      <c r="I112" s="9"/>
      <c r="J112" s="9"/>
      <c r="K112" s="9"/>
      <c r="L112" s="9">
        <f t="shared" si="7"/>
        <v>0</v>
      </c>
      <c r="M112" s="9"/>
      <c r="N112" s="135">
        <v>5658366</v>
      </c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</row>
    <row r="113" spans="1:48" s="82" customFormat="1" ht="46.5" customHeight="1">
      <c r="A113" s="202"/>
      <c r="B113" s="4" t="s">
        <v>5</v>
      </c>
      <c r="C113" s="29" t="s">
        <v>1064</v>
      </c>
      <c r="D113" s="68" t="s">
        <v>1034</v>
      </c>
      <c r="E113" s="29">
        <f>'[1]Aragatsotn+'!J46</f>
        <v>12071148</v>
      </c>
      <c r="F113" s="9"/>
      <c r="G113" s="9"/>
      <c r="H113" s="9"/>
      <c r="I113" s="9"/>
      <c r="J113" s="9"/>
      <c r="K113" s="9"/>
      <c r="L113" s="9">
        <f t="shared" si="7"/>
        <v>0</v>
      </c>
      <c r="M113" s="9"/>
      <c r="N113" s="135">
        <v>29267138</v>
      </c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</row>
    <row r="114" spans="1:48" s="115" customFormat="1" ht="46.5" customHeight="1">
      <c r="A114" s="202"/>
      <c r="B114" s="89" t="s">
        <v>1065</v>
      </c>
      <c r="C114" s="75" t="s">
        <v>1066</v>
      </c>
      <c r="D114" s="90" t="s">
        <v>1025</v>
      </c>
      <c r="E114" s="29">
        <f>'[1]Aragatsotn+'!J49</f>
        <v>3950000</v>
      </c>
      <c r="F114" s="9">
        <v>0</v>
      </c>
      <c r="G114" s="9">
        <v>400000</v>
      </c>
      <c r="H114" s="9">
        <v>0</v>
      </c>
      <c r="I114" s="9">
        <v>111300</v>
      </c>
      <c r="J114" s="9">
        <v>33265</v>
      </c>
      <c r="K114" s="9">
        <v>3950112</v>
      </c>
      <c r="L114" s="9">
        <f t="shared" si="7"/>
        <v>4494677</v>
      </c>
      <c r="M114" s="9">
        <v>50</v>
      </c>
      <c r="N114" s="135">
        <f>L114*M114/100</f>
        <v>2247338.5</v>
      </c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</row>
    <row r="115" spans="1:48" s="115" customFormat="1" ht="46.5" customHeight="1">
      <c r="A115" s="202"/>
      <c r="B115" s="89" t="s">
        <v>696</v>
      </c>
      <c r="C115" s="75" t="s">
        <v>1067</v>
      </c>
      <c r="D115" s="90" t="s">
        <v>908</v>
      </c>
      <c r="E115" s="29">
        <f>'[1]Aragatsotn+'!J50</f>
        <v>33332736</v>
      </c>
      <c r="F115" s="9">
        <v>0</v>
      </c>
      <c r="G115" s="9">
        <v>1270000</v>
      </c>
      <c r="H115" s="9">
        <v>120000</v>
      </c>
      <c r="I115" s="9">
        <v>569000</v>
      </c>
      <c r="J115" s="9">
        <v>158000</v>
      </c>
      <c r="K115" s="9">
        <v>33332736</v>
      </c>
      <c r="L115" s="9">
        <f t="shared" si="7"/>
        <v>35449736</v>
      </c>
      <c r="M115" s="9">
        <v>60</v>
      </c>
      <c r="N115" s="135">
        <f>L115*M115/100</f>
        <v>21269841.6</v>
      </c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</row>
    <row r="116" spans="1:48" s="115" customFormat="1" ht="46.5" customHeight="1">
      <c r="A116" s="202"/>
      <c r="B116" s="89" t="s">
        <v>473</v>
      </c>
      <c r="C116" s="75" t="s">
        <v>1068</v>
      </c>
      <c r="D116" s="90" t="s">
        <v>1019</v>
      </c>
      <c r="E116" s="29">
        <f>'[1]Aragatsotn+'!J51</f>
        <v>8308268</v>
      </c>
      <c r="F116" s="9"/>
      <c r="G116" s="9"/>
      <c r="H116" s="9"/>
      <c r="I116" s="9"/>
      <c r="J116" s="9"/>
      <c r="K116" s="9"/>
      <c r="L116" s="9">
        <f t="shared" si="7"/>
        <v>0</v>
      </c>
      <c r="M116" s="9"/>
      <c r="N116" s="135">
        <v>4079134</v>
      </c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</row>
    <row r="117" spans="1:48" s="115" customFormat="1" ht="46.5" customHeight="1">
      <c r="A117" s="202"/>
      <c r="B117" s="89" t="s">
        <v>5</v>
      </c>
      <c r="C117" s="75" t="s">
        <v>1069</v>
      </c>
      <c r="D117" s="90" t="s">
        <v>1038</v>
      </c>
      <c r="E117" s="29">
        <f>'[1]Aragatsotn+'!J52</f>
        <v>14196000</v>
      </c>
      <c r="F117" s="9">
        <v>411000</v>
      </c>
      <c r="G117" s="9">
        <v>750000</v>
      </c>
      <c r="H117" s="9">
        <v>0</v>
      </c>
      <c r="I117" s="9">
        <v>320000</v>
      </c>
      <c r="J117" s="9">
        <v>90000</v>
      </c>
      <c r="K117" s="9">
        <v>14196000</v>
      </c>
      <c r="L117" s="9">
        <f t="shared" si="7"/>
        <v>15767000</v>
      </c>
      <c r="M117" s="9">
        <v>30</v>
      </c>
      <c r="N117" s="135">
        <f>L117*M117/100</f>
        <v>4730100</v>
      </c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</row>
    <row r="118" spans="1:48" s="115" customFormat="1" ht="46.5" customHeight="1">
      <c r="A118" s="202"/>
      <c r="B118" s="4" t="s">
        <v>1070</v>
      </c>
      <c r="C118" s="29" t="s">
        <v>1071</v>
      </c>
      <c r="D118" s="68" t="s">
        <v>1072</v>
      </c>
      <c r="E118" s="29">
        <f>'[1]Aragatsotn+'!J53</f>
        <v>20773800</v>
      </c>
      <c r="F118" s="9">
        <v>480000</v>
      </c>
      <c r="G118" s="9">
        <v>360000</v>
      </c>
      <c r="H118" s="9">
        <v>30000</v>
      </c>
      <c r="I118" s="9">
        <v>428000</v>
      </c>
      <c r="J118" s="9">
        <v>128625</v>
      </c>
      <c r="K118" s="9">
        <v>20773800</v>
      </c>
      <c r="L118" s="9">
        <f t="shared" si="7"/>
        <v>22200425</v>
      </c>
      <c r="M118" s="9">
        <v>55</v>
      </c>
      <c r="N118" s="135">
        <f>L118*M118/100</f>
        <v>12210233.75</v>
      </c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</row>
    <row r="119" spans="1:48" s="115" customFormat="1" ht="46.5" customHeight="1">
      <c r="A119" s="202"/>
      <c r="B119" s="4" t="s">
        <v>1073</v>
      </c>
      <c r="C119" s="29" t="s">
        <v>1074</v>
      </c>
      <c r="D119" s="68" t="s">
        <v>908</v>
      </c>
      <c r="E119" s="29">
        <f>'[1]Aragatsotn+'!J54</f>
        <v>4620000</v>
      </c>
      <c r="F119" s="9">
        <v>0</v>
      </c>
      <c r="G119" s="9">
        <v>300000</v>
      </c>
      <c r="H119" s="9">
        <v>0</v>
      </c>
      <c r="I119" s="9">
        <v>134000</v>
      </c>
      <c r="J119" s="9">
        <v>40000</v>
      </c>
      <c r="K119" s="9">
        <v>4620000</v>
      </c>
      <c r="L119" s="9">
        <f t="shared" si="7"/>
        <v>5094000</v>
      </c>
      <c r="M119" s="9">
        <v>55</v>
      </c>
      <c r="N119" s="135">
        <f>L119*M119/100</f>
        <v>2801700</v>
      </c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</row>
    <row r="120" spans="1:48" s="115" customFormat="1" ht="46.5" customHeight="1">
      <c r="A120" s="202"/>
      <c r="B120" s="4" t="s">
        <v>1061</v>
      </c>
      <c r="C120" s="29" t="s">
        <v>1075</v>
      </c>
      <c r="D120" s="68" t="s">
        <v>302</v>
      </c>
      <c r="E120" s="29">
        <f>'[1]Aragatsotn+'!J55</f>
        <v>19900</v>
      </c>
      <c r="F120" s="9"/>
      <c r="G120" s="9"/>
      <c r="H120" s="9"/>
      <c r="I120" s="9"/>
      <c r="J120" s="9"/>
      <c r="K120" s="9"/>
      <c r="L120" s="9">
        <f t="shared" si="7"/>
        <v>0</v>
      </c>
      <c r="M120" s="9"/>
      <c r="N120" s="135">
        <v>11099043</v>
      </c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</row>
    <row r="121" spans="1:48" s="115" customFormat="1" ht="46.5" customHeight="1">
      <c r="A121" s="202"/>
      <c r="B121" s="4" t="s">
        <v>335</v>
      </c>
      <c r="C121" s="29" t="s">
        <v>1076</v>
      </c>
      <c r="D121" s="68" t="s">
        <v>1019</v>
      </c>
      <c r="E121" s="29">
        <f>'[1]Aragatsotn+'!J57</f>
        <v>13964674</v>
      </c>
      <c r="F121" s="9">
        <v>0</v>
      </c>
      <c r="G121" s="9">
        <v>780000</v>
      </c>
      <c r="H121" s="9">
        <v>0</v>
      </c>
      <c r="I121" s="9">
        <v>0</v>
      </c>
      <c r="J121" s="9">
        <v>65000</v>
      </c>
      <c r="K121" s="9">
        <v>13964674</v>
      </c>
      <c r="L121" s="9">
        <f t="shared" si="7"/>
        <v>14809674</v>
      </c>
      <c r="M121" s="9">
        <v>50</v>
      </c>
      <c r="N121" s="135">
        <f>L121*M121/100</f>
        <v>7404837</v>
      </c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</row>
    <row r="122" spans="1:48" s="115" customFormat="1" ht="46.5" customHeight="1">
      <c r="A122" s="202"/>
      <c r="B122" s="4" t="s">
        <v>1077</v>
      </c>
      <c r="C122" s="29" t="s">
        <v>1078</v>
      </c>
      <c r="D122" s="69" t="s">
        <v>1019</v>
      </c>
      <c r="E122" s="29">
        <f>'[1]Aragatsotn+'!J58</f>
        <v>4279440</v>
      </c>
      <c r="F122" s="9"/>
      <c r="G122" s="9"/>
      <c r="H122" s="9"/>
      <c r="I122" s="9"/>
      <c r="J122" s="9"/>
      <c r="K122" s="9"/>
      <c r="L122" s="9">
        <f t="shared" si="7"/>
        <v>0</v>
      </c>
      <c r="M122" s="9"/>
      <c r="N122" s="135">
        <v>2210074</v>
      </c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</row>
    <row r="123" spans="1:48" s="115" customFormat="1" ht="46.5" customHeight="1">
      <c r="A123" s="202"/>
      <c r="B123" s="29" t="s">
        <v>1079</v>
      </c>
      <c r="C123" s="29" t="s">
        <v>1080</v>
      </c>
      <c r="D123" s="68" t="s">
        <v>1045</v>
      </c>
      <c r="E123" s="29">
        <f>'[1]Aragatsotn+'!J59</f>
        <v>26868000</v>
      </c>
      <c r="F123" s="9">
        <v>0</v>
      </c>
      <c r="G123" s="9">
        <v>500000</v>
      </c>
      <c r="H123" s="9">
        <v>0</v>
      </c>
      <c r="I123" s="9">
        <v>527137</v>
      </c>
      <c r="J123" s="9">
        <v>150000</v>
      </c>
      <c r="K123" s="9">
        <v>26868000</v>
      </c>
      <c r="L123" s="9">
        <f t="shared" si="7"/>
        <v>28045137</v>
      </c>
      <c r="M123" s="9">
        <v>45</v>
      </c>
      <c r="N123" s="135">
        <f>L123*M123/100</f>
        <v>12620311.65</v>
      </c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</row>
    <row r="124" spans="1:48" s="115" customFormat="1" ht="46.5" customHeight="1">
      <c r="A124" s="202"/>
      <c r="B124" s="4" t="s">
        <v>1081</v>
      </c>
      <c r="C124" s="29" t="s">
        <v>1082</v>
      </c>
      <c r="D124" s="68" t="s">
        <v>1045</v>
      </c>
      <c r="E124" s="29">
        <f>'[1]Aragatsotn+'!J60</f>
        <v>105316490</v>
      </c>
      <c r="F124" s="9"/>
      <c r="G124" s="9"/>
      <c r="H124" s="9"/>
      <c r="I124" s="9"/>
      <c r="J124" s="9"/>
      <c r="K124" s="9"/>
      <c r="L124" s="9">
        <f t="shared" si="7"/>
        <v>0</v>
      </c>
      <c r="M124" s="9"/>
      <c r="N124" s="135">
        <v>48832407</v>
      </c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</row>
    <row r="125" spans="1:48" s="115" customFormat="1" ht="46.5" customHeight="1">
      <c r="A125" s="202"/>
      <c r="B125" s="4" t="s">
        <v>482</v>
      </c>
      <c r="C125" s="29" t="s">
        <v>1083</v>
      </c>
      <c r="D125" s="68" t="s">
        <v>1045</v>
      </c>
      <c r="E125" s="29">
        <f>'[1]Aragatsotn+'!J61</f>
        <v>209770000</v>
      </c>
      <c r="F125" s="9"/>
      <c r="G125" s="9"/>
      <c r="H125" s="9"/>
      <c r="I125" s="9"/>
      <c r="J125" s="9"/>
      <c r="K125" s="9"/>
      <c r="L125" s="9">
        <f t="shared" si="7"/>
        <v>0</v>
      </c>
      <c r="M125" s="9"/>
      <c r="N125" s="135">
        <v>95926500</v>
      </c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</row>
    <row r="126" spans="1:48" s="115" customFormat="1" ht="46.5" customHeight="1">
      <c r="A126" s="202"/>
      <c r="B126" s="4" t="s">
        <v>20</v>
      </c>
      <c r="C126" s="29" t="s">
        <v>1084</v>
      </c>
      <c r="D126" s="68" t="s">
        <v>1085</v>
      </c>
      <c r="E126" s="29">
        <f>'[1]Aragatsotn+'!J62</f>
        <v>13180000</v>
      </c>
      <c r="F126" s="9">
        <v>0</v>
      </c>
      <c r="G126" s="9">
        <v>475000</v>
      </c>
      <c r="H126" s="9">
        <v>47500</v>
      </c>
      <c r="I126" s="9">
        <v>250000</v>
      </c>
      <c r="J126" s="9">
        <v>78070</v>
      </c>
      <c r="K126" s="9">
        <v>13180000</v>
      </c>
      <c r="L126" s="9">
        <f t="shared" si="7"/>
        <v>14030570</v>
      </c>
      <c r="M126" s="9">
        <v>65</v>
      </c>
      <c r="N126" s="135">
        <f>L126*M126/100</f>
        <v>9119870.5</v>
      </c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</row>
    <row r="127" spans="1:48" s="115" customFormat="1" ht="46.5" customHeight="1">
      <c r="A127" s="202"/>
      <c r="B127" s="4" t="s">
        <v>20</v>
      </c>
      <c r="C127" s="29" t="s">
        <v>1086</v>
      </c>
      <c r="D127" s="68" t="s">
        <v>1045</v>
      </c>
      <c r="E127" s="29">
        <f>'[1]Aragatsotn+'!J63</f>
        <v>187000000</v>
      </c>
      <c r="F127" s="9">
        <v>0</v>
      </c>
      <c r="G127" s="9">
        <v>1950000</v>
      </c>
      <c r="H127" s="9">
        <v>0</v>
      </c>
      <c r="I127" s="9">
        <v>2950000</v>
      </c>
      <c r="J127" s="9">
        <v>941650</v>
      </c>
      <c r="K127" s="9">
        <v>187000000</v>
      </c>
      <c r="L127" s="9">
        <f t="shared" si="7"/>
        <v>192841650</v>
      </c>
      <c r="M127" s="9">
        <v>59.6</v>
      </c>
      <c r="N127" s="135">
        <v>115025600</v>
      </c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</row>
    <row r="128" spans="1:48" s="115" customFormat="1" ht="46.5" customHeight="1">
      <c r="A128" s="202"/>
      <c r="B128" s="9" t="s">
        <v>1087</v>
      </c>
      <c r="C128" s="29" t="s">
        <v>1062</v>
      </c>
      <c r="D128" s="68" t="s">
        <v>1045</v>
      </c>
      <c r="E128" s="29">
        <f>'[1]Aragatsotn+'!J65</f>
        <v>12840000</v>
      </c>
      <c r="F128" s="9"/>
      <c r="G128" s="9"/>
      <c r="H128" s="9"/>
      <c r="I128" s="9"/>
      <c r="J128" s="9"/>
      <c r="K128" s="9"/>
      <c r="L128" s="9">
        <f t="shared" si="7"/>
        <v>0</v>
      </c>
      <c r="M128" s="9"/>
      <c r="N128" s="135">
        <v>6173223</v>
      </c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</row>
    <row r="129" spans="1:48" s="115" customFormat="1" ht="46.5" customHeight="1">
      <c r="A129" s="202"/>
      <c r="B129" s="4" t="s">
        <v>6</v>
      </c>
      <c r="C129" s="29" t="s">
        <v>1088</v>
      </c>
      <c r="D129" s="68" t="s">
        <v>921</v>
      </c>
      <c r="E129" s="29">
        <f>'[1]Aragatsotn+'!J66</f>
        <v>8066592</v>
      </c>
      <c r="F129" s="9"/>
      <c r="G129" s="9"/>
      <c r="H129" s="9"/>
      <c r="I129" s="9"/>
      <c r="J129" s="9"/>
      <c r="K129" s="9"/>
      <c r="L129" s="9">
        <f t="shared" si="7"/>
        <v>0</v>
      </c>
      <c r="M129" s="9"/>
      <c r="N129" s="135">
        <v>4717676</v>
      </c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</row>
    <row r="130" spans="1:48" s="115" customFormat="1" ht="46.5" customHeight="1">
      <c r="A130" s="202"/>
      <c r="B130" s="4" t="s">
        <v>18</v>
      </c>
      <c r="C130" s="29" t="s">
        <v>1089</v>
      </c>
      <c r="D130" s="68" t="s">
        <v>921</v>
      </c>
      <c r="E130" s="29">
        <f>'[1]Aragatsotn+'!J67</f>
        <v>20193371</v>
      </c>
      <c r="F130" s="9">
        <v>132000</v>
      </c>
      <c r="G130" s="9">
        <v>345000</v>
      </c>
      <c r="H130" s="9">
        <v>37000</v>
      </c>
      <c r="I130" s="9">
        <v>398000</v>
      </c>
      <c r="J130" s="9">
        <v>99520</v>
      </c>
      <c r="K130" s="9">
        <v>20193374</v>
      </c>
      <c r="L130" s="9">
        <f t="shared" si="7"/>
        <v>21204894</v>
      </c>
      <c r="M130" s="9">
        <v>55</v>
      </c>
      <c r="N130" s="135">
        <f>L130*M130/100</f>
        <v>11662691.7</v>
      </c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</row>
    <row r="131" spans="1:48" s="115" customFormat="1" ht="46.5" customHeight="1">
      <c r="A131" s="202"/>
      <c r="B131" s="4" t="s">
        <v>18</v>
      </c>
      <c r="C131" s="29" t="s">
        <v>1090</v>
      </c>
      <c r="D131" s="68" t="s">
        <v>919</v>
      </c>
      <c r="E131" s="29">
        <f>'[1]Aragatsotn+'!J68</f>
        <v>24719760</v>
      </c>
      <c r="F131" s="9">
        <v>132000</v>
      </c>
      <c r="G131" s="9">
        <v>584000</v>
      </c>
      <c r="H131" s="9">
        <v>25600</v>
      </c>
      <c r="I131" s="9">
        <v>420000</v>
      </c>
      <c r="J131" s="9">
        <v>106630</v>
      </c>
      <c r="K131" s="9">
        <v>24719762</v>
      </c>
      <c r="L131" s="9">
        <f t="shared" si="7"/>
        <v>25987992</v>
      </c>
      <c r="M131" s="9">
        <v>34.99</v>
      </c>
      <c r="N131" s="135">
        <v>9093800</v>
      </c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</row>
    <row r="132" spans="1:48" s="115" customFormat="1" ht="46.5" customHeight="1">
      <c r="A132" s="202"/>
      <c r="B132" s="4" t="s">
        <v>6</v>
      </c>
      <c r="C132" s="29" t="s">
        <v>1091</v>
      </c>
      <c r="D132" s="68" t="s">
        <v>919</v>
      </c>
      <c r="E132" s="29">
        <f>'[1]Aragatsotn+'!J69</f>
        <v>5068272</v>
      </c>
      <c r="F132" s="9">
        <v>120000</v>
      </c>
      <c r="G132" s="9">
        <v>385000</v>
      </c>
      <c r="H132" s="9">
        <v>50000</v>
      </c>
      <c r="I132" s="9">
        <v>160000</v>
      </c>
      <c r="J132" s="9">
        <v>39000</v>
      </c>
      <c r="K132" s="9">
        <v>5068272</v>
      </c>
      <c r="L132" s="9">
        <f t="shared" si="7"/>
        <v>5822272</v>
      </c>
      <c r="M132" s="9">
        <v>35</v>
      </c>
      <c r="N132" s="135">
        <f>L132*M132/100</f>
        <v>2037795.2</v>
      </c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</row>
    <row r="133" spans="1:48" s="115" customFormat="1" ht="46.5" customHeight="1">
      <c r="A133" s="202"/>
      <c r="B133" s="4" t="s">
        <v>482</v>
      </c>
      <c r="C133" s="29" t="s">
        <v>1092</v>
      </c>
      <c r="D133" s="68" t="s">
        <v>1014</v>
      </c>
      <c r="E133" s="29">
        <f>'[1]Aragatsotn+'!J70</f>
        <v>38808529</v>
      </c>
      <c r="F133" s="9">
        <v>0</v>
      </c>
      <c r="G133" s="9">
        <v>700000</v>
      </c>
      <c r="H133" s="9">
        <v>0</v>
      </c>
      <c r="I133" s="9">
        <v>840000</v>
      </c>
      <c r="J133" s="9">
        <v>0</v>
      </c>
      <c r="K133" s="9">
        <v>24531354</v>
      </c>
      <c r="L133" s="9">
        <f t="shared" si="7"/>
        <v>26071354</v>
      </c>
      <c r="M133" s="9">
        <v>50</v>
      </c>
      <c r="N133" s="135">
        <f>L133*M133/100</f>
        <v>13035677</v>
      </c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</row>
    <row r="134" spans="1:48" s="115" customFormat="1" ht="46.5" customHeight="1">
      <c r="A134" s="202"/>
      <c r="B134" s="89" t="s">
        <v>473</v>
      </c>
      <c r="C134" s="75" t="s">
        <v>1024</v>
      </c>
      <c r="D134" s="90" t="s">
        <v>1025</v>
      </c>
      <c r="E134" s="29">
        <f>'[1]Aragatsotn+'!J71</f>
        <v>13986440</v>
      </c>
      <c r="F134" s="9">
        <v>0</v>
      </c>
      <c r="G134" s="9">
        <v>550000</v>
      </c>
      <c r="H134" s="9">
        <v>0</v>
      </c>
      <c r="I134" s="9">
        <v>330000</v>
      </c>
      <c r="J134" s="9">
        <v>114720</v>
      </c>
      <c r="K134" s="9">
        <v>14145200</v>
      </c>
      <c r="L134" s="9">
        <f t="shared" si="7"/>
        <v>15139920</v>
      </c>
      <c r="M134" s="9">
        <v>50</v>
      </c>
      <c r="N134" s="135">
        <v>7570000</v>
      </c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</row>
    <row r="135" spans="1:48" s="115" customFormat="1" ht="46.5" customHeight="1">
      <c r="A135" s="202"/>
      <c r="B135" s="4" t="s">
        <v>1093</v>
      </c>
      <c r="C135" s="29" t="s">
        <v>1094</v>
      </c>
      <c r="D135" s="68" t="s">
        <v>919</v>
      </c>
      <c r="E135" s="29">
        <f>'[1]Aragatsotn+'!J72</f>
        <v>6757140</v>
      </c>
      <c r="F135" s="9">
        <v>70000</v>
      </c>
      <c r="G135" s="9">
        <v>200000</v>
      </c>
      <c r="H135" s="9">
        <v>10000</v>
      </c>
      <c r="I135" s="9">
        <v>130000</v>
      </c>
      <c r="J135" s="9">
        <v>39000</v>
      </c>
      <c r="K135" s="9">
        <v>6757140</v>
      </c>
      <c r="L135" s="9">
        <f t="shared" si="7"/>
        <v>7206140</v>
      </c>
      <c r="M135" s="9">
        <v>35</v>
      </c>
      <c r="N135" s="135">
        <f>L135*M135/100</f>
        <v>2522149</v>
      </c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</row>
    <row r="136" spans="1:48" s="115" customFormat="1" ht="46.5" customHeight="1">
      <c r="A136" s="202"/>
      <c r="B136" s="89" t="s">
        <v>698</v>
      </c>
      <c r="C136" s="75" t="s">
        <v>1095</v>
      </c>
      <c r="D136" s="90" t="s">
        <v>908</v>
      </c>
      <c r="E136" s="29">
        <f>'[1]Aragatsotn+'!J73</f>
        <v>12757609</v>
      </c>
      <c r="F136" s="9">
        <v>0</v>
      </c>
      <c r="G136" s="9">
        <v>380000</v>
      </c>
      <c r="H136" s="9">
        <v>0</v>
      </c>
      <c r="I136" s="9">
        <v>200000</v>
      </c>
      <c r="J136" s="9">
        <v>82000</v>
      </c>
      <c r="K136" s="9">
        <v>12757609</v>
      </c>
      <c r="L136" s="9">
        <f t="shared" si="7"/>
        <v>13419609</v>
      </c>
      <c r="M136" s="9">
        <v>66</v>
      </c>
      <c r="N136" s="135">
        <f>L136*M136/100</f>
        <v>8856941.94</v>
      </c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</row>
    <row r="137" spans="1:48" s="115" customFormat="1" ht="46.5" customHeight="1">
      <c r="A137" s="202"/>
      <c r="B137" s="89" t="s">
        <v>698</v>
      </c>
      <c r="C137" s="75" t="s">
        <v>1096</v>
      </c>
      <c r="D137" s="90" t="s">
        <v>908</v>
      </c>
      <c r="E137" s="29">
        <f>'[1]Aragatsotn+'!J74</f>
        <v>31890264</v>
      </c>
      <c r="F137" s="9"/>
      <c r="G137" s="9"/>
      <c r="H137" s="9"/>
      <c r="I137" s="9"/>
      <c r="J137" s="9"/>
      <c r="K137" s="9"/>
      <c r="L137" s="9">
        <f t="shared" si="7"/>
        <v>0</v>
      </c>
      <c r="M137" s="9"/>
      <c r="N137" s="135">
        <v>23153385</v>
      </c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</row>
    <row r="138" spans="1:48" s="115" customFormat="1" ht="46.5" customHeight="1">
      <c r="A138" s="202"/>
      <c r="B138" s="4" t="s">
        <v>38</v>
      </c>
      <c r="C138" s="29" t="s">
        <v>1097</v>
      </c>
      <c r="D138" s="68" t="s">
        <v>1025</v>
      </c>
      <c r="E138" s="29">
        <f>'[1]Aragatsotn+'!J77</f>
        <v>8683620</v>
      </c>
      <c r="F138" s="9"/>
      <c r="G138" s="9"/>
      <c r="H138" s="9"/>
      <c r="I138" s="9"/>
      <c r="J138" s="9"/>
      <c r="K138" s="9"/>
      <c r="L138" s="9">
        <f t="shared" si="7"/>
        <v>0</v>
      </c>
      <c r="M138" s="9"/>
      <c r="N138" s="135">
        <v>4625851</v>
      </c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</row>
    <row r="139" spans="1:48" s="115" customFormat="1" ht="46.5" customHeight="1">
      <c r="A139" s="202"/>
      <c r="B139" s="4" t="s">
        <v>18</v>
      </c>
      <c r="C139" s="29" t="s">
        <v>1098</v>
      </c>
      <c r="D139" s="68" t="s">
        <v>1025</v>
      </c>
      <c r="E139" s="29">
        <f>'[1]Aragatsotn+'!J78</f>
        <v>26507040</v>
      </c>
      <c r="F139" s="9">
        <v>0</v>
      </c>
      <c r="G139" s="9">
        <v>1018000</v>
      </c>
      <c r="H139" s="9">
        <v>122000</v>
      </c>
      <c r="I139" s="9">
        <v>710000</v>
      </c>
      <c r="J139" s="9">
        <v>172000</v>
      </c>
      <c r="K139" s="9">
        <v>26931602</v>
      </c>
      <c r="L139" s="9">
        <f t="shared" si="7"/>
        <v>28953602</v>
      </c>
      <c r="M139" s="9">
        <v>55</v>
      </c>
      <c r="N139" s="135">
        <f>L139*M139/100</f>
        <v>15924481.1</v>
      </c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</row>
    <row r="140" spans="1:48" s="115" customFormat="1" ht="46.5" customHeight="1">
      <c r="A140" s="202"/>
      <c r="B140" s="29" t="s">
        <v>1099</v>
      </c>
      <c r="C140" s="29" t="s">
        <v>1100</v>
      </c>
      <c r="D140" s="68" t="s">
        <v>918</v>
      </c>
      <c r="E140" s="29">
        <f>'[1]Aragatsotn+'!J79</f>
        <v>6740764</v>
      </c>
      <c r="F140" s="9">
        <v>0</v>
      </c>
      <c r="G140" s="9">
        <v>140000</v>
      </c>
      <c r="H140" s="9">
        <v>50000</v>
      </c>
      <c r="I140" s="9">
        <v>110000</v>
      </c>
      <c r="J140" s="9">
        <v>30000</v>
      </c>
      <c r="K140" s="9">
        <v>6740764</v>
      </c>
      <c r="L140" s="9">
        <f t="shared" si="7"/>
        <v>7070764</v>
      </c>
      <c r="M140" s="9">
        <v>35</v>
      </c>
      <c r="N140" s="135">
        <f>L140*M140/100</f>
        <v>2474767.4</v>
      </c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</row>
    <row r="141" spans="1:48" s="115" customFormat="1" ht="46.5" customHeight="1">
      <c r="A141" s="202"/>
      <c r="B141" s="4" t="s">
        <v>743</v>
      </c>
      <c r="C141" s="29" t="s">
        <v>1101</v>
      </c>
      <c r="D141" s="68" t="s">
        <v>908</v>
      </c>
      <c r="E141" s="29">
        <f>'[1]Aragatsotn+'!J80</f>
        <v>11460144</v>
      </c>
      <c r="F141" s="9">
        <v>0</v>
      </c>
      <c r="G141" s="9">
        <v>825000</v>
      </c>
      <c r="H141" s="9">
        <v>80000</v>
      </c>
      <c r="I141" s="9">
        <v>230000</v>
      </c>
      <c r="J141" s="9">
        <v>0</v>
      </c>
      <c r="K141" s="9">
        <v>11466144</v>
      </c>
      <c r="L141" s="9">
        <f t="shared" si="7"/>
        <v>12601144</v>
      </c>
      <c r="M141" s="9">
        <v>70</v>
      </c>
      <c r="N141" s="135">
        <f>L141*M141/100</f>
        <v>8820800.8</v>
      </c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</row>
    <row r="142" spans="1:48" s="115" customFormat="1" ht="46.5" customHeight="1">
      <c r="A142" s="202"/>
      <c r="B142" s="29" t="s">
        <v>1102</v>
      </c>
      <c r="C142" s="29" t="s">
        <v>1103</v>
      </c>
      <c r="D142" s="68" t="s">
        <v>1085</v>
      </c>
      <c r="E142" s="29">
        <f>'[1]Aragatsotn+'!J81</f>
        <v>11083000</v>
      </c>
      <c r="F142" s="9"/>
      <c r="G142" s="9"/>
      <c r="H142" s="9"/>
      <c r="I142" s="9"/>
      <c r="J142" s="9"/>
      <c r="K142" s="9"/>
      <c r="L142" s="9">
        <f t="shared" si="7"/>
        <v>0</v>
      </c>
      <c r="M142" s="9"/>
      <c r="N142" s="135">
        <v>6038610</v>
      </c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</row>
    <row r="143" spans="1:48" s="115" customFormat="1" ht="46.5" customHeight="1">
      <c r="A143" s="202"/>
      <c r="B143" s="74" t="s">
        <v>1104</v>
      </c>
      <c r="C143" s="74" t="s">
        <v>1105</v>
      </c>
      <c r="D143" s="90" t="s">
        <v>1025</v>
      </c>
      <c r="E143" s="29">
        <f>'[1]Aragatsotn+'!J82</f>
        <v>11400000</v>
      </c>
      <c r="F143" s="9">
        <v>0</v>
      </c>
      <c r="G143" s="9">
        <v>400000</v>
      </c>
      <c r="H143" s="9">
        <v>60000</v>
      </c>
      <c r="I143" s="9">
        <v>195200</v>
      </c>
      <c r="J143" s="9">
        <v>0</v>
      </c>
      <c r="K143" s="9">
        <v>11400000</v>
      </c>
      <c r="L143" s="9">
        <f aca="true" t="shared" si="8" ref="L143:L167">F143+G143+H143+I143+J143+K143</f>
        <v>12055200</v>
      </c>
      <c r="M143" s="9">
        <v>50</v>
      </c>
      <c r="N143" s="135">
        <f>L143*M143/100</f>
        <v>6027600</v>
      </c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</row>
    <row r="144" spans="1:48" s="115" customFormat="1" ht="46.5" customHeight="1">
      <c r="A144" s="202"/>
      <c r="B144" s="4" t="s">
        <v>1106</v>
      </c>
      <c r="C144" s="29" t="s">
        <v>1107</v>
      </c>
      <c r="D144" s="68" t="s">
        <v>1025</v>
      </c>
      <c r="E144" s="29">
        <f>'[1]Aragatsotn+'!J83</f>
        <v>6690000</v>
      </c>
      <c r="F144" s="9"/>
      <c r="G144" s="9"/>
      <c r="H144" s="9"/>
      <c r="I144" s="9"/>
      <c r="J144" s="9"/>
      <c r="K144" s="9"/>
      <c r="L144" s="9">
        <f t="shared" si="8"/>
        <v>0</v>
      </c>
      <c r="M144" s="9"/>
      <c r="N144" s="135">
        <v>3878600</v>
      </c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</row>
    <row r="145" spans="1:48" s="115" customFormat="1" ht="46.5" customHeight="1">
      <c r="A145" s="202"/>
      <c r="B145" s="81" t="s">
        <v>1046</v>
      </c>
      <c r="C145" s="74" t="s">
        <v>1024</v>
      </c>
      <c r="D145" s="90" t="s">
        <v>1025</v>
      </c>
      <c r="E145" s="29">
        <f>'[1]Aragatsotn+'!J84</f>
        <v>8600000</v>
      </c>
      <c r="F145" s="9">
        <v>0</v>
      </c>
      <c r="G145" s="9">
        <v>400000</v>
      </c>
      <c r="H145" s="9">
        <v>0</v>
      </c>
      <c r="I145" s="9">
        <v>176680</v>
      </c>
      <c r="J145" s="9">
        <v>53000</v>
      </c>
      <c r="K145" s="9">
        <v>8540000</v>
      </c>
      <c r="L145" s="9">
        <f t="shared" si="8"/>
        <v>9169680</v>
      </c>
      <c r="M145" s="9">
        <v>50</v>
      </c>
      <c r="N145" s="135">
        <f>L145*M145/100</f>
        <v>4584840</v>
      </c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</row>
    <row r="146" spans="1:48" s="115" customFormat="1" ht="46.5" customHeight="1">
      <c r="A146" s="202"/>
      <c r="B146" s="81" t="s">
        <v>1058</v>
      </c>
      <c r="C146" s="74" t="s">
        <v>1108</v>
      </c>
      <c r="D146" s="90" t="s">
        <v>1025</v>
      </c>
      <c r="E146" s="29">
        <f>'[1]Aragatsotn+'!J85</f>
        <v>7397825</v>
      </c>
      <c r="F146" s="9"/>
      <c r="G146" s="9"/>
      <c r="H146" s="9"/>
      <c r="I146" s="9"/>
      <c r="J146" s="9"/>
      <c r="K146" s="9"/>
      <c r="L146" s="9">
        <f t="shared" si="8"/>
        <v>0</v>
      </c>
      <c r="M146" s="9"/>
      <c r="N146" s="135">
        <v>3935733</v>
      </c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</row>
    <row r="147" spans="1:48" s="115" customFormat="1" ht="46.5" customHeight="1">
      <c r="A147" s="202"/>
      <c r="B147" s="81" t="s">
        <v>1109</v>
      </c>
      <c r="C147" s="74" t="s">
        <v>1066</v>
      </c>
      <c r="D147" s="90" t="s">
        <v>1025</v>
      </c>
      <c r="E147" s="29">
        <f>'[1]Aragatsotn+'!J86</f>
        <v>4142900</v>
      </c>
      <c r="F147" s="9">
        <v>0</v>
      </c>
      <c r="G147" s="9">
        <v>400000</v>
      </c>
      <c r="H147" s="9">
        <v>0</v>
      </c>
      <c r="I147" s="9">
        <v>116240</v>
      </c>
      <c r="J147" s="9">
        <v>34870</v>
      </c>
      <c r="K147" s="9">
        <v>4142921</v>
      </c>
      <c r="L147" s="9">
        <f t="shared" si="8"/>
        <v>4694031</v>
      </c>
      <c r="M147" s="9">
        <v>50</v>
      </c>
      <c r="N147" s="135">
        <f>L147*M147/100</f>
        <v>2347015.5</v>
      </c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</row>
    <row r="148" spans="1:48" s="115" customFormat="1" ht="46.5" customHeight="1">
      <c r="A148" s="202"/>
      <c r="B148" s="81" t="s">
        <v>773</v>
      </c>
      <c r="C148" s="74" t="s">
        <v>1024</v>
      </c>
      <c r="D148" s="90" t="s">
        <v>1025</v>
      </c>
      <c r="E148" s="29">
        <f>'[1]Aragatsotn+'!J87</f>
        <v>6360000</v>
      </c>
      <c r="F148" s="9">
        <v>0</v>
      </c>
      <c r="G148" s="9">
        <v>400000</v>
      </c>
      <c r="H148" s="9">
        <v>0</v>
      </c>
      <c r="I148" s="9">
        <v>200000</v>
      </c>
      <c r="J148" s="9">
        <v>46580</v>
      </c>
      <c r="K148" s="9">
        <v>5300000</v>
      </c>
      <c r="L148" s="9">
        <f t="shared" si="8"/>
        <v>5946580</v>
      </c>
      <c r="M148" s="9">
        <v>50</v>
      </c>
      <c r="N148" s="135">
        <f>L148*M148/100</f>
        <v>2973290</v>
      </c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</row>
    <row r="149" spans="1:48" s="115" customFormat="1" ht="46.5" customHeight="1">
      <c r="A149" s="202"/>
      <c r="B149" s="4" t="s">
        <v>38</v>
      </c>
      <c r="C149" s="29" t="s">
        <v>1110</v>
      </c>
      <c r="D149" s="68" t="s">
        <v>908</v>
      </c>
      <c r="E149" s="29">
        <f>'[1]Aragatsotn+'!J88</f>
        <v>7290746</v>
      </c>
      <c r="F149" s="9"/>
      <c r="G149" s="9"/>
      <c r="H149" s="9"/>
      <c r="I149" s="9"/>
      <c r="J149" s="9"/>
      <c r="K149" s="9"/>
      <c r="L149" s="9">
        <f t="shared" si="8"/>
        <v>0</v>
      </c>
      <c r="M149" s="9"/>
      <c r="N149" s="135">
        <v>4330010</v>
      </c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</row>
    <row r="150" spans="1:48" s="115" customFormat="1" ht="46.5" customHeight="1">
      <c r="A150" s="202"/>
      <c r="B150" s="4" t="s">
        <v>1027</v>
      </c>
      <c r="C150" s="29" t="s">
        <v>1111</v>
      </c>
      <c r="D150" s="68" t="s">
        <v>1025</v>
      </c>
      <c r="E150" s="29">
        <f>'[1]Aragatsotn+'!J89</f>
        <v>5118215</v>
      </c>
      <c r="F150" s="9"/>
      <c r="G150" s="9"/>
      <c r="H150" s="9"/>
      <c r="I150" s="9"/>
      <c r="J150" s="9"/>
      <c r="K150" s="9"/>
      <c r="L150" s="9">
        <f t="shared" si="8"/>
        <v>0</v>
      </c>
      <c r="M150" s="9"/>
      <c r="N150" s="137">
        <f>2824608+886590</f>
        <v>3711198</v>
      </c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</row>
    <row r="151" spans="1:48" s="115" customFormat="1" ht="46.5" customHeight="1">
      <c r="A151" s="202"/>
      <c r="B151" s="4" t="s">
        <v>1112</v>
      </c>
      <c r="C151" s="29" t="s">
        <v>1113</v>
      </c>
      <c r="D151" s="68" t="s">
        <v>1025</v>
      </c>
      <c r="E151" s="29">
        <f>'[1]Aragatsotn+'!J90</f>
        <v>5540000</v>
      </c>
      <c r="F151" s="9">
        <v>0</v>
      </c>
      <c r="G151" s="9">
        <v>450000</v>
      </c>
      <c r="H151" s="9">
        <v>50000</v>
      </c>
      <c r="I151" s="9">
        <v>130000</v>
      </c>
      <c r="J151" s="9">
        <v>39000</v>
      </c>
      <c r="K151" s="9">
        <v>6028100</v>
      </c>
      <c r="L151" s="9">
        <f t="shared" si="8"/>
        <v>6697100</v>
      </c>
      <c r="M151" s="9">
        <v>65</v>
      </c>
      <c r="N151" s="135">
        <f>L151*M151/100</f>
        <v>4353115</v>
      </c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</row>
    <row r="152" spans="1:48" s="115" customFormat="1" ht="46.5" customHeight="1">
      <c r="A152" s="202"/>
      <c r="B152" s="4" t="s">
        <v>1114</v>
      </c>
      <c r="C152" s="29" t="s">
        <v>1115</v>
      </c>
      <c r="D152" s="68" t="s">
        <v>1025</v>
      </c>
      <c r="E152" s="29">
        <f>'[1]Aragatsotn+'!J92</f>
        <v>3480000</v>
      </c>
      <c r="F152" s="9"/>
      <c r="G152" s="9"/>
      <c r="H152" s="9"/>
      <c r="I152" s="9"/>
      <c r="J152" s="9"/>
      <c r="K152" s="9"/>
      <c r="L152" s="9">
        <f t="shared" si="8"/>
        <v>0</v>
      </c>
      <c r="M152" s="9"/>
      <c r="N152" s="135">
        <v>2640950</v>
      </c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</row>
    <row r="153" spans="1:48" s="115" customFormat="1" ht="46.5" customHeight="1">
      <c r="A153" s="202"/>
      <c r="B153" s="4" t="s">
        <v>1081</v>
      </c>
      <c r="C153" s="29" t="s">
        <v>1116</v>
      </c>
      <c r="D153" s="68" t="s">
        <v>1025</v>
      </c>
      <c r="E153" s="29">
        <f>'[1]Aragatsotn+'!J93</f>
        <v>78098920</v>
      </c>
      <c r="F153" s="9"/>
      <c r="G153" s="9"/>
      <c r="H153" s="9"/>
      <c r="I153" s="9"/>
      <c r="J153" s="9"/>
      <c r="K153" s="9"/>
      <c r="L153" s="9">
        <f t="shared" si="8"/>
        <v>0</v>
      </c>
      <c r="M153" s="9"/>
      <c r="N153" s="135">
        <v>40424460</v>
      </c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</row>
    <row r="154" spans="1:48" s="115" customFormat="1" ht="46.5" customHeight="1">
      <c r="A154" s="202"/>
      <c r="B154" s="4" t="s">
        <v>20</v>
      </c>
      <c r="C154" s="29" t="s">
        <v>1117</v>
      </c>
      <c r="D154" s="68" t="s">
        <v>1025</v>
      </c>
      <c r="E154" s="29">
        <f>'[1]Aragatsotn+'!J94</f>
        <v>22440000</v>
      </c>
      <c r="F154" s="9"/>
      <c r="G154" s="9"/>
      <c r="H154" s="9"/>
      <c r="I154" s="9"/>
      <c r="J154" s="9"/>
      <c r="K154" s="9"/>
      <c r="L154" s="9">
        <f t="shared" si="8"/>
        <v>0</v>
      </c>
      <c r="M154" s="9"/>
      <c r="N154" s="135">
        <v>15166827</v>
      </c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</row>
    <row r="155" spans="1:48" s="115" customFormat="1" ht="46.5" customHeight="1">
      <c r="A155" s="202"/>
      <c r="B155" s="4" t="s">
        <v>303</v>
      </c>
      <c r="C155" s="29" t="s">
        <v>1118</v>
      </c>
      <c r="D155" s="68" t="s">
        <v>1025</v>
      </c>
      <c r="E155" s="29">
        <f>'[1]Aragatsotn+'!J95</f>
        <v>4804980</v>
      </c>
      <c r="F155" s="9"/>
      <c r="G155" s="9"/>
      <c r="H155" s="9"/>
      <c r="I155" s="9"/>
      <c r="J155" s="9"/>
      <c r="K155" s="9"/>
      <c r="L155" s="9">
        <f t="shared" si="8"/>
        <v>0</v>
      </c>
      <c r="M155" s="9"/>
      <c r="N155" s="135">
        <v>2825959</v>
      </c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</row>
    <row r="156" spans="1:48" s="115" customFormat="1" ht="46.5" customHeight="1">
      <c r="A156" s="202"/>
      <c r="B156" s="4" t="s">
        <v>6</v>
      </c>
      <c r="C156" s="29" t="s">
        <v>1119</v>
      </c>
      <c r="D156" s="68" t="s">
        <v>1025</v>
      </c>
      <c r="E156" s="29">
        <f>'[1]Aragatsotn+'!J96</f>
        <v>21760000</v>
      </c>
      <c r="F156" s="9"/>
      <c r="G156" s="9"/>
      <c r="H156" s="9"/>
      <c r="I156" s="9"/>
      <c r="J156" s="9"/>
      <c r="K156" s="9"/>
      <c r="L156" s="9">
        <f t="shared" si="8"/>
        <v>0</v>
      </c>
      <c r="M156" s="9"/>
      <c r="N156" s="135">
        <v>12071400</v>
      </c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</row>
    <row r="157" spans="1:48" s="115" customFormat="1" ht="46.5" customHeight="1">
      <c r="A157" s="202"/>
      <c r="B157" s="4" t="s">
        <v>1120</v>
      </c>
      <c r="C157" s="29" t="s">
        <v>1121</v>
      </c>
      <c r="D157" s="68" t="s">
        <v>919</v>
      </c>
      <c r="E157" s="29">
        <f>'[1]Aragatsotn+'!J97</f>
        <v>6800000</v>
      </c>
      <c r="F157" s="9">
        <v>120000</v>
      </c>
      <c r="G157" s="9">
        <v>144000</v>
      </c>
      <c r="H157" s="9">
        <v>50000</v>
      </c>
      <c r="I157" s="9">
        <v>130000</v>
      </c>
      <c r="J157" s="9">
        <v>0</v>
      </c>
      <c r="K157" s="9">
        <v>6800000</v>
      </c>
      <c r="L157" s="9">
        <f t="shared" si="8"/>
        <v>7244000</v>
      </c>
      <c r="M157" s="9">
        <v>30</v>
      </c>
      <c r="N157" s="135">
        <f>2173200+17400</f>
        <v>2190600</v>
      </c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</row>
    <row r="158" spans="1:48" s="115" customFormat="1" ht="46.5" customHeight="1">
      <c r="A158" s="202"/>
      <c r="B158" s="4" t="s">
        <v>1120</v>
      </c>
      <c r="C158" s="29" t="s">
        <v>1122</v>
      </c>
      <c r="D158" s="68" t="s">
        <v>919</v>
      </c>
      <c r="E158" s="29">
        <f>'[1]Aragatsotn+'!J98</f>
        <v>9989386</v>
      </c>
      <c r="F158" s="9">
        <v>120000</v>
      </c>
      <c r="G158" s="9">
        <v>0</v>
      </c>
      <c r="H158" s="9">
        <v>50000</v>
      </c>
      <c r="I158" s="9">
        <v>170000</v>
      </c>
      <c r="J158" s="9">
        <v>0</v>
      </c>
      <c r="K158" s="9">
        <v>9989386</v>
      </c>
      <c r="L158" s="9">
        <f t="shared" si="8"/>
        <v>10329386</v>
      </c>
      <c r="M158" s="9">
        <v>30</v>
      </c>
      <c r="N158" s="135">
        <f>3098800+20400</f>
        <v>3119200</v>
      </c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</row>
    <row r="159" spans="1:48" s="115" customFormat="1" ht="46.5" customHeight="1">
      <c r="A159" s="202"/>
      <c r="B159" s="4" t="s">
        <v>1120</v>
      </c>
      <c r="C159" s="29" t="s">
        <v>1123</v>
      </c>
      <c r="D159" s="68" t="s">
        <v>908</v>
      </c>
      <c r="E159" s="29">
        <f>'[1]Aragatsotn+'!J99</f>
        <v>13185960</v>
      </c>
      <c r="F159" s="9"/>
      <c r="G159" s="9"/>
      <c r="H159" s="9"/>
      <c r="I159" s="9"/>
      <c r="J159" s="9"/>
      <c r="K159" s="9"/>
      <c r="L159" s="9">
        <f t="shared" si="8"/>
        <v>0</v>
      </c>
      <c r="M159" s="9"/>
      <c r="N159" s="135">
        <v>7673000</v>
      </c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</row>
    <row r="160" spans="1:48" s="115" customFormat="1" ht="46.5" customHeight="1">
      <c r="A160" s="202"/>
      <c r="B160" s="29" t="s">
        <v>1124</v>
      </c>
      <c r="C160" s="29" t="s">
        <v>1103</v>
      </c>
      <c r="D160" s="68" t="s">
        <v>1085</v>
      </c>
      <c r="E160" s="29">
        <f>'[1]Aragatsotn+'!J100</f>
        <v>7649400</v>
      </c>
      <c r="F160" s="9"/>
      <c r="G160" s="9"/>
      <c r="H160" s="9"/>
      <c r="I160" s="9"/>
      <c r="J160" s="9"/>
      <c r="K160" s="9"/>
      <c r="L160" s="9">
        <f t="shared" si="8"/>
        <v>0</v>
      </c>
      <c r="M160" s="9"/>
      <c r="N160" s="135">
        <v>4152154</v>
      </c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</row>
    <row r="161" spans="1:48" s="115" customFormat="1" ht="46.5" customHeight="1">
      <c r="A161" s="202"/>
      <c r="B161" s="4" t="s">
        <v>5</v>
      </c>
      <c r="C161" s="29" t="s">
        <v>1125</v>
      </c>
      <c r="D161" s="68" t="s">
        <v>921</v>
      </c>
      <c r="E161" s="29">
        <f>'[1]Aragatsotn+'!J101</f>
        <v>100000000</v>
      </c>
      <c r="F161" s="9">
        <v>407000</v>
      </c>
      <c r="G161" s="9">
        <v>0</v>
      </c>
      <c r="H161" s="9">
        <v>250000</v>
      </c>
      <c r="I161" s="9">
        <v>0</v>
      </c>
      <c r="J161" s="9">
        <v>0</v>
      </c>
      <c r="K161" s="9">
        <v>99295437</v>
      </c>
      <c r="L161" s="9">
        <f t="shared" si="8"/>
        <v>99952437</v>
      </c>
      <c r="M161" s="9">
        <v>50</v>
      </c>
      <c r="N161" s="135">
        <f>L161*M161/100</f>
        <v>49976218.5</v>
      </c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</row>
    <row r="162" spans="1:48" s="115" customFormat="1" ht="46.5" customHeight="1">
      <c r="A162" s="202"/>
      <c r="B162" s="4" t="s">
        <v>16</v>
      </c>
      <c r="C162" s="29" t="s">
        <v>1126</v>
      </c>
      <c r="D162" s="68" t="s">
        <v>908</v>
      </c>
      <c r="E162" s="29">
        <f>'[1]Aragatsotn+'!J102</f>
        <v>8460000</v>
      </c>
      <c r="F162" s="9"/>
      <c r="G162" s="9"/>
      <c r="H162" s="9"/>
      <c r="I162" s="9"/>
      <c r="J162" s="9"/>
      <c r="K162" s="9"/>
      <c r="L162" s="9">
        <f t="shared" si="8"/>
        <v>0</v>
      </c>
      <c r="M162" s="9"/>
      <c r="N162" s="135">
        <v>4899494</v>
      </c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</row>
    <row r="163" spans="1:48" s="115" customFormat="1" ht="46.5" customHeight="1">
      <c r="A163" s="202"/>
      <c r="B163" s="29" t="s">
        <v>1127</v>
      </c>
      <c r="C163" s="29" t="s">
        <v>1024</v>
      </c>
      <c r="D163" s="68" t="s">
        <v>1025</v>
      </c>
      <c r="E163" s="29">
        <f>'[1]Aragatsotn+'!J103</f>
        <v>6386597</v>
      </c>
      <c r="F163" s="9">
        <v>0</v>
      </c>
      <c r="G163" s="9">
        <v>400000</v>
      </c>
      <c r="H163" s="9">
        <v>50000</v>
      </c>
      <c r="I163" s="9">
        <v>140000</v>
      </c>
      <c r="J163" s="9">
        <v>53000</v>
      </c>
      <c r="K163" s="9">
        <v>6386597</v>
      </c>
      <c r="L163" s="9">
        <f t="shared" si="8"/>
        <v>7029597</v>
      </c>
      <c r="M163" s="9">
        <v>49.5</v>
      </c>
      <c r="N163" s="135">
        <f>L163*M163/100</f>
        <v>3479650.515</v>
      </c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</row>
    <row r="164" spans="1:48" s="115" customFormat="1" ht="46.5" customHeight="1">
      <c r="A164" s="202"/>
      <c r="B164" s="29" t="s">
        <v>1128</v>
      </c>
      <c r="C164" s="29" t="s">
        <v>1129</v>
      </c>
      <c r="D164" s="68" t="s">
        <v>1045</v>
      </c>
      <c r="E164" s="29">
        <f>'[1]Aragatsotn+'!J104</f>
        <v>49113000</v>
      </c>
      <c r="F164" s="9">
        <v>0</v>
      </c>
      <c r="G164" s="9">
        <v>920000</v>
      </c>
      <c r="H164" s="9">
        <v>0</v>
      </c>
      <c r="I164" s="9">
        <v>813021</v>
      </c>
      <c r="J164" s="9">
        <v>210000</v>
      </c>
      <c r="K164" s="9">
        <v>52768572</v>
      </c>
      <c r="L164" s="9">
        <f t="shared" si="8"/>
        <v>54711593</v>
      </c>
      <c r="M164" s="9">
        <v>45</v>
      </c>
      <c r="N164" s="135">
        <f>L164*M164/100</f>
        <v>24620216.85</v>
      </c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</row>
    <row r="165" spans="1:48" s="115" customFormat="1" ht="46.5" customHeight="1">
      <c r="A165" s="202"/>
      <c r="B165" s="29" t="s">
        <v>1130</v>
      </c>
      <c r="C165" s="29" t="s">
        <v>1131</v>
      </c>
      <c r="D165" s="68" t="s">
        <v>1045</v>
      </c>
      <c r="E165" s="29">
        <f>'[1]Aragatsotn+'!J105</f>
        <v>330429250</v>
      </c>
      <c r="F165" s="9">
        <v>0</v>
      </c>
      <c r="G165" s="9">
        <v>4998000</v>
      </c>
      <c r="H165" s="9">
        <v>480000</v>
      </c>
      <c r="I165" s="9">
        <v>4000000</v>
      </c>
      <c r="J165" s="9">
        <v>1983772</v>
      </c>
      <c r="K165" s="9">
        <v>330429250</v>
      </c>
      <c r="L165" s="9">
        <f t="shared" si="8"/>
        <v>341891022</v>
      </c>
      <c r="M165" s="9">
        <v>60</v>
      </c>
      <c r="N165" s="135">
        <f>L165*M165/100</f>
        <v>205134613.2</v>
      </c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</row>
    <row r="166" spans="1:48" s="115" customFormat="1" ht="46.5" customHeight="1">
      <c r="A166" s="202"/>
      <c r="B166" s="29" t="s">
        <v>1132</v>
      </c>
      <c r="C166" s="29" t="s">
        <v>1133</v>
      </c>
      <c r="D166" s="68" t="s">
        <v>921</v>
      </c>
      <c r="E166" s="29">
        <f>'[1]Aragatsotn+'!J106</f>
        <v>14000000</v>
      </c>
      <c r="F166" s="9"/>
      <c r="G166" s="9"/>
      <c r="H166" s="9"/>
      <c r="I166" s="9"/>
      <c r="J166" s="9"/>
      <c r="K166" s="9"/>
      <c r="L166" s="9">
        <f t="shared" si="8"/>
        <v>0</v>
      </c>
      <c r="M166" s="9"/>
      <c r="N166" s="135">
        <v>8090331</v>
      </c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</row>
    <row r="167" spans="1:48" s="115" customFormat="1" ht="46.5" customHeight="1">
      <c r="A167" s="202"/>
      <c r="B167" s="4" t="s">
        <v>16</v>
      </c>
      <c r="C167" s="29" t="s">
        <v>1134</v>
      </c>
      <c r="D167" s="68" t="s">
        <v>1025</v>
      </c>
      <c r="E167" s="29">
        <v>5500000</v>
      </c>
      <c r="F167" s="9"/>
      <c r="G167" s="9"/>
      <c r="H167" s="9"/>
      <c r="I167" s="9"/>
      <c r="J167" s="9"/>
      <c r="K167" s="9"/>
      <c r="L167" s="9">
        <f t="shared" si="8"/>
        <v>0</v>
      </c>
      <c r="M167" s="9"/>
      <c r="N167" s="135">
        <v>6692200</v>
      </c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</row>
    <row r="168" spans="1:48" s="115" customFormat="1" ht="42" customHeight="1">
      <c r="A168" s="202"/>
      <c r="B168" s="29" t="s">
        <v>1658</v>
      </c>
      <c r="C168" s="29" t="s">
        <v>1135</v>
      </c>
      <c r="D168" s="68" t="s">
        <v>1045</v>
      </c>
      <c r="E168" s="29"/>
      <c r="F168" s="9"/>
      <c r="G168" s="9"/>
      <c r="H168" s="9"/>
      <c r="I168" s="9"/>
      <c r="J168" s="9"/>
      <c r="K168" s="9">
        <v>80618034</v>
      </c>
      <c r="L168" s="9">
        <v>80618034</v>
      </c>
      <c r="M168" s="9">
        <v>50</v>
      </c>
      <c r="N168" s="135">
        <f>L168*M168/100</f>
        <v>40309017</v>
      </c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</row>
    <row r="169" spans="1:48" s="115" customFormat="1" ht="40.5" customHeight="1">
      <c r="A169" s="203"/>
      <c r="B169" s="29" t="s">
        <v>1099</v>
      </c>
      <c r="C169" s="29" t="s">
        <v>1136</v>
      </c>
      <c r="D169" s="68" t="s">
        <v>302</v>
      </c>
      <c r="E169" s="29"/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15155100</v>
      </c>
      <c r="L169" s="9">
        <f>K169</f>
        <v>15155100</v>
      </c>
      <c r="M169" s="9">
        <v>60</v>
      </c>
      <c r="N169" s="135">
        <f>L169*M169/100</f>
        <v>9093060</v>
      </c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</row>
    <row r="170" spans="1:48" s="72" customFormat="1" ht="15.75" customHeight="1">
      <c r="A170" s="195"/>
      <c r="B170" s="195"/>
      <c r="C170" s="195"/>
      <c r="D170" s="138"/>
      <c r="E170" s="139">
        <f aca="true" t="shared" si="9" ref="E170:M170">SUM(E79:E167)</f>
        <v>2956263881</v>
      </c>
      <c r="F170" s="139">
        <f t="shared" si="9"/>
        <v>2452000</v>
      </c>
      <c r="G170" s="139">
        <f t="shared" si="9"/>
        <v>31794000</v>
      </c>
      <c r="H170" s="139">
        <f t="shared" si="9"/>
        <v>2187100</v>
      </c>
      <c r="I170" s="139">
        <f t="shared" si="9"/>
        <v>25373125</v>
      </c>
      <c r="J170" s="139">
        <f t="shared" si="9"/>
        <v>7727575</v>
      </c>
      <c r="K170" s="139">
        <f t="shared" si="9"/>
        <v>1772596285</v>
      </c>
      <c r="L170" s="139">
        <f t="shared" si="9"/>
        <v>1842130085</v>
      </c>
      <c r="M170" s="139">
        <f t="shared" si="9"/>
        <v>2480.09</v>
      </c>
      <c r="N170" s="140">
        <f>SUM(N79:N169)</f>
        <v>1572761774.2050002</v>
      </c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</row>
    <row r="171" spans="1:48" s="115" customFormat="1" ht="46.5" customHeight="1">
      <c r="A171" s="201" t="s">
        <v>42</v>
      </c>
      <c r="B171" s="4" t="s">
        <v>1137</v>
      </c>
      <c r="C171" s="29" t="s">
        <v>1138</v>
      </c>
      <c r="D171" s="68" t="s">
        <v>328</v>
      </c>
      <c r="E171" s="8">
        <v>4606000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4606000</v>
      </c>
      <c r="L171" s="9">
        <f aca="true" t="shared" si="10" ref="L171:L202">F171+G171+H171+I171+J171+K171</f>
        <v>4606000</v>
      </c>
      <c r="M171" s="9">
        <v>39</v>
      </c>
      <c r="N171" s="135">
        <f>L171*M171/100</f>
        <v>1796340</v>
      </c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</row>
    <row r="172" spans="1:48" s="115" customFormat="1" ht="46.5" customHeight="1">
      <c r="A172" s="202"/>
      <c r="B172" s="4" t="s">
        <v>1139</v>
      </c>
      <c r="C172" s="29" t="s">
        <v>1140</v>
      </c>
      <c r="D172" s="68" t="s">
        <v>921</v>
      </c>
      <c r="E172" s="8">
        <v>23730960</v>
      </c>
      <c r="F172" s="9">
        <v>150000</v>
      </c>
      <c r="G172" s="9">
        <v>780000</v>
      </c>
      <c r="H172" s="9">
        <v>0</v>
      </c>
      <c r="I172" s="9">
        <v>350000</v>
      </c>
      <c r="J172" s="9">
        <v>60000</v>
      </c>
      <c r="K172" s="9">
        <v>23730960</v>
      </c>
      <c r="L172" s="9">
        <f t="shared" si="10"/>
        <v>25070960</v>
      </c>
      <c r="M172" s="9">
        <v>65</v>
      </c>
      <c r="N172" s="135">
        <f>L172*M172/100</f>
        <v>16296124</v>
      </c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</row>
    <row r="173" spans="1:48" s="115" customFormat="1" ht="46.5" customHeight="1">
      <c r="A173" s="202"/>
      <c r="B173" s="4" t="s">
        <v>1141</v>
      </c>
      <c r="C173" s="29" t="s">
        <v>1142</v>
      </c>
      <c r="D173" s="68" t="s">
        <v>919</v>
      </c>
      <c r="E173" s="8">
        <v>19722000</v>
      </c>
      <c r="F173" s="9">
        <v>0</v>
      </c>
      <c r="G173" s="9">
        <v>450000</v>
      </c>
      <c r="H173" s="9">
        <v>0</v>
      </c>
      <c r="I173" s="9">
        <v>300000</v>
      </c>
      <c r="J173" s="9">
        <v>100000</v>
      </c>
      <c r="K173" s="9">
        <v>19722000</v>
      </c>
      <c r="L173" s="9">
        <f t="shared" si="10"/>
        <v>20572000</v>
      </c>
      <c r="M173" s="9">
        <v>30</v>
      </c>
      <c r="N173" s="135">
        <f>L173*M173/100</f>
        <v>6171600</v>
      </c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</row>
    <row r="174" spans="1:48" s="115" customFormat="1" ht="46.5" customHeight="1">
      <c r="A174" s="202"/>
      <c r="B174" s="30" t="s">
        <v>429</v>
      </c>
      <c r="C174" s="29" t="s">
        <v>1143</v>
      </c>
      <c r="D174" s="68" t="s">
        <v>919</v>
      </c>
      <c r="E174" s="8">
        <v>21836833</v>
      </c>
      <c r="F174" s="9">
        <v>0</v>
      </c>
      <c r="G174" s="9">
        <v>100000</v>
      </c>
      <c r="H174" s="9">
        <v>40000</v>
      </c>
      <c r="I174" s="9">
        <v>100000</v>
      </c>
      <c r="J174" s="9">
        <v>65000</v>
      </c>
      <c r="K174" s="9">
        <v>9950000</v>
      </c>
      <c r="L174" s="9">
        <f t="shared" si="10"/>
        <v>10255000</v>
      </c>
      <c r="M174" s="9">
        <v>50</v>
      </c>
      <c r="N174" s="135">
        <f>L174*M174/100+6776000</f>
        <v>11903500</v>
      </c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</row>
    <row r="175" spans="1:48" s="72" customFormat="1" ht="46.5" customHeight="1">
      <c r="A175" s="202"/>
      <c r="B175" s="30" t="s">
        <v>1144</v>
      </c>
      <c r="C175" s="29" t="s">
        <v>1145</v>
      </c>
      <c r="D175" s="68" t="s">
        <v>908</v>
      </c>
      <c r="E175" s="8">
        <v>30000638</v>
      </c>
      <c r="F175" s="9">
        <v>0</v>
      </c>
      <c r="G175" s="9">
        <v>980000</v>
      </c>
      <c r="H175" s="9">
        <v>107800</v>
      </c>
      <c r="I175" s="9">
        <v>600000</v>
      </c>
      <c r="J175" s="9">
        <v>0</v>
      </c>
      <c r="K175" s="9">
        <v>30000638</v>
      </c>
      <c r="L175" s="9">
        <f t="shared" si="10"/>
        <v>31688438</v>
      </c>
      <c r="M175" s="9">
        <v>55</v>
      </c>
      <c r="N175" s="135">
        <v>17428300</v>
      </c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</row>
    <row r="176" spans="1:48" s="72" customFormat="1" ht="46.5" customHeight="1">
      <c r="A176" s="202"/>
      <c r="B176" s="30" t="s">
        <v>1146</v>
      </c>
      <c r="C176" s="30" t="s">
        <v>1147</v>
      </c>
      <c r="D176" s="68" t="s">
        <v>316</v>
      </c>
      <c r="E176" s="118">
        <v>11500000</v>
      </c>
      <c r="F176" s="9">
        <v>0</v>
      </c>
      <c r="G176" s="9">
        <v>700000</v>
      </c>
      <c r="H176" s="9">
        <v>60000</v>
      </c>
      <c r="I176" s="9">
        <v>249000</v>
      </c>
      <c r="J176" s="9">
        <v>73670</v>
      </c>
      <c r="K176" s="9">
        <v>11500000</v>
      </c>
      <c r="L176" s="9">
        <f t="shared" si="10"/>
        <v>12582670</v>
      </c>
      <c r="M176" s="9">
        <v>50</v>
      </c>
      <c r="N176" s="135">
        <f>L176*M176/100</f>
        <v>6291335</v>
      </c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</row>
    <row r="177" spans="1:48" s="72" customFormat="1" ht="46.5" customHeight="1">
      <c r="A177" s="202"/>
      <c r="B177" s="30" t="s">
        <v>1148</v>
      </c>
      <c r="C177" s="30" t="s">
        <v>1149</v>
      </c>
      <c r="D177" s="68" t="s">
        <v>316</v>
      </c>
      <c r="E177" s="118">
        <v>5300000</v>
      </c>
      <c r="F177" s="9"/>
      <c r="G177" s="9">
        <v>500000</v>
      </c>
      <c r="H177" s="9">
        <v>50000</v>
      </c>
      <c r="I177" s="9">
        <v>100000</v>
      </c>
      <c r="J177" s="9">
        <v>33000</v>
      </c>
      <c r="K177" s="9">
        <v>5300000</v>
      </c>
      <c r="L177" s="9">
        <f t="shared" si="10"/>
        <v>5983000</v>
      </c>
      <c r="M177" s="9">
        <v>35.07</v>
      </c>
      <c r="N177" s="135">
        <v>2098100</v>
      </c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</row>
    <row r="178" spans="1:48" s="72" customFormat="1" ht="46.5" customHeight="1">
      <c r="A178" s="202"/>
      <c r="B178" s="30" t="s">
        <v>1150</v>
      </c>
      <c r="C178" s="30" t="s">
        <v>1151</v>
      </c>
      <c r="D178" s="68" t="s">
        <v>328</v>
      </c>
      <c r="E178" s="8">
        <v>15560000</v>
      </c>
      <c r="F178" s="9"/>
      <c r="G178" s="9"/>
      <c r="H178" s="9"/>
      <c r="I178" s="9"/>
      <c r="J178" s="9"/>
      <c r="K178" s="9">
        <v>15560000</v>
      </c>
      <c r="L178" s="9">
        <f t="shared" si="10"/>
        <v>15560000</v>
      </c>
      <c r="M178" s="9">
        <v>45</v>
      </c>
      <c r="N178" s="135">
        <f>L178*M178/100</f>
        <v>7002000</v>
      </c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</row>
    <row r="179" spans="1:48" s="115" customFormat="1" ht="46.5" customHeight="1">
      <c r="A179" s="202"/>
      <c r="B179" s="30" t="s">
        <v>441</v>
      </c>
      <c r="C179" s="30" t="s">
        <v>1152</v>
      </c>
      <c r="D179" s="71" t="s">
        <v>280</v>
      </c>
      <c r="E179" s="25">
        <v>16380000</v>
      </c>
      <c r="F179" s="9">
        <v>0</v>
      </c>
      <c r="G179" s="9">
        <v>450000</v>
      </c>
      <c r="H179" s="9">
        <v>40000</v>
      </c>
      <c r="I179" s="9">
        <v>264720</v>
      </c>
      <c r="J179" s="9">
        <v>0</v>
      </c>
      <c r="K179" s="9">
        <v>16380000</v>
      </c>
      <c r="L179" s="9">
        <f t="shared" si="10"/>
        <v>17134720</v>
      </c>
      <c r="M179" s="9">
        <v>45</v>
      </c>
      <c r="N179" s="135">
        <f>L179*M179/100</f>
        <v>7710624</v>
      </c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</row>
    <row r="180" spans="1:48" s="115" customFormat="1" ht="46.5" customHeight="1">
      <c r="A180" s="202"/>
      <c r="B180" s="30" t="s">
        <v>47</v>
      </c>
      <c r="C180" s="30" t="s">
        <v>1153</v>
      </c>
      <c r="D180" s="71" t="s">
        <v>919</v>
      </c>
      <c r="E180" s="119">
        <v>3896400</v>
      </c>
      <c r="F180" s="9">
        <v>120000</v>
      </c>
      <c r="G180" s="9">
        <v>200000</v>
      </c>
      <c r="H180" s="9">
        <v>0</v>
      </c>
      <c r="I180" s="9">
        <v>90000</v>
      </c>
      <c r="J180" s="9">
        <v>0</v>
      </c>
      <c r="K180" s="9">
        <v>3896400</v>
      </c>
      <c r="L180" s="9">
        <f t="shared" si="10"/>
        <v>4306400</v>
      </c>
      <c r="M180" s="9">
        <v>20.91</v>
      </c>
      <c r="N180" s="135">
        <v>900600</v>
      </c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</row>
    <row r="181" spans="1:48" s="115" customFormat="1" ht="46.5" customHeight="1">
      <c r="A181" s="202"/>
      <c r="B181" s="30" t="s">
        <v>1154</v>
      </c>
      <c r="C181" s="30" t="s">
        <v>1155</v>
      </c>
      <c r="D181" s="68" t="s">
        <v>316</v>
      </c>
      <c r="E181" s="8">
        <v>12974940</v>
      </c>
      <c r="F181" s="9"/>
      <c r="G181" s="9"/>
      <c r="H181" s="9"/>
      <c r="I181" s="9"/>
      <c r="J181" s="9"/>
      <c r="K181" s="9"/>
      <c r="L181" s="9">
        <f t="shared" si="10"/>
        <v>0</v>
      </c>
      <c r="M181" s="9"/>
      <c r="N181" s="135">
        <v>6962470</v>
      </c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</row>
    <row r="182" spans="1:48" s="115" customFormat="1" ht="46.5" customHeight="1">
      <c r="A182" s="202"/>
      <c r="B182" s="30" t="s">
        <v>443</v>
      </c>
      <c r="C182" s="30" t="s">
        <v>1156</v>
      </c>
      <c r="D182" s="68" t="s">
        <v>328</v>
      </c>
      <c r="E182" s="8">
        <v>20000000</v>
      </c>
      <c r="F182" s="9"/>
      <c r="G182" s="9"/>
      <c r="H182" s="9"/>
      <c r="I182" s="9"/>
      <c r="J182" s="9"/>
      <c r="K182" s="9">
        <v>20000000</v>
      </c>
      <c r="L182" s="9">
        <f t="shared" si="10"/>
        <v>20000000</v>
      </c>
      <c r="M182" s="9">
        <v>40</v>
      </c>
      <c r="N182" s="135">
        <f>L182*M182/100</f>
        <v>8000000</v>
      </c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</row>
    <row r="183" spans="1:48" s="115" customFormat="1" ht="46.5" customHeight="1">
      <c r="A183" s="202"/>
      <c r="B183" s="30" t="s">
        <v>426</v>
      </c>
      <c r="C183" s="86" t="s">
        <v>1659</v>
      </c>
      <c r="D183" s="71" t="s">
        <v>316</v>
      </c>
      <c r="E183" s="8">
        <v>18505880</v>
      </c>
      <c r="F183" s="9">
        <v>0</v>
      </c>
      <c r="G183" s="9">
        <v>950000</v>
      </c>
      <c r="H183" s="9">
        <v>0</v>
      </c>
      <c r="I183" s="9">
        <v>270000</v>
      </c>
      <c r="J183" s="9">
        <v>103000</v>
      </c>
      <c r="K183" s="9">
        <v>18505880</v>
      </c>
      <c r="L183" s="9">
        <f t="shared" si="10"/>
        <v>19828880</v>
      </c>
      <c r="M183" s="9">
        <v>50</v>
      </c>
      <c r="N183" s="135">
        <f>L183*M183/100</f>
        <v>9914440</v>
      </c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</row>
    <row r="184" spans="1:48" s="115" customFormat="1" ht="46.5" customHeight="1">
      <c r="A184" s="202"/>
      <c r="B184" s="30" t="s">
        <v>1157</v>
      </c>
      <c r="C184" s="30" t="s">
        <v>1158</v>
      </c>
      <c r="D184" s="68" t="s">
        <v>921</v>
      </c>
      <c r="E184" s="8">
        <v>62262466.67</v>
      </c>
      <c r="F184" s="9"/>
      <c r="G184" s="9"/>
      <c r="H184" s="9"/>
      <c r="I184" s="9"/>
      <c r="J184" s="9"/>
      <c r="K184" s="9"/>
      <c r="L184" s="9">
        <f t="shared" si="10"/>
        <v>0</v>
      </c>
      <c r="M184" s="9"/>
      <c r="N184" s="135">
        <v>41744700</v>
      </c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</row>
    <row r="185" spans="1:48" s="115" customFormat="1" ht="46.5" customHeight="1">
      <c r="A185" s="202"/>
      <c r="B185" s="30" t="s">
        <v>45</v>
      </c>
      <c r="C185" s="30" t="s">
        <v>1159</v>
      </c>
      <c r="D185" s="73" t="s">
        <v>1014</v>
      </c>
      <c r="E185" s="8">
        <v>7329614</v>
      </c>
      <c r="F185" s="9">
        <v>0</v>
      </c>
      <c r="G185" s="9">
        <v>225000</v>
      </c>
      <c r="H185" s="9">
        <v>0</v>
      </c>
      <c r="I185" s="9">
        <v>178000</v>
      </c>
      <c r="J185" s="9">
        <v>53600</v>
      </c>
      <c r="K185" s="9">
        <v>7329614</v>
      </c>
      <c r="L185" s="9">
        <f t="shared" si="10"/>
        <v>7786214</v>
      </c>
      <c r="M185" s="9">
        <v>48</v>
      </c>
      <c r="N185" s="135">
        <f>L185*M185/100</f>
        <v>3737382.72</v>
      </c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</row>
    <row r="186" spans="1:48" s="115" customFormat="1" ht="46.5" customHeight="1">
      <c r="A186" s="202"/>
      <c r="B186" s="30" t="s">
        <v>731</v>
      </c>
      <c r="C186" s="30" t="s">
        <v>1160</v>
      </c>
      <c r="D186" s="68" t="s">
        <v>908</v>
      </c>
      <c r="E186" s="8">
        <v>6002430</v>
      </c>
      <c r="F186" s="9"/>
      <c r="G186" s="9"/>
      <c r="H186" s="9"/>
      <c r="I186" s="9"/>
      <c r="J186" s="9"/>
      <c r="K186" s="9"/>
      <c r="L186" s="9">
        <f t="shared" si="10"/>
        <v>0</v>
      </c>
      <c r="M186" s="9"/>
      <c r="N186" s="135">
        <v>4659501</v>
      </c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</row>
    <row r="187" spans="1:48" s="115" customFormat="1" ht="46.5" customHeight="1">
      <c r="A187" s="202"/>
      <c r="B187" s="30" t="s">
        <v>45</v>
      </c>
      <c r="C187" s="30" t="s">
        <v>1161</v>
      </c>
      <c r="D187" s="68" t="s">
        <v>919</v>
      </c>
      <c r="E187" s="8">
        <v>11100844</v>
      </c>
      <c r="F187" s="9">
        <v>80000</v>
      </c>
      <c r="G187" s="9">
        <v>220000</v>
      </c>
      <c r="H187" s="9">
        <v>0</v>
      </c>
      <c r="I187" s="9">
        <v>232000</v>
      </c>
      <c r="J187" s="9">
        <v>69600</v>
      </c>
      <c r="K187" s="9">
        <v>11100844</v>
      </c>
      <c r="L187" s="9">
        <f t="shared" si="10"/>
        <v>11702444</v>
      </c>
      <c r="M187" s="9">
        <v>35</v>
      </c>
      <c r="N187" s="135">
        <f>L187*M187/100</f>
        <v>4095855.4</v>
      </c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</row>
    <row r="188" spans="1:48" s="77" customFormat="1" ht="46.5" customHeight="1">
      <c r="A188" s="202"/>
      <c r="B188" s="30" t="s">
        <v>1162</v>
      </c>
      <c r="C188" s="30" t="s">
        <v>1163</v>
      </c>
      <c r="D188" s="68" t="s">
        <v>302</v>
      </c>
      <c r="E188" s="8">
        <v>26297150</v>
      </c>
      <c r="F188" s="9">
        <v>0</v>
      </c>
      <c r="G188" s="9">
        <v>799200</v>
      </c>
      <c r="H188" s="9">
        <v>0</v>
      </c>
      <c r="I188" s="9">
        <v>400000</v>
      </c>
      <c r="J188" s="9">
        <v>0</v>
      </c>
      <c r="K188" s="9">
        <v>26297150</v>
      </c>
      <c r="L188" s="9">
        <f t="shared" si="10"/>
        <v>27496350</v>
      </c>
      <c r="M188" s="9">
        <v>70</v>
      </c>
      <c r="N188" s="135">
        <f>L188*M188/100</f>
        <v>19247445</v>
      </c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</row>
    <row r="189" spans="1:48" s="77" customFormat="1" ht="46.5" customHeight="1">
      <c r="A189" s="202"/>
      <c r="B189" s="30" t="s">
        <v>1164</v>
      </c>
      <c r="C189" s="30" t="s">
        <v>1165</v>
      </c>
      <c r="D189" s="68" t="s">
        <v>918</v>
      </c>
      <c r="E189" s="8">
        <v>10711860</v>
      </c>
      <c r="F189" s="9"/>
      <c r="G189" s="9"/>
      <c r="H189" s="9"/>
      <c r="I189" s="9"/>
      <c r="J189" s="9"/>
      <c r="K189" s="9"/>
      <c r="L189" s="9">
        <f t="shared" si="10"/>
        <v>0</v>
      </c>
      <c r="M189" s="9"/>
      <c r="N189" s="135">
        <v>3375858</v>
      </c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</row>
    <row r="190" spans="1:48" s="77" customFormat="1" ht="46.5" customHeight="1">
      <c r="A190" s="202"/>
      <c r="B190" s="30" t="s">
        <v>1166</v>
      </c>
      <c r="C190" s="30" t="s">
        <v>1167</v>
      </c>
      <c r="D190" s="68" t="s">
        <v>919</v>
      </c>
      <c r="E190" s="8">
        <v>11384000</v>
      </c>
      <c r="F190" s="9">
        <v>60000</v>
      </c>
      <c r="G190" s="9">
        <v>580000</v>
      </c>
      <c r="H190" s="9">
        <v>40000</v>
      </c>
      <c r="I190" s="9">
        <v>200000</v>
      </c>
      <c r="J190" s="9">
        <v>0</v>
      </c>
      <c r="K190" s="9">
        <v>11384000</v>
      </c>
      <c r="L190" s="9">
        <f t="shared" si="10"/>
        <v>12264000</v>
      </c>
      <c r="M190" s="9">
        <v>55</v>
      </c>
      <c r="N190" s="135">
        <v>4292300</v>
      </c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</row>
    <row r="191" spans="1:48" s="77" customFormat="1" ht="46.5" customHeight="1">
      <c r="A191" s="202"/>
      <c r="B191" s="30" t="s">
        <v>727</v>
      </c>
      <c r="C191" s="30" t="s">
        <v>1168</v>
      </c>
      <c r="D191" s="68" t="s">
        <v>919</v>
      </c>
      <c r="E191" s="8">
        <v>12915144</v>
      </c>
      <c r="F191" s="9"/>
      <c r="G191" s="9"/>
      <c r="H191" s="9"/>
      <c r="I191" s="9"/>
      <c r="J191" s="9"/>
      <c r="K191" s="9"/>
      <c r="L191" s="9">
        <f t="shared" si="10"/>
        <v>0</v>
      </c>
      <c r="M191" s="9"/>
      <c r="N191" s="135">
        <f>4084543+54000</f>
        <v>4138543</v>
      </c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</row>
    <row r="192" spans="1:48" s="77" customFormat="1" ht="46.5" customHeight="1">
      <c r="A192" s="202"/>
      <c r="B192" s="30" t="s">
        <v>1169</v>
      </c>
      <c r="C192" s="30" t="s">
        <v>1170</v>
      </c>
      <c r="D192" s="68" t="s">
        <v>316</v>
      </c>
      <c r="E192" s="8">
        <v>19620000</v>
      </c>
      <c r="F192" s="9">
        <v>0</v>
      </c>
      <c r="G192" s="9">
        <v>800000</v>
      </c>
      <c r="H192" s="9">
        <v>80000</v>
      </c>
      <c r="I192" s="9">
        <v>350000</v>
      </c>
      <c r="J192" s="9">
        <v>0</v>
      </c>
      <c r="K192" s="9">
        <v>19620000</v>
      </c>
      <c r="L192" s="9">
        <f t="shared" si="10"/>
        <v>20850000</v>
      </c>
      <c r="M192" s="9">
        <v>50</v>
      </c>
      <c r="N192" s="135">
        <f>L192*M192/100</f>
        <v>10425000</v>
      </c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</row>
    <row r="193" spans="1:48" s="77" customFormat="1" ht="46.5" customHeight="1">
      <c r="A193" s="202"/>
      <c r="B193" s="30" t="s">
        <v>1171</v>
      </c>
      <c r="C193" s="30" t="s">
        <v>1172</v>
      </c>
      <c r="D193" s="68" t="s">
        <v>280</v>
      </c>
      <c r="E193" s="8">
        <v>274827700</v>
      </c>
      <c r="F193" s="9"/>
      <c r="G193" s="9"/>
      <c r="H193" s="9"/>
      <c r="I193" s="9"/>
      <c r="J193" s="9"/>
      <c r="K193" s="9"/>
      <c r="L193" s="9">
        <f t="shared" si="10"/>
        <v>0</v>
      </c>
      <c r="M193" s="9"/>
      <c r="N193" s="135">
        <v>126448965</v>
      </c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</row>
    <row r="194" spans="1:48" s="77" customFormat="1" ht="46.5" customHeight="1">
      <c r="A194" s="202"/>
      <c r="B194" s="30" t="s">
        <v>1171</v>
      </c>
      <c r="C194" s="30" t="s">
        <v>1173</v>
      </c>
      <c r="D194" s="71" t="s">
        <v>1045</v>
      </c>
      <c r="E194" s="8">
        <v>65980000</v>
      </c>
      <c r="F194" s="9"/>
      <c r="G194" s="9"/>
      <c r="H194" s="9"/>
      <c r="I194" s="9"/>
      <c r="J194" s="9"/>
      <c r="K194" s="9"/>
      <c r="L194" s="9">
        <f t="shared" si="10"/>
        <v>0</v>
      </c>
      <c r="M194" s="9"/>
      <c r="N194" s="135">
        <v>30636000</v>
      </c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</row>
    <row r="195" spans="1:48" s="77" customFormat="1" ht="46.5" customHeight="1">
      <c r="A195" s="202"/>
      <c r="B195" s="30" t="s">
        <v>45</v>
      </c>
      <c r="C195" s="30" t="s">
        <v>1174</v>
      </c>
      <c r="D195" s="73" t="s">
        <v>1014</v>
      </c>
      <c r="E195" s="8">
        <v>14700426</v>
      </c>
      <c r="F195" s="9">
        <v>40000</v>
      </c>
      <c r="G195" s="9">
        <v>380000</v>
      </c>
      <c r="H195" s="9">
        <v>0</v>
      </c>
      <c r="I195" s="9">
        <v>300000</v>
      </c>
      <c r="J195" s="9">
        <v>90000</v>
      </c>
      <c r="K195" s="9">
        <v>14700426</v>
      </c>
      <c r="L195" s="9">
        <f t="shared" si="10"/>
        <v>15510426</v>
      </c>
      <c r="M195" s="9">
        <v>55</v>
      </c>
      <c r="N195" s="135">
        <f>L195*M195/100</f>
        <v>8530734.3</v>
      </c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</row>
    <row r="196" spans="1:48" s="77" customFormat="1" ht="46.5" customHeight="1">
      <c r="A196" s="202"/>
      <c r="B196" s="30" t="s">
        <v>439</v>
      </c>
      <c r="C196" s="30" t="s">
        <v>1175</v>
      </c>
      <c r="D196" s="68" t="s">
        <v>919</v>
      </c>
      <c r="E196" s="8">
        <v>3215400</v>
      </c>
      <c r="F196" s="9">
        <v>100000</v>
      </c>
      <c r="G196" s="9">
        <v>220000</v>
      </c>
      <c r="H196" s="9">
        <v>24200</v>
      </c>
      <c r="I196" s="9">
        <v>60000</v>
      </c>
      <c r="J196" s="9">
        <v>0</v>
      </c>
      <c r="K196" s="9">
        <v>3215400</v>
      </c>
      <c r="L196" s="9">
        <f t="shared" si="10"/>
        <v>3619600</v>
      </c>
      <c r="M196" s="9">
        <v>30</v>
      </c>
      <c r="N196" s="135">
        <f>L196*M196/100</f>
        <v>1085880</v>
      </c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</row>
    <row r="197" spans="1:48" s="77" customFormat="1" ht="46.5" customHeight="1">
      <c r="A197" s="202"/>
      <c r="B197" s="30" t="s">
        <v>439</v>
      </c>
      <c r="C197" s="30" t="s">
        <v>1176</v>
      </c>
      <c r="D197" s="68" t="s">
        <v>921</v>
      </c>
      <c r="E197" s="8">
        <v>30799400</v>
      </c>
      <c r="F197" s="9"/>
      <c r="G197" s="9"/>
      <c r="H197" s="9"/>
      <c r="I197" s="9"/>
      <c r="J197" s="9"/>
      <c r="K197" s="9">
        <v>8000000</v>
      </c>
      <c r="L197" s="9">
        <f t="shared" si="10"/>
        <v>8000000</v>
      </c>
      <c r="M197" s="9">
        <v>38.2716</v>
      </c>
      <c r="N197" s="135">
        <v>16318600</v>
      </c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</row>
    <row r="198" spans="1:48" s="77" customFormat="1" ht="46.5" customHeight="1">
      <c r="A198" s="202"/>
      <c r="B198" s="30" t="s">
        <v>439</v>
      </c>
      <c r="C198" s="29" t="s">
        <v>1177</v>
      </c>
      <c r="D198" s="68" t="s">
        <v>328</v>
      </c>
      <c r="E198" s="8">
        <v>8000000</v>
      </c>
      <c r="F198" s="9"/>
      <c r="G198" s="9"/>
      <c r="H198" s="9"/>
      <c r="I198" s="9"/>
      <c r="J198" s="9"/>
      <c r="K198" s="9"/>
      <c r="L198" s="9">
        <f t="shared" si="10"/>
        <v>0</v>
      </c>
      <c r="M198" s="9"/>
      <c r="N198" s="135">
        <v>3061700</v>
      </c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</row>
    <row r="199" spans="1:48" s="77" customFormat="1" ht="46.5" customHeight="1">
      <c r="A199" s="202"/>
      <c r="B199" s="30" t="s">
        <v>1178</v>
      </c>
      <c r="C199" s="30" t="s">
        <v>1179</v>
      </c>
      <c r="D199" s="68" t="s">
        <v>918</v>
      </c>
      <c r="E199" s="8">
        <v>8500000</v>
      </c>
      <c r="F199" s="9">
        <v>0</v>
      </c>
      <c r="G199" s="9">
        <v>340000</v>
      </c>
      <c r="H199" s="9">
        <v>40800</v>
      </c>
      <c r="I199" s="9">
        <v>150000</v>
      </c>
      <c r="J199" s="9">
        <v>0</v>
      </c>
      <c r="K199" s="9">
        <v>8500000</v>
      </c>
      <c r="L199" s="9">
        <f t="shared" si="10"/>
        <v>9030800</v>
      </c>
      <c r="M199" s="9">
        <v>30</v>
      </c>
      <c r="N199" s="135">
        <f>L199*M199/100</f>
        <v>2709240</v>
      </c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</row>
    <row r="200" spans="1:48" s="77" customFormat="1" ht="46.5" customHeight="1">
      <c r="A200" s="202"/>
      <c r="B200" s="30" t="s">
        <v>1180</v>
      </c>
      <c r="C200" s="29" t="s">
        <v>1181</v>
      </c>
      <c r="D200" s="68" t="s">
        <v>280</v>
      </c>
      <c r="E200" s="8">
        <f>110820826+91821265</f>
        <v>202642091</v>
      </c>
      <c r="F200" s="9"/>
      <c r="G200" s="9"/>
      <c r="H200" s="9"/>
      <c r="I200" s="9"/>
      <c r="J200" s="9"/>
      <c r="K200" s="9"/>
      <c r="L200" s="9">
        <f t="shared" si="10"/>
        <v>0</v>
      </c>
      <c r="M200" s="9"/>
      <c r="N200" s="135">
        <v>93405101</v>
      </c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</row>
    <row r="201" spans="1:48" s="77" customFormat="1" ht="46.5" customHeight="1">
      <c r="A201" s="202"/>
      <c r="B201" s="30" t="s">
        <v>1182</v>
      </c>
      <c r="C201" s="29" t="s">
        <v>1183</v>
      </c>
      <c r="D201" s="68" t="s">
        <v>280</v>
      </c>
      <c r="E201" s="25">
        <v>28366000</v>
      </c>
      <c r="F201" s="9">
        <v>0</v>
      </c>
      <c r="G201" s="9">
        <v>461390</v>
      </c>
      <c r="H201" s="9">
        <v>0</v>
      </c>
      <c r="I201" s="9">
        <v>458340</v>
      </c>
      <c r="J201" s="9">
        <v>120000</v>
      </c>
      <c r="K201" s="9">
        <v>28366600</v>
      </c>
      <c r="L201" s="9">
        <f t="shared" si="10"/>
        <v>29406330</v>
      </c>
      <c r="M201" s="9">
        <v>50</v>
      </c>
      <c r="N201" s="135">
        <v>14825700</v>
      </c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</row>
    <row r="202" spans="1:48" s="77" customFormat="1" ht="46.5" customHeight="1">
      <c r="A202" s="202"/>
      <c r="B202" s="30" t="s">
        <v>439</v>
      </c>
      <c r="C202" s="29" t="s">
        <v>1184</v>
      </c>
      <c r="D202" s="68" t="s">
        <v>280</v>
      </c>
      <c r="E202" s="25">
        <v>23540000</v>
      </c>
      <c r="F202" s="9"/>
      <c r="G202" s="9"/>
      <c r="H202" s="9"/>
      <c r="I202" s="9"/>
      <c r="J202" s="9"/>
      <c r="K202" s="9"/>
      <c r="L202" s="9">
        <f t="shared" si="10"/>
        <v>0</v>
      </c>
      <c r="M202" s="9"/>
      <c r="N202" s="135">
        <v>11088900</v>
      </c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</row>
    <row r="203" spans="1:48" s="77" customFormat="1" ht="46.5" customHeight="1">
      <c r="A203" s="202"/>
      <c r="B203" s="30" t="s">
        <v>420</v>
      </c>
      <c r="C203" s="30" t="s">
        <v>1185</v>
      </c>
      <c r="D203" s="68" t="s">
        <v>280</v>
      </c>
      <c r="E203" s="8">
        <v>18965000</v>
      </c>
      <c r="F203" s="9"/>
      <c r="G203" s="9"/>
      <c r="H203" s="9"/>
      <c r="I203" s="9"/>
      <c r="J203" s="9"/>
      <c r="K203" s="9"/>
      <c r="L203" s="9">
        <f aca="true" t="shared" si="11" ref="L203:L232">F203+G203+H203+I203+J203+K203</f>
        <v>0</v>
      </c>
      <c r="M203" s="9"/>
      <c r="N203" s="135">
        <v>9117450</v>
      </c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</row>
    <row r="204" spans="1:48" s="77" customFormat="1" ht="46.5" customHeight="1">
      <c r="A204" s="202"/>
      <c r="B204" s="30" t="s">
        <v>1182</v>
      </c>
      <c r="C204" s="29" t="s">
        <v>1186</v>
      </c>
      <c r="D204" s="68" t="s">
        <v>280</v>
      </c>
      <c r="E204" s="25">
        <v>27805000</v>
      </c>
      <c r="F204" s="9">
        <v>0</v>
      </c>
      <c r="G204" s="9">
        <v>528610</v>
      </c>
      <c r="H204" s="9">
        <v>490000</v>
      </c>
      <c r="I204" s="9">
        <v>449270</v>
      </c>
      <c r="J204" s="9">
        <v>120000</v>
      </c>
      <c r="K204" s="9">
        <v>27805000</v>
      </c>
      <c r="L204" s="9">
        <f t="shared" si="11"/>
        <v>29392880</v>
      </c>
      <c r="M204" s="9">
        <v>50</v>
      </c>
      <c r="N204" s="135">
        <v>14573900</v>
      </c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</row>
    <row r="205" spans="1:48" s="77" customFormat="1" ht="46.5" customHeight="1">
      <c r="A205" s="202"/>
      <c r="B205" s="30" t="s">
        <v>45</v>
      </c>
      <c r="C205" s="29" t="s">
        <v>1187</v>
      </c>
      <c r="D205" s="68" t="s">
        <v>280</v>
      </c>
      <c r="E205" s="25">
        <v>22752000</v>
      </c>
      <c r="F205" s="9">
        <v>0</v>
      </c>
      <c r="G205" s="9">
        <v>510000</v>
      </c>
      <c r="H205" s="9">
        <v>45000</v>
      </c>
      <c r="I205" s="9">
        <v>454400</v>
      </c>
      <c r="J205" s="9">
        <v>135000</v>
      </c>
      <c r="K205" s="9">
        <v>22752000</v>
      </c>
      <c r="L205" s="9">
        <f t="shared" si="11"/>
        <v>23896400</v>
      </c>
      <c r="M205" s="9">
        <v>50</v>
      </c>
      <c r="N205" s="135">
        <f>L205*M205/100</f>
        <v>11948200</v>
      </c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</row>
    <row r="206" spans="1:48" s="77" customFormat="1" ht="46.5" customHeight="1">
      <c r="A206" s="202"/>
      <c r="B206" s="30" t="s">
        <v>435</v>
      </c>
      <c r="C206" s="30" t="s">
        <v>1188</v>
      </c>
      <c r="D206" s="68" t="s">
        <v>280</v>
      </c>
      <c r="E206" s="25">
        <v>27032365</v>
      </c>
      <c r="F206" s="9"/>
      <c r="G206" s="9"/>
      <c r="H206" s="9"/>
      <c r="I206" s="9"/>
      <c r="J206" s="9"/>
      <c r="K206" s="9"/>
      <c r="L206" s="9">
        <f t="shared" si="11"/>
        <v>0</v>
      </c>
      <c r="M206" s="9"/>
      <c r="N206" s="135">
        <v>12767609</v>
      </c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</row>
    <row r="207" spans="1:48" s="77" customFormat="1" ht="46.5" customHeight="1">
      <c r="A207" s="202"/>
      <c r="B207" s="30" t="s">
        <v>45</v>
      </c>
      <c r="C207" s="30" t="s">
        <v>1189</v>
      </c>
      <c r="D207" s="68" t="s">
        <v>302</v>
      </c>
      <c r="E207" s="8">
        <v>10756879</v>
      </c>
      <c r="F207" s="9">
        <v>0</v>
      </c>
      <c r="G207" s="9">
        <v>550000</v>
      </c>
      <c r="H207" s="9">
        <v>60000</v>
      </c>
      <c r="I207" s="9">
        <v>218000</v>
      </c>
      <c r="J207" s="9">
        <v>65800</v>
      </c>
      <c r="K207" s="9">
        <v>10756879</v>
      </c>
      <c r="L207" s="9">
        <f t="shared" si="11"/>
        <v>11650679</v>
      </c>
      <c r="M207" s="9">
        <v>59</v>
      </c>
      <c r="N207" s="135">
        <f>L207*M207/100</f>
        <v>6873900.61</v>
      </c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</row>
    <row r="208" spans="1:48" s="77" customFormat="1" ht="46.5" customHeight="1">
      <c r="A208" s="202"/>
      <c r="B208" s="30" t="s">
        <v>1190</v>
      </c>
      <c r="C208" s="30" t="s">
        <v>1191</v>
      </c>
      <c r="D208" s="68" t="s">
        <v>302</v>
      </c>
      <c r="E208" s="8">
        <v>24660092</v>
      </c>
      <c r="F208" s="9"/>
      <c r="G208" s="9"/>
      <c r="H208" s="9"/>
      <c r="I208" s="9"/>
      <c r="J208" s="9"/>
      <c r="K208" s="9"/>
      <c r="L208" s="9">
        <f t="shared" si="11"/>
        <v>0</v>
      </c>
      <c r="M208" s="9"/>
      <c r="N208" s="135">
        <v>15520315</v>
      </c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</row>
    <row r="209" spans="1:48" s="77" customFormat="1" ht="46.5" customHeight="1">
      <c r="A209" s="202"/>
      <c r="B209" s="30" t="s">
        <v>333</v>
      </c>
      <c r="C209" s="30" t="s">
        <v>1192</v>
      </c>
      <c r="D209" s="68" t="s">
        <v>280</v>
      </c>
      <c r="E209" s="25">
        <v>43995102</v>
      </c>
      <c r="F209" s="9"/>
      <c r="G209" s="9"/>
      <c r="H209" s="9"/>
      <c r="I209" s="9"/>
      <c r="J209" s="9"/>
      <c r="K209" s="9"/>
      <c r="L209" s="9">
        <f t="shared" si="11"/>
        <v>0</v>
      </c>
      <c r="M209" s="9"/>
      <c r="N209" s="135">
        <v>20549714</v>
      </c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</row>
    <row r="210" spans="1:48" s="115" customFormat="1" ht="46.5" customHeight="1">
      <c r="A210" s="202"/>
      <c r="B210" s="30" t="s">
        <v>1193</v>
      </c>
      <c r="C210" s="30" t="s">
        <v>1194</v>
      </c>
      <c r="D210" s="73" t="s">
        <v>1014</v>
      </c>
      <c r="E210" s="8">
        <v>17208389</v>
      </c>
      <c r="F210" s="9"/>
      <c r="G210" s="9"/>
      <c r="H210" s="9"/>
      <c r="I210" s="9"/>
      <c r="J210" s="9"/>
      <c r="K210" s="9"/>
      <c r="L210" s="9">
        <f t="shared" si="11"/>
        <v>0</v>
      </c>
      <c r="M210" s="9"/>
      <c r="N210" s="135">
        <v>9148695</v>
      </c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</row>
    <row r="211" spans="1:48" s="115" customFormat="1" ht="46.5" customHeight="1">
      <c r="A211" s="202"/>
      <c r="B211" s="30" t="s">
        <v>1195</v>
      </c>
      <c r="C211" s="30" t="s">
        <v>1196</v>
      </c>
      <c r="D211" s="68" t="s">
        <v>921</v>
      </c>
      <c r="E211" s="8">
        <v>78796745</v>
      </c>
      <c r="F211" s="9"/>
      <c r="G211" s="9"/>
      <c r="H211" s="9"/>
      <c r="I211" s="9"/>
      <c r="J211" s="9"/>
      <c r="K211" s="9"/>
      <c r="L211" s="9">
        <f t="shared" si="11"/>
        <v>0</v>
      </c>
      <c r="M211" s="9"/>
      <c r="N211" s="135">
        <v>22131004</v>
      </c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</row>
    <row r="212" spans="1:48" s="115" customFormat="1" ht="46.5" customHeight="1">
      <c r="A212" s="202"/>
      <c r="B212" s="30" t="s">
        <v>1197</v>
      </c>
      <c r="C212" s="30" t="s">
        <v>1198</v>
      </c>
      <c r="D212" s="68" t="s">
        <v>919</v>
      </c>
      <c r="E212" s="8">
        <v>25325860</v>
      </c>
      <c r="F212" s="9">
        <v>97000</v>
      </c>
      <c r="G212" s="9">
        <v>850000</v>
      </c>
      <c r="H212" s="9">
        <v>50000</v>
      </c>
      <c r="I212" s="9">
        <v>300000</v>
      </c>
      <c r="J212" s="9"/>
      <c r="K212" s="9">
        <v>25325860</v>
      </c>
      <c r="L212" s="9">
        <f t="shared" si="11"/>
        <v>26622860</v>
      </c>
      <c r="M212" s="9">
        <v>30</v>
      </c>
      <c r="N212" s="135">
        <f>L212*M212/100</f>
        <v>7986858</v>
      </c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</row>
    <row r="213" spans="1:48" s="77" customFormat="1" ht="46.5" customHeight="1">
      <c r="A213" s="202"/>
      <c r="B213" s="30" t="s">
        <v>1199</v>
      </c>
      <c r="C213" s="30" t="s">
        <v>1200</v>
      </c>
      <c r="D213" s="68" t="s">
        <v>280</v>
      </c>
      <c r="E213" s="8">
        <v>57861656</v>
      </c>
      <c r="F213" s="9"/>
      <c r="G213" s="9"/>
      <c r="H213" s="9"/>
      <c r="I213" s="9"/>
      <c r="J213" s="9"/>
      <c r="K213" s="9"/>
      <c r="L213" s="9">
        <f t="shared" si="11"/>
        <v>0</v>
      </c>
      <c r="M213" s="9"/>
      <c r="N213" s="135">
        <v>26883745</v>
      </c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</row>
    <row r="214" spans="1:48" s="77" customFormat="1" ht="46.5" customHeight="1">
      <c r="A214" s="202"/>
      <c r="B214" s="30" t="s">
        <v>335</v>
      </c>
      <c r="C214" s="30" t="s">
        <v>1201</v>
      </c>
      <c r="D214" s="68" t="s">
        <v>919</v>
      </c>
      <c r="E214" s="8">
        <v>43184190</v>
      </c>
      <c r="F214" s="9"/>
      <c r="G214" s="9"/>
      <c r="H214" s="9"/>
      <c r="I214" s="9"/>
      <c r="J214" s="9"/>
      <c r="K214" s="9"/>
      <c r="L214" s="9">
        <f t="shared" si="11"/>
        <v>0</v>
      </c>
      <c r="M214" s="9"/>
      <c r="N214" s="135">
        <v>13402257</v>
      </c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</row>
    <row r="215" spans="1:48" s="115" customFormat="1" ht="46.5" customHeight="1">
      <c r="A215" s="202"/>
      <c r="B215" s="30" t="s">
        <v>1202</v>
      </c>
      <c r="C215" s="30" t="s">
        <v>1203</v>
      </c>
      <c r="D215" s="71" t="s">
        <v>1204</v>
      </c>
      <c r="E215" s="8">
        <v>29480000</v>
      </c>
      <c r="F215" s="9"/>
      <c r="G215" s="9"/>
      <c r="H215" s="9"/>
      <c r="I215" s="9"/>
      <c r="J215" s="9"/>
      <c r="K215" s="9"/>
      <c r="L215" s="9">
        <f t="shared" si="11"/>
        <v>0</v>
      </c>
      <c r="M215" s="9"/>
      <c r="N215" s="135">
        <v>13866400</v>
      </c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</row>
    <row r="216" spans="1:48" s="115" customFormat="1" ht="46.5" customHeight="1">
      <c r="A216" s="202"/>
      <c r="B216" s="30" t="s">
        <v>1205</v>
      </c>
      <c r="C216" s="30" t="s">
        <v>1206</v>
      </c>
      <c r="D216" s="71" t="s">
        <v>1204</v>
      </c>
      <c r="E216" s="8">
        <v>6315000</v>
      </c>
      <c r="F216" s="9"/>
      <c r="G216" s="9"/>
      <c r="H216" s="9"/>
      <c r="I216" s="9"/>
      <c r="J216" s="9"/>
      <c r="K216" s="9"/>
      <c r="L216" s="9">
        <f t="shared" si="11"/>
        <v>0</v>
      </c>
      <c r="M216" s="9"/>
      <c r="N216" s="135">
        <v>3022650</v>
      </c>
      <c r="O216" s="120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</row>
    <row r="217" spans="1:48" s="115" customFormat="1" ht="46.5" customHeight="1">
      <c r="A217" s="202"/>
      <c r="B217" s="30" t="s">
        <v>1207</v>
      </c>
      <c r="C217" s="30" t="s">
        <v>1208</v>
      </c>
      <c r="D217" s="71" t="s">
        <v>316</v>
      </c>
      <c r="E217" s="8">
        <v>10941381</v>
      </c>
      <c r="F217" s="9">
        <v>0</v>
      </c>
      <c r="G217" s="9">
        <v>855000</v>
      </c>
      <c r="H217" s="9">
        <v>94000</v>
      </c>
      <c r="I217" s="9">
        <v>140000</v>
      </c>
      <c r="J217" s="9">
        <v>70000</v>
      </c>
      <c r="K217" s="9">
        <v>10941381</v>
      </c>
      <c r="L217" s="9">
        <f t="shared" si="11"/>
        <v>12100381</v>
      </c>
      <c r="M217" s="9">
        <v>50</v>
      </c>
      <c r="N217" s="135">
        <f>L217*M217/100</f>
        <v>6050190.5</v>
      </c>
      <c r="O217" s="120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</row>
    <row r="218" spans="1:48" s="115" customFormat="1" ht="46.5" customHeight="1">
      <c r="A218" s="202"/>
      <c r="B218" s="30" t="s">
        <v>1209</v>
      </c>
      <c r="C218" s="30" t="s">
        <v>1210</v>
      </c>
      <c r="D218" s="71" t="s">
        <v>1204</v>
      </c>
      <c r="E218" s="8">
        <v>88360000</v>
      </c>
      <c r="F218" s="9"/>
      <c r="G218" s="9"/>
      <c r="H218" s="9"/>
      <c r="I218" s="9"/>
      <c r="J218" s="9"/>
      <c r="K218" s="9"/>
      <c r="L218" s="9">
        <f t="shared" si="11"/>
        <v>0</v>
      </c>
      <c r="M218" s="9"/>
      <c r="N218" s="135">
        <v>40785750</v>
      </c>
      <c r="O218" s="120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</row>
    <row r="219" spans="1:48" s="115" customFormat="1" ht="46.5" customHeight="1">
      <c r="A219" s="202"/>
      <c r="B219" s="30" t="s">
        <v>1211</v>
      </c>
      <c r="C219" s="30" t="s">
        <v>1212</v>
      </c>
      <c r="D219" s="71" t="s">
        <v>1045</v>
      </c>
      <c r="E219" s="8">
        <v>80500000</v>
      </c>
      <c r="F219" s="9"/>
      <c r="G219" s="9"/>
      <c r="H219" s="9"/>
      <c r="I219" s="9"/>
      <c r="J219" s="9"/>
      <c r="K219" s="9"/>
      <c r="L219" s="9">
        <f t="shared" si="11"/>
        <v>0</v>
      </c>
      <c r="M219" s="9"/>
      <c r="N219" s="135">
        <v>16944500</v>
      </c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</row>
    <row r="220" spans="1:48" s="115" customFormat="1" ht="46.5" customHeight="1">
      <c r="A220" s="202"/>
      <c r="B220" s="30" t="s">
        <v>1213</v>
      </c>
      <c r="C220" s="30" t="s">
        <v>1214</v>
      </c>
      <c r="D220" s="71" t="s">
        <v>1204</v>
      </c>
      <c r="E220" s="8">
        <v>87250000</v>
      </c>
      <c r="F220" s="9"/>
      <c r="G220" s="9"/>
      <c r="H220" s="9"/>
      <c r="I220" s="9"/>
      <c r="J220" s="9"/>
      <c r="K220" s="9"/>
      <c r="L220" s="9">
        <f t="shared" si="11"/>
        <v>0</v>
      </c>
      <c r="M220" s="9"/>
      <c r="N220" s="135">
        <v>44700000</v>
      </c>
      <c r="O220" s="120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</row>
    <row r="221" spans="1:48" s="115" customFormat="1" ht="46.5" customHeight="1">
      <c r="A221" s="202"/>
      <c r="B221" s="30" t="s">
        <v>51</v>
      </c>
      <c r="C221" s="30" t="s">
        <v>1215</v>
      </c>
      <c r="D221" s="71" t="s">
        <v>984</v>
      </c>
      <c r="E221" s="8">
        <v>24000000</v>
      </c>
      <c r="F221" s="9"/>
      <c r="G221" s="9"/>
      <c r="H221" s="9"/>
      <c r="I221" s="9"/>
      <c r="J221" s="9"/>
      <c r="K221" s="9"/>
      <c r="L221" s="9">
        <f t="shared" si="11"/>
        <v>0</v>
      </c>
      <c r="M221" s="9"/>
      <c r="N221" s="135">
        <v>12017500</v>
      </c>
      <c r="O221" s="120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</row>
    <row r="222" spans="1:48" s="115" customFormat="1" ht="46.5" customHeight="1">
      <c r="A222" s="202"/>
      <c r="B222" s="30" t="s">
        <v>1216</v>
      </c>
      <c r="C222" s="30" t="s">
        <v>1217</v>
      </c>
      <c r="D222" s="71" t="s">
        <v>984</v>
      </c>
      <c r="E222" s="25">
        <v>8500760</v>
      </c>
      <c r="F222" s="9"/>
      <c r="G222" s="9"/>
      <c r="H222" s="9"/>
      <c r="I222" s="9"/>
      <c r="J222" s="9"/>
      <c r="K222" s="9"/>
      <c r="L222" s="9">
        <f t="shared" si="11"/>
        <v>0</v>
      </c>
      <c r="M222" s="9"/>
      <c r="N222" s="135">
        <v>4647380</v>
      </c>
      <c r="O222" s="120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</row>
    <row r="223" spans="1:48" s="115" customFormat="1" ht="46.5" customHeight="1">
      <c r="A223" s="202"/>
      <c r="B223" s="91" t="s">
        <v>51</v>
      </c>
      <c r="C223" s="91" t="s">
        <v>1218</v>
      </c>
      <c r="D223" s="68" t="s">
        <v>328</v>
      </c>
      <c r="E223" s="8">
        <v>6000000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6000000</v>
      </c>
      <c r="L223" s="9">
        <f t="shared" si="11"/>
        <v>6000000</v>
      </c>
      <c r="M223" s="9">
        <v>40</v>
      </c>
      <c r="N223" s="135">
        <f>L223*M223/100</f>
        <v>2400000</v>
      </c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</row>
    <row r="224" spans="1:48" s="115" customFormat="1" ht="46.5" customHeight="1">
      <c r="A224" s="202"/>
      <c r="B224" s="91" t="s">
        <v>1219</v>
      </c>
      <c r="C224" s="92" t="s">
        <v>1220</v>
      </c>
      <c r="D224" s="71" t="s">
        <v>316</v>
      </c>
      <c r="E224" s="8">
        <v>5044922</v>
      </c>
      <c r="F224" s="9">
        <v>0</v>
      </c>
      <c r="G224" s="9">
        <v>550000</v>
      </c>
      <c r="H224" s="9">
        <v>50000</v>
      </c>
      <c r="I224" s="9">
        <v>100000</v>
      </c>
      <c r="J224" s="9">
        <v>0</v>
      </c>
      <c r="K224" s="9">
        <v>5044922</v>
      </c>
      <c r="L224" s="9">
        <f t="shared" si="11"/>
        <v>5744922</v>
      </c>
      <c r="M224" s="9">
        <v>39.42</v>
      </c>
      <c r="N224" s="135">
        <f>L224*M224/100</f>
        <v>2264648.2524</v>
      </c>
      <c r="O224" s="120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</row>
    <row r="225" spans="1:48" s="115" customFormat="1" ht="46.5" customHeight="1">
      <c r="A225" s="202"/>
      <c r="B225" s="91" t="s">
        <v>437</v>
      </c>
      <c r="C225" s="92" t="s">
        <v>1221</v>
      </c>
      <c r="D225" s="71" t="s">
        <v>280</v>
      </c>
      <c r="E225" s="25">
        <v>21090000</v>
      </c>
      <c r="F225" s="9"/>
      <c r="G225" s="9"/>
      <c r="H225" s="9"/>
      <c r="I225" s="9"/>
      <c r="J225" s="9"/>
      <c r="K225" s="9"/>
      <c r="L225" s="9">
        <f t="shared" si="11"/>
        <v>0</v>
      </c>
      <c r="M225" s="9"/>
      <c r="N225" s="135">
        <v>9943758</v>
      </c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</row>
    <row r="226" spans="1:48" s="115" customFormat="1" ht="46.5" customHeight="1">
      <c r="A226" s="202"/>
      <c r="B226" s="91" t="s">
        <v>1223</v>
      </c>
      <c r="C226" s="92" t="s">
        <v>1224</v>
      </c>
      <c r="D226" s="71" t="s">
        <v>921</v>
      </c>
      <c r="E226" s="8">
        <v>21677769</v>
      </c>
      <c r="F226" s="9"/>
      <c r="G226" s="9"/>
      <c r="H226" s="9"/>
      <c r="I226" s="9"/>
      <c r="J226" s="9"/>
      <c r="K226" s="9"/>
      <c r="L226" s="9">
        <f t="shared" si="11"/>
        <v>0</v>
      </c>
      <c r="M226" s="9"/>
      <c r="N226" s="135">
        <v>11658685</v>
      </c>
      <c r="O226" s="120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</row>
    <row r="227" spans="1:48" s="115" customFormat="1" ht="46.5" customHeight="1">
      <c r="A227" s="202"/>
      <c r="B227" s="91" t="s">
        <v>49</v>
      </c>
      <c r="C227" s="92" t="s">
        <v>1225</v>
      </c>
      <c r="D227" s="71" t="s">
        <v>984</v>
      </c>
      <c r="E227" s="8">
        <v>5761800</v>
      </c>
      <c r="F227" s="9"/>
      <c r="G227" s="9"/>
      <c r="H227" s="9"/>
      <c r="I227" s="9"/>
      <c r="J227" s="9"/>
      <c r="K227" s="9"/>
      <c r="L227" s="9">
        <f t="shared" si="11"/>
        <v>0</v>
      </c>
      <c r="M227" s="9"/>
      <c r="N227" s="135">
        <v>3160900</v>
      </c>
      <c r="O227" s="120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</row>
    <row r="228" spans="1:48" s="115" customFormat="1" ht="46.5" customHeight="1">
      <c r="A228" s="202"/>
      <c r="B228" s="91" t="s">
        <v>1226</v>
      </c>
      <c r="C228" s="92" t="s">
        <v>1227</v>
      </c>
      <c r="D228" s="71" t="s">
        <v>316</v>
      </c>
      <c r="E228" s="8">
        <v>7617510</v>
      </c>
      <c r="F228" s="9">
        <v>0</v>
      </c>
      <c r="G228" s="9">
        <v>420000</v>
      </c>
      <c r="H228" s="9">
        <v>0</v>
      </c>
      <c r="I228" s="9">
        <v>94000</v>
      </c>
      <c r="J228" s="9">
        <v>0</v>
      </c>
      <c r="K228" s="9">
        <v>7617510</v>
      </c>
      <c r="L228" s="9">
        <f t="shared" si="11"/>
        <v>8131510</v>
      </c>
      <c r="M228" s="9">
        <v>50</v>
      </c>
      <c r="N228" s="135">
        <f>L228*M228/100</f>
        <v>4065755</v>
      </c>
      <c r="O228" s="120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</row>
    <row r="229" spans="1:48" s="115" customFormat="1" ht="46.5" customHeight="1">
      <c r="A229" s="202"/>
      <c r="B229" s="93" t="s">
        <v>1228</v>
      </c>
      <c r="C229" s="92" t="s">
        <v>1229</v>
      </c>
      <c r="D229" s="71" t="s">
        <v>316</v>
      </c>
      <c r="E229" s="8">
        <v>56626800</v>
      </c>
      <c r="F229" s="9"/>
      <c r="G229" s="9"/>
      <c r="H229" s="9"/>
      <c r="I229" s="9"/>
      <c r="J229" s="9"/>
      <c r="K229" s="9"/>
      <c r="L229" s="9">
        <f t="shared" si="11"/>
        <v>0</v>
      </c>
      <c r="M229" s="9"/>
      <c r="N229" s="135">
        <v>35506080</v>
      </c>
      <c r="O229" s="120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</row>
    <row r="230" spans="1:48" s="115" customFormat="1" ht="46.5" customHeight="1">
      <c r="A230" s="202"/>
      <c r="B230" s="30" t="s">
        <v>1230</v>
      </c>
      <c r="C230" s="30" t="s">
        <v>1231</v>
      </c>
      <c r="D230" s="68" t="s">
        <v>280</v>
      </c>
      <c r="E230" s="121">
        <v>114674000</v>
      </c>
      <c r="F230" s="9"/>
      <c r="G230" s="9"/>
      <c r="H230" s="9"/>
      <c r="I230" s="9"/>
      <c r="J230" s="9"/>
      <c r="K230" s="9"/>
      <c r="L230" s="9">
        <f t="shared" si="11"/>
        <v>0</v>
      </c>
      <c r="M230" s="9"/>
      <c r="N230" s="135">
        <v>36350732</v>
      </c>
      <c r="O230" s="120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</row>
    <row r="231" spans="1:48" s="115" customFormat="1" ht="46.5" customHeight="1">
      <c r="A231" s="202"/>
      <c r="B231" s="30" t="s">
        <v>1230</v>
      </c>
      <c r="C231" s="30" t="s">
        <v>1232</v>
      </c>
      <c r="D231" s="68" t="s">
        <v>919</v>
      </c>
      <c r="E231" s="8">
        <v>6537948</v>
      </c>
      <c r="F231" s="9">
        <v>190000</v>
      </c>
      <c r="G231" s="9">
        <v>280000</v>
      </c>
      <c r="H231" s="9">
        <v>100000</v>
      </c>
      <c r="I231" s="9">
        <v>130000</v>
      </c>
      <c r="J231" s="9">
        <v>40000</v>
      </c>
      <c r="K231" s="9">
        <v>6537948</v>
      </c>
      <c r="L231" s="9">
        <f t="shared" si="11"/>
        <v>7277948</v>
      </c>
      <c r="M231" s="9">
        <v>30</v>
      </c>
      <c r="N231" s="135">
        <f>L231*M231/100</f>
        <v>2183384.4</v>
      </c>
      <c r="O231" s="120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</row>
    <row r="232" spans="1:48" s="115" customFormat="1" ht="46.5" customHeight="1">
      <c r="A232" s="202"/>
      <c r="B232" s="91" t="s">
        <v>1233</v>
      </c>
      <c r="C232" s="91" t="s">
        <v>1234</v>
      </c>
      <c r="D232" s="71" t="s">
        <v>908</v>
      </c>
      <c r="E232" s="8">
        <v>15441828</v>
      </c>
      <c r="F232" s="9"/>
      <c r="G232" s="9"/>
      <c r="H232" s="9"/>
      <c r="I232" s="9"/>
      <c r="J232" s="9"/>
      <c r="K232" s="9"/>
      <c r="L232" s="9">
        <f t="shared" si="11"/>
        <v>0</v>
      </c>
      <c r="M232" s="9"/>
      <c r="N232" s="135">
        <v>9021005</v>
      </c>
      <c r="O232" s="120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</row>
    <row r="233" spans="1:48" s="115" customFormat="1" ht="46.5" customHeight="1">
      <c r="A233" s="203"/>
      <c r="B233" s="9" t="s">
        <v>1660</v>
      </c>
      <c r="C233" s="9" t="s">
        <v>1235</v>
      </c>
      <c r="D233" s="68" t="s">
        <v>280</v>
      </c>
      <c r="E233" s="8"/>
      <c r="F233" s="9"/>
      <c r="G233" s="9"/>
      <c r="H233" s="9"/>
      <c r="I233" s="9"/>
      <c r="J233" s="9"/>
      <c r="K233" s="9"/>
      <c r="L233" s="9"/>
      <c r="M233" s="9"/>
      <c r="N233" s="135">
        <v>12654513</v>
      </c>
      <c r="O233" s="120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</row>
    <row r="234" spans="1:48" s="115" customFormat="1" ht="15.75" customHeight="1">
      <c r="A234" s="198"/>
      <c r="B234" s="198"/>
      <c r="C234" s="198"/>
      <c r="D234" s="198"/>
      <c r="E234" s="142">
        <f aca="true" t="shared" si="12" ref="E234:L234">SUM(E171:E232)</f>
        <v>2026371172.67</v>
      </c>
      <c r="F234" s="142">
        <f t="shared" si="12"/>
        <v>837000</v>
      </c>
      <c r="G234" s="142">
        <f t="shared" si="12"/>
        <v>13679200</v>
      </c>
      <c r="H234" s="142">
        <f t="shared" si="12"/>
        <v>1371800</v>
      </c>
      <c r="I234" s="142">
        <f t="shared" si="12"/>
        <v>6537730</v>
      </c>
      <c r="J234" s="142">
        <f t="shared" si="12"/>
        <v>1198670</v>
      </c>
      <c r="K234" s="142">
        <f t="shared" si="12"/>
        <v>440447412</v>
      </c>
      <c r="L234" s="142">
        <f t="shared" si="12"/>
        <v>464071812</v>
      </c>
      <c r="M234" s="142"/>
      <c r="N234" s="143">
        <f>SUM(N171:N233)</f>
        <v>948450317.1824001</v>
      </c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</row>
    <row r="235" spans="1:48" s="115" customFormat="1" ht="46.5" customHeight="1">
      <c r="A235" s="201" t="s">
        <v>133</v>
      </c>
      <c r="B235" s="29" t="s">
        <v>403</v>
      </c>
      <c r="C235" s="29" t="s">
        <v>1236</v>
      </c>
      <c r="D235" s="68" t="s">
        <v>908</v>
      </c>
      <c r="E235" s="8">
        <v>21589194</v>
      </c>
      <c r="F235" s="9"/>
      <c r="G235" s="9">
        <v>685000</v>
      </c>
      <c r="H235" s="9">
        <v>80000</v>
      </c>
      <c r="I235" s="9">
        <v>450000</v>
      </c>
      <c r="J235" s="9">
        <v>70000</v>
      </c>
      <c r="K235" s="9">
        <v>21589194</v>
      </c>
      <c r="L235" s="9">
        <f>F235+G235+H235+I235+J235+K235</f>
        <v>22874194</v>
      </c>
      <c r="M235" s="9">
        <v>70</v>
      </c>
      <c r="N235" s="135">
        <v>33959900</v>
      </c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</row>
    <row r="236" spans="1:48" s="115" customFormat="1" ht="46.5" customHeight="1">
      <c r="A236" s="202"/>
      <c r="B236" s="29" t="s">
        <v>143</v>
      </c>
      <c r="C236" s="29" t="s">
        <v>1237</v>
      </c>
      <c r="D236" s="68" t="s">
        <v>908</v>
      </c>
      <c r="E236" s="8">
        <v>19100000</v>
      </c>
      <c r="F236" s="9">
        <v>0</v>
      </c>
      <c r="G236" s="9">
        <v>400000</v>
      </c>
      <c r="H236" s="9">
        <v>0</v>
      </c>
      <c r="I236" s="9">
        <v>410000</v>
      </c>
      <c r="J236" s="9">
        <v>128000</v>
      </c>
      <c r="K236" s="9">
        <v>19920000</v>
      </c>
      <c r="L236" s="9">
        <f>F236+G236+H236+I236+J236+K236</f>
        <v>20858000</v>
      </c>
      <c r="M236" s="9">
        <v>70</v>
      </c>
      <c r="N236" s="135">
        <f>L236*M236/100</f>
        <v>14600600</v>
      </c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</row>
    <row r="237" spans="1:48" s="115" customFormat="1" ht="46.5" customHeight="1">
      <c r="A237" s="202"/>
      <c r="B237" s="29" t="s">
        <v>143</v>
      </c>
      <c r="C237" s="29" t="s">
        <v>1238</v>
      </c>
      <c r="D237" s="68" t="s">
        <v>280</v>
      </c>
      <c r="E237" s="8">
        <v>54380000</v>
      </c>
      <c r="F237" s="9">
        <v>0</v>
      </c>
      <c r="G237" s="9">
        <v>980000</v>
      </c>
      <c r="H237" s="9">
        <v>150000</v>
      </c>
      <c r="I237" s="9">
        <v>1100000</v>
      </c>
      <c r="J237" s="9">
        <v>269000</v>
      </c>
      <c r="K237" s="9">
        <v>54380000</v>
      </c>
      <c r="L237" s="9">
        <f>F237+G237+H237+I237+J237+K237</f>
        <v>56879000</v>
      </c>
      <c r="M237" s="9">
        <v>60</v>
      </c>
      <c r="N237" s="135">
        <v>33959300</v>
      </c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</row>
    <row r="238" spans="1:48" s="115" customFormat="1" ht="46.5" customHeight="1">
      <c r="A238" s="202"/>
      <c r="B238" s="29" t="s">
        <v>389</v>
      </c>
      <c r="C238" s="29" t="s">
        <v>1239</v>
      </c>
      <c r="D238" s="68" t="s">
        <v>1240</v>
      </c>
      <c r="E238" s="8">
        <f>3576800+720000+1099200+3362650+1639000</f>
        <v>10397650</v>
      </c>
      <c r="F238" s="9"/>
      <c r="G238" s="9"/>
      <c r="H238" s="9"/>
      <c r="I238" s="9"/>
      <c r="J238" s="9"/>
      <c r="K238" s="9">
        <v>10397000</v>
      </c>
      <c r="L238" s="9">
        <f>F238+G238+H238+I238+J238+K238</f>
        <v>10397000</v>
      </c>
      <c r="M238" s="9">
        <v>55</v>
      </c>
      <c r="N238" s="135">
        <f>L238*M238/100</f>
        <v>5718350</v>
      </c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</row>
    <row r="239" spans="1:48" s="115" customFormat="1" ht="46.5" customHeight="1">
      <c r="A239" s="202"/>
      <c r="B239" s="29" t="s">
        <v>389</v>
      </c>
      <c r="C239" s="29" t="s">
        <v>1241</v>
      </c>
      <c r="D239" s="68" t="s">
        <v>302</v>
      </c>
      <c r="E239" s="8">
        <v>47040000</v>
      </c>
      <c r="F239" s="9"/>
      <c r="G239" s="9">
        <v>980000</v>
      </c>
      <c r="H239" s="9">
        <v>100000</v>
      </c>
      <c r="I239" s="9">
        <v>910000</v>
      </c>
      <c r="J239" s="9">
        <v>183000</v>
      </c>
      <c r="K239" s="9">
        <v>47040000</v>
      </c>
      <c r="L239" s="9">
        <f>F239+G239+H239+I239+J239+K239</f>
        <v>49213000</v>
      </c>
      <c r="M239" s="9">
        <v>70</v>
      </c>
      <c r="N239" s="135">
        <f>L239*M239/100</f>
        <v>34449100</v>
      </c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</row>
    <row r="240" spans="1:48" s="115" customFormat="1" ht="46.5" customHeight="1">
      <c r="A240" s="202"/>
      <c r="B240" s="29" t="s">
        <v>389</v>
      </c>
      <c r="C240" s="29" t="s">
        <v>1242</v>
      </c>
      <c r="D240" s="68" t="s">
        <v>1240</v>
      </c>
      <c r="E240" s="8">
        <v>33500000</v>
      </c>
      <c r="F240" s="9"/>
      <c r="G240" s="9"/>
      <c r="H240" s="9"/>
      <c r="I240" s="9"/>
      <c r="J240" s="9"/>
      <c r="K240" s="9"/>
      <c r="L240" s="9">
        <v>33500000</v>
      </c>
      <c r="M240" s="9">
        <v>55</v>
      </c>
      <c r="N240" s="135">
        <f>L240*M240/100</f>
        <v>18425000</v>
      </c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</row>
    <row r="241" spans="1:48" s="115" customFormat="1" ht="46.5" customHeight="1">
      <c r="A241" s="202"/>
      <c r="B241" s="29" t="s">
        <v>640</v>
      </c>
      <c r="C241" s="29" t="s">
        <v>1243</v>
      </c>
      <c r="D241" s="68" t="s">
        <v>919</v>
      </c>
      <c r="E241" s="8">
        <v>21920824</v>
      </c>
      <c r="F241" s="9">
        <v>100000</v>
      </c>
      <c r="G241" s="9">
        <v>990000</v>
      </c>
      <c r="H241" s="9">
        <v>180000</v>
      </c>
      <c r="I241" s="9">
        <v>462000</v>
      </c>
      <c r="J241" s="9">
        <v>140000</v>
      </c>
      <c r="K241" s="9">
        <v>21920825</v>
      </c>
      <c r="L241" s="9">
        <f aca="true" t="shared" si="13" ref="L241:L272">F241+G241+H241+I241+J241+K241</f>
        <v>23792825</v>
      </c>
      <c r="M241" s="9">
        <v>45</v>
      </c>
      <c r="N241" s="135">
        <v>10706600</v>
      </c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</row>
    <row r="242" spans="1:48" s="115" customFormat="1" ht="46.5" customHeight="1">
      <c r="A242" s="202"/>
      <c r="B242" s="29" t="s">
        <v>640</v>
      </c>
      <c r="C242" s="29" t="s">
        <v>1244</v>
      </c>
      <c r="D242" s="68" t="s">
        <v>908</v>
      </c>
      <c r="E242" s="8">
        <v>114900000</v>
      </c>
      <c r="F242" s="9"/>
      <c r="G242" s="9">
        <v>1100000</v>
      </c>
      <c r="H242" s="9">
        <v>500000</v>
      </c>
      <c r="I242" s="9">
        <v>1980000</v>
      </c>
      <c r="J242" s="9">
        <v>810000</v>
      </c>
      <c r="K242" s="9">
        <v>114900000</v>
      </c>
      <c r="L242" s="9">
        <f t="shared" si="13"/>
        <v>119290000</v>
      </c>
      <c r="M242" s="9">
        <v>70</v>
      </c>
      <c r="N242" s="135">
        <f>L242*M242/100</f>
        <v>83503000</v>
      </c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</row>
    <row r="243" spans="1:48" s="115" customFormat="1" ht="46.5" customHeight="1">
      <c r="A243" s="202"/>
      <c r="B243" s="29" t="s">
        <v>1245</v>
      </c>
      <c r="C243" s="29" t="s">
        <v>1246</v>
      </c>
      <c r="D243" s="68" t="s">
        <v>926</v>
      </c>
      <c r="E243" s="25">
        <v>26800000</v>
      </c>
      <c r="F243" s="9">
        <v>0</v>
      </c>
      <c r="G243" s="9">
        <v>0</v>
      </c>
      <c r="H243" s="9">
        <v>130000</v>
      </c>
      <c r="I243" s="9">
        <v>403000</v>
      </c>
      <c r="J243" s="9">
        <v>121000</v>
      </c>
      <c r="K243" s="9">
        <v>26800000</v>
      </c>
      <c r="L243" s="9">
        <f t="shared" si="13"/>
        <v>27454000</v>
      </c>
      <c r="M243" s="9">
        <v>29.61875</v>
      </c>
      <c r="N243" s="135">
        <v>8132500</v>
      </c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</row>
    <row r="244" spans="1:48" s="115" customFormat="1" ht="46.5" customHeight="1">
      <c r="A244" s="202"/>
      <c r="B244" s="29" t="s">
        <v>408</v>
      </c>
      <c r="C244" s="29" t="s">
        <v>1247</v>
      </c>
      <c r="D244" s="68" t="s">
        <v>926</v>
      </c>
      <c r="E244" s="8">
        <v>4890000</v>
      </c>
      <c r="F244" s="9">
        <v>0</v>
      </c>
      <c r="G244" s="9">
        <v>200000</v>
      </c>
      <c r="H244" s="9">
        <v>50000</v>
      </c>
      <c r="I244" s="9">
        <v>80000</v>
      </c>
      <c r="J244" s="9">
        <v>35000</v>
      </c>
      <c r="K244" s="9">
        <v>4089000</v>
      </c>
      <c r="L244" s="9">
        <f t="shared" si="13"/>
        <v>4454000</v>
      </c>
      <c r="M244" s="9">
        <v>45</v>
      </c>
      <c r="N244" s="135">
        <f>L244*M244/100</f>
        <v>2004300</v>
      </c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</row>
    <row r="245" spans="1:48" s="115" customFormat="1" ht="46.5" customHeight="1">
      <c r="A245" s="202"/>
      <c r="B245" s="29" t="s">
        <v>1248</v>
      </c>
      <c r="C245" s="29" t="s">
        <v>1249</v>
      </c>
      <c r="D245" s="68" t="s">
        <v>280</v>
      </c>
      <c r="E245" s="8">
        <f>41940000+47099000</f>
        <v>89039000</v>
      </c>
      <c r="F245" s="9">
        <v>0</v>
      </c>
      <c r="G245" s="9">
        <v>295000</v>
      </c>
      <c r="H245" s="9"/>
      <c r="I245" s="9">
        <v>700000</v>
      </c>
      <c r="J245" s="9">
        <v>220000</v>
      </c>
      <c r="K245" s="9">
        <f>41940000+4165200</f>
        <v>46105200</v>
      </c>
      <c r="L245" s="9">
        <f t="shared" si="13"/>
        <v>47320200</v>
      </c>
      <c r="M245" s="9">
        <v>60</v>
      </c>
      <c r="N245" s="135">
        <f>25893000+2499100+29067200</f>
        <v>57459300</v>
      </c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</row>
    <row r="246" spans="1:48" s="115" customFormat="1" ht="46.5" customHeight="1">
      <c r="A246" s="202"/>
      <c r="B246" s="29" t="s">
        <v>640</v>
      </c>
      <c r="C246" s="29" t="s">
        <v>1250</v>
      </c>
      <c r="D246" s="68" t="s">
        <v>916</v>
      </c>
      <c r="E246" s="8">
        <v>18818328</v>
      </c>
      <c r="F246" s="9"/>
      <c r="G246" s="9">
        <v>450000</v>
      </c>
      <c r="H246" s="9">
        <v>140000</v>
      </c>
      <c r="I246" s="9">
        <v>400000</v>
      </c>
      <c r="J246" s="9">
        <v>120000</v>
      </c>
      <c r="K246" s="9">
        <v>18818328</v>
      </c>
      <c r="L246" s="9">
        <f t="shared" si="13"/>
        <v>19928328</v>
      </c>
      <c r="M246" s="9">
        <v>65</v>
      </c>
      <c r="N246" s="135">
        <f>L246*M246/100</f>
        <v>12953413.2</v>
      </c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</row>
    <row r="247" spans="1:48" s="115" customFormat="1" ht="46.5" customHeight="1">
      <c r="A247" s="202"/>
      <c r="B247" s="29" t="s">
        <v>145</v>
      </c>
      <c r="C247" s="29" t="s">
        <v>1251</v>
      </c>
      <c r="D247" s="68" t="s">
        <v>908</v>
      </c>
      <c r="E247" s="8">
        <v>4400000</v>
      </c>
      <c r="F247" s="9">
        <v>0</v>
      </c>
      <c r="G247" s="9">
        <v>440000</v>
      </c>
      <c r="H247" s="9">
        <v>50000</v>
      </c>
      <c r="I247" s="9">
        <v>128000</v>
      </c>
      <c r="J247" s="9">
        <v>38530</v>
      </c>
      <c r="K247" s="9">
        <v>4400000</v>
      </c>
      <c r="L247" s="9">
        <f t="shared" si="13"/>
        <v>5056530</v>
      </c>
      <c r="M247" s="9">
        <v>42.08</v>
      </c>
      <c r="N247" s="135">
        <f>L247*M247/100</f>
        <v>2127787.824</v>
      </c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</row>
    <row r="248" spans="1:48" s="115" customFormat="1" ht="46.5" customHeight="1">
      <c r="A248" s="202"/>
      <c r="B248" s="29" t="s">
        <v>540</v>
      </c>
      <c r="C248" s="29" t="s">
        <v>1252</v>
      </c>
      <c r="D248" s="68" t="s">
        <v>302</v>
      </c>
      <c r="E248" s="8">
        <v>14095020</v>
      </c>
      <c r="F248" s="9"/>
      <c r="G248" s="9"/>
      <c r="H248" s="9"/>
      <c r="I248" s="9"/>
      <c r="J248" s="9"/>
      <c r="K248" s="9"/>
      <c r="L248" s="9">
        <f t="shared" si="13"/>
        <v>0</v>
      </c>
      <c r="M248" s="9"/>
      <c r="N248" s="135">
        <v>10462697</v>
      </c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</row>
    <row r="249" spans="1:48" s="115" customFormat="1" ht="46.5" customHeight="1">
      <c r="A249" s="202"/>
      <c r="B249" s="29" t="s">
        <v>543</v>
      </c>
      <c r="C249" s="29" t="s">
        <v>1253</v>
      </c>
      <c r="D249" s="68" t="s">
        <v>280</v>
      </c>
      <c r="E249" s="25">
        <v>32361000</v>
      </c>
      <c r="F249" s="9">
        <v>0</v>
      </c>
      <c r="G249" s="9">
        <v>600000</v>
      </c>
      <c r="H249" s="9">
        <v>40000</v>
      </c>
      <c r="I249" s="9">
        <v>770185</v>
      </c>
      <c r="J249" s="9">
        <v>229200</v>
      </c>
      <c r="K249" s="9">
        <v>32361747</v>
      </c>
      <c r="L249" s="9">
        <f t="shared" si="13"/>
        <v>34001132</v>
      </c>
      <c r="M249" s="9">
        <v>60</v>
      </c>
      <c r="N249" s="135">
        <f>L249*M249/100</f>
        <v>20400679.2</v>
      </c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</row>
    <row r="250" spans="1:48" s="115" customFormat="1" ht="46.5" customHeight="1">
      <c r="A250" s="202"/>
      <c r="B250" s="29" t="s">
        <v>196</v>
      </c>
      <c r="C250" s="29" t="s">
        <v>1254</v>
      </c>
      <c r="D250" s="68" t="s">
        <v>921</v>
      </c>
      <c r="E250" s="8">
        <v>18000000</v>
      </c>
      <c r="F250" s="9"/>
      <c r="G250" s="9">
        <v>450000</v>
      </c>
      <c r="H250" s="9">
        <v>60000</v>
      </c>
      <c r="I250" s="9">
        <v>350000</v>
      </c>
      <c r="J250" s="9">
        <v>111000</v>
      </c>
      <c r="K250" s="9">
        <f>18000000+1800000</f>
        <v>19800000</v>
      </c>
      <c r="L250" s="9">
        <f t="shared" si="13"/>
        <v>20771000</v>
      </c>
      <c r="M250" s="9">
        <v>65</v>
      </c>
      <c r="N250" s="135">
        <f>12331100+1170000</f>
        <v>13501100</v>
      </c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</row>
    <row r="251" spans="1:48" s="72" customFormat="1" ht="46.5" customHeight="1">
      <c r="A251" s="202"/>
      <c r="B251" s="29" t="s">
        <v>1255</v>
      </c>
      <c r="C251" s="29" t="s">
        <v>1256</v>
      </c>
      <c r="D251" s="68" t="s">
        <v>280</v>
      </c>
      <c r="E251" s="25">
        <v>16124000</v>
      </c>
      <c r="F251" s="9">
        <v>0</v>
      </c>
      <c r="G251" s="9">
        <v>580000</v>
      </c>
      <c r="H251" s="9">
        <v>100000</v>
      </c>
      <c r="I251" s="9">
        <v>385092</v>
      </c>
      <c r="J251" s="9">
        <v>96000</v>
      </c>
      <c r="K251" s="9">
        <v>16125584</v>
      </c>
      <c r="L251" s="9">
        <f t="shared" si="13"/>
        <v>17286676</v>
      </c>
      <c r="M251" s="9">
        <v>60</v>
      </c>
      <c r="N251" s="135">
        <v>10371400</v>
      </c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</row>
    <row r="252" spans="1:48" s="95" customFormat="1" ht="46.5" customHeight="1">
      <c r="A252" s="202"/>
      <c r="B252" s="29" t="s">
        <v>403</v>
      </c>
      <c r="C252" s="29" t="s">
        <v>1257</v>
      </c>
      <c r="D252" s="71" t="s">
        <v>921</v>
      </c>
      <c r="E252" s="8">
        <v>29382850</v>
      </c>
      <c r="F252" s="9"/>
      <c r="G252" s="9">
        <v>895000</v>
      </c>
      <c r="H252" s="9">
        <v>70000</v>
      </c>
      <c r="I252" s="9">
        <v>580000</v>
      </c>
      <c r="J252" s="9">
        <v>140000</v>
      </c>
      <c r="K252" s="9">
        <v>29382850</v>
      </c>
      <c r="L252" s="9">
        <f t="shared" si="13"/>
        <v>31067850</v>
      </c>
      <c r="M252" s="9">
        <v>65</v>
      </c>
      <c r="N252" s="135">
        <f>L252*M252/100</f>
        <v>20194102.5</v>
      </c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</row>
    <row r="253" spans="1:48" s="78" customFormat="1" ht="46.5" customHeight="1">
      <c r="A253" s="202"/>
      <c r="B253" s="29" t="s">
        <v>166</v>
      </c>
      <c r="C253" s="29" t="s">
        <v>1258</v>
      </c>
      <c r="D253" s="71" t="s">
        <v>921</v>
      </c>
      <c r="E253" s="25">
        <v>47133110</v>
      </c>
      <c r="F253" s="9"/>
      <c r="G253" s="9"/>
      <c r="H253" s="9"/>
      <c r="I253" s="9"/>
      <c r="J253" s="9"/>
      <c r="K253" s="9"/>
      <c r="L253" s="9">
        <f t="shared" si="13"/>
        <v>0</v>
      </c>
      <c r="M253" s="9"/>
      <c r="N253" s="135">
        <v>36782272</v>
      </c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</row>
    <row r="254" spans="1:48" s="78" customFormat="1" ht="46.5" customHeight="1">
      <c r="A254" s="202"/>
      <c r="B254" s="29" t="s">
        <v>1259</v>
      </c>
      <c r="C254" s="29" t="s">
        <v>1260</v>
      </c>
      <c r="D254" s="68" t="s">
        <v>280</v>
      </c>
      <c r="E254" s="25">
        <v>71174000</v>
      </c>
      <c r="F254" s="9">
        <v>0</v>
      </c>
      <c r="G254" s="9">
        <v>950000</v>
      </c>
      <c r="H254" s="9">
        <v>60000</v>
      </c>
      <c r="I254" s="9">
        <v>931373</v>
      </c>
      <c r="J254" s="9">
        <v>300000</v>
      </c>
      <c r="K254" s="9">
        <v>71174680</v>
      </c>
      <c r="L254" s="9">
        <f t="shared" si="13"/>
        <v>73416053</v>
      </c>
      <c r="M254" s="9">
        <v>45</v>
      </c>
      <c r="N254" s="135">
        <f>L254*M254/100</f>
        <v>33037223.85</v>
      </c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</row>
    <row r="255" spans="1:48" s="78" customFormat="1" ht="46.5" customHeight="1">
      <c r="A255" s="202"/>
      <c r="B255" s="29" t="s">
        <v>383</v>
      </c>
      <c r="C255" s="29" t="s">
        <v>1261</v>
      </c>
      <c r="D255" s="68" t="s">
        <v>280</v>
      </c>
      <c r="E255" s="25">
        <v>90485000</v>
      </c>
      <c r="F255" s="9">
        <v>0</v>
      </c>
      <c r="G255" s="9">
        <v>2800000</v>
      </c>
      <c r="H255" s="9">
        <v>500000</v>
      </c>
      <c r="I255" s="9">
        <v>1219486</v>
      </c>
      <c r="J255" s="9">
        <v>448000</v>
      </c>
      <c r="K255" s="9">
        <v>90485166</v>
      </c>
      <c r="L255" s="9">
        <f t="shared" si="13"/>
        <v>95452652</v>
      </c>
      <c r="M255" s="9">
        <v>60</v>
      </c>
      <c r="N255" s="135">
        <f>L255*M255/100</f>
        <v>57271591.2</v>
      </c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</row>
    <row r="256" spans="1:48" s="78" customFormat="1" ht="46.5" customHeight="1">
      <c r="A256" s="202"/>
      <c r="B256" s="29" t="s">
        <v>150</v>
      </c>
      <c r="C256" s="29" t="s">
        <v>1262</v>
      </c>
      <c r="D256" s="68" t="s">
        <v>918</v>
      </c>
      <c r="E256" s="8">
        <v>19000000</v>
      </c>
      <c r="F256" s="9"/>
      <c r="G256" s="9"/>
      <c r="H256" s="9"/>
      <c r="I256" s="9"/>
      <c r="J256" s="9"/>
      <c r="K256" s="9"/>
      <c r="L256" s="9">
        <f t="shared" si="13"/>
        <v>0</v>
      </c>
      <c r="M256" s="9"/>
      <c r="N256" s="135">
        <v>8703000</v>
      </c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</row>
    <row r="257" spans="1:48" s="78" customFormat="1" ht="46.5" customHeight="1">
      <c r="A257" s="202"/>
      <c r="B257" s="29" t="s">
        <v>150</v>
      </c>
      <c r="C257" s="29" t="s">
        <v>1263</v>
      </c>
      <c r="D257" s="68" t="s">
        <v>908</v>
      </c>
      <c r="E257" s="8">
        <v>40983072</v>
      </c>
      <c r="F257" s="9">
        <v>0</v>
      </c>
      <c r="G257" s="9">
        <v>682000</v>
      </c>
      <c r="H257" s="9">
        <v>200000</v>
      </c>
      <c r="I257" s="9">
        <v>1030000</v>
      </c>
      <c r="J257" s="9">
        <v>255000</v>
      </c>
      <c r="K257" s="9">
        <v>40983072</v>
      </c>
      <c r="L257" s="9">
        <f t="shared" si="13"/>
        <v>43150072</v>
      </c>
      <c r="M257" s="9">
        <v>70</v>
      </c>
      <c r="N257" s="135">
        <f>L257*M257/100</f>
        <v>30205050.4</v>
      </c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</row>
    <row r="258" spans="1:48" s="78" customFormat="1" ht="46.5" customHeight="1">
      <c r="A258" s="202"/>
      <c r="B258" s="29" t="s">
        <v>1264</v>
      </c>
      <c r="C258" s="29" t="s">
        <v>1265</v>
      </c>
      <c r="D258" s="68" t="s">
        <v>916</v>
      </c>
      <c r="E258" s="25">
        <v>14374600</v>
      </c>
      <c r="F258" s="9">
        <v>0</v>
      </c>
      <c r="G258" s="9">
        <v>400000</v>
      </c>
      <c r="H258" s="9">
        <v>90000</v>
      </c>
      <c r="I258" s="9">
        <v>270000</v>
      </c>
      <c r="J258" s="9">
        <v>85000</v>
      </c>
      <c r="K258" s="9">
        <v>14374400</v>
      </c>
      <c r="L258" s="9">
        <f t="shared" si="13"/>
        <v>15219400</v>
      </c>
      <c r="M258" s="9">
        <v>65</v>
      </c>
      <c r="N258" s="135">
        <f>L258*M258/100</f>
        <v>9892610</v>
      </c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</row>
    <row r="259" spans="1:48" s="72" customFormat="1" ht="46.5" customHeight="1">
      <c r="A259" s="202"/>
      <c r="B259" s="29" t="s">
        <v>155</v>
      </c>
      <c r="C259" s="29" t="s">
        <v>1266</v>
      </c>
      <c r="D259" s="68" t="s">
        <v>302</v>
      </c>
      <c r="E259" s="8">
        <v>40516000</v>
      </c>
      <c r="F259" s="9">
        <v>0</v>
      </c>
      <c r="G259" s="9">
        <v>1500000</v>
      </c>
      <c r="H259" s="9">
        <v>150000</v>
      </c>
      <c r="I259" s="9">
        <v>800000</v>
      </c>
      <c r="J259" s="9">
        <v>240000</v>
      </c>
      <c r="K259" s="9">
        <v>40515180</v>
      </c>
      <c r="L259" s="9">
        <f t="shared" si="13"/>
        <v>43205180</v>
      </c>
      <c r="M259" s="9">
        <v>70</v>
      </c>
      <c r="N259" s="135">
        <f>L259*M259/100</f>
        <v>30243626</v>
      </c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</row>
    <row r="260" spans="1:48" s="72" customFormat="1" ht="46.5" customHeight="1">
      <c r="A260" s="202"/>
      <c r="B260" s="29" t="s">
        <v>161</v>
      </c>
      <c r="C260" s="29" t="s">
        <v>1267</v>
      </c>
      <c r="D260" s="68" t="s">
        <v>908</v>
      </c>
      <c r="E260" s="8">
        <v>22515891</v>
      </c>
      <c r="F260" s="9">
        <v>0</v>
      </c>
      <c r="G260" s="9">
        <v>789000</v>
      </c>
      <c r="H260" s="9">
        <v>80000</v>
      </c>
      <c r="I260" s="9">
        <v>220000</v>
      </c>
      <c r="J260" s="9">
        <v>45520</v>
      </c>
      <c r="K260" s="9">
        <v>22515891</v>
      </c>
      <c r="L260" s="9">
        <f t="shared" si="13"/>
        <v>23650411</v>
      </c>
      <c r="M260" s="9">
        <v>70</v>
      </c>
      <c r="N260" s="135">
        <f>L260*M260/100</f>
        <v>16555287.7</v>
      </c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</row>
    <row r="261" spans="1:48" s="72" customFormat="1" ht="46.5" customHeight="1">
      <c r="A261" s="202"/>
      <c r="B261" s="29" t="s">
        <v>153</v>
      </c>
      <c r="C261" s="29" t="s">
        <v>1268</v>
      </c>
      <c r="D261" s="68" t="s">
        <v>302</v>
      </c>
      <c r="E261" s="8">
        <v>30343618</v>
      </c>
      <c r="F261" s="9"/>
      <c r="G261" s="9">
        <v>420000</v>
      </c>
      <c r="H261" s="9">
        <v>200000</v>
      </c>
      <c r="I261" s="9">
        <v>600000</v>
      </c>
      <c r="J261" s="9">
        <v>170000</v>
      </c>
      <c r="K261" s="9">
        <v>30343618</v>
      </c>
      <c r="L261" s="9">
        <f t="shared" si="13"/>
        <v>31733618</v>
      </c>
      <c r="M261" s="9">
        <v>70</v>
      </c>
      <c r="N261" s="135">
        <f>L261*M261/100</f>
        <v>22213532.6</v>
      </c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</row>
    <row r="262" spans="1:48" s="72" customFormat="1" ht="46.5" customHeight="1">
      <c r="A262" s="202"/>
      <c r="B262" s="29" t="s">
        <v>153</v>
      </c>
      <c r="C262" s="29" t="s">
        <v>1269</v>
      </c>
      <c r="D262" s="68" t="s">
        <v>280</v>
      </c>
      <c r="E262" s="25">
        <v>91091000</v>
      </c>
      <c r="F262" s="9">
        <v>0</v>
      </c>
      <c r="G262" s="9">
        <v>1100000</v>
      </c>
      <c r="H262" s="9">
        <v>500000</v>
      </c>
      <c r="I262" s="9">
        <v>1316622</v>
      </c>
      <c r="J262" s="9">
        <v>443000</v>
      </c>
      <c r="K262" s="9">
        <v>91091580</v>
      </c>
      <c r="L262" s="9">
        <f t="shared" si="13"/>
        <v>94451202</v>
      </c>
      <c r="M262" s="9">
        <v>60</v>
      </c>
      <c r="N262" s="135">
        <f>L262*M262/100+2401300</f>
        <v>59072021.2</v>
      </c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</row>
    <row r="263" spans="1:48" s="72" customFormat="1" ht="46.5" customHeight="1">
      <c r="A263" s="202"/>
      <c r="B263" s="29" t="s">
        <v>171</v>
      </c>
      <c r="C263" s="29" t="s">
        <v>1270</v>
      </c>
      <c r="D263" s="68" t="s">
        <v>302</v>
      </c>
      <c r="E263" s="8">
        <v>21000000</v>
      </c>
      <c r="F263" s="9"/>
      <c r="G263" s="9">
        <v>800000</v>
      </c>
      <c r="H263" s="9">
        <v>80000</v>
      </c>
      <c r="I263" s="9">
        <v>421000</v>
      </c>
      <c r="J263" s="9">
        <v>125000</v>
      </c>
      <c r="K263" s="9">
        <v>22593492</v>
      </c>
      <c r="L263" s="9">
        <f t="shared" si="13"/>
        <v>24019492</v>
      </c>
      <c r="M263" s="9">
        <v>70</v>
      </c>
      <c r="N263" s="135">
        <v>16807300</v>
      </c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</row>
    <row r="264" spans="1:48" s="72" customFormat="1" ht="46.5" customHeight="1">
      <c r="A264" s="202"/>
      <c r="B264" s="29" t="s">
        <v>171</v>
      </c>
      <c r="C264" s="70" t="s">
        <v>1271</v>
      </c>
      <c r="D264" s="68" t="s">
        <v>280</v>
      </c>
      <c r="E264" s="25">
        <v>52800000</v>
      </c>
      <c r="F264" s="9">
        <v>0</v>
      </c>
      <c r="G264" s="9">
        <v>830000</v>
      </c>
      <c r="H264" s="9">
        <v>180000</v>
      </c>
      <c r="I264" s="9">
        <v>1135529</v>
      </c>
      <c r="J264" s="9">
        <v>380000</v>
      </c>
      <c r="K264" s="9">
        <v>58080384</v>
      </c>
      <c r="L264" s="9">
        <f t="shared" si="13"/>
        <v>60605913</v>
      </c>
      <c r="M264" s="9">
        <v>60</v>
      </c>
      <c r="N264" s="135">
        <f>L264*M264/100</f>
        <v>36363547.8</v>
      </c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</row>
    <row r="265" spans="1:49" s="67" customFormat="1" ht="46.5" customHeight="1">
      <c r="A265" s="202"/>
      <c r="B265" s="29" t="s">
        <v>173</v>
      </c>
      <c r="C265" s="29" t="s">
        <v>1272</v>
      </c>
      <c r="D265" s="68" t="s">
        <v>302</v>
      </c>
      <c r="E265" s="8">
        <v>16998000</v>
      </c>
      <c r="F265" s="9"/>
      <c r="G265" s="9">
        <v>400000</v>
      </c>
      <c r="H265" s="9">
        <v>100000</v>
      </c>
      <c r="I265" s="9">
        <v>330000</v>
      </c>
      <c r="J265" s="9">
        <v>95000</v>
      </c>
      <c r="K265" s="9">
        <v>16998000</v>
      </c>
      <c r="L265" s="9">
        <f t="shared" si="13"/>
        <v>17923000</v>
      </c>
      <c r="M265" s="9">
        <v>70</v>
      </c>
      <c r="N265" s="135">
        <f>L265*M265/100</f>
        <v>12546100</v>
      </c>
      <c r="O265" s="72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96"/>
    </row>
    <row r="266" spans="1:49" s="67" customFormat="1" ht="46.5" customHeight="1">
      <c r="A266" s="202"/>
      <c r="B266" s="29" t="s">
        <v>394</v>
      </c>
      <c r="C266" s="29" t="s">
        <v>1662</v>
      </c>
      <c r="D266" s="68" t="s">
        <v>921</v>
      </c>
      <c r="E266" s="8">
        <v>40500000</v>
      </c>
      <c r="F266" s="9">
        <v>120000</v>
      </c>
      <c r="G266" s="9">
        <v>1040000</v>
      </c>
      <c r="H266" s="9">
        <v>0</v>
      </c>
      <c r="I266" s="9">
        <v>730000</v>
      </c>
      <c r="J266" s="9">
        <v>230000</v>
      </c>
      <c r="K266" s="9">
        <v>21780000</v>
      </c>
      <c r="L266" s="9">
        <f t="shared" si="13"/>
        <v>23900000</v>
      </c>
      <c r="M266" s="9">
        <v>65</v>
      </c>
      <c r="N266" s="135">
        <v>25954500</v>
      </c>
      <c r="O266" s="72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96"/>
    </row>
    <row r="267" spans="1:48" s="72" customFormat="1" ht="46.5" customHeight="1">
      <c r="A267" s="202"/>
      <c r="B267" s="29" t="s">
        <v>134</v>
      </c>
      <c r="C267" s="29" t="s">
        <v>1661</v>
      </c>
      <c r="D267" s="68" t="s">
        <v>280</v>
      </c>
      <c r="E267" s="25">
        <v>29838000</v>
      </c>
      <c r="F267" s="9">
        <v>0</v>
      </c>
      <c r="G267" s="9">
        <v>990000</v>
      </c>
      <c r="H267" s="9">
        <v>0</v>
      </c>
      <c r="I267" s="9">
        <v>720814</v>
      </c>
      <c r="J267" s="9">
        <v>204000</v>
      </c>
      <c r="K267" s="9">
        <v>29838284</v>
      </c>
      <c r="L267" s="9">
        <f t="shared" si="13"/>
        <v>31753098</v>
      </c>
      <c r="M267" s="9">
        <v>60</v>
      </c>
      <c r="N267" s="135">
        <f>L267*M267/100</f>
        <v>19051858.8</v>
      </c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</row>
    <row r="268" spans="1:48" s="115" customFormat="1" ht="46.5" customHeight="1">
      <c r="A268" s="202"/>
      <c r="B268" s="29" t="s">
        <v>394</v>
      </c>
      <c r="C268" s="30" t="s">
        <v>1273</v>
      </c>
      <c r="D268" s="68" t="s">
        <v>302</v>
      </c>
      <c r="E268" s="8">
        <v>18000000</v>
      </c>
      <c r="F268" s="9">
        <v>0</v>
      </c>
      <c r="G268" s="9">
        <v>450000</v>
      </c>
      <c r="H268" s="9">
        <v>50000</v>
      </c>
      <c r="I268" s="9">
        <v>360000</v>
      </c>
      <c r="J268" s="9">
        <v>105000</v>
      </c>
      <c r="K268" s="9">
        <v>18000000</v>
      </c>
      <c r="L268" s="9">
        <f t="shared" si="13"/>
        <v>18965000</v>
      </c>
      <c r="M268" s="9">
        <v>70</v>
      </c>
      <c r="N268" s="135">
        <f>L268*M268/100</f>
        <v>13275500</v>
      </c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</row>
    <row r="269" spans="1:48" s="115" customFormat="1" ht="46.5" customHeight="1">
      <c r="A269" s="202"/>
      <c r="B269" s="29" t="s">
        <v>138</v>
      </c>
      <c r="C269" s="30" t="s">
        <v>1274</v>
      </c>
      <c r="D269" s="68" t="s">
        <v>908</v>
      </c>
      <c r="E269" s="25">
        <v>83605710</v>
      </c>
      <c r="F269" s="9">
        <v>0</v>
      </c>
      <c r="G269" s="9">
        <v>495000</v>
      </c>
      <c r="H269" s="9">
        <v>60000</v>
      </c>
      <c r="I269" s="9">
        <v>700000</v>
      </c>
      <c r="J269" s="9">
        <v>315000</v>
      </c>
      <c r="K269" s="9">
        <v>83605710</v>
      </c>
      <c r="L269" s="9">
        <f t="shared" si="13"/>
        <v>85175710</v>
      </c>
      <c r="M269" s="9">
        <v>70</v>
      </c>
      <c r="N269" s="135">
        <f>59623000+5823636</f>
        <v>65446636</v>
      </c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</row>
    <row r="270" spans="1:48" s="115" customFormat="1" ht="46.5" customHeight="1">
      <c r="A270" s="202"/>
      <c r="B270" s="29" t="s">
        <v>642</v>
      </c>
      <c r="C270" s="30" t="s">
        <v>1275</v>
      </c>
      <c r="D270" s="71" t="s">
        <v>921</v>
      </c>
      <c r="E270" s="25">
        <v>10381000</v>
      </c>
      <c r="F270" s="9">
        <v>150000</v>
      </c>
      <c r="G270" s="9">
        <v>600000</v>
      </c>
      <c r="H270" s="9">
        <v>100000</v>
      </c>
      <c r="I270" s="9">
        <v>280000</v>
      </c>
      <c r="J270" s="9">
        <v>100000</v>
      </c>
      <c r="K270" s="9">
        <v>10231690</v>
      </c>
      <c r="L270" s="9">
        <f t="shared" si="13"/>
        <v>11461690</v>
      </c>
      <c r="M270" s="9">
        <v>65</v>
      </c>
      <c r="N270" s="135">
        <v>7452300</v>
      </c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</row>
    <row r="271" spans="1:48" s="115" customFormat="1" ht="46.5" customHeight="1">
      <c r="A271" s="202"/>
      <c r="B271" s="29" t="s">
        <v>141</v>
      </c>
      <c r="C271" s="29" t="s">
        <v>1276</v>
      </c>
      <c r="D271" s="68" t="s">
        <v>280</v>
      </c>
      <c r="E271" s="25">
        <v>20555000</v>
      </c>
      <c r="F271" s="9">
        <v>0</v>
      </c>
      <c r="G271" s="9">
        <v>549000</v>
      </c>
      <c r="H271" s="9">
        <v>0</v>
      </c>
      <c r="I271" s="9">
        <v>488771</v>
      </c>
      <c r="J271" s="9">
        <v>123331</v>
      </c>
      <c r="K271" s="9">
        <v>20555207</v>
      </c>
      <c r="L271" s="9">
        <f t="shared" si="13"/>
        <v>21716309</v>
      </c>
      <c r="M271" s="9">
        <v>60</v>
      </c>
      <c r="N271" s="135">
        <f>L271*M271/100</f>
        <v>13029785.4</v>
      </c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</row>
    <row r="272" spans="1:48" s="115" customFormat="1" ht="46.5" customHeight="1">
      <c r="A272" s="202"/>
      <c r="B272" s="29" t="s">
        <v>159</v>
      </c>
      <c r="C272" s="29" t="s">
        <v>1277</v>
      </c>
      <c r="D272" s="68" t="s">
        <v>926</v>
      </c>
      <c r="E272" s="8">
        <v>31800000</v>
      </c>
      <c r="F272" s="9"/>
      <c r="G272" s="9"/>
      <c r="H272" s="9"/>
      <c r="I272" s="9"/>
      <c r="J272" s="9"/>
      <c r="K272" s="9"/>
      <c r="L272" s="9">
        <f t="shared" si="13"/>
        <v>0</v>
      </c>
      <c r="M272" s="9"/>
      <c r="N272" s="135">
        <v>14310000</v>
      </c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</row>
    <row r="273" spans="1:48" s="72" customFormat="1" ht="46.5" customHeight="1">
      <c r="A273" s="202"/>
      <c r="B273" s="29" t="s">
        <v>159</v>
      </c>
      <c r="C273" s="29" t="s">
        <v>1278</v>
      </c>
      <c r="D273" s="68" t="s">
        <v>918</v>
      </c>
      <c r="E273" s="25">
        <f>8020580+8027562+7292800</f>
        <v>23340942</v>
      </c>
      <c r="F273" s="9"/>
      <c r="G273" s="9"/>
      <c r="H273" s="9"/>
      <c r="I273" s="9"/>
      <c r="J273" s="9"/>
      <c r="K273" s="9"/>
      <c r="L273" s="9">
        <f aca="true" t="shared" si="14" ref="L273:L304">F273+G273+H273+I273+J273+K273</f>
        <v>0</v>
      </c>
      <c r="M273" s="9"/>
      <c r="N273" s="135">
        <v>11298574</v>
      </c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</row>
    <row r="274" spans="1:48" s="72" customFormat="1" ht="46.5" customHeight="1">
      <c r="A274" s="202"/>
      <c r="B274" s="29" t="s">
        <v>159</v>
      </c>
      <c r="C274" s="29" t="s">
        <v>1279</v>
      </c>
      <c r="D274" s="68" t="s">
        <v>926</v>
      </c>
      <c r="E274" s="25">
        <v>31516500</v>
      </c>
      <c r="F274" s="9"/>
      <c r="G274" s="9"/>
      <c r="H274" s="9"/>
      <c r="I274" s="9"/>
      <c r="J274" s="9"/>
      <c r="K274" s="9"/>
      <c r="L274" s="9">
        <f t="shared" si="14"/>
        <v>0</v>
      </c>
      <c r="M274" s="9"/>
      <c r="N274" s="135">
        <v>16285869</v>
      </c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</row>
    <row r="275" spans="1:48" s="72" customFormat="1" ht="46.5" customHeight="1">
      <c r="A275" s="202"/>
      <c r="B275" s="29" t="s">
        <v>394</v>
      </c>
      <c r="C275" s="29" t="s">
        <v>1280</v>
      </c>
      <c r="D275" s="68" t="s">
        <v>280</v>
      </c>
      <c r="E275" s="25">
        <v>99332000</v>
      </c>
      <c r="F275" s="9"/>
      <c r="G275" s="9"/>
      <c r="H275" s="9"/>
      <c r="I275" s="9"/>
      <c r="J275" s="9"/>
      <c r="K275" s="9"/>
      <c r="L275" s="9">
        <f t="shared" si="14"/>
        <v>0</v>
      </c>
      <c r="M275" s="9"/>
      <c r="N275" s="135">
        <v>61102761</v>
      </c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</row>
    <row r="276" spans="1:48" s="80" customFormat="1" ht="46.5" customHeight="1">
      <c r="A276" s="202"/>
      <c r="B276" s="29" t="s">
        <v>138</v>
      </c>
      <c r="C276" s="29" t="s">
        <v>1281</v>
      </c>
      <c r="D276" s="68" t="s">
        <v>280</v>
      </c>
      <c r="E276" s="8">
        <v>97327000</v>
      </c>
      <c r="F276" s="9">
        <v>0</v>
      </c>
      <c r="G276" s="9">
        <v>495000</v>
      </c>
      <c r="H276" s="9">
        <v>60000</v>
      </c>
      <c r="I276" s="9">
        <v>1225490</v>
      </c>
      <c r="J276" s="9">
        <v>240000</v>
      </c>
      <c r="K276" s="9">
        <v>97327518</v>
      </c>
      <c r="L276" s="9">
        <f t="shared" si="14"/>
        <v>99348008</v>
      </c>
      <c r="M276" s="9">
        <v>60</v>
      </c>
      <c r="N276" s="135">
        <f>L276*M276/100</f>
        <v>59608804.8</v>
      </c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</row>
    <row r="277" spans="1:48" s="115" customFormat="1" ht="46.5" customHeight="1">
      <c r="A277" s="202"/>
      <c r="B277" s="29" t="s">
        <v>145</v>
      </c>
      <c r="C277" s="29" t="s">
        <v>1656</v>
      </c>
      <c r="D277" s="68" t="s">
        <v>280</v>
      </c>
      <c r="E277" s="8">
        <v>81833000</v>
      </c>
      <c r="F277" s="9">
        <v>0</v>
      </c>
      <c r="G277" s="9">
        <v>2100000</v>
      </c>
      <c r="H277" s="9">
        <v>350000</v>
      </c>
      <c r="I277" s="9">
        <v>1171228</v>
      </c>
      <c r="J277" s="9">
        <v>401530</v>
      </c>
      <c r="K277" s="9">
        <v>81833094</v>
      </c>
      <c r="L277" s="9">
        <f t="shared" si="14"/>
        <v>85855852</v>
      </c>
      <c r="M277" s="9">
        <v>60</v>
      </c>
      <c r="N277" s="135">
        <f>L277*M277/100+965400</f>
        <v>52478911.2</v>
      </c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</row>
    <row r="278" spans="1:48" s="115" customFormat="1" ht="46.5" customHeight="1">
      <c r="A278" s="202"/>
      <c r="B278" s="29" t="s">
        <v>143</v>
      </c>
      <c r="C278" s="29" t="s">
        <v>1282</v>
      </c>
      <c r="D278" s="68" t="s">
        <v>921</v>
      </c>
      <c r="E278" s="8">
        <v>14640000</v>
      </c>
      <c r="F278" s="9">
        <v>160000</v>
      </c>
      <c r="G278" s="9">
        <v>450000</v>
      </c>
      <c r="H278" s="9">
        <v>80000</v>
      </c>
      <c r="I278" s="9">
        <v>310000</v>
      </c>
      <c r="J278" s="9">
        <v>88000</v>
      </c>
      <c r="K278" s="9">
        <v>14640000</v>
      </c>
      <c r="L278" s="9">
        <f t="shared" si="14"/>
        <v>15728000</v>
      </c>
      <c r="M278" s="9">
        <v>65</v>
      </c>
      <c r="N278" s="135">
        <f>L278*M278/100</f>
        <v>10223200</v>
      </c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</row>
    <row r="279" spans="1:48" s="115" customFormat="1" ht="46.5" customHeight="1">
      <c r="A279" s="202"/>
      <c r="B279" s="29" t="s">
        <v>303</v>
      </c>
      <c r="C279" s="29" t="s">
        <v>1283</v>
      </c>
      <c r="D279" s="68" t="s">
        <v>280</v>
      </c>
      <c r="E279" s="8">
        <v>11973000</v>
      </c>
      <c r="F279" s="9"/>
      <c r="G279" s="9"/>
      <c r="H279" s="9"/>
      <c r="I279" s="9"/>
      <c r="J279" s="9"/>
      <c r="K279" s="9"/>
      <c r="L279" s="9">
        <f t="shared" si="14"/>
        <v>0</v>
      </c>
      <c r="M279" s="9"/>
      <c r="N279" s="135">
        <v>7579154</v>
      </c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</row>
    <row r="280" spans="1:48" s="115" customFormat="1" ht="46.5" customHeight="1">
      <c r="A280" s="202"/>
      <c r="B280" s="29" t="s">
        <v>303</v>
      </c>
      <c r="C280" s="29" t="s">
        <v>1284</v>
      </c>
      <c r="D280" s="68" t="s">
        <v>918</v>
      </c>
      <c r="E280" s="25">
        <v>12150000</v>
      </c>
      <c r="F280" s="9">
        <v>0</v>
      </c>
      <c r="G280" s="9">
        <v>350000</v>
      </c>
      <c r="H280" s="9">
        <v>55000</v>
      </c>
      <c r="I280" s="9">
        <v>200000</v>
      </c>
      <c r="J280" s="9">
        <v>75000</v>
      </c>
      <c r="K280" s="9">
        <v>12150000</v>
      </c>
      <c r="L280" s="9">
        <f t="shared" si="14"/>
        <v>12830000</v>
      </c>
      <c r="M280" s="9">
        <v>45</v>
      </c>
      <c r="N280" s="135">
        <f>L280*M280/100</f>
        <v>5773500</v>
      </c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</row>
    <row r="281" spans="1:48" s="115" customFormat="1" ht="46.5" customHeight="1">
      <c r="A281" s="202"/>
      <c r="B281" s="29" t="s">
        <v>173</v>
      </c>
      <c r="C281" s="29" t="s">
        <v>1285</v>
      </c>
      <c r="D281" s="68" t="s">
        <v>280</v>
      </c>
      <c r="E281" s="25">
        <v>52564000</v>
      </c>
      <c r="F281" s="9">
        <v>0</v>
      </c>
      <c r="G281" s="9">
        <v>880000</v>
      </c>
      <c r="H281" s="9">
        <v>300000</v>
      </c>
      <c r="I281" s="9">
        <v>759279</v>
      </c>
      <c r="J281" s="9">
        <v>261000</v>
      </c>
      <c r="K281" s="9">
        <v>52564314</v>
      </c>
      <c r="L281" s="9">
        <f t="shared" si="14"/>
        <v>54764593</v>
      </c>
      <c r="M281" s="9">
        <v>60</v>
      </c>
      <c r="N281" s="135">
        <f>L281*M281/100</f>
        <v>32858755.8</v>
      </c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</row>
    <row r="282" spans="1:48" s="115" customFormat="1" ht="46.5" customHeight="1">
      <c r="A282" s="202"/>
      <c r="B282" s="29" t="s">
        <v>189</v>
      </c>
      <c r="C282" s="29" t="s">
        <v>1286</v>
      </c>
      <c r="D282" s="68" t="s">
        <v>280</v>
      </c>
      <c r="E282" s="25">
        <v>128877000</v>
      </c>
      <c r="F282" s="9">
        <v>0</v>
      </c>
      <c r="G282" s="9">
        <v>1200000</v>
      </c>
      <c r="H282" s="9">
        <v>280000</v>
      </c>
      <c r="I282" s="9">
        <v>1450000</v>
      </c>
      <c r="J282" s="9">
        <v>766000</v>
      </c>
      <c r="K282" s="9">
        <v>128876922</v>
      </c>
      <c r="L282" s="9">
        <f t="shared" si="14"/>
        <v>132572922</v>
      </c>
      <c r="M282" s="9">
        <v>60</v>
      </c>
      <c r="N282" s="135">
        <f>L282*M282/100+743200</f>
        <v>80286953.2</v>
      </c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</row>
    <row r="283" spans="1:48" s="115" customFormat="1" ht="46.5" customHeight="1">
      <c r="A283" s="202"/>
      <c r="B283" s="29" t="s">
        <v>164</v>
      </c>
      <c r="C283" s="29" t="s">
        <v>1287</v>
      </c>
      <c r="D283" s="68" t="s">
        <v>280</v>
      </c>
      <c r="E283" s="25">
        <v>10326000</v>
      </c>
      <c r="F283" s="9">
        <v>0</v>
      </c>
      <c r="G283" s="9">
        <v>200000</v>
      </c>
      <c r="H283" s="9">
        <v>50000</v>
      </c>
      <c r="I283" s="9">
        <v>245098</v>
      </c>
      <c r="J283" s="9">
        <v>50000</v>
      </c>
      <c r="K283" s="9">
        <v>10326150</v>
      </c>
      <c r="L283" s="9">
        <f t="shared" si="14"/>
        <v>10871248</v>
      </c>
      <c r="M283" s="9">
        <v>55</v>
      </c>
      <c r="N283" s="135">
        <v>5435600</v>
      </c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</row>
    <row r="284" spans="1:48" s="72" customFormat="1" ht="46.5" customHeight="1">
      <c r="A284" s="202"/>
      <c r="B284" s="29" t="s">
        <v>164</v>
      </c>
      <c r="C284" s="29" t="s">
        <v>1288</v>
      </c>
      <c r="D284" s="68" t="s">
        <v>908</v>
      </c>
      <c r="E284" s="25">
        <v>14800000</v>
      </c>
      <c r="F284" s="9">
        <v>0</v>
      </c>
      <c r="G284" s="9">
        <v>300000</v>
      </c>
      <c r="H284" s="9">
        <v>80000</v>
      </c>
      <c r="I284" s="9">
        <v>345000</v>
      </c>
      <c r="J284" s="9">
        <v>100000</v>
      </c>
      <c r="K284" s="9">
        <v>14800000</v>
      </c>
      <c r="L284" s="9">
        <f t="shared" si="14"/>
        <v>15625000</v>
      </c>
      <c r="M284" s="9">
        <v>60</v>
      </c>
      <c r="N284" s="135">
        <f>L284*M284/100</f>
        <v>9375000</v>
      </c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</row>
    <row r="285" spans="1:48" s="72" customFormat="1" ht="46.5" customHeight="1">
      <c r="A285" s="202"/>
      <c r="B285" s="29" t="s">
        <v>540</v>
      </c>
      <c r="C285" s="29" t="s">
        <v>1289</v>
      </c>
      <c r="D285" s="68" t="s">
        <v>916</v>
      </c>
      <c r="E285" s="8">
        <v>8507000</v>
      </c>
      <c r="F285" s="9"/>
      <c r="G285" s="9"/>
      <c r="H285" s="9"/>
      <c r="I285" s="9"/>
      <c r="J285" s="9"/>
      <c r="K285" s="9"/>
      <c r="L285" s="9">
        <f t="shared" si="14"/>
        <v>0</v>
      </c>
      <c r="M285" s="9"/>
      <c r="N285" s="135">
        <v>5861895</v>
      </c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</row>
    <row r="286" spans="1:48" s="72" customFormat="1" ht="46.5" customHeight="1">
      <c r="A286" s="202"/>
      <c r="B286" s="29" t="s">
        <v>612</v>
      </c>
      <c r="C286" s="29" t="s">
        <v>1290</v>
      </c>
      <c r="D286" s="68" t="s">
        <v>302</v>
      </c>
      <c r="E286" s="8">
        <v>34992840</v>
      </c>
      <c r="F286" s="9"/>
      <c r="G286" s="9"/>
      <c r="H286" s="9"/>
      <c r="I286" s="9"/>
      <c r="J286" s="9"/>
      <c r="K286" s="9"/>
      <c r="L286" s="9">
        <f t="shared" si="14"/>
        <v>0</v>
      </c>
      <c r="M286" s="9"/>
      <c r="N286" s="135">
        <v>25879588</v>
      </c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</row>
    <row r="287" spans="1:48" s="72" customFormat="1" ht="46.5" customHeight="1">
      <c r="A287" s="202"/>
      <c r="B287" s="29" t="s">
        <v>1291</v>
      </c>
      <c r="C287" s="29" t="s">
        <v>1292</v>
      </c>
      <c r="D287" s="71" t="s">
        <v>921</v>
      </c>
      <c r="E287" s="8">
        <v>12500000</v>
      </c>
      <c r="F287" s="9">
        <v>106000</v>
      </c>
      <c r="G287" s="9">
        <v>400000</v>
      </c>
      <c r="H287" s="9">
        <v>60000</v>
      </c>
      <c r="I287" s="9">
        <v>240000</v>
      </c>
      <c r="J287" s="9">
        <v>75000</v>
      </c>
      <c r="K287" s="9">
        <v>12500000</v>
      </c>
      <c r="L287" s="9">
        <f t="shared" si="14"/>
        <v>13381000</v>
      </c>
      <c r="M287" s="9">
        <v>65</v>
      </c>
      <c r="N287" s="135">
        <f>L287*M287/100</f>
        <v>8697650</v>
      </c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</row>
    <row r="288" spans="1:48" s="72" customFormat="1" ht="46.5" customHeight="1">
      <c r="A288" s="202"/>
      <c r="B288" s="29" t="s">
        <v>177</v>
      </c>
      <c r="C288" s="29" t="s">
        <v>1293</v>
      </c>
      <c r="D288" s="68" t="s">
        <v>280</v>
      </c>
      <c r="E288" s="25">
        <v>45688000</v>
      </c>
      <c r="F288" s="9">
        <v>0</v>
      </c>
      <c r="G288" s="9">
        <v>480000</v>
      </c>
      <c r="H288" s="9">
        <v>80000</v>
      </c>
      <c r="I288" s="9">
        <v>676667</v>
      </c>
      <c r="J288" s="9">
        <v>270000</v>
      </c>
      <c r="K288" s="9">
        <v>45687900</v>
      </c>
      <c r="L288" s="9">
        <f t="shared" si="14"/>
        <v>47194567</v>
      </c>
      <c r="M288" s="9">
        <v>60</v>
      </c>
      <c r="N288" s="135">
        <v>28316800</v>
      </c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</row>
    <row r="289" spans="1:48" s="72" customFormat="1" ht="46.5" customHeight="1">
      <c r="A289" s="202"/>
      <c r="B289" s="29" t="s">
        <v>155</v>
      </c>
      <c r="C289" s="29" t="s">
        <v>1294</v>
      </c>
      <c r="D289" s="68" t="s">
        <v>280</v>
      </c>
      <c r="E289" s="8">
        <v>115200000</v>
      </c>
      <c r="F289" s="9">
        <v>0</v>
      </c>
      <c r="G289" s="9">
        <v>1100000</v>
      </c>
      <c r="H289" s="9">
        <v>400000</v>
      </c>
      <c r="I289" s="9">
        <v>2700000</v>
      </c>
      <c r="J289" s="9">
        <v>810000</v>
      </c>
      <c r="K289" s="9">
        <v>115200000</v>
      </c>
      <c r="L289" s="9">
        <f t="shared" si="14"/>
        <v>120210000</v>
      </c>
      <c r="M289" s="9">
        <v>60</v>
      </c>
      <c r="N289" s="135">
        <v>72120000</v>
      </c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</row>
    <row r="290" spans="1:48" s="72" customFormat="1" ht="46.5" customHeight="1">
      <c r="A290" s="202"/>
      <c r="B290" s="29" t="s">
        <v>157</v>
      </c>
      <c r="C290" s="29" t="s">
        <v>1295</v>
      </c>
      <c r="D290" s="68" t="s">
        <v>280</v>
      </c>
      <c r="E290" s="25">
        <v>67796000</v>
      </c>
      <c r="F290" s="9"/>
      <c r="G290" s="9"/>
      <c r="H290" s="9"/>
      <c r="I290" s="9"/>
      <c r="J290" s="9"/>
      <c r="K290" s="9"/>
      <c r="L290" s="9">
        <f t="shared" si="14"/>
        <v>0</v>
      </c>
      <c r="M290" s="9"/>
      <c r="N290" s="135">
        <v>42055988</v>
      </c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</row>
    <row r="291" spans="1:48" s="72" customFormat="1" ht="46.5" customHeight="1">
      <c r="A291" s="202"/>
      <c r="B291" s="29" t="s">
        <v>613</v>
      </c>
      <c r="C291" s="29" t="s">
        <v>1296</v>
      </c>
      <c r="D291" s="68" t="s">
        <v>921</v>
      </c>
      <c r="E291" s="25">
        <v>44234000</v>
      </c>
      <c r="F291" s="9">
        <v>0</v>
      </c>
      <c r="G291" s="9">
        <v>600000</v>
      </c>
      <c r="H291" s="9">
        <v>30000</v>
      </c>
      <c r="I291" s="9">
        <v>870000</v>
      </c>
      <c r="J291" s="9">
        <v>280392</v>
      </c>
      <c r="K291" s="9">
        <v>58233970</v>
      </c>
      <c r="L291" s="9">
        <f t="shared" si="14"/>
        <v>60014362</v>
      </c>
      <c r="M291" s="9">
        <v>65</v>
      </c>
      <c r="N291" s="135">
        <f>L291*M291/100+2248374</f>
        <v>41257709.3</v>
      </c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</row>
    <row r="292" spans="1:48" s="72" customFormat="1" ht="46.5" customHeight="1">
      <c r="A292" s="202"/>
      <c r="B292" s="29" t="s">
        <v>403</v>
      </c>
      <c r="C292" s="29" t="s">
        <v>1297</v>
      </c>
      <c r="D292" s="68" t="s">
        <v>280</v>
      </c>
      <c r="E292" s="25">
        <v>57641000</v>
      </c>
      <c r="F292" s="9">
        <v>0</v>
      </c>
      <c r="G292" s="9">
        <v>1200000</v>
      </c>
      <c r="H292" s="9">
        <v>60000</v>
      </c>
      <c r="I292" s="9">
        <v>807744</v>
      </c>
      <c r="J292" s="9">
        <v>280000</v>
      </c>
      <c r="K292" s="9">
        <v>57641544</v>
      </c>
      <c r="L292" s="9">
        <f t="shared" si="14"/>
        <v>59989288</v>
      </c>
      <c r="M292" s="9">
        <v>60</v>
      </c>
      <c r="N292" s="135">
        <f>L292*M292/100</f>
        <v>35993572.8</v>
      </c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</row>
    <row r="293" spans="1:48" s="72" customFormat="1" ht="46.5" customHeight="1">
      <c r="A293" s="202"/>
      <c r="B293" s="29" t="s">
        <v>196</v>
      </c>
      <c r="C293" s="29" t="s">
        <v>1298</v>
      </c>
      <c r="D293" s="68" t="s">
        <v>916</v>
      </c>
      <c r="E293" s="25">
        <v>12565171</v>
      </c>
      <c r="F293" s="9"/>
      <c r="G293" s="9"/>
      <c r="H293" s="9"/>
      <c r="I293" s="9"/>
      <c r="J293" s="9"/>
      <c r="K293" s="9"/>
      <c r="L293" s="9">
        <f t="shared" si="14"/>
        <v>0</v>
      </c>
      <c r="M293" s="9"/>
      <c r="N293" s="135">
        <v>8653561</v>
      </c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</row>
    <row r="294" spans="1:48" s="72" customFormat="1" ht="46.5" customHeight="1">
      <c r="A294" s="202"/>
      <c r="B294" s="29" t="s">
        <v>196</v>
      </c>
      <c r="C294" s="29" t="s">
        <v>1299</v>
      </c>
      <c r="D294" s="68" t="s">
        <v>280</v>
      </c>
      <c r="E294" s="25">
        <v>15686000</v>
      </c>
      <c r="F294" s="9"/>
      <c r="G294" s="9"/>
      <c r="H294" s="9"/>
      <c r="I294" s="9"/>
      <c r="J294" s="9"/>
      <c r="K294" s="9"/>
      <c r="L294" s="9">
        <f t="shared" si="14"/>
        <v>0</v>
      </c>
      <c r="M294" s="9"/>
      <c r="N294" s="135">
        <v>9969651</v>
      </c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</row>
    <row r="295" spans="1:48" s="72" customFormat="1" ht="46.5" customHeight="1">
      <c r="A295" s="202"/>
      <c r="B295" s="29" t="s">
        <v>150</v>
      </c>
      <c r="C295" s="29" t="s">
        <v>1300</v>
      </c>
      <c r="D295" s="68" t="s">
        <v>280</v>
      </c>
      <c r="E295" s="25">
        <v>64256000</v>
      </c>
      <c r="F295" s="9"/>
      <c r="G295" s="9"/>
      <c r="H295" s="9"/>
      <c r="I295" s="9"/>
      <c r="J295" s="9"/>
      <c r="K295" s="9"/>
      <c r="L295" s="9">
        <f t="shared" si="14"/>
        <v>0</v>
      </c>
      <c r="M295" s="9"/>
      <c r="N295" s="135">
        <v>40481936</v>
      </c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</row>
    <row r="296" spans="1:48" s="80" customFormat="1" ht="46.5" customHeight="1">
      <c r="A296" s="202"/>
      <c r="B296" s="29" t="s">
        <v>494</v>
      </c>
      <c r="C296" s="29" t="s">
        <v>1301</v>
      </c>
      <c r="D296" s="68" t="s">
        <v>926</v>
      </c>
      <c r="E296" s="8">
        <v>30587908</v>
      </c>
      <c r="F296" s="9"/>
      <c r="G296" s="9"/>
      <c r="H296" s="9"/>
      <c r="I296" s="9"/>
      <c r="J296" s="9"/>
      <c r="K296" s="9"/>
      <c r="L296" s="9">
        <f t="shared" si="14"/>
        <v>0</v>
      </c>
      <c r="M296" s="9"/>
      <c r="N296" s="135">
        <v>14527715</v>
      </c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  <c r="AT296" s="153"/>
      <c r="AU296" s="153"/>
      <c r="AV296" s="153"/>
    </row>
    <row r="297" spans="1:48" s="115" customFormat="1" ht="46.5" customHeight="1">
      <c r="A297" s="202"/>
      <c r="B297" s="29" t="s">
        <v>159</v>
      </c>
      <c r="C297" s="29" t="s">
        <v>1302</v>
      </c>
      <c r="D297" s="68" t="s">
        <v>916</v>
      </c>
      <c r="E297" s="25">
        <f>3600000+19300800</f>
        <v>22900800</v>
      </c>
      <c r="F297" s="9">
        <v>0</v>
      </c>
      <c r="G297" s="9">
        <v>370000</v>
      </c>
      <c r="H297" s="9">
        <v>0</v>
      </c>
      <c r="I297" s="9">
        <v>460000</v>
      </c>
      <c r="J297" s="9">
        <v>176000</v>
      </c>
      <c r="K297" s="9">
        <v>20964768</v>
      </c>
      <c r="L297" s="9">
        <f t="shared" si="14"/>
        <v>21970768</v>
      </c>
      <c r="M297" s="9">
        <v>60</v>
      </c>
      <c r="N297" s="135">
        <f>L297*M297/100+2464196</f>
        <v>15646656.8</v>
      </c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</row>
    <row r="298" spans="1:48" s="115" customFormat="1" ht="61.5" customHeight="1">
      <c r="A298" s="202"/>
      <c r="B298" s="29" t="s">
        <v>136</v>
      </c>
      <c r="C298" s="29" t="s">
        <v>1663</v>
      </c>
      <c r="D298" s="68" t="s">
        <v>280</v>
      </c>
      <c r="E298" s="8">
        <v>132000000</v>
      </c>
      <c r="F298" s="9"/>
      <c r="G298" s="9"/>
      <c r="H298" s="9"/>
      <c r="I298" s="9"/>
      <c r="J298" s="9"/>
      <c r="K298" s="9"/>
      <c r="L298" s="9">
        <f t="shared" si="14"/>
        <v>0</v>
      </c>
      <c r="M298" s="9"/>
      <c r="N298" s="135">
        <v>80838000</v>
      </c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</row>
    <row r="299" spans="1:48" s="115" customFormat="1" ht="46.5" customHeight="1">
      <c r="A299" s="202"/>
      <c r="B299" s="29" t="s">
        <v>549</v>
      </c>
      <c r="C299" s="29" t="s">
        <v>1303</v>
      </c>
      <c r="D299" s="68" t="s">
        <v>908</v>
      </c>
      <c r="E299" s="25">
        <v>45849000</v>
      </c>
      <c r="F299" s="9">
        <v>0</v>
      </c>
      <c r="G299" s="9">
        <v>1500000</v>
      </c>
      <c r="H299" s="9">
        <v>0</v>
      </c>
      <c r="I299" s="9">
        <v>770000</v>
      </c>
      <c r="J299" s="9">
        <v>376000</v>
      </c>
      <c r="K299" s="9">
        <v>45849000</v>
      </c>
      <c r="L299" s="9">
        <f t="shared" si="14"/>
        <v>48495000</v>
      </c>
      <c r="M299" s="9">
        <v>70</v>
      </c>
      <c r="N299" s="135">
        <f>L299*M299/100</f>
        <v>33946500</v>
      </c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</row>
    <row r="300" spans="1:48" s="115" customFormat="1" ht="46.5" customHeight="1">
      <c r="A300" s="202"/>
      <c r="B300" s="29" t="s">
        <v>406</v>
      </c>
      <c r="C300" s="29" t="s">
        <v>1304</v>
      </c>
      <c r="D300" s="68" t="s">
        <v>1034</v>
      </c>
      <c r="E300" s="25">
        <v>11489240</v>
      </c>
      <c r="F300" s="9">
        <v>0</v>
      </c>
      <c r="G300" s="9">
        <v>300000</v>
      </c>
      <c r="H300" s="9">
        <v>100000</v>
      </c>
      <c r="I300" s="9">
        <v>195160</v>
      </c>
      <c r="J300" s="9">
        <v>58550</v>
      </c>
      <c r="K300" s="9">
        <v>11489240</v>
      </c>
      <c r="L300" s="9">
        <f t="shared" si="14"/>
        <v>12142950</v>
      </c>
      <c r="M300" s="9">
        <v>62</v>
      </c>
      <c r="N300" s="135">
        <v>7541300</v>
      </c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</row>
    <row r="301" spans="1:48" s="115" customFormat="1" ht="46.5" customHeight="1">
      <c r="A301" s="202"/>
      <c r="B301" s="29" t="s">
        <v>496</v>
      </c>
      <c r="C301" s="29" t="s">
        <v>1305</v>
      </c>
      <c r="D301" s="68" t="s">
        <v>302</v>
      </c>
      <c r="E301" s="8">
        <v>8870000</v>
      </c>
      <c r="F301" s="9">
        <v>0</v>
      </c>
      <c r="G301" s="9">
        <v>250000</v>
      </c>
      <c r="H301" s="9">
        <v>24000</v>
      </c>
      <c r="I301" s="9">
        <v>160000</v>
      </c>
      <c r="J301" s="9">
        <v>48000</v>
      </c>
      <c r="K301" s="9">
        <v>8180000</v>
      </c>
      <c r="L301" s="9">
        <f t="shared" si="14"/>
        <v>8662000</v>
      </c>
      <c r="M301" s="9">
        <v>66.31</v>
      </c>
      <c r="N301" s="135">
        <f>L301*M301/100</f>
        <v>5743772.2</v>
      </c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</row>
    <row r="302" spans="1:48" s="115" customFormat="1" ht="46.5" customHeight="1">
      <c r="A302" s="202"/>
      <c r="B302" s="29" t="s">
        <v>642</v>
      </c>
      <c r="C302" s="29" t="s">
        <v>1306</v>
      </c>
      <c r="D302" s="68" t="s">
        <v>908</v>
      </c>
      <c r="E302" s="25">
        <v>19998000</v>
      </c>
      <c r="F302" s="9">
        <v>0</v>
      </c>
      <c r="G302" s="9">
        <v>600000</v>
      </c>
      <c r="H302" s="9">
        <v>100000</v>
      </c>
      <c r="I302" s="9">
        <v>400000</v>
      </c>
      <c r="J302" s="9">
        <v>0</v>
      </c>
      <c r="K302" s="9">
        <v>19998000</v>
      </c>
      <c r="L302" s="9">
        <f t="shared" si="14"/>
        <v>21098000</v>
      </c>
      <c r="M302" s="9">
        <v>70</v>
      </c>
      <c r="N302" s="135">
        <f>L302*M302/100+933576</f>
        <v>15702176</v>
      </c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</row>
    <row r="303" spans="1:48" s="115" customFormat="1" ht="46.5" customHeight="1">
      <c r="A303" s="202"/>
      <c r="B303" s="29" t="s">
        <v>303</v>
      </c>
      <c r="C303" s="29" t="s">
        <v>1307</v>
      </c>
      <c r="D303" s="68" t="s">
        <v>926</v>
      </c>
      <c r="E303" s="25">
        <v>8870000</v>
      </c>
      <c r="F303" s="9">
        <v>150000</v>
      </c>
      <c r="G303" s="9">
        <v>270000</v>
      </c>
      <c r="H303" s="9">
        <v>50000</v>
      </c>
      <c r="I303" s="9">
        <v>146000</v>
      </c>
      <c r="J303" s="9">
        <v>52000</v>
      </c>
      <c r="K303" s="9">
        <v>8878000</v>
      </c>
      <c r="L303" s="9">
        <f t="shared" si="14"/>
        <v>9546000</v>
      </c>
      <c r="M303" s="9">
        <v>45</v>
      </c>
      <c r="N303" s="135">
        <f>L303*M303/100</f>
        <v>4295700</v>
      </c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</row>
    <row r="304" spans="1:48" s="72" customFormat="1" ht="46.5" customHeight="1">
      <c r="A304" s="202"/>
      <c r="B304" s="29" t="s">
        <v>394</v>
      </c>
      <c r="C304" s="29" t="s">
        <v>1308</v>
      </c>
      <c r="D304" s="68" t="s">
        <v>926</v>
      </c>
      <c r="E304" s="25">
        <v>11696230</v>
      </c>
      <c r="F304" s="9"/>
      <c r="G304" s="9"/>
      <c r="H304" s="9"/>
      <c r="I304" s="9"/>
      <c r="J304" s="9"/>
      <c r="K304" s="9"/>
      <c r="L304" s="9">
        <f t="shared" si="14"/>
        <v>0</v>
      </c>
      <c r="M304" s="9"/>
      <c r="N304" s="135">
        <v>4740300</v>
      </c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</row>
    <row r="305" spans="1:48" s="72" customFormat="1" ht="46.5" customHeight="1">
      <c r="A305" s="202"/>
      <c r="B305" s="29" t="s">
        <v>173</v>
      </c>
      <c r="C305" s="30" t="s">
        <v>1309</v>
      </c>
      <c r="D305" s="68" t="s">
        <v>926</v>
      </c>
      <c r="E305" s="25">
        <v>45540000</v>
      </c>
      <c r="F305" s="9"/>
      <c r="G305" s="9"/>
      <c r="H305" s="9"/>
      <c r="I305" s="9"/>
      <c r="J305" s="9"/>
      <c r="K305" s="9"/>
      <c r="L305" s="9">
        <f aca="true" t="shared" si="15" ref="L305:L336">F305+G305+H305+I305+J305+K305</f>
        <v>0</v>
      </c>
      <c r="M305" s="9"/>
      <c r="N305" s="135">
        <v>23744864</v>
      </c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</row>
    <row r="306" spans="1:48" s="72" customFormat="1" ht="46.5" customHeight="1">
      <c r="A306" s="202"/>
      <c r="B306" s="29" t="s">
        <v>161</v>
      </c>
      <c r="C306" s="30" t="s">
        <v>1310</v>
      </c>
      <c r="D306" s="68" t="s">
        <v>926</v>
      </c>
      <c r="E306" s="25">
        <v>16969427</v>
      </c>
      <c r="F306" s="9">
        <v>160000</v>
      </c>
      <c r="G306" s="9">
        <v>770000</v>
      </c>
      <c r="H306" s="9">
        <v>100000</v>
      </c>
      <c r="I306" s="9">
        <v>365000</v>
      </c>
      <c r="J306" s="9">
        <v>112270</v>
      </c>
      <c r="K306" s="9">
        <v>16969427</v>
      </c>
      <c r="L306" s="9">
        <f t="shared" si="15"/>
        <v>18476697</v>
      </c>
      <c r="M306" s="9">
        <v>45</v>
      </c>
      <c r="N306" s="135">
        <f>L306*M306/100</f>
        <v>8314513.65</v>
      </c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</row>
    <row r="307" spans="1:48" s="72" customFormat="1" ht="46.5" customHeight="1">
      <c r="A307" s="202"/>
      <c r="B307" s="29" t="s">
        <v>644</v>
      </c>
      <c r="C307" s="29" t="s">
        <v>1311</v>
      </c>
      <c r="D307" s="68" t="s">
        <v>302</v>
      </c>
      <c r="E307" s="25">
        <v>80420450</v>
      </c>
      <c r="F307" s="9">
        <v>0</v>
      </c>
      <c r="G307" s="9">
        <v>790000</v>
      </c>
      <c r="H307" s="9">
        <v>90000</v>
      </c>
      <c r="I307" s="9">
        <v>1870000</v>
      </c>
      <c r="J307" s="9">
        <v>550000</v>
      </c>
      <c r="K307" s="9">
        <v>80420450</v>
      </c>
      <c r="L307" s="9">
        <f t="shared" si="15"/>
        <v>83720450</v>
      </c>
      <c r="M307" s="9">
        <v>70</v>
      </c>
      <c r="N307" s="135">
        <f>L307*M307/100</f>
        <v>58604315</v>
      </c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</row>
    <row r="308" spans="1:48" s="115" customFormat="1" ht="46.5" customHeight="1">
      <c r="A308" s="202"/>
      <c r="B308" s="29" t="s">
        <v>1312</v>
      </c>
      <c r="C308" s="29" t="s">
        <v>1313</v>
      </c>
      <c r="D308" s="68" t="s">
        <v>916</v>
      </c>
      <c r="E308" s="26">
        <v>18900000</v>
      </c>
      <c r="F308" s="9">
        <v>0</v>
      </c>
      <c r="G308" s="9">
        <v>800000</v>
      </c>
      <c r="H308" s="9">
        <v>150000</v>
      </c>
      <c r="I308" s="9">
        <v>435000</v>
      </c>
      <c r="J308" s="9">
        <v>133000</v>
      </c>
      <c r="K308" s="9">
        <v>18900000</v>
      </c>
      <c r="L308" s="9">
        <f t="shared" si="15"/>
        <v>20418000</v>
      </c>
      <c r="M308" s="9">
        <v>65</v>
      </c>
      <c r="N308" s="135">
        <f>L308*M308/100</f>
        <v>13271700</v>
      </c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</row>
    <row r="309" spans="1:48" s="115" customFormat="1" ht="46.5" customHeight="1">
      <c r="A309" s="202"/>
      <c r="B309" s="29" t="s">
        <v>644</v>
      </c>
      <c r="C309" s="29" t="s">
        <v>1314</v>
      </c>
      <c r="D309" s="68" t="s">
        <v>280</v>
      </c>
      <c r="E309" s="25">
        <v>247781000</v>
      </c>
      <c r="F309" s="9"/>
      <c r="G309" s="9"/>
      <c r="H309" s="9"/>
      <c r="I309" s="9"/>
      <c r="J309" s="9"/>
      <c r="K309" s="9"/>
      <c r="L309" s="9">
        <f t="shared" si="15"/>
        <v>0</v>
      </c>
      <c r="M309" s="9">
        <v>0</v>
      </c>
      <c r="N309" s="135">
        <v>152725110</v>
      </c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</row>
    <row r="310" spans="1:48" s="115" customFormat="1" ht="46.5" customHeight="1">
      <c r="A310" s="202"/>
      <c r="B310" s="29" t="s">
        <v>494</v>
      </c>
      <c r="C310" s="29" t="s">
        <v>1315</v>
      </c>
      <c r="D310" s="68" t="s">
        <v>280</v>
      </c>
      <c r="E310" s="25">
        <v>15919000</v>
      </c>
      <c r="F310" s="9">
        <v>0</v>
      </c>
      <c r="G310" s="9">
        <v>950000</v>
      </c>
      <c r="H310" s="9">
        <v>100000</v>
      </c>
      <c r="I310" s="9">
        <v>380155</v>
      </c>
      <c r="J310" s="9">
        <v>115000</v>
      </c>
      <c r="K310" s="9">
        <v>15919300</v>
      </c>
      <c r="L310" s="9">
        <f t="shared" si="15"/>
        <v>17464455</v>
      </c>
      <c r="M310" s="9">
        <v>60</v>
      </c>
      <c r="N310" s="135">
        <f>L310*M310/100</f>
        <v>10478673</v>
      </c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</row>
    <row r="311" spans="1:48" s="115" customFormat="1" ht="46.5" customHeight="1">
      <c r="A311" s="202"/>
      <c r="B311" s="29" t="s">
        <v>1316</v>
      </c>
      <c r="C311" s="29" t="s">
        <v>1317</v>
      </c>
      <c r="D311" s="68" t="s">
        <v>916</v>
      </c>
      <c r="E311" s="25">
        <v>8300000</v>
      </c>
      <c r="F311" s="9"/>
      <c r="G311" s="9"/>
      <c r="H311" s="9"/>
      <c r="I311" s="9"/>
      <c r="J311" s="9"/>
      <c r="K311" s="9"/>
      <c r="L311" s="9">
        <f t="shared" si="15"/>
        <v>0</v>
      </c>
      <c r="M311" s="9"/>
      <c r="N311" s="135">
        <v>6003400</v>
      </c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</row>
    <row r="312" spans="1:48" s="115" customFormat="1" ht="46.5" customHeight="1">
      <c r="A312" s="202"/>
      <c r="B312" s="29" t="s">
        <v>496</v>
      </c>
      <c r="C312" s="29" t="s">
        <v>1318</v>
      </c>
      <c r="D312" s="68" t="s">
        <v>916</v>
      </c>
      <c r="E312" s="8">
        <v>8273495</v>
      </c>
      <c r="F312" s="9"/>
      <c r="G312" s="9"/>
      <c r="H312" s="9"/>
      <c r="I312" s="9"/>
      <c r="J312" s="9"/>
      <c r="K312" s="9"/>
      <c r="L312" s="9">
        <f t="shared" si="15"/>
        <v>0</v>
      </c>
      <c r="M312" s="9"/>
      <c r="N312" s="135">
        <v>5700169</v>
      </c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</row>
    <row r="313" spans="1:48" s="72" customFormat="1" ht="46.5" customHeight="1">
      <c r="A313" s="202"/>
      <c r="B313" s="29" t="s">
        <v>181</v>
      </c>
      <c r="C313" s="29" t="s">
        <v>1319</v>
      </c>
      <c r="D313" s="68" t="s">
        <v>921</v>
      </c>
      <c r="E313" s="8">
        <v>26372570</v>
      </c>
      <c r="F313" s="9"/>
      <c r="G313" s="9"/>
      <c r="H313" s="9"/>
      <c r="I313" s="9"/>
      <c r="J313" s="9"/>
      <c r="K313" s="9"/>
      <c r="L313" s="9">
        <f t="shared" si="15"/>
        <v>0</v>
      </c>
      <c r="M313" s="9"/>
      <c r="N313" s="135">
        <v>17988484</v>
      </c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</row>
    <row r="314" spans="1:48" s="115" customFormat="1" ht="46.5" customHeight="1">
      <c r="A314" s="202"/>
      <c r="B314" s="29" t="s">
        <v>1320</v>
      </c>
      <c r="C314" s="29" t="s">
        <v>1321</v>
      </c>
      <c r="D314" s="68" t="s">
        <v>908</v>
      </c>
      <c r="E314" s="25">
        <v>46000000</v>
      </c>
      <c r="F314" s="9">
        <v>0</v>
      </c>
      <c r="G314" s="9">
        <v>1200000</v>
      </c>
      <c r="H314" s="9">
        <v>220000</v>
      </c>
      <c r="I314" s="9">
        <v>890000</v>
      </c>
      <c r="J314" s="9">
        <v>301160</v>
      </c>
      <c r="K314" s="9">
        <v>46000000</v>
      </c>
      <c r="L314" s="9">
        <f t="shared" si="15"/>
        <v>48611160</v>
      </c>
      <c r="M314" s="9">
        <v>70</v>
      </c>
      <c r="N314" s="135">
        <f>L314*M314/100</f>
        <v>34027812</v>
      </c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</row>
    <row r="315" spans="1:48" s="72" customFormat="1" ht="46.5" customHeight="1">
      <c r="A315" s="202"/>
      <c r="B315" s="29" t="s">
        <v>175</v>
      </c>
      <c r="C315" s="29" t="s">
        <v>1322</v>
      </c>
      <c r="D315" s="68" t="s">
        <v>280</v>
      </c>
      <c r="E315" s="25">
        <v>17979000</v>
      </c>
      <c r="F315" s="9">
        <v>0</v>
      </c>
      <c r="G315" s="9">
        <v>470000</v>
      </c>
      <c r="H315" s="9">
        <v>80000</v>
      </c>
      <c r="I315" s="9">
        <v>290788</v>
      </c>
      <c r="J315" s="9">
        <v>105000</v>
      </c>
      <c r="K315" s="9">
        <v>17979396</v>
      </c>
      <c r="L315" s="9">
        <f t="shared" si="15"/>
        <v>18925184</v>
      </c>
      <c r="M315" s="9">
        <v>60</v>
      </c>
      <c r="N315" s="135">
        <v>11350700</v>
      </c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</row>
    <row r="316" spans="1:48" s="72" customFormat="1" ht="46.5" customHeight="1">
      <c r="A316" s="202"/>
      <c r="B316" s="4" t="s">
        <v>189</v>
      </c>
      <c r="C316" s="29" t="s">
        <v>1323</v>
      </c>
      <c r="D316" s="68" t="s">
        <v>1324</v>
      </c>
      <c r="E316" s="25">
        <v>14494220</v>
      </c>
      <c r="F316" s="9">
        <v>250000</v>
      </c>
      <c r="G316" s="9">
        <v>600000</v>
      </c>
      <c r="H316" s="9">
        <v>60000</v>
      </c>
      <c r="I316" s="9">
        <v>295000</v>
      </c>
      <c r="J316" s="9">
        <v>89040</v>
      </c>
      <c r="K316" s="9">
        <v>14494220</v>
      </c>
      <c r="L316" s="9">
        <f t="shared" si="15"/>
        <v>15788260</v>
      </c>
      <c r="M316" s="9">
        <v>65.01</v>
      </c>
      <c r="N316" s="135">
        <f>10263200+630200</f>
        <v>10893400</v>
      </c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</row>
    <row r="317" spans="1:48" s="72" customFormat="1" ht="46.5" customHeight="1">
      <c r="A317" s="202"/>
      <c r="B317" s="29" t="s">
        <v>161</v>
      </c>
      <c r="C317" s="29" t="s">
        <v>1325</v>
      </c>
      <c r="D317" s="68" t="s">
        <v>280</v>
      </c>
      <c r="E317" s="25">
        <v>288888000</v>
      </c>
      <c r="F317" s="9">
        <v>0</v>
      </c>
      <c r="G317" s="9">
        <v>1500000</v>
      </c>
      <c r="H317" s="9">
        <v>880000</v>
      </c>
      <c r="I317" s="9">
        <v>2450000</v>
      </c>
      <c r="J317" s="9">
        <v>1418000</v>
      </c>
      <c r="K317" s="9">
        <v>288888000</v>
      </c>
      <c r="L317" s="9">
        <f t="shared" si="15"/>
        <v>295136000</v>
      </c>
      <c r="M317" s="9">
        <v>60</v>
      </c>
      <c r="N317" s="135">
        <f>L317*M317/100</f>
        <v>177081600</v>
      </c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</row>
    <row r="318" spans="1:48" s="72" customFormat="1" ht="46.5" customHeight="1">
      <c r="A318" s="202"/>
      <c r="B318" s="29" t="s">
        <v>175</v>
      </c>
      <c r="C318" s="29" t="s">
        <v>1326</v>
      </c>
      <c r="D318" s="68" t="s">
        <v>916</v>
      </c>
      <c r="E318" s="25">
        <v>14040000</v>
      </c>
      <c r="F318" s="9"/>
      <c r="G318" s="9"/>
      <c r="H318" s="9"/>
      <c r="I318" s="9"/>
      <c r="J318" s="9"/>
      <c r="K318" s="9"/>
      <c r="L318" s="9">
        <f t="shared" si="15"/>
        <v>0</v>
      </c>
      <c r="M318" s="9"/>
      <c r="N318" s="135">
        <v>9717483</v>
      </c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</row>
    <row r="319" spans="1:48" s="115" customFormat="1" ht="46.5" customHeight="1">
      <c r="A319" s="202"/>
      <c r="B319" s="29" t="s">
        <v>408</v>
      </c>
      <c r="C319" s="29" t="s">
        <v>1327</v>
      </c>
      <c r="D319" s="68" t="s">
        <v>908</v>
      </c>
      <c r="E319" s="25">
        <v>12408020</v>
      </c>
      <c r="F319" s="9">
        <v>0</v>
      </c>
      <c r="G319" s="9">
        <v>300000</v>
      </c>
      <c r="H319" s="9">
        <v>60000</v>
      </c>
      <c r="I319" s="9">
        <v>240000</v>
      </c>
      <c r="J319" s="9">
        <v>74000</v>
      </c>
      <c r="K319" s="9">
        <v>12408020</v>
      </c>
      <c r="L319" s="9">
        <f t="shared" si="15"/>
        <v>13082020</v>
      </c>
      <c r="M319" s="9">
        <v>70</v>
      </c>
      <c r="N319" s="135">
        <f>L319*M319/100</f>
        <v>9157414</v>
      </c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</row>
    <row r="320" spans="1:48" s="72" customFormat="1" ht="46.5" customHeight="1">
      <c r="A320" s="202"/>
      <c r="B320" s="29" t="s">
        <v>134</v>
      </c>
      <c r="C320" s="29" t="s">
        <v>1328</v>
      </c>
      <c r="D320" s="68" t="s">
        <v>918</v>
      </c>
      <c r="E320" s="25">
        <v>14525124</v>
      </c>
      <c r="F320" s="9"/>
      <c r="G320" s="9"/>
      <c r="H320" s="9"/>
      <c r="I320" s="9"/>
      <c r="J320" s="9"/>
      <c r="K320" s="9"/>
      <c r="L320" s="9">
        <f t="shared" si="15"/>
        <v>0</v>
      </c>
      <c r="M320" s="9"/>
      <c r="N320" s="135">
        <v>7103306</v>
      </c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</row>
    <row r="321" spans="1:48" s="72" customFormat="1" ht="46.5" customHeight="1">
      <c r="A321" s="202"/>
      <c r="B321" s="29" t="s">
        <v>192</v>
      </c>
      <c r="C321" s="29" t="s">
        <v>1329</v>
      </c>
      <c r="D321" s="68" t="s">
        <v>908</v>
      </c>
      <c r="E321" s="25">
        <v>240185710</v>
      </c>
      <c r="F321" s="9">
        <v>0</v>
      </c>
      <c r="G321" s="9">
        <v>13280000</v>
      </c>
      <c r="H321" s="9">
        <v>816600</v>
      </c>
      <c r="I321" s="9">
        <v>4833000</v>
      </c>
      <c r="J321" s="9">
        <v>1315000</v>
      </c>
      <c r="K321" s="9">
        <v>224435710</v>
      </c>
      <c r="L321" s="9">
        <f t="shared" si="15"/>
        <v>244680310</v>
      </c>
      <c r="M321" s="9">
        <v>70</v>
      </c>
      <c r="N321" s="135">
        <f>L321*M321/100</f>
        <v>171276217</v>
      </c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</row>
    <row r="322" spans="1:48" s="72" customFormat="1" ht="46.5" customHeight="1">
      <c r="A322" s="202"/>
      <c r="B322" s="29" t="s">
        <v>192</v>
      </c>
      <c r="C322" s="29" t="s">
        <v>1330</v>
      </c>
      <c r="D322" s="68" t="s">
        <v>302</v>
      </c>
      <c r="E322" s="8">
        <v>27326067</v>
      </c>
      <c r="F322" s="9">
        <v>0</v>
      </c>
      <c r="G322" s="9">
        <v>0</v>
      </c>
      <c r="H322" s="9"/>
      <c r="I322" s="9"/>
      <c r="J322" s="9">
        <v>120000</v>
      </c>
      <c r="K322" s="9">
        <v>27326067</v>
      </c>
      <c r="L322" s="79">
        <f t="shared" si="15"/>
        <v>27446067</v>
      </c>
      <c r="M322" s="9">
        <v>70</v>
      </c>
      <c r="N322" s="135">
        <f>L322*M322/100</f>
        <v>19212246.9</v>
      </c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</row>
    <row r="323" spans="1:48" s="72" customFormat="1" ht="46.5" customHeight="1">
      <c r="A323" s="202"/>
      <c r="B323" s="29" t="s">
        <v>175</v>
      </c>
      <c r="C323" s="29" t="s">
        <v>1331</v>
      </c>
      <c r="D323" s="68" t="s">
        <v>280</v>
      </c>
      <c r="E323" s="25">
        <v>45934000</v>
      </c>
      <c r="F323" s="9"/>
      <c r="G323" s="9"/>
      <c r="H323" s="9"/>
      <c r="I323" s="9"/>
      <c r="J323" s="9"/>
      <c r="K323" s="9"/>
      <c r="L323" s="9">
        <f t="shared" si="15"/>
        <v>0</v>
      </c>
      <c r="M323" s="9"/>
      <c r="N323" s="135">
        <v>30857204</v>
      </c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</row>
    <row r="324" spans="1:48" s="115" customFormat="1" ht="46.5" customHeight="1">
      <c r="A324" s="202"/>
      <c r="B324" s="29" t="s">
        <v>1332</v>
      </c>
      <c r="C324" s="29" t="s">
        <v>1333</v>
      </c>
      <c r="D324" s="71" t="s">
        <v>916</v>
      </c>
      <c r="E324" s="25">
        <v>17333000</v>
      </c>
      <c r="F324" s="9">
        <v>0</v>
      </c>
      <c r="G324" s="9">
        <v>500000</v>
      </c>
      <c r="H324" s="9">
        <v>125000</v>
      </c>
      <c r="I324" s="9">
        <v>290000</v>
      </c>
      <c r="J324" s="9">
        <v>90000</v>
      </c>
      <c r="K324" s="9">
        <v>17333000</v>
      </c>
      <c r="L324" s="9">
        <f t="shared" si="15"/>
        <v>18338000</v>
      </c>
      <c r="M324" s="9">
        <v>65</v>
      </c>
      <c r="N324" s="135">
        <f aca="true" t="shared" si="16" ref="N324:N329">L324*M324/100</f>
        <v>11919700</v>
      </c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</row>
    <row r="325" spans="1:48" s="115" customFormat="1" ht="46.5" customHeight="1">
      <c r="A325" s="202"/>
      <c r="B325" s="29" t="s">
        <v>1334</v>
      </c>
      <c r="C325" s="29" t="s">
        <v>1335</v>
      </c>
      <c r="D325" s="68" t="s">
        <v>916</v>
      </c>
      <c r="E325" s="25">
        <v>13578950</v>
      </c>
      <c r="F325" s="9">
        <v>0</v>
      </c>
      <c r="G325" s="9">
        <v>450000</v>
      </c>
      <c r="H325" s="9">
        <v>0</v>
      </c>
      <c r="I325" s="9">
        <v>350000</v>
      </c>
      <c r="J325" s="9">
        <v>106000</v>
      </c>
      <c r="K325" s="9">
        <v>13578950</v>
      </c>
      <c r="L325" s="9">
        <f t="shared" si="15"/>
        <v>14484950</v>
      </c>
      <c r="M325" s="9">
        <v>65</v>
      </c>
      <c r="N325" s="135">
        <f t="shared" si="16"/>
        <v>9415217.5</v>
      </c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</row>
    <row r="326" spans="1:48" s="115" customFormat="1" ht="46.5" customHeight="1">
      <c r="A326" s="202"/>
      <c r="B326" s="29" t="s">
        <v>394</v>
      </c>
      <c r="C326" s="29" t="s">
        <v>1336</v>
      </c>
      <c r="D326" s="68" t="s">
        <v>916</v>
      </c>
      <c r="E326" s="25">
        <v>9877865</v>
      </c>
      <c r="F326" s="9"/>
      <c r="G326" s="9">
        <v>600000</v>
      </c>
      <c r="H326" s="9">
        <v>70000</v>
      </c>
      <c r="I326" s="9">
        <v>340000</v>
      </c>
      <c r="J326" s="9">
        <v>100000</v>
      </c>
      <c r="K326" s="9">
        <v>9877865</v>
      </c>
      <c r="L326" s="9">
        <f t="shared" si="15"/>
        <v>10987865</v>
      </c>
      <c r="M326" s="9">
        <v>65</v>
      </c>
      <c r="N326" s="135">
        <f t="shared" si="16"/>
        <v>7142112.25</v>
      </c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</row>
    <row r="327" spans="1:48" s="115" customFormat="1" ht="46.5" customHeight="1">
      <c r="A327" s="202"/>
      <c r="B327" s="29" t="s">
        <v>150</v>
      </c>
      <c r="C327" s="29" t="s">
        <v>1337</v>
      </c>
      <c r="D327" s="68" t="s">
        <v>1338</v>
      </c>
      <c r="E327" s="25">
        <v>27450600</v>
      </c>
      <c r="F327" s="9"/>
      <c r="G327" s="9">
        <v>580000</v>
      </c>
      <c r="H327" s="9">
        <v>0</v>
      </c>
      <c r="I327" s="9">
        <v>540000</v>
      </c>
      <c r="J327" s="9">
        <v>150000</v>
      </c>
      <c r="K327" s="9">
        <v>27450600</v>
      </c>
      <c r="L327" s="9">
        <f t="shared" si="15"/>
        <v>28720600</v>
      </c>
      <c r="M327" s="9">
        <v>65</v>
      </c>
      <c r="N327" s="135">
        <f t="shared" si="16"/>
        <v>18668390</v>
      </c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</row>
    <row r="328" spans="1:48" s="115" customFormat="1" ht="46.5" customHeight="1">
      <c r="A328" s="202"/>
      <c r="B328" s="29" t="s">
        <v>1339</v>
      </c>
      <c r="C328" s="29" t="s">
        <v>1340</v>
      </c>
      <c r="D328" s="71" t="s">
        <v>916</v>
      </c>
      <c r="E328" s="25">
        <v>15912000</v>
      </c>
      <c r="F328" s="9">
        <v>0</v>
      </c>
      <c r="G328" s="9">
        <v>700000</v>
      </c>
      <c r="H328" s="9">
        <v>100000</v>
      </c>
      <c r="I328" s="9">
        <v>360000</v>
      </c>
      <c r="J328" s="9">
        <v>130000</v>
      </c>
      <c r="K328" s="9">
        <v>15912975</v>
      </c>
      <c r="L328" s="9">
        <f t="shared" si="15"/>
        <v>17202975</v>
      </c>
      <c r="M328" s="9">
        <v>65</v>
      </c>
      <c r="N328" s="135">
        <f t="shared" si="16"/>
        <v>11181933.75</v>
      </c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</row>
    <row r="329" spans="1:48" s="115" customFormat="1" ht="46.5" customHeight="1">
      <c r="A329" s="202"/>
      <c r="B329" s="29" t="s">
        <v>1341</v>
      </c>
      <c r="C329" s="29" t="s">
        <v>1342</v>
      </c>
      <c r="D329" s="68" t="s">
        <v>916</v>
      </c>
      <c r="E329" s="25">
        <v>15280000</v>
      </c>
      <c r="F329" s="9">
        <v>0</v>
      </c>
      <c r="G329" s="9">
        <v>950000</v>
      </c>
      <c r="H329" s="9">
        <v>280000</v>
      </c>
      <c r="I329" s="9">
        <v>540000</v>
      </c>
      <c r="J329" s="9">
        <v>163390</v>
      </c>
      <c r="K329" s="9">
        <v>15280000</v>
      </c>
      <c r="L329" s="9">
        <f t="shared" si="15"/>
        <v>17213390</v>
      </c>
      <c r="M329" s="9">
        <v>65</v>
      </c>
      <c r="N329" s="135">
        <f t="shared" si="16"/>
        <v>11188703.5</v>
      </c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</row>
    <row r="330" spans="1:48" s="115" customFormat="1" ht="46.5" customHeight="1">
      <c r="A330" s="202"/>
      <c r="B330" s="29" t="s">
        <v>181</v>
      </c>
      <c r="C330" s="29" t="s">
        <v>1343</v>
      </c>
      <c r="D330" s="68" t="s">
        <v>316</v>
      </c>
      <c r="E330" s="25">
        <v>20997120</v>
      </c>
      <c r="F330" s="9"/>
      <c r="G330" s="9"/>
      <c r="H330" s="9"/>
      <c r="I330" s="9"/>
      <c r="J330" s="9"/>
      <c r="K330" s="9"/>
      <c r="L330" s="9">
        <f t="shared" si="15"/>
        <v>0</v>
      </c>
      <c r="M330" s="9"/>
      <c r="N330" s="135">
        <v>15574728</v>
      </c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</row>
    <row r="331" spans="1:48" s="115" customFormat="1" ht="46.5" customHeight="1">
      <c r="A331" s="202"/>
      <c r="B331" s="29" t="s">
        <v>166</v>
      </c>
      <c r="C331" s="29" t="s">
        <v>1344</v>
      </c>
      <c r="D331" s="68" t="s">
        <v>302</v>
      </c>
      <c r="E331" s="25">
        <v>16959285</v>
      </c>
      <c r="F331" s="9"/>
      <c r="G331" s="9"/>
      <c r="H331" s="9"/>
      <c r="I331" s="9"/>
      <c r="J331" s="9"/>
      <c r="K331" s="9"/>
      <c r="L331" s="9">
        <f t="shared" si="15"/>
        <v>0</v>
      </c>
      <c r="M331" s="9"/>
      <c r="N331" s="135">
        <v>12805300</v>
      </c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</row>
    <row r="332" spans="1:48" s="115" customFormat="1" ht="46.5" customHeight="1">
      <c r="A332" s="202"/>
      <c r="B332" s="29" t="s">
        <v>1345</v>
      </c>
      <c r="C332" s="29" t="s">
        <v>1346</v>
      </c>
      <c r="D332" s="68" t="s">
        <v>916</v>
      </c>
      <c r="E332" s="25">
        <v>37860034</v>
      </c>
      <c r="F332" s="9">
        <v>0</v>
      </c>
      <c r="G332" s="9">
        <v>490000</v>
      </c>
      <c r="H332" s="9">
        <v>50000</v>
      </c>
      <c r="I332" s="9">
        <v>750000</v>
      </c>
      <c r="J332" s="9">
        <v>220000</v>
      </c>
      <c r="K332" s="9">
        <v>37860034</v>
      </c>
      <c r="L332" s="9">
        <f t="shared" si="15"/>
        <v>39370034</v>
      </c>
      <c r="M332" s="9">
        <v>65</v>
      </c>
      <c r="N332" s="135">
        <f>L332*M332/100</f>
        <v>25590522.1</v>
      </c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</row>
    <row r="333" spans="1:48" s="115" customFormat="1" ht="46.5" customHeight="1">
      <c r="A333" s="202"/>
      <c r="B333" s="29" t="s">
        <v>181</v>
      </c>
      <c r="C333" s="29" t="s">
        <v>1347</v>
      </c>
      <c r="D333" s="68" t="s">
        <v>908</v>
      </c>
      <c r="E333" s="26">
        <v>0</v>
      </c>
      <c r="F333" s="9"/>
      <c r="G333" s="9"/>
      <c r="H333" s="9"/>
      <c r="I333" s="9"/>
      <c r="J333" s="9"/>
      <c r="K333" s="9"/>
      <c r="L333" s="9">
        <f t="shared" si="15"/>
        <v>0</v>
      </c>
      <c r="M333" s="9"/>
      <c r="N333" s="135">
        <v>25838404</v>
      </c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</row>
    <row r="334" spans="1:48" s="115" customFormat="1" ht="46.5" customHeight="1">
      <c r="A334" s="202"/>
      <c r="B334" s="29" t="s">
        <v>189</v>
      </c>
      <c r="C334" s="29" t="s">
        <v>1348</v>
      </c>
      <c r="D334" s="71" t="s">
        <v>984</v>
      </c>
      <c r="E334" s="25">
        <v>29500000</v>
      </c>
      <c r="F334" s="9">
        <v>450000</v>
      </c>
      <c r="G334" s="9">
        <v>810000</v>
      </c>
      <c r="H334" s="9">
        <v>90000</v>
      </c>
      <c r="I334" s="9">
        <v>280000</v>
      </c>
      <c r="J334" s="9">
        <v>84510</v>
      </c>
      <c r="K334" s="9">
        <v>29500010</v>
      </c>
      <c r="L334" s="9">
        <f t="shared" si="15"/>
        <v>31214520</v>
      </c>
      <c r="M334" s="9">
        <v>65</v>
      </c>
      <c r="N334" s="135">
        <f>L334*M334/100</f>
        <v>20289438</v>
      </c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</row>
    <row r="335" spans="1:48" s="115" customFormat="1" ht="46.5" customHeight="1">
      <c r="A335" s="202"/>
      <c r="B335" s="29" t="s">
        <v>192</v>
      </c>
      <c r="C335" s="29" t="s">
        <v>1349</v>
      </c>
      <c r="D335" s="71" t="s">
        <v>916</v>
      </c>
      <c r="E335" s="25">
        <v>44896200</v>
      </c>
      <c r="F335" s="9">
        <v>0</v>
      </c>
      <c r="G335" s="9">
        <v>0</v>
      </c>
      <c r="H335" s="9">
        <v>0</v>
      </c>
      <c r="I335" s="9">
        <v>870000</v>
      </c>
      <c r="J335" s="9">
        <v>255000</v>
      </c>
      <c r="K335" s="9">
        <v>44896200</v>
      </c>
      <c r="L335" s="9">
        <f t="shared" si="15"/>
        <v>46021200</v>
      </c>
      <c r="M335" s="9">
        <v>65</v>
      </c>
      <c r="N335" s="135">
        <f>L335*M335/100</f>
        <v>29913780</v>
      </c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</row>
    <row r="336" spans="1:48" s="72" customFormat="1" ht="46.5" customHeight="1">
      <c r="A336" s="202"/>
      <c r="B336" s="29" t="s">
        <v>406</v>
      </c>
      <c r="C336" s="29" t="s">
        <v>1350</v>
      </c>
      <c r="D336" s="68" t="s">
        <v>908</v>
      </c>
      <c r="E336" s="25">
        <v>23829400</v>
      </c>
      <c r="F336" s="9">
        <v>0</v>
      </c>
      <c r="G336" s="9">
        <v>690000</v>
      </c>
      <c r="H336" s="9">
        <v>160000</v>
      </c>
      <c r="I336" s="9">
        <v>515600</v>
      </c>
      <c r="J336" s="9">
        <v>154700</v>
      </c>
      <c r="K336" s="9">
        <v>23829400</v>
      </c>
      <c r="L336" s="9">
        <f t="shared" si="15"/>
        <v>25349700</v>
      </c>
      <c r="M336" s="9">
        <v>70</v>
      </c>
      <c r="N336" s="135">
        <f>L336*M336/100</f>
        <v>17744790</v>
      </c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</row>
    <row r="337" spans="1:48" s="72" customFormat="1" ht="46.5" customHeight="1">
      <c r="A337" s="202"/>
      <c r="B337" s="29" t="s">
        <v>1351</v>
      </c>
      <c r="C337" s="29" t="s">
        <v>1352</v>
      </c>
      <c r="D337" s="68" t="s">
        <v>280</v>
      </c>
      <c r="E337" s="25">
        <v>91713000</v>
      </c>
      <c r="F337" s="9">
        <v>0</v>
      </c>
      <c r="G337" s="9">
        <v>1300000</v>
      </c>
      <c r="H337" s="9">
        <v>160000</v>
      </c>
      <c r="I337" s="9">
        <v>1629236</v>
      </c>
      <c r="J337" s="9">
        <v>545000</v>
      </c>
      <c r="K337" s="9">
        <v>91713627</v>
      </c>
      <c r="L337" s="9">
        <f aca="true" t="shared" si="17" ref="L337:L339">F337+G337+H337+I337+J337+K337</f>
        <v>95347863</v>
      </c>
      <c r="M337" s="9">
        <v>60</v>
      </c>
      <c r="N337" s="135">
        <f>L337*M337/100</f>
        <v>57208717.8</v>
      </c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</row>
    <row r="338" spans="1:48" s="72" customFormat="1" ht="46.5" customHeight="1">
      <c r="A338" s="202"/>
      <c r="B338" s="29" t="s">
        <v>150</v>
      </c>
      <c r="C338" s="29" t="s">
        <v>1353</v>
      </c>
      <c r="D338" s="68" t="s">
        <v>926</v>
      </c>
      <c r="E338" s="25">
        <v>16054650</v>
      </c>
      <c r="F338" s="9">
        <v>150000</v>
      </c>
      <c r="G338" s="9">
        <v>820000</v>
      </c>
      <c r="H338" s="9">
        <v>90000</v>
      </c>
      <c r="I338" s="9">
        <v>270000</v>
      </c>
      <c r="J338" s="9">
        <v>83000</v>
      </c>
      <c r="K338" s="9">
        <v>16054650</v>
      </c>
      <c r="L338" s="9">
        <f t="shared" si="17"/>
        <v>17467650</v>
      </c>
      <c r="M338" s="9">
        <v>45</v>
      </c>
      <c r="N338" s="135">
        <v>7648900</v>
      </c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</row>
    <row r="339" spans="1:48" s="72" customFormat="1" ht="46.5" customHeight="1">
      <c r="A339" s="203"/>
      <c r="B339" s="29" t="s">
        <v>1664</v>
      </c>
      <c r="C339" s="29" t="s">
        <v>1354</v>
      </c>
      <c r="D339" s="68" t="s">
        <v>926</v>
      </c>
      <c r="E339" s="29"/>
      <c r="F339" s="9"/>
      <c r="G339" s="9"/>
      <c r="H339" s="9"/>
      <c r="I339" s="9"/>
      <c r="J339" s="9"/>
      <c r="K339" s="9">
        <v>150000000</v>
      </c>
      <c r="L339" s="9">
        <f t="shared" si="17"/>
        <v>150000000</v>
      </c>
      <c r="M339" s="9">
        <v>45</v>
      </c>
      <c r="N339" s="135">
        <f>L339*M339/100-18000000</f>
        <v>49500000</v>
      </c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</row>
    <row r="340" spans="1:48" s="123" customFormat="1" ht="15.75" customHeight="1">
      <c r="A340" s="200"/>
      <c r="B340" s="200"/>
      <c r="C340" s="200"/>
      <c r="D340" s="200"/>
      <c r="E340" s="139">
        <f>SUM(E235:E339)</f>
        <v>4291336685</v>
      </c>
      <c r="F340" s="139">
        <f>SUM(F235:F338)</f>
        <v>1796000</v>
      </c>
      <c r="G340" s="139">
        <f>SUM(G235:G338)</f>
        <v>65435000</v>
      </c>
      <c r="H340" s="139">
        <f>SUM(H235:H338)</f>
        <v>9840600</v>
      </c>
      <c r="I340" s="139">
        <f>SUM(I235:I338)</f>
        <v>52577317</v>
      </c>
      <c r="J340" s="139">
        <f>SUM(J235:J338)</f>
        <v>17196123</v>
      </c>
      <c r="K340" s="139">
        <f>SUM(K235:K339)</f>
        <v>3245364403</v>
      </c>
      <c r="L340" s="139">
        <f>SUM(L235:L339)</f>
        <v>3425709443</v>
      </c>
      <c r="M340" s="139"/>
      <c r="N340" s="140">
        <f>SUM(N235:N339)</f>
        <v>2884859675.224</v>
      </c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54"/>
    </row>
    <row r="341" spans="1:48" s="115" customFormat="1" ht="46.5" customHeight="1" thickBot="1">
      <c r="A341" s="199" t="s">
        <v>87</v>
      </c>
      <c r="B341" s="4" t="s">
        <v>90</v>
      </c>
      <c r="C341" s="29" t="s">
        <v>1355</v>
      </c>
      <c r="D341" s="68" t="s">
        <v>1356</v>
      </c>
      <c r="E341" s="7">
        <v>9890000</v>
      </c>
      <c r="F341" s="9"/>
      <c r="G341" s="9"/>
      <c r="H341" s="9"/>
      <c r="I341" s="9"/>
      <c r="J341" s="9"/>
      <c r="K341" s="9"/>
      <c r="L341" s="9">
        <v>9890000</v>
      </c>
      <c r="M341" s="9">
        <v>50</v>
      </c>
      <c r="N341" s="135">
        <f>L341*M341/100</f>
        <v>4945000</v>
      </c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</row>
    <row r="342" spans="1:48" s="115" customFormat="1" ht="46.5" customHeight="1" thickBot="1">
      <c r="A342" s="199"/>
      <c r="B342" s="29" t="s">
        <v>1357</v>
      </c>
      <c r="C342" s="29" t="s">
        <v>1358</v>
      </c>
      <c r="D342" s="68" t="s">
        <v>1034</v>
      </c>
      <c r="E342" s="7">
        <v>14586228</v>
      </c>
      <c r="F342" s="9">
        <v>0</v>
      </c>
      <c r="G342" s="9">
        <v>270000</v>
      </c>
      <c r="H342" s="9">
        <v>160000</v>
      </c>
      <c r="I342" s="9">
        <v>260700</v>
      </c>
      <c r="J342" s="9">
        <v>110000</v>
      </c>
      <c r="K342" s="9">
        <v>14586228</v>
      </c>
      <c r="L342" s="9">
        <f aca="true" t="shared" si="18" ref="L342:L373">F342+G342+H342+I342+J342+K342</f>
        <v>15386928</v>
      </c>
      <c r="M342" s="9">
        <v>65</v>
      </c>
      <c r="N342" s="135">
        <v>9897500</v>
      </c>
      <c r="O342" s="131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</row>
    <row r="343" spans="1:48" s="115" customFormat="1" ht="46.5" customHeight="1">
      <c r="A343" s="199"/>
      <c r="B343" s="4" t="s">
        <v>113</v>
      </c>
      <c r="C343" s="29" t="s">
        <v>1359</v>
      </c>
      <c r="D343" s="68" t="s">
        <v>1360</v>
      </c>
      <c r="E343" s="7">
        <f>27551000+22134372+18814727</f>
        <v>68500099</v>
      </c>
      <c r="F343" s="9">
        <v>0</v>
      </c>
      <c r="G343" s="9">
        <v>0</v>
      </c>
      <c r="H343" s="9">
        <v>0</v>
      </c>
      <c r="I343" s="9">
        <v>1849800</v>
      </c>
      <c r="J343" s="9">
        <v>216900</v>
      </c>
      <c r="K343" s="9">
        <v>68500099</v>
      </c>
      <c r="L343" s="9">
        <f t="shared" si="18"/>
        <v>70566799</v>
      </c>
      <c r="M343" s="9">
        <v>40</v>
      </c>
      <c r="N343" s="135">
        <f>L343*M343/100+29904015</f>
        <v>58130734.6</v>
      </c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</row>
    <row r="344" spans="1:48" s="115" customFormat="1" ht="46.5" customHeight="1">
      <c r="A344" s="199"/>
      <c r="B344" s="29" t="s">
        <v>449</v>
      </c>
      <c r="C344" s="29" t="s">
        <v>1361</v>
      </c>
      <c r="D344" s="68" t="s">
        <v>919</v>
      </c>
      <c r="E344" s="9">
        <v>17000220</v>
      </c>
      <c r="F344" s="9">
        <v>120000</v>
      </c>
      <c r="G344" s="9">
        <v>750000</v>
      </c>
      <c r="H344" s="9">
        <v>120000</v>
      </c>
      <c r="I344" s="9">
        <v>390000</v>
      </c>
      <c r="J344" s="9">
        <v>0</v>
      </c>
      <c r="K344" s="9">
        <v>17000220</v>
      </c>
      <c r="L344" s="9">
        <f t="shared" si="18"/>
        <v>18380220</v>
      </c>
      <c r="M344" s="9">
        <v>40</v>
      </c>
      <c r="N344" s="135">
        <v>7328100</v>
      </c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</row>
    <row r="345" spans="1:48" s="115" customFormat="1" ht="46.5" customHeight="1">
      <c r="A345" s="199"/>
      <c r="B345" s="29" t="s">
        <v>449</v>
      </c>
      <c r="C345" s="29" t="s">
        <v>1362</v>
      </c>
      <c r="D345" s="68" t="s">
        <v>1014</v>
      </c>
      <c r="E345" s="9">
        <v>22378800</v>
      </c>
      <c r="F345" s="9">
        <v>0</v>
      </c>
      <c r="G345" s="9">
        <v>1100000</v>
      </c>
      <c r="H345" s="9">
        <v>120000</v>
      </c>
      <c r="I345" s="9">
        <v>750000</v>
      </c>
      <c r="J345" s="9">
        <v>0</v>
      </c>
      <c r="K345" s="9">
        <v>22378800</v>
      </c>
      <c r="L345" s="9">
        <f t="shared" si="18"/>
        <v>24348800</v>
      </c>
      <c r="M345" s="9">
        <v>60</v>
      </c>
      <c r="N345" s="135">
        <v>14753300</v>
      </c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</row>
    <row r="346" spans="1:48" s="115" customFormat="1" ht="46.5" customHeight="1">
      <c r="A346" s="199"/>
      <c r="B346" s="4" t="s">
        <v>1363</v>
      </c>
      <c r="C346" s="29" t="s">
        <v>1364</v>
      </c>
      <c r="D346" s="68" t="s">
        <v>918</v>
      </c>
      <c r="E346" s="7">
        <v>6378000</v>
      </c>
      <c r="F346" s="9">
        <v>0</v>
      </c>
      <c r="G346" s="9">
        <v>300000</v>
      </c>
      <c r="H346" s="9">
        <v>0</v>
      </c>
      <c r="I346" s="9">
        <v>161310</v>
      </c>
      <c r="J346" s="9">
        <v>45900</v>
      </c>
      <c r="K346" s="9">
        <v>6378000</v>
      </c>
      <c r="L346" s="9">
        <f t="shared" si="18"/>
        <v>6885210</v>
      </c>
      <c r="M346" s="9">
        <v>40</v>
      </c>
      <c r="N346" s="135">
        <f>L346*M346/100</f>
        <v>2754084</v>
      </c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</row>
    <row r="347" spans="1:48" s="115" customFormat="1" ht="46.5" customHeight="1">
      <c r="A347" s="199"/>
      <c r="B347" s="4" t="s">
        <v>1365</v>
      </c>
      <c r="C347" s="29" t="s">
        <v>1366</v>
      </c>
      <c r="D347" s="68" t="s">
        <v>1367</v>
      </c>
      <c r="E347" s="7">
        <v>6343970</v>
      </c>
      <c r="F347" s="9">
        <v>0</v>
      </c>
      <c r="G347" s="9">
        <v>400000</v>
      </c>
      <c r="H347" s="9">
        <v>160000</v>
      </c>
      <c r="I347" s="9">
        <v>119900</v>
      </c>
      <c r="J347" s="9">
        <v>45000</v>
      </c>
      <c r="K347" s="9">
        <v>6343970</v>
      </c>
      <c r="L347" s="9">
        <f t="shared" si="18"/>
        <v>7068870</v>
      </c>
      <c r="M347" s="9">
        <v>65</v>
      </c>
      <c r="N347" s="135">
        <f>L347*M347/100</f>
        <v>4594765.5</v>
      </c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</row>
    <row r="348" spans="1:48" s="115" customFormat="1" ht="46.5" customHeight="1">
      <c r="A348" s="199"/>
      <c r="B348" s="4" t="s">
        <v>1368</v>
      </c>
      <c r="C348" s="29" t="s">
        <v>1369</v>
      </c>
      <c r="D348" s="68" t="s">
        <v>1051</v>
      </c>
      <c r="E348" s="7">
        <v>17650000</v>
      </c>
      <c r="F348" s="9">
        <v>80000</v>
      </c>
      <c r="G348" s="9">
        <v>700000</v>
      </c>
      <c r="H348" s="9">
        <v>100000</v>
      </c>
      <c r="I348" s="9">
        <v>300000</v>
      </c>
      <c r="J348" s="9">
        <v>103000</v>
      </c>
      <c r="K348" s="9">
        <v>17650200</v>
      </c>
      <c r="L348" s="9">
        <f t="shared" si="18"/>
        <v>18933200</v>
      </c>
      <c r="M348" s="9">
        <v>40</v>
      </c>
      <c r="N348" s="135">
        <f>L348*M348/100</f>
        <v>7573280</v>
      </c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</row>
    <row r="349" spans="1:48" s="115" customFormat="1" ht="46.5" customHeight="1">
      <c r="A349" s="199"/>
      <c r="B349" s="26" t="s">
        <v>1368</v>
      </c>
      <c r="C349" s="29" t="s">
        <v>1370</v>
      </c>
      <c r="D349" s="68" t="s">
        <v>1029</v>
      </c>
      <c r="E349" s="7">
        <v>23130000</v>
      </c>
      <c r="F349" s="9">
        <v>80000</v>
      </c>
      <c r="G349" s="9">
        <v>740000</v>
      </c>
      <c r="H349" s="9">
        <v>95000</v>
      </c>
      <c r="I349" s="9">
        <v>380000</v>
      </c>
      <c r="J349" s="9">
        <v>115000</v>
      </c>
      <c r="K349" s="9">
        <v>23130000</v>
      </c>
      <c r="L349" s="9">
        <f t="shared" si="18"/>
        <v>24540000</v>
      </c>
      <c r="M349" s="9">
        <v>40</v>
      </c>
      <c r="N349" s="135">
        <f>L349*M349/100</f>
        <v>9816000</v>
      </c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</row>
    <row r="350" spans="1:48" s="78" customFormat="1" ht="46.5" customHeight="1">
      <c r="A350" s="199"/>
      <c r="B350" s="89" t="s">
        <v>457</v>
      </c>
      <c r="C350" s="75" t="s">
        <v>1371</v>
      </c>
      <c r="D350" s="90" t="s">
        <v>1025</v>
      </c>
      <c r="E350" s="7">
        <v>7800000</v>
      </c>
      <c r="F350" s="9">
        <v>0</v>
      </c>
      <c r="G350" s="9">
        <v>450000</v>
      </c>
      <c r="H350" s="9">
        <v>80000</v>
      </c>
      <c r="I350" s="9">
        <v>210000</v>
      </c>
      <c r="J350" s="9">
        <v>0</v>
      </c>
      <c r="K350" s="9">
        <v>8576120</v>
      </c>
      <c r="L350" s="9">
        <f t="shared" si="18"/>
        <v>9316120</v>
      </c>
      <c r="M350" s="9">
        <v>55</v>
      </c>
      <c r="N350" s="135">
        <v>5123600</v>
      </c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</row>
    <row r="351" spans="1:48" s="78" customFormat="1" ht="46.5" customHeight="1">
      <c r="A351" s="199"/>
      <c r="B351" s="89" t="s">
        <v>1372</v>
      </c>
      <c r="C351" s="75" t="s">
        <v>1373</v>
      </c>
      <c r="D351" s="90" t="s">
        <v>1045</v>
      </c>
      <c r="E351" s="7">
        <v>15460000</v>
      </c>
      <c r="F351" s="9"/>
      <c r="G351" s="9"/>
      <c r="H351" s="9"/>
      <c r="I351" s="9"/>
      <c r="J351" s="9"/>
      <c r="K351" s="9"/>
      <c r="L351" s="9">
        <f t="shared" si="18"/>
        <v>0</v>
      </c>
      <c r="M351" s="9"/>
      <c r="N351" s="135">
        <v>8950148</v>
      </c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</row>
    <row r="352" spans="1:48" s="78" customFormat="1" ht="46.5" customHeight="1">
      <c r="A352" s="199"/>
      <c r="B352" s="89" t="s">
        <v>1374</v>
      </c>
      <c r="C352" s="75" t="s">
        <v>1375</v>
      </c>
      <c r="D352" s="90" t="s">
        <v>1038</v>
      </c>
      <c r="E352" s="7">
        <v>33777600</v>
      </c>
      <c r="F352" s="9"/>
      <c r="G352" s="9"/>
      <c r="H352" s="9"/>
      <c r="I352" s="9"/>
      <c r="J352" s="9"/>
      <c r="K352" s="9"/>
      <c r="L352" s="9">
        <f t="shared" si="18"/>
        <v>0</v>
      </c>
      <c r="M352" s="9"/>
      <c r="N352" s="135">
        <v>13940154</v>
      </c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</row>
    <row r="353" spans="1:48" s="78" customFormat="1" ht="46.5" customHeight="1">
      <c r="A353" s="199"/>
      <c r="B353" s="4" t="s">
        <v>1376</v>
      </c>
      <c r="C353" s="29" t="s">
        <v>1377</v>
      </c>
      <c r="D353" s="68" t="s">
        <v>1014</v>
      </c>
      <c r="E353" s="7">
        <v>10390000</v>
      </c>
      <c r="F353" s="9">
        <v>80000</v>
      </c>
      <c r="G353" s="9">
        <v>429000</v>
      </c>
      <c r="H353" s="9">
        <v>50000</v>
      </c>
      <c r="I353" s="9">
        <v>300000</v>
      </c>
      <c r="J353" s="9">
        <v>80000</v>
      </c>
      <c r="K353" s="9">
        <v>10390000</v>
      </c>
      <c r="L353" s="9">
        <f t="shared" si="18"/>
        <v>11329000</v>
      </c>
      <c r="M353" s="9">
        <v>60</v>
      </c>
      <c r="N353" s="135">
        <f>L353*M353/100</f>
        <v>6797400</v>
      </c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</row>
    <row r="354" spans="1:48" s="78" customFormat="1" ht="46.5" customHeight="1">
      <c r="A354" s="199"/>
      <c r="B354" s="89" t="s">
        <v>98</v>
      </c>
      <c r="C354" s="75" t="s">
        <v>1378</v>
      </c>
      <c r="D354" s="90" t="s">
        <v>1356</v>
      </c>
      <c r="E354" s="7">
        <v>76000000</v>
      </c>
      <c r="F354" s="9"/>
      <c r="G354" s="9"/>
      <c r="H354" s="9"/>
      <c r="I354" s="9"/>
      <c r="J354" s="9"/>
      <c r="K354" s="9"/>
      <c r="L354" s="9">
        <f t="shared" si="18"/>
        <v>0</v>
      </c>
      <c r="M354" s="9"/>
      <c r="N354" s="135">
        <v>34200000</v>
      </c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</row>
    <row r="355" spans="1:48" s="78" customFormat="1" ht="46.5" customHeight="1">
      <c r="A355" s="199"/>
      <c r="B355" s="89" t="s">
        <v>116</v>
      </c>
      <c r="C355" s="75" t="s">
        <v>1379</v>
      </c>
      <c r="D355" s="68" t="s">
        <v>918</v>
      </c>
      <c r="E355" s="7">
        <v>34495586</v>
      </c>
      <c r="F355" s="9"/>
      <c r="G355" s="9"/>
      <c r="H355" s="9"/>
      <c r="I355" s="9"/>
      <c r="J355" s="9"/>
      <c r="K355" s="9"/>
      <c r="L355" s="9">
        <f t="shared" si="18"/>
        <v>0</v>
      </c>
      <c r="M355" s="9"/>
      <c r="N355" s="135">
        <v>14519053</v>
      </c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</row>
    <row r="356" spans="1:48" s="78" customFormat="1" ht="46.5" customHeight="1">
      <c r="A356" s="199"/>
      <c r="B356" s="89" t="s">
        <v>1368</v>
      </c>
      <c r="C356" s="75" t="s">
        <v>1380</v>
      </c>
      <c r="D356" s="68" t="s">
        <v>918</v>
      </c>
      <c r="E356" s="7">
        <v>10718000</v>
      </c>
      <c r="F356" s="9">
        <v>0</v>
      </c>
      <c r="G356" s="9">
        <v>380000</v>
      </c>
      <c r="H356" s="9">
        <v>95000</v>
      </c>
      <c r="I356" s="9">
        <v>190000</v>
      </c>
      <c r="J356" s="9">
        <v>56000</v>
      </c>
      <c r="K356" s="9">
        <v>10718000</v>
      </c>
      <c r="L356" s="9">
        <f t="shared" si="18"/>
        <v>11439000</v>
      </c>
      <c r="M356" s="9">
        <v>40</v>
      </c>
      <c r="N356" s="135">
        <f>L356*M356/100+981600</f>
        <v>5557200</v>
      </c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</row>
    <row r="357" spans="1:48" s="78" customFormat="1" ht="46.5" customHeight="1">
      <c r="A357" s="199"/>
      <c r="B357" s="89" t="s">
        <v>449</v>
      </c>
      <c r="C357" s="75" t="s">
        <v>1381</v>
      </c>
      <c r="D357" s="90" t="s">
        <v>1040</v>
      </c>
      <c r="E357" s="7">
        <v>39960000</v>
      </c>
      <c r="F357" s="9">
        <v>60000</v>
      </c>
      <c r="G357" s="9">
        <v>970000</v>
      </c>
      <c r="H357" s="9">
        <v>50000</v>
      </c>
      <c r="I357" s="9">
        <v>850000</v>
      </c>
      <c r="J357" s="9">
        <v>0</v>
      </c>
      <c r="K357" s="9">
        <v>39960000</v>
      </c>
      <c r="L357" s="9">
        <f t="shared" si="18"/>
        <v>41890000</v>
      </c>
      <c r="M357" s="9">
        <v>60</v>
      </c>
      <c r="N357" s="135">
        <f>L357*M357/100</f>
        <v>25134000</v>
      </c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</row>
    <row r="358" spans="1:48" s="78" customFormat="1" ht="46.5" customHeight="1">
      <c r="A358" s="199"/>
      <c r="B358" s="4" t="s">
        <v>449</v>
      </c>
      <c r="C358" s="29" t="s">
        <v>1382</v>
      </c>
      <c r="D358" s="68" t="s">
        <v>1051</v>
      </c>
      <c r="E358" s="7">
        <v>13123400</v>
      </c>
      <c r="F358" s="9">
        <v>0</v>
      </c>
      <c r="G358" s="9">
        <v>0</v>
      </c>
      <c r="H358" s="9"/>
      <c r="I358" s="9"/>
      <c r="J358" s="9"/>
      <c r="K358" s="9">
        <v>13123400</v>
      </c>
      <c r="L358" s="9">
        <f t="shared" si="18"/>
        <v>13123400</v>
      </c>
      <c r="M358" s="9">
        <v>40</v>
      </c>
      <c r="N358" s="135">
        <f>L358*M358/100</f>
        <v>5249360</v>
      </c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</row>
    <row r="359" spans="1:48" s="78" customFormat="1" ht="46.5" customHeight="1">
      <c r="A359" s="199"/>
      <c r="B359" s="4" t="s">
        <v>100</v>
      </c>
      <c r="C359" s="29" t="s">
        <v>1383</v>
      </c>
      <c r="D359" s="68" t="s">
        <v>1051</v>
      </c>
      <c r="E359" s="7">
        <v>6224677</v>
      </c>
      <c r="F359" s="9"/>
      <c r="G359" s="9"/>
      <c r="H359" s="9"/>
      <c r="I359" s="9"/>
      <c r="J359" s="9"/>
      <c r="K359" s="9"/>
      <c r="L359" s="9">
        <f t="shared" si="18"/>
        <v>0</v>
      </c>
      <c r="M359" s="9"/>
      <c r="N359" s="135">
        <v>2652287</v>
      </c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</row>
    <row r="360" spans="1:48" s="115" customFormat="1" ht="46.5" customHeight="1">
      <c r="A360" s="199"/>
      <c r="B360" s="4" t="s">
        <v>88</v>
      </c>
      <c r="C360" s="29" t="s">
        <v>1384</v>
      </c>
      <c r="D360" s="68" t="s">
        <v>1051</v>
      </c>
      <c r="E360" s="7">
        <v>23363318</v>
      </c>
      <c r="F360" s="9"/>
      <c r="G360" s="9"/>
      <c r="H360" s="9"/>
      <c r="I360" s="9"/>
      <c r="J360" s="9"/>
      <c r="K360" s="9"/>
      <c r="L360" s="9">
        <f t="shared" si="18"/>
        <v>0</v>
      </c>
      <c r="M360" s="9"/>
      <c r="N360" s="135">
        <f>9840905+843826</f>
        <v>10684731</v>
      </c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</row>
    <row r="361" spans="1:48" s="115" customFormat="1" ht="46.5" customHeight="1">
      <c r="A361" s="199"/>
      <c r="B361" s="4" t="s">
        <v>95</v>
      </c>
      <c r="C361" s="29" t="s">
        <v>1385</v>
      </c>
      <c r="D361" s="68" t="s">
        <v>1051</v>
      </c>
      <c r="E361" s="7">
        <v>16900000</v>
      </c>
      <c r="F361" s="9">
        <v>0</v>
      </c>
      <c r="G361" s="9">
        <v>600000</v>
      </c>
      <c r="H361" s="9">
        <v>60000</v>
      </c>
      <c r="I361" s="9">
        <v>300000</v>
      </c>
      <c r="J361" s="9">
        <v>75000</v>
      </c>
      <c r="K361" s="9">
        <v>16900000</v>
      </c>
      <c r="L361" s="9">
        <f t="shared" si="18"/>
        <v>17935000</v>
      </c>
      <c r="M361" s="9">
        <v>40</v>
      </c>
      <c r="N361" s="135">
        <f>L361*M361/100</f>
        <v>7174000</v>
      </c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</row>
    <row r="362" spans="1:48" s="115" customFormat="1" ht="46.5" customHeight="1">
      <c r="A362" s="199"/>
      <c r="B362" s="4" t="s">
        <v>1386</v>
      </c>
      <c r="C362" s="29" t="s">
        <v>1387</v>
      </c>
      <c r="D362" s="68" t="s">
        <v>1019</v>
      </c>
      <c r="E362" s="7">
        <v>20163816</v>
      </c>
      <c r="F362" s="9"/>
      <c r="G362" s="9"/>
      <c r="H362" s="9"/>
      <c r="I362" s="9"/>
      <c r="J362" s="9"/>
      <c r="K362" s="9"/>
      <c r="L362" s="9">
        <f t="shared" si="18"/>
        <v>0</v>
      </c>
      <c r="M362" s="9"/>
      <c r="N362" s="135">
        <v>13925505</v>
      </c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</row>
    <row r="363" spans="1:48" s="115" customFormat="1" ht="46.5" customHeight="1">
      <c r="A363" s="199"/>
      <c r="B363" s="4" t="s">
        <v>1388</v>
      </c>
      <c r="C363" s="29" t="s">
        <v>1389</v>
      </c>
      <c r="D363" s="68" t="s">
        <v>1051</v>
      </c>
      <c r="E363" s="7">
        <v>5981144</v>
      </c>
      <c r="F363" s="9">
        <v>0</v>
      </c>
      <c r="G363" s="9">
        <v>375000</v>
      </c>
      <c r="H363" s="9">
        <v>70000</v>
      </c>
      <c r="I363" s="9">
        <v>170000</v>
      </c>
      <c r="J363" s="9">
        <v>45000</v>
      </c>
      <c r="K363" s="9">
        <v>5981144</v>
      </c>
      <c r="L363" s="9">
        <f t="shared" si="18"/>
        <v>6641144</v>
      </c>
      <c r="M363" s="9">
        <v>40</v>
      </c>
      <c r="N363" s="135">
        <f>L363*M363/100</f>
        <v>2656457.6</v>
      </c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</row>
    <row r="364" spans="1:48" s="115" customFormat="1" ht="46.5" customHeight="1">
      <c r="A364" s="199"/>
      <c r="B364" s="4" t="s">
        <v>1390</v>
      </c>
      <c r="C364" s="29" t="s">
        <v>1391</v>
      </c>
      <c r="D364" s="68" t="s">
        <v>1051</v>
      </c>
      <c r="E364" s="7">
        <v>8339709</v>
      </c>
      <c r="F364" s="9"/>
      <c r="G364" s="9"/>
      <c r="H364" s="9"/>
      <c r="I364" s="9"/>
      <c r="J364" s="9"/>
      <c r="K364" s="9"/>
      <c r="L364" s="9">
        <f t="shared" si="18"/>
        <v>0</v>
      </c>
      <c r="M364" s="9"/>
      <c r="N364" s="135">
        <v>3713900</v>
      </c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</row>
    <row r="365" spans="1:48" s="115" customFormat="1" ht="46.5" customHeight="1">
      <c r="A365" s="199"/>
      <c r="B365" s="4" t="s">
        <v>100</v>
      </c>
      <c r="C365" s="29" t="s">
        <v>1392</v>
      </c>
      <c r="D365" s="68" t="s">
        <v>1051</v>
      </c>
      <c r="E365" s="7">
        <v>8262000</v>
      </c>
      <c r="F365" s="9">
        <v>80000</v>
      </c>
      <c r="G365" s="9">
        <v>340000</v>
      </c>
      <c r="H365" s="9">
        <v>30000</v>
      </c>
      <c r="I365" s="9">
        <v>210000</v>
      </c>
      <c r="J365" s="9">
        <v>56630</v>
      </c>
      <c r="K365" s="9">
        <v>8262000</v>
      </c>
      <c r="L365" s="9">
        <f t="shared" si="18"/>
        <v>8978630</v>
      </c>
      <c r="M365" s="9">
        <v>40</v>
      </c>
      <c r="N365" s="135">
        <f>L365*M365/100</f>
        <v>3591452</v>
      </c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</row>
    <row r="366" spans="1:48" s="115" customFormat="1" ht="46.5" customHeight="1">
      <c r="A366" s="199"/>
      <c r="B366" s="4" t="s">
        <v>100</v>
      </c>
      <c r="C366" s="29" t="s">
        <v>1393</v>
      </c>
      <c r="D366" s="68" t="s">
        <v>1051</v>
      </c>
      <c r="E366" s="7">
        <v>10350000</v>
      </c>
      <c r="F366" s="9">
        <v>60000</v>
      </c>
      <c r="G366" s="9">
        <v>350000</v>
      </c>
      <c r="H366" s="9">
        <v>30000</v>
      </c>
      <c r="I366" s="9">
        <v>180000</v>
      </c>
      <c r="J366" s="9">
        <v>55570</v>
      </c>
      <c r="K366" s="9">
        <v>10350000</v>
      </c>
      <c r="L366" s="9">
        <f t="shared" si="18"/>
        <v>11025570</v>
      </c>
      <c r="M366" s="9">
        <v>40</v>
      </c>
      <c r="N366" s="135">
        <f>L366*M366/100</f>
        <v>4410228</v>
      </c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</row>
    <row r="367" spans="1:48" s="115" customFormat="1" ht="46.5" customHeight="1">
      <c r="A367" s="199"/>
      <c r="B367" s="4" t="s">
        <v>110</v>
      </c>
      <c r="C367" s="29" t="s">
        <v>1394</v>
      </c>
      <c r="D367" s="68" t="s">
        <v>1051</v>
      </c>
      <c r="E367" s="7">
        <v>83134174</v>
      </c>
      <c r="F367" s="9"/>
      <c r="G367" s="9"/>
      <c r="H367" s="9"/>
      <c r="I367" s="9"/>
      <c r="J367" s="9"/>
      <c r="K367" s="9"/>
      <c r="L367" s="9">
        <f t="shared" si="18"/>
        <v>0</v>
      </c>
      <c r="M367" s="9"/>
      <c r="N367" s="135">
        <v>39502806</v>
      </c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</row>
    <row r="368" spans="1:48" s="115" customFormat="1" ht="46.5" customHeight="1">
      <c r="A368" s="199"/>
      <c r="B368" s="4" t="s">
        <v>113</v>
      </c>
      <c r="C368" s="29" t="s">
        <v>1395</v>
      </c>
      <c r="D368" s="68" t="s">
        <v>918</v>
      </c>
      <c r="E368" s="7">
        <v>211342304</v>
      </c>
      <c r="F368" s="9"/>
      <c r="G368" s="9"/>
      <c r="H368" s="9"/>
      <c r="I368" s="9"/>
      <c r="J368" s="9"/>
      <c r="K368" s="9"/>
      <c r="L368" s="9">
        <f t="shared" si="18"/>
        <v>0</v>
      </c>
      <c r="M368" s="9"/>
      <c r="N368" s="135">
        <v>89795202</v>
      </c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</row>
    <row r="369" spans="1:48" s="115" customFormat="1" ht="46.5" customHeight="1">
      <c r="A369" s="199"/>
      <c r="B369" s="4" t="s">
        <v>455</v>
      </c>
      <c r="C369" s="29" t="s">
        <v>1396</v>
      </c>
      <c r="D369" s="68" t="s">
        <v>1051</v>
      </c>
      <c r="E369" s="7">
        <v>8044896</v>
      </c>
      <c r="F369" s="9">
        <v>120000</v>
      </c>
      <c r="G369" s="9">
        <v>550000</v>
      </c>
      <c r="H369" s="9">
        <v>75000</v>
      </c>
      <c r="I369" s="9">
        <v>210000</v>
      </c>
      <c r="J369" s="9">
        <v>63410</v>
      </c>
      <c r="K369" s="9">
        <v>8044896</v>
      </c>
      <c r="L369" s="9">
        <f t="shared" si="18"/>
        <v>9063306</v>
      </c>
      <c r="M369" s="9">
        <v>40</v>
      </c>
      <c r="N369" s="135">
        <f>L369*M369/100</f>
        <v>3625322.4</v>
      </c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</row>
    <row r="370" spans="1:48" s="115" customFormat="1" ht="46.5" customHeight="1">
      <c r="A370" s="199"/>
      <c r="B370" s="4" t="s">
        <v>455</v>
      </c>
      <c r="C370" s="29" t="s">
        <v>1397</v>
      </c>
      <c r="D370" s="68" t="s">
        <v>1051</v>
      </c>
      <c r="E370" s="7">
        <v>79200000</v>
      </c>
      <c r="F370" s="9"/>
      <c r="G370" s="9"/>
      <c r="H370" s="9"/>
      <c r="I370" s="9"/>
      <c r="J370" s="9"/>
      <c r="K370" s="9"/>
      <c r="L370" s="9">
        <f t="shared" si="18"/>
        <v>0</v>
      </c>
      <c r="M370" s="9"/>
      <c r="N370" s="135">
        <v>33625362</v>
      </c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</row>
    <row r="371" spans="1:48" s="82" customFormat="1" ht="46.5" customHeight="1">
      <c r="A371" s="199"/>
      <c r="B371" s="81" t="s">
        <v>113</v>
      </c>
      <c r="C371" s="74" t="s">
        <v>1398</v>
      </c>
      <c r="D371" s="110" t="s">
        <v>1045</v>
      </c>
      <c r="E371" s="29">
        <v>415129400</v>
      </c>
      <c r="F371" s="9"/>
      <c r="G371" s="9"/>
      <c r="H371" s="9"/>
      <c r="I371" s="9"/>
      <c r="J371" s="9"/>
      <c r="K371" s="9"/>
      <c r="L371" s="9">
        <f t="shared" si="18"/>
        <v>0</v>
      </c>
      <c r="M371" s="9"/>
      <c r="N371" s="135">
        <f>211006365+22545643</f>
        <v>233552008</v>
      </c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  <c r="AA371" s="150"/>
      <c r="AB371" s="150"/>
      <c r="AC371" s="150"/>
      <c r="AD371" s="150"/>
      <c r="AE371" s="150"/>
      <c r="AF371" s="150"/>
      <c r="AG371" s="150"/>
      <c r="AH371" s="150"/>
      <c r="AI371" s="150"/>
      <c r="AJ371" s="150"/>
      <c r="AK371" s="150"/>
      <c r="AL371" s="150"/>
      <c r="AM371" s="150"/>
      <c r="AN371" s="150"/>
      <c r="AO371" s="150"/>
      <c r="AP371" s="150"/>
      <c r="AQ371" s="150"/>
      <c r="AR371" s="150"/>
      <c r="AS371" s="150"/>
      <c r="AT371" s="150"/>
      <c r="AU371" s="150"/>
      <c r="AV371" s="150"/>
    </row>
    <row r="372" spans="1:48" s="82" customFormat="1" ht="46.5" customHeight="1">
      <c r="A372" s="199"/>
      <c r="B372" s="4" t="s">
        <v>92</v>
      </c>
      <c r="C372" s="29" t="s">
        <v>1399</v>
      </c>
      <c r="D372" s="68" t="s">
        <v>1045</v>
      </c>
      <c r="E372" s="7">
        <v>52572000</v>
      </c>
      <c r="F372" s="9"/>
      <c r="G372" s="9"/>
      <c r="H372" s="9"/>
      <c r="I372" s="9"/>
      <c r="J372" s="9"/>
      <c r="K372" s="9"/>
      <c r="L372" s="9">
        <f t="shared" si="18"/>
        <v>0</v>
      </c>
      <c r="M372" s="9"/>
      <c r="N372" s="135">
        <v>30437361</v>
      </c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/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</row>
    <row r="373" spans="1:48" s="82" customFormat="1" ht="46.5" customHeight="1">
      <c r="A373" s="199"/>
      <c r="B373" s="81" t="s">
        <v>1400</v>
      </c>
      <c r="C373" s="74" t="s">
        <v>1401</v>
      </c>
      <c r="D373" s="110" t="s">
        <v>1045</v>
      </c>
      <c r="E373" s="7">
        <v>23460000</v>
      </c>
      <c r="F373" s="9">
        <v>0</v>
      </c>
      <c r="G373" s="9">
        <v>700000</v>
      </c>
      <c r="H373" s="9">
        <v>80000</v>
      </c>
      <c r="I373" s="9">
        <v>432400</v>
      </c>
      <c r="J373" s="9">
        <v>130000</v>
      </c>
      <c r="K373" s="9">
        <v>23460000</v>
      </c>
      <c r="L373" s="9">
        <f t="shared" si="18"/>
        <v>24802400</v>
      </c>
      <c r="M373" s="9">
        <v>55</v>
      </c>
      <c r="N373" s="135">
        <f>L373*M373/100</f>
        <v>13641320</v>
      </c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/>
      <c r="AH373" s="150"/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</row>
    <row r="374" spans="1:48" s="82" customFormat="1" ht="46.5" customHeight="1">
      <c r="A374" s="199"/>
      <c r="B374" s="81" t="s">
        <v>110</v>
      </c>
      <c r="C374" s="74" t="s">
        <v>1402</v>
      </c>
      <c r="D374" s="110" t="s">
        <v>1045</v>
      </c>
      <c r="E374" s="7">
        <v>63455027</v>
      </c>
      <c r="F374" s="9"/>
      <c r="G374" s="9"/>
      <c r="H374" s="9"/>
      <c r="I374" s="9"/>
      <c r="J374" s="9"/>
      <c r="K374" s="9"/>
      <c r="L374" s="9">
        <f aca="true" t="shared" si="19" ref="L374:L405">F374+G374+H374+I374+J374+K374</f>
        <v>0</v>
      </c>
      <c r="M374" s="9"/>
      <c r="N374" s="135">
        <v>38093028</v>
      </c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</row>
    <row r="375" spans="1:48" s="82" customFormat="1" ht="46.5" customHeight="1">
      <c r="A375" s="199"/>
      <c r="B375" s="81" t="s">
        <v>281</v>
      </c>
      <c r="C375" s="74" t="s">
        <v>1403</v>
      </c>
      <c r="D375" s="110" t="s">
        <v>1045</v>
      </c>
      <c r="E375" s="7">
        <v>34655000</v>
      </c>
      <c r="F375" s="9"/>
      <c r="G375" s="9"/>
      <c r="H375" s="9"/>
      <c r="I375" s="9"/>
      <c r="J375" s="9"/>
      <c r="K375" s="9"/>
      <c r="L375" s="9">
        <f t="shared" si="19"/>
        <v>0</v>
      </c>
      <c r="M375" s="9"/>
      <c r="N375" s="135">
        <v>19909450</v>
      </c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</row>
    <row r="376" spans="1:48" s="82" customFormat="1" ht="46.5" customHeight="1">
      <c r="A376" s="199"/>
      <c r="B376" s="4" t="s">
        <v>100</v>
      </c>
      <c r="C376" s="29" t="s">
        <v>1404</v>
      </c>
      <c r="D376" s="68" t="s">
        <v>1045</v>
      </c>
      <c r="E376" s="7">
        <v>11030430</v>
      </c>
      <c r="F376" s="9">
        <v>0</v>
      </c>
      <c r="G376" s="9">
        <v>460000</v>
      </c>
      <c r="H376" s="9">
        <v>30000</v>
      </c>
      <c r="I376" s="9">
        <v>214500</v>
      </c>
      <c r="J376" s="9">
        <v>56070</v>
      </c>
      <c r="K376" s="9">
        <v>11030430</v>
      </c>
      <c r="L376" s="9">
        <f t="shared" si="19"/>
        <v>11791000</v>
      </c>
      <c r="M376" s="9">
        <v>55</v>
      </c>
      <c r="N376" s="135">
        <f aca="true" t="shared" si="20" ref="N376:N383">L376*M376/100</f>
        <v>6485050</v>
      </c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</row>
    <row r="377" spans="1:48" s="82" customFormat="1" ht="46.5" customHeight="1">
      <c r="A377" s="199"/>
      <c r="B377" s="4" t="s">
        <v>100</v>
      </c>
      <c r="C377" s="29" t="s">
        <v>1405</v>
      </c>
      <c r="D377" s="68" t="s">
        <v>908</v>
      </c>
      <c r="E377" s="7">
        <v>13566198</v>
      </c>
      <c r="F377" s="9">
        <v>0</v>
      </c>
      <c r="G377" s="9">
        <v>220000</v>
      </c>
      <c r="H377" s="9">
        <v>30000</v>
      </c>
      <c r="I377" s="9">
        <v>230000</v>
      </c>
      <c r="J377" s="9">
        <v>70690</v>
      </c>
      <c r="K377" s="9">
        <v>13566198</v>
      </c>
      <c r="L377" s="9">
        <f t="shared" si="19"/>
        <v>14116888</v>
      </c>
      <c r="M377" s="9">
        <v>65</v>
      </c>
      <c r="N377" s="135">
        <f t="shared" si="20"/>
        <v>9175977.2</v>
      </c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</row>
    <row r="378" spans="1:48" s="82" customFormat="1" ht="46.5" customHeight="1">
      <c r="A378" s="199"/>
      <c r="B378" s="81" t="s">
        <v>100</v>
      </c>
      <c r="C378" s="74" t="s">
        <v>1406</v>
      </c>
      <c r="D378" s="110" t="s">
        <v>1356</v>
      </c>
      <c r="E378" s="7">
        <v>9030000</v>
      </c>
      <c r="F378" s="9"/>
      <c r="G378" s="9"/>
      <c r="H378" s="9"/>
      <c r="I378" s="9"/>
      <c r="J378" s="9"/>
      <c r="K378" s="9">
        <v>9030000</v>
      </c>
      <c r="L378" s="9">
        <f t="shared" si="19"/>
        <v>9030000</v>
      </c>
      <c r="M378" s="9">
        <v>50</v>
      </c>
      <c r="N378" s="135">
        <f t="shared" si="20"/>
        <v>4515000</v>
      </c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</row>
    <row r="379" spans="1:48" s="82" customFormat="1" ht="46.5" customHeight="1">
      <c r="A379" s="199"/>
      <c r="B379" s="81" t="s">
        <v>100</v>
      </c>
      <c r="C379" s="74" t="s">
        <v>1407</v>
      </c>
      <c r="D379" s="110" t="s">
        <v>1356</v>
      </c>
      <c r="E379" s="7">
        <v>18900000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18900000</v>
      </c>
      <c r="L379" s="9">
        <f t="shared" si="19"/>
        <v>18900000</v>
      </c>
      <c r="M379" s="9">
        <v>50</v>
      </c>
      <c r="N379" s="135">
        <f t="shared" si="20"/>
        <v>9450000</v>
      </c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</row>
    <row r="380" spans="1:48" s="82" customFormat="1" ht="46.5" customHeight="1">
      <c r="A380" s="199"/>
      <c r="B380" s="4" t="s">
        <v>455</v>
      </c>
      <c r="C380" s="29" t="s">
        <v>1408</v>
      </c>
      <c r="D380" s="68" t="s">
        <v>1045</v>
      </c>
      <c r="E380" s="7">
        <v>17580000</v>
      </c>
      <c r="F380" s="9">
        <v>0</v>
      </c>
      <c r="G380" s="9">
        <v>820000</v>
      </c>
      <c r="H380" s="9">
        <v>100000</v>
      </c>
      <c r="I380" s="9">
        <v>320400</v>
      </c>
      <c r="J380" s="9">
        <v>98000</v>
      </c>
      <c r="K380" s="9">
        <v>17580000</v>
      </c>
      <c r="L380" s="9">
        <f t="shared" si="19"/>
        <v>18918400</v>
      </c>
      <c r="M380" s="9">
        <v>55</v>
      </c>
      <c r="N380" s="135">
        <f t="shared" si="20"/>
        <v>10405120</v>
      </c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</row>
    <row r="381" spans="1:48" s="82" customFormat="1" ht="46.5" customHeight="1">
      <c r="A381" s="199"/>
      <c r="B381" s="81" t="s">
        <v>1365</v>
      </c>
      <c r="C381" s="74" t="s">
        <v>1409</v>
      </c>
      <c r="D381" s="110" t="s">
        <v>1410</v>
      </c>
      <c r="E381" s="7">
        <v>13899347</v>
      </c>
      <c r="F381" s="9">
        <v>0</v>
      </c>
      <c r="G381" s="9">
        <v>500000</v>
      </c>
      <c r="H381" s="9">
        <v>0</v>
      </c>
      <c r="I381" s="9">
        <v>277900</v>
      </c>
      <c r="J381" s="9">
        <v>80000</v>
      </c>
      <c r="K381" s="9">
        <v>13899347</v>
      </c>
      <c r="L381" s="9">
        <f t="shared" si="19"/>
        <v>14757247</v>
      </c>
      <c r="M381" s="9">
        <v>55</v>
      </c>
      <c r="N381" s="135">
        <f t="shared" si="20"/>
        <v>8116485.85</v>
      </c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</row>
    <row r="382" spans="1:48" s="85" customFormat="1" ht="46.5" customHeight="1">
      <c r="A382" s="199"/>
      <c r="B382" s="83" t="s">
        <v>1411</v>
      </c>
      <c r="C382" s="84" t="s">
        <v>1412</v>
      </c>
      <c r="D382" s="111" t="s">
        <v>1356</v>
      </c>
      <c r="E382" s="7">
        <v>9050000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8000000</v>
      </c>
      <c r="L382" s="9">
        <f t="shared" si="19"/>
        <v>8000000</v>
      </c>
      <c r="M382" s="9">
        <v>50</v>
      </c>
      <c r="N382" s="135">
        <f t="shared" si="20"/>
        <v>4000000</v>
      </c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</row>
    <row r="383" spans="1:48" s="82" customFormat="1" ht="46.5" customHeight="1">
      <c r="A383" s="199"/>
      <c r="B383" s="81" t="s">
        <v>665</v>
      </c>
      <c r="C383" s="74" t="s">
        <v>1413</v>
      </c>
      <c r="D383" s="110" t="s">
        <v>1045</v>
      </c>
      <c r="E383" s="7">
        <v>19939000</v>
      </c>
      <c r="F383" s="9">
        <v>0</v>
      </c>
      <c r="G383" s="9">
        <v>995000</v>
      </c>
      <c r="H383" s="9">
        <v>100000</v>
      </c>
      <c r="I383" s="9">
        <v>294800</v>
      </c>
      <c r="J383" s="9">
        <v>0</v>
      </c>
      <c r="K383" s="9">
        <v>19939451</v>
      </c>
      <c r="L383" s="9">
        <f t="shared" si="19"/>
        <v>21329251</v>
      </c>
      <c r="M383" s="9">
        <v>50</v>
      </c>
      <c r="N383" s="135">
        <f t="shared" si="20"/>
        <v>10664625.5</v>
      </c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</row>
    <row r="384" spans="1:48" s="82" customFormat="1" ht="46.5" customHeight="1">
      <c r="A384" s="199"/>
      <c r="B384" s="81" t="s">
        <v>1363</v>
      </c>
      <c r="C384" s="74" t="s">
        <v>1414</v>
      </c>
      <c r="D384" s="110" t="s">
        <v>1045</v>
      </c>
      <c r="E384" s="7">
        <v>39045000</v>
      </c>
      <c r="F384" s="9">
        <v>0</v>
      </c>
      <c r="G384" s="9">
        <v>550000</v>
      </c>
      <c r="H384" s="9">
        <v>80000</v>
      </c>
      <c r="I384" s="9">
        <v>576400</v>
      </c>
      <c r="J384" s="9">
        <v>281000</v>
      </c>
      <c r="K384" s="9">
        <v>39044900</v>
      </c>
      <c r="L384" s="9">
        <f t="shared" si="19"/>
        <v>40532300</v>
      </c>
      <c r="M384" s="9">
        <v>58.54</v>
      </c>
      <c r="N384" s="135">
        <v>23729000</v>
      </c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</row>
    <row r="385" spans="1:48" s="82" customFormat="1" ht="46.5" customHeight="1">
      <c r="A385" s="199"/>
      <c r="B385" s="81" t="s">
        <v>108</v>
      </c>
      <c r="C385" s="74" t="s">
        <v>1415</v>
      </c>
      <c r="D385" s="110" t="s">
        <v>1045</v>
      </c>
      <c r="E385" s="7">
        <v>24109200</v>
      </c>
      <c r="F385" s="9"/>
      <c r="G385" s="9"/>
      <c r="H385" s="9"/>
      <c r="I385" s="9"/>
      <c r="J385" s="9"/>
      <c r="K385" s="9"/>
      <c r="L385" s="9">
        <f t="shared" si="19"/>
        <v>0</v>
      </c>
      <c r="M385" s="9"/>
      <c r="N385" s="135">
        <v>13816645</v>
      </c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/>
      <c r="AH385" s="150"/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</row>
    <row r="386" spans="1:48" s="82" customFormat="1" ht="46.5" customHeight="1">
      <c r="A386" s="199"/>
      <c r="B386" s="81" t="s">
        <v>363</v>
      </c>
      <c r="C386" s="74" t="s">
        <v>1416</v>
      </c>
      <c r="D386" s="110" t="s">
        <v>1045</v>
      </c>
      <c r="E386" s="7">
        <v>15482000</v>
      </c>
      <c r="F386" s="9">
        <v>0</v>
      </c>
      <c r="G386" s="9">
        <v>510000</v>
      </c>
      <c r="H386" s="9">
        <v>50000</v>
      </c>
      <c r="I386" s="9">
        <v>228800</v>
      </c>
      <c r="J386" s="9">
        <v>0</v>
      </c>
      <c r="K386" s="9">
        <v>15482124</v>
      </c>
      <c r="L386" s="9">
        <f t="shared" si="19"/>
        <v>16270924</v>
      </c>
      <c r="M386" s="9">
        <v>55</v>
      </c>
      <c r="N386" s="135">
        <f>L386*M386/100</f>
        <v>8949008.2</v>
      </c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/>
      <c r="AH386" s="150"/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</row>
    <row r="387" spans="1:48" s="82" customFormat="1" ht="46.5" customHeight="1">
      <c r="A387" s="199"/>
      <c r="B387" s="81" t="s">
        <v>90</v>
      </c>
      <c r="C387" s="74" t="s">
        <v>1417</v>
      </c>
      <c r="D387" s="110" t="s">
        <v>1045</v>
      </c>
      <c r="E387" s="7">
        <v>13497000</v>
      </c>
      <c r="F387" s="9"/>
      <c r="G387" s="9"/>
      <c r="H387" s="9"/>
      <c r="I387" s="9"/>
      <c r="J387" s="9"/>
      <c r="K387" s="9"/>
      <c r="L387" s="9">
        <f t="shared" si="19"/>
        <v>0</v>
      </c>
      <c r="M387" s="9"/>
      <c r="N387" s="135">
        <v>7785253</v>
      </c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</row>
    <row r="388" spans="1:48" s="82" customFormat="1" ht="46.5" customHeight="1">
      <c r="A388" s="199"/>
      <c r="B388" s="4" t="s">
        <v>1376</v>
      </c>
      <c r="C388" s="29" t="s">
        <v>1418</v>
      </c>
      <c r="D388" s="68" t="s">
        <v>1045</v>
      </c>
      <c r="E388" s="7">
        <v>38890000</v>
      </c>
      <c r="F388" s="9"/>
      <c r="G388" s="9"/>
      <c r="H388" s="9"/>
      <c r="I388" s="9"/>
      <c r="J388" s="9"/>
      <c r="K388" s="9"/>
      <c r="L388" s="9">
        <f t="shared" si="19"/>
        <v>0</v>
      </c>
      <c r="M388" s="9"/>
      <c r="N388" s="135">
        <v>22821013</v>
      </c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</row>
    <row r="389" spans="1:48" s="82" customFormat="1" ht="46.5" customHeight="1">
      <c r="A389" s="199"/>
      <c r="B389" s="4" t="s">
        <v>1376</v>
      </c>
      <c r="C389" s="29" t="s">
        <v>1419</v>
      </c>
      <c r="D389" s="68" t="s">
        <v>1045</v>
      </c>
      <c r="E389" s="7">
        <v>12101246</v>
      </c>
      <c r="F389" s="9">
        <v>0</v>
      </c>
      <c r="G389" s="9">
        <v>244000</v>
      </c>
      <c r="H389" s="9">
        <v>70000</v>
      </c>
      <c r="I389" s="9">
        <v>226400</v>
      </c>
      <c r="J389" s="9">
        <v>60380</v>
      </c>
      <c r="K389" s="9">
        <v>12101246</v>
      </c>
      <c r="L389" s="9">
        <f t="shared" si="19"/>
        <v>12702026</v>
      </c>
      <c r="M389" s="9">
        <v>55</v>
      </c>
      <c r="N389" s="135">
        <f>L389*M389/100</f>
        <v>6986114.3</v>
      </c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/>
      <c r="AH389" s="150"/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</row>
    <row r="390" spans="1:48" s="82" customFormat="1" ht="46.5" customHeight="1">
      <c r="A390" s="199"/>
      <c r="B390" s="4" t="s">
        <v>449</v>
      </c>
      <c r="C390" s="29" t="s">
        <v>1420</v>
      </c>
      <c r="D390" s="110" t="s">
        <v>1045</v>
      </c>
      <c r="E390" s="7">
        <v>132591000</v>
      </c>
      <c r="F390" s="9"/>
      <c r="G390" s="9"/>
      <c r="H390" s="9"/>
      <c r="I390" s="9"/>
      <c r="J390" s="9"/>
      <c r="K390" s="9"/>
      <c r="L390" s="9">
        <f t="shared" si="19"/>
        <v>0</v>
      </c>
      <c r="M390" s="9"/>
      <c r="N390" s="135">
        <v>26720510</v>
      </c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/>
      <c r="AH390" s="150"/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</row>
    <row r="391" spans="1:48" s="82" customFormat="1" ht="46.5" customHeight="1">
      <c r="A391" s="199"/>
      <c r="B391" s="81" t="s">
        <v>449</v>
      </c>
      <c r="C391" s="74" t="s">
        <v>1421</v>
      </c>
      <c r="D391" s="110" t="s">
        <v>1034</v>
      </c>
      <c r="E391" s="7">
        <v>15300000</v>
      </c>
      <c r="F391" s="9">
        <v>0</v>
      </c>
      <c r="G391" s="9">
        <v>561000</v>
      </c>
      <c r="H391" s="9">
        <v>20000</v>
      </c>
      <c r="I391" s="9">
        <v>310000</v>
      </c>
      <c r="J391" s="9">
        <v>0</v>
      </c>
      <c r="K391" s="9">
        <v>15300000</v>
      </c>
      <c r="L391" s="9">
        <f t="shared" si="19"/>
        <v>16191000</v>
      </c>
      <c r="M391" s="9">
        <v>65</v>
      </c>
      <c r="N391" s="135">
        <f>L391*M391/100</f>
        <v>10524150</v>
      </c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/>
      <c r="AH391" s="150"/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</row>
    <row r="392" spans="1:48" s="82" customFormat="1" ht="46.5" customHeight="1">
      <c r="A392" s="199"/>
      <c r="B392" s="29" t="s">
        <v>1422</v>
      </c>
      <c r="C392" s="29" t="s">
        <v>1423</v>
      </c>
      <c r="D392" s="68" t="s">
        <v>908</v>
      </c>
      <c r="E392" s="7">
        <v>19450000</v>
      </c>
      <c r="F392" s="9">
        <v>0</v>
      </c>
      <c r="G392" s="9">
        <v>900000</v>
      </c>
      <c r="H392" s="9">
        <v>90000</v>
      </c>
      <c r="I392" s="9">
        <v>389000</v>
      </c>
      <c r="J392" s="9">
        <v>122000</v>
      </c>
      <c r="K392" s="9">
        <v>19450000</v>
      </c>
      <c r="L392" s="9">
        <f t="shared" si="19"/>
        <v>20951000</v>
      </c>
      <c r="M392" s="9">
        <v>65</v>
      </c>
      <c r="N392" s="135">
        <f>L392*M392/100</f>
        <v>13618150</v>
      </c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</row>
    <row r="393" spans="1:48" s="82" customFormat="1" ht="46.5" customHeight="1">
      <c r="A393" s="199"/>
      <c r="B393" s="4" t="s">
        <v>517</v>
      </c>
      <c r="C393" s="29" t="s">
        <v>1424</v>
      </c>
      <c r="D393" s="68" t="s">
        <v>1425</v>
      </c>
      <c r="E393" s="7">
        <v>14724000</v>
      </c>
      <c r="F393" s="9">
        <v>0</v>
      </c>
      <c r="G393" s="9">
        <v>350000</v>
      </c>
      <c r="H393" s="9">
        <v>40000</v>
      </c>
      <c r="I393" s="9">
        <v>249000</v>
      </c>
      <c r="J393" s="9">
        <v>74000</v>
      </c>
      <c r="K393" s="9">
        <v>14724000</v>
      </c>
      <c r="L393" s="9">
        <f t="shared" si="19"/>
        <v>15437000</v>
      </c>
      <c r="M393" s="9">
        <v>65</v>
      </c>
      <c r="N393" s="135">
        <f>L393*M393/100</f>
        <v>10034050</v>
      </c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/>
      <c r="AH393" s="150"/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</row>
    <row r="394" spans="1:48" s="82" customFormat="1" ht="46.5" customHeight="1">
      <c r="A394" s="199"/>
      <c r="B394" s="4" t="s">
        <v>98</v>
      </c>
      <c r="C394" s="29" t="s">
        <v>1426</v>
      </c>
      <c r="D394" s="68" t="s">
        <v>1045</v>
      </c>
      <c r="E394" s="7">
        <v>83203800</v>
      </c>
      <c r="F394" s="9">
        <v>0</v>
      </c>
      <c r="G394" s="9">
        <v>2750000</v>
      </c>
      <c r="H394" s="9">
        <v>70000</v>
      </c>
      <c r="I394" s="9">
        <v>748000</v>
      </c>
      <c r="J394" s="9">
        <v>499222</v>
      </c>
      <c r="K394" s="9">
        <v>83203800</v>
      </c>
      <c r="L394" s="9">
        <f t="shared" si="19"/>
        <v>87271022</v>
      </c>
      <c r="M394" s="9">
        <v>50</v>
      </c>
      <c r="N394" s="135">
        <f>L394*M394/100</f>
        <v>43635511</v>
      </c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</row>
    <row r="395" spans="1:48" s="115" customFormat="1" ht="46.5" customHeight="1">
      <c r="A395" s="199"/>
      <c r="B395" s="89" t="s">
        <v>1222</v>
      </c>
      <c r="C395" s="75" t="s">
        <v>1427</v>
      </c>
      <c r="D395" s="90" t="s">
        <v>908</v>
      </c>
      <c r="E395" s="7">
        <v>7680000</v>
      </c>
      <c r="F395" s="9">
        <v>0</v>
      </c>
      <c r="G395" s="9">
        <v>380000</v>
      </c>
      <c r="H395" s="9">
        <v>80000</v>
      </c>
      <c r="I395" s="9">
        <v>125000</v>
      </c>
      <c r="J395" s="9">
        <v>0</v>
      </c>
      <c r="K395" s="9">
        <v>7680000</v>
      </c>
      <c r="L395" s="9">
        <f t="shared" si="19"/>
        <v>8265000</v>
      </c>
      <c r="M395" s="9">
        <v>65</v>
      </c>
      <c r="N395" s="135">
        <v>5341400</v>
      </c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</row>
    <row r="396" spans="1:48" s="115" customFormat="1" ht="46.5" customHeight="1">
      <c r="A396" s="199"/>
      <c r="B396" s="89" t="s">
        <v>106</v>
      </c>
      <c r="C396" s="75" t="s">
        <v>1428</v>
      </c>
      <c r="D396" s="90" t="s">
        <v>1045</v>
      </c>
      <c r="E396" s="7">
        <v>13687000</v>
      </c>
      <c r="F396" s="9"/>
      <c r="G396" s="9"/>
      <c r="H396" s="9"/>
      <c r="I396" s="9"/>
      <c r="J396" s="9"/>
      <c r="K396" s="9"/>
      <c r="L396" s="9">
        <f t="shared" si="19"/>
        <v>0</v>
      </c>
      <c r="M396" s="9"/>
      <c r="N396" s="135">
        <v>7186995</v>
      </c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</row>
    <row r="397" spans="1:48" s="115" customFormat="1" ht="46.5" customHeight="1">
      <c r="A397" s="199"/>
      <c r="B397" s="89" t="s">
        <v>106</v>
      </c>
      <c r="C397" s="75" t="s">
        <v>1429</v>
      </c>
      <c r="D397" s="90" t="s">
        <v>1025</v>
      </c>
      <c r="E397" s="7">
        <v>5952000</v>
      </c>
      <c r="F397" s="9"/>
      <c r="G397" s="9"/>
      <c r="H397" s="9"/>
      <c r="I397" s="9"/>
      <c r="J397" s="9"/>
      <c r="K397" s="9"/>
      <c r="L397" s="9">
        <f t="shared" si="19"/>
        <v>0</v>
      </c>
      <c r="M397" s="9"/>
      <c r="N397" s="135">
        <v>3608334</v>
      </c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</row>
    <row r="398" spans="1:48" s="115" customFormat="1" ht="46.5" customHeight="1">
      <c r="A398" s="199"/>
      <c r="B398" s="89" t="s">
        <v>455</v>
      </c>
      <c r="C398" s="75" t="s">
        <v>1430</v>
      </c>
      <c r="D398" s="90" t="s">
        <v>908</v>
      </c>
      <c r="E398" s="7">
        <v>13180000</v>
      </c>
      <c r="F398" s="9"/>
      <c r="G398" s="9"/>
      <c r="H398" s="9"/>
      <c r="I398" s="9"/>
      <c r="J398" s="9"/>
      <c r="K398" s="9"/>
      <c r="L398" s="9">
        <f t="shared" si="19"/>
        <v>0</v>
      </c>
      <c r="M398" s="9"/>
      <c r="N398" s="135">
        <v>9340305</v>
      </c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</row>
    <row r="399" spans="1:48" s="115" customFormat="1" ht="46.5" customHeight="1">
      <c r="A399" s="199"/>
      <c r="B399" s="4" t="s">
        <v>100</v>
      </c>
      <c r="C399" s="29" t="s">
        <v>1431</v>
      </c>
      <c r="D399" s="68" t="s">
        <v>1425</v>
      </c>
      <c r="E399" s="7">
        <v>19001448</v>
      </c>
      <c r="F399" s="9">
        <v>0</v>
      </c>
      <c r="G399" s="9">
        <v>215000</v>
      </c>
      <c r="H399" s="9">
        <v>30000</v>
      </c>
      <c r="I399" s="9">
        <v>325000</v>
      </c>
      <c r="J399" s="9">
        <v>99017</v>
      </c>
      <c r="K399" s="9">
        <v>19001448</v>
      </c>
      <c r="L399" s="9">
        <f t="shared" si="19"/>
        <v>19670465</v>
      </c>
      <c r="M399" s="9">
        <v>65</v>
      </c>
      <c r="N399" s="135">
        <f>L399*M399/100</f>
        <v>12785802.25</v>
      </c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</row>
    <row r="400" spans="1:48" s="115" customFormat="1" ht="46.5" customHeight="1">
      <c r="A400" s="199"/>
      <c r="B400" s="4" t="s">
        <v>100</v>
      </c>
      <c r="C400" s="29" t="s">
        <v>1432</v>
      </c>
      <c r="D400" s="68" t="s">
        <v>1425</v>
      </c>
      <c r="E400" s="7">
        <v>13284392</v>
      </c>
      <c r="F400" s="9">
        <v>0</v>
      </c>
      <c r="G400" s="9">
        <v>215000</v>
      </c>
      <c r="H400" s="9">
        <v>30000</v>
      </c>
      <c r="I400" s="9">
        <v>230000</v>
      </c>
      <c r="J400" s="9">
        <v>70200</v>
      </c>
      <c r="K400" s="9">
        <v>13284392</v>
      </c>
      <c r="L400" s="9">
        <f t="shared" si="19"/>
        <v>13829592</v>
      </c>
      <c r="M400" s="9">
        <v>65</v>
      </c>
      <c r="N400" s="135">
        <f>L400*M400/100</f>
        <v>8989234.8</v>
      </c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</row>
    <row r="401" spans="1:48" s="115" customFormat="1" ht="46.5" customHeight="1">
      <c r="A401" s="199"/>
      <c r="B401" s="4" t="s">
        <v>100</v>
      </c>
      <c r="C401" s="29" t="s">
        <v>1433</v>
      </c>
      <c r="D401" s="68" t="s">
        <v>1425</v>
      </c>
      <c r="E401" s="7">
        <v>13200000</v>
      </c>
      <c r="F401" s="9">
        <v>0</v>
      </c>
      <c r="G401" s="9">
        <v>220000</v>
      </c>
      <c r="H401" s="9">
        <v>30000</v>
      </c>
      <c r="I401" s="9">
        <v>230000</v>
      </c>
      <c r="J401" s="9">
        <v>70980</v>
      </c>
      <c r="K401" s="9">
        <v>13200000</v>
      </c>
      <c r="L401" s="9">
        <f t="shared" si="19"/>
        <v>13750980</v>
      </c>
      <c r="M401" s="9">
        <v>65</v>
      </c>
      <c r="N401" s="135">
        <f>L401*M401/100</f>
        <v>8938137</v>
      </c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</row>
    <row r="402" spans="1:48" s="115" customFormat="1" ht="46.5" customHeight="1">
      <c r="A402" s="199"/>
      <c r="B402" s="29" t="s">
        <v>1434</v>
      </c>
      <c r="C402" s="29" t="s">
        <v>1435</v>
      </c>
      <c r="D402" s="68" t="s">
        <v>918</v>
      </c>
      <c r="E402" s="29">
        <v>78648000</v>
      </c>
      <c r="F402" s="9"/>
      <c r="G402" s="9"/>
      <c r="H402" s="9"/>
      <c r="I402" s="9"/>
      <c r="J402" s="9"/>
      <c r="K402" s="9"/>
      <c r="L402" s="9">
        <f t="shared" si="19"/>
        <v>0</v>
      </c>
      <c r="M402" s="9"/>
      <c r="N402" s="135">
        <v>23966506</v>
      </c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</row>
    <row r="403" spans="1:48" s="115" customFormat="1" ht="46.5" customHeight="1">
      <c r="A403" s="199"/>
      <c r="B403" s="89" t="s">
        <v>116</v>
      </c>
      <c r="C403" s="75" t="s">
        <v>1436</v>
      </c>
      <c r="D403" s="90" t="s">
        <v>1034</v>
      </c>
      <c r="E403" s="7">
        <v>18699600</v>
      </c>
      <c r="F403" s="9"/>
      <c r="G403" s="9"/>
      <c r="H403" s="9"/>
      <c r="I403" s="9"/>
      <c r="J403" s="9"/>
      <c r="K403" s="9"/>
      <c r="L403" s="9">
        <f t="shared" si="19"/>
        <v>0</v>
      </c>
      <c r="M403" s="9"/>
      <c r="N403" s="135">
        <v>12876240</v>
      </c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</row>
    <row r="404" spans="1:48" s="115" customFormat="1" ht="46.5" customHeight="1">
      <c r="A404" s="199"/>
      <c r="B404" s="89" t="s">
        <v>106</v>
      </c>
      <c r="C404" s="75" t="s">
        <v>1437</v>
      </c>
      <c r="D404" s="90" t="s">
        <v>1045</v>
      </c>
      <c r="E404" s="7">
        <v>11368200</v>
      </c>
      <c r="F404" s="9"/>
      <c r="G404" s="9"/>
      <c r="H404" s="9"/>
      <c r="I404" s="9"/>
      <c r="J404" s="9"/>
      <c r="K404" s="9"/>
      <c r="L404" s="9">
        <f t="shared" si="19"/>
        <v>0</v>
      </c>
      <c r="M404" s="9"/>
      <c r="N404" s="135">
        <v>6021000</v>
      </c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</row>
    <row r="405" spans="1:48" s="115" customFormat="1" ht="46.5" customHeight="1">
      <c r="A405" s="199"/>
      <c r="B405" s="4" t="s">
        <v>455</v>
      </c>
      <c r="C405" s="29" t="s">
        <v>1438</v>
      </c>
      <c r="D405" s="68" t="s">
        <v>1045</v>
      </c>
      <c r="E405" s="7">
        <v>10968456</v>
      </c>
      <c r="F405" s="9"/>
      <c r="G405" s="9"/>
      <c r="H405" s="9"/>
      <c r="I405" s="9"/>
      <c r="J405" s="9"/>
      <c r="K405" s="9"/>
      <c r="L405" s="9">
        <f t="shared" si="19"/>
        <v>0</v>
      </c>
      <c r="M405" s="9"/>
      <c r="N405" s="135">
        <v>6463237</v>
      </c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</row>
    <row r="406" spans="1:48" s="115" customFormat="1" ht="46.5" customHeight="1">
      <c r="A406" s="199"/>
      <c r="B406" s="29" t="s">
        <v>1439</v>
      </c>
      <c r="C406" s="29" t="s">
        <v>1440</v>
      </c>
      <c r="D406" s="68" t="s">
        <v>1072</v>
      </c>
      <c r="E406" s="7">
        <f>52000000+33500000+18500000</f>
        <v>104000000</v>
      </c>
      <c r="F406" s="9"/>
      <c r="G406" s="9"/>
      <c r="H406" s="9"/>
      <c r="I406" s="9"/>
      <c r="J406" s="9"/>
      <c r="K406" s="9"/>
      <c r="L406" s="9">
        <f aca="true" t="shared" si="21" ref="L406:L431">F406+G406+H406+I406+J406+K406</f>
        <v>0</v>
      </c>
      <c r="M406" s="9"/>
      <c r="N406" s="135">
        <v>11560015</v>
      </c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</row>
    <row r="407" spans="1:48" s="115" customFormat="1" ht="46.5" customHeight="1">
      <c r="A407" s="199"/>
      <c r="B407" s="4" t="s">
        <v>112</v>
      </c>
      <c r="C407" s="29" t="s">
        <v>1441</v>
      </c>
      <c r="D407" s="68" t="s">
        <v>1045</v>
      </c>
      <c r="E407" s="7">
        <v>53010304</v>
      </c>
      <c r="F407" s="9"/>
      <c r="G407" s="9"/>
      <c r="H407" s="9"/>
      <c r="I407" s="9"/>
      <c r="J407" s="9"/>
      <c r="K407" s="9"/>
      <c r="L407" s="9">
        <f t="shared" si="21"/>
        <v>0</v>
      </c>
      <c r="M407" s="9"/>
      <c r="N407" s="135">
        <v>30428687</v>
      </c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</row>
    <row r="408" spans="1:48" s="115" customFormat="1" ht="46.5" customHeight="1">
      <c r="A408" s="199"/>
      <c r="B408" s="29" t="s">
        <v>706</v>
      </c>
      <c r="C408" s="29" t="s">
        <v>1443</v>
      </c>
      <c r="D408" s="68" t="s">
        <v>1045</v>
      </c>
      <c r="E408" s="7">
        <v>73173023</v>
      </c>
      <c r="F408" s="9"/>
      <c r="G408" s="9"/>
      <c r="H408" s="9"/>
      <c r="I408" s="9"/>
      <c r="J408" s="9"/>
      <c r="K408" s="9"/>
      <c r="L408" s="9">
        <f t="shared" si="21"/>
        <v>0</v>
      </c>
      <c r="M408" s="9"/>
      <c r="N408" s="135">
        <v>42228511</v>
      </c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</row>
    <row r="409" spans="1:48" s="115" customFormat="1" ht="46.5" customHeight="1">
      <c r="A409" s="199"/>
      <c r="B409" s="4" t="s">
        <v>519</v>
      </c>
      <c r="C409" s="29" t="s">
        <v>1444</v>
      </c>
      <c r="D409" s="68" t="s">
        <v>1045</v>
      </c>
      <c r="E409" s="7">
        <v>10732988</v>
      </c>
      <c r="F409" s="9">
        <v>40000</v>
      </c>
      <c r="G409" s="9">
        <v>140000</v>
      </c>
      <c r="H409" s="9">
        <v>60000</v>
      </c>
      <c r="I409" s="9">
        <v>222300</v>
      </c>
      <c r="J409" s="9">
        <v>67000</v>
      </c>
      <c r="K409" s="9">
        <v>10732988</v>
      </c>
      <c r="L409" s="9">
        <f t="shared" si="21"/>
        <v>11262288</v>
      </c>
      <c r="M409" s="9">
        <v>55</v>
      </c>
      <c r="N409" s="135">
        <f>L409*M409/100</f>
        <v>6194258.4</v>
      </c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</row>
    <row r="410" spans="1:48" s="115" customFormat="1" ht="46.5" customHeight="1">
      <c r="A410" s="199"/>
      <c r="B410" s="81" t="s">
        <v>519</v>
      </c>
      <c r="C410" s="74" t="s">
        <v>195</v>
      </c>
      <c r="D410" s="90" t="s">
        <v>1025</v>
      </c>
      <c r="E410" s="7">
        <v>10800000</v>
      </c>
      <c r="F410" s="9">
        <v>0</v>
      </c>
      <c r="G410" s="9">
        <v>450000</v>
      </c>
      <c r="H410" s="9">
        <v>60000</v>
      </c>
      <c r="I410" s="9">
        <v>180000</v>
      </c>
      <c r="J410" s="9">
        <v>77000</v>
      </c>
      <c r="K410" s="9">
        <v>10800000</v>
      </c>
      <c r="L410" s="9">
        <f t="shared" si="21"/>
        <v>11567000</v>
      </c>
      <c r="M410" s="9">
        <v>60</v>
      </c>
      <c r="N410" s="135">
        <f>L410*M410/100</f>
        <v>6940200</v>
      </c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</row>
    <row r="411" spans="1:48" s="115" customFormat="1" ht="46.5" customHeight="1">
      <c r="A411" s="199"/>
      <c r="B411" s="81" t="s">
        <v>1374</v>
      </c>
      <c r="C411" s="74" t="s">
        <v>1445</v>
      </c>
      <c r="D411" s="90" t="s">
        <v>1025</v>
      </c>
      <c r="E411" s="7">
        <v>13500000</v>
      </c>
      <c r="F411" s="9"/>
      <c r="G411" s="9"/>
      <c r="H411" s="9"/>
      <c r="I411" s="9"/>
      <c r="J411" s="9"/>
      <c r="K411" s="9"/>
      <c r="L411" s="9">
        <f t="shared" si="21"/>
        <v>0</v>
      </c>
      <c r="M411" s="9"/>
      <c r="N411" s="135">
        <v>8791173</v>
      </c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</row>
    <row r="412" spans="1:48" s="115" customFormat="1" ht="46.5" customHeight="1">
      <c r="A412" s="199"/>
      <c r="B412" s="74" t="s">
        <v>1446</v>
      </c>
      <c r="C412" s="74" t="s">
        <v>1447</v>
      </c>
      <c r="D412" s="90" t="s">
        <v>1025</v>
      </c>
      <c r="E412" s="7">
        <v>8760000</v>
      </c>
      <c r="F412" s="9">
        <v>0</v>
      </c>
      <c r="G412" s="9">
        <v>250000</v>
      </c>
      <c r="H412" s="9">
        <v>130000</v>
      </c>
      <c r="I412" s="9">
        <v>259630</v>
      </c>
      <c r="J412" s="9">
        <v>64000</v>
      </c>
      <c r="K412" s="9">
        <v>8760000</v>
      </c>
      <c r="L412" s="9">
        <f t="shared" si="21"/>
        <v>9463630</v>
      </c>
      <c r="M412" s="9">
        <v>60</v>
      </c>
      <c r="N412" s="135">
        <f>L412*M412/100</f>
        <v>5678178</v>
      </c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</row>
    <row r="413" spans="1:48" s="115" customFormat="1" ht="46.5" customHeight="1">
      <c r="A413" s="199"/>
      <c r="B413" s="4" t="s">
        <v>92</v>
      </c>
      <c r="C413" s="29" t="s">
        <v>1448</v>
      </c>
      <c r="D413" s="68" t="s">
        <v>1025</v>
      </c>
      <c r="E413" s="7">
        <v>18948000</v>
      </c>
      <c r="F413" s="9">
        <v>0</v>
      </c>
      <c r="G413" s="9">
        <v>885000</v>
      </c>
      <c r="H413" s="9">
        <v>80000</v>
      </c>
      <c r="I413" s="9">
        <v>500000</v>
      </c>
      <c r="J413" s="9">
        <v>105000</v>
      </c>
      <c r="K413" s="9">
        <v>18948000</v>
      </c>
      <c r="L413" s="9">
        <f t="shared" si="21"/>
        <v>20518000</v>
      </c>
      <c r="M413" s="9">
        <v>60</v>
      </c>
      <c r="N413" s="135">
        <f>L413*M413/100</f>
        <v>12310800</v>
      </c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</row>
    <row r="414" spans="1:48" s="115" customFormat="1" ht="46.5" customHeight="1">
      <c r="A414" s="199"/>
      <c r="B414" s="29" t="s">
        <v>1449</v>
      </c>
      <c r="C414" s="29" t="s">
        <v>1450</v>
      </c>
      <c r="D414" s="68" t="s">
        <v>1014</v>
      </c>
      <c r="E414" s="7">
        <v>87130000</v>
      </c>
      <c r="F414" s="9">
        <v>720000</v>
      </c>
      <c r="G414" s="9">
        <v>2870000</v>
      </c>
      <c r="H414" s="9">
        <v>200000</v>
      </c>
      <c r="I414" s="9">
        <v>1741000</v>
      </c>
      <c r="J414" s="9">
        <v>0</v>
      </c>
      <c r="K414" s="9">
        <v>87130000</v>
      </c>
      <c r="L414" s="9">
        <f t="shared" si="21"/>
        <v>92661000</v>
      </c>
      <c r="M414" s="9">
        <v>65</v>
      </c>
      <c r="N414" s="135">
        <f>L414*M414/100</f>
        <v>60229650</v>
      </c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</row>
    <row r="415" spans="1:48" s="115" customFormat="1" ht="46.5" customHeight="1">
      <c r="A415" s="199"/>
      <c r="B415" s="4" t="s">
        <v>665</v>
      </c>
      <c r="C415" s="29" t="s">
        <v>1451</v>
      </c>
      <c r="D415" s="68" t="s">
        <v>921</v>
      </c>
      <c r="E415" s="7">
        <v>7424750</v>
      </c>
      <c r="F415" s="9"/>
      <c r="G415" s="9"/>
      <c r="H415" s="9"/>
      <c r="I415" s="9"/>
      <c r="J415" s="9"/>
      <c r="K415" s="9"/>
      <c r="L415" s="9">
        <f t="shared" si="21"/>
        <v>0</v>
      </c>
      <c r="M415" s="9"/>
      <c r="N415" s="135">
        <f>4219466+301400</f>
        <v>4520866</v>
      </c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</row>
    <row r="416" spans="1:48" s="115" customFormat="1" ht="46.5" customHeight="1">
      <c r="A416" s="199"/>
      <c r="B416" s="29" t="s">
        <v>1452</v>
      </c>
      <c r="C416" s="29" t="s">
        <v>1453</v>
      </c>
      <c r="D416" s="68" t="s">
        <v>1025</v>
      </c>
      <c r="E416" s="7">
        <v>25200000</v>
      </c>
      <c r="F416" s="9"/>
      <c r="G416" s="9"/>
      <c r="H416" s="9"/>
      <c r="I416" s="9"/>
      <c r="J416" s="9"/>
      <c r="K416" s="9"/>
      <c r="L416" s="9">
        <f t="shared" si="21"/>
        <v>0</v>
      </c>
      <c r="M416" s="9"/>
      <c r="N416" s="135">
        <v>17400497</v>
      </c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</row>
    <row r="417" spans="1:48" s="115" customFormat="1" ht="46.5" customHeight="1">
      <c r="A417" s="199"/>
      <c r="B417" s="29" t="s">
        <v>1454</v>
      </c>
      <c r="C417" s="29" t="s">
        <v>1455</v>
      </c>
      <c r="D417" s="68" t="s">
        <v>1014</v>
      </c>
      <c r="E417" s="7">
        <v>51946254</v>
      </c>
      <c r="F417" s="9">
        <v>560000</v>
      </c>
      <c r="G417" s="9">
        <v>1700000</v>
      </c>
      <c r="H417" s="9">
        <v>250000</v>
      </c>
      <c r="I417" s="9">
        <v>940000</v>
      </c>
      <c r="J417" s="9">
        <v>375000</v>
      </c>
      <c r="K417" s="9">
        <v>51946254</v>
      </c>
      <c r="L417" s="9">
        <f t="shared" si="21"/>
        <v>55771254</v>
      </c>
      <c r="M417" s="9">
        <v>60</v>
      </c>
      <c r="N417" s="135">
        <v>33461400</v>
      </c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</row>
    <row r="418" spans="1:48" s="115" customFormat="1" ht="46.5" customHeight="1">
      <c r="A418" s="199"/>
      <c r="B418" s="81" t="s">
        <v>110</v>
      </c>
      <c r="C418" s="74" t="s">
        <v>1456</v>
      </c>
      <c r="D418" s="90" t="s">
        <v>1025</v>
      </c>
      <c r="E418" s="7">
        <v>43989960</v>
      </c>
      <c r="F418" s="9"/>
      <c r="G418" s="9"/>
      <c r="H418" s="9"/>
      <c r="I418" s="9"/>
      <c r="J418" s="9"/>
      <c r="K418" s="9"/>
      <c r="L418" s="9">
        <f t="shared" si="21"/>
        <v>0</v>
      </c>
      <c r="M418" s="9"/>
      <c r="N418" s="135">
        <v>27713976</v>
      </c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</row>
    <row r="419" spans="1:48" s="115" customFormat="1" ht="46.5" customHeight="1">
      <c r="A419" s="199"/>
      <c r="B419" s="81" t="s">
        <v>95</v>
      </c>
      <c r="C419" s="74" t="s">
        <v>1457</v>
      </c>
      <c r="D419" s="90" t="s">
        <v>1025</v>
      </c>
      <c r="E419" s="7">
        <v>11450000</v>
      </c>
      <c r="F419" s="9"/>
      <c r="G419" s="9"/>
      <c r="H419" s="9"/>
      <c r="I419" s="9"/>
      <c r="J419" s="9"/>
      <c r="K419" s="9"/>
      <c r="L419" s="9">
        <f t="shared" si="21"/>
        <v>0</v>
      </c>
      <c r="M419" s="9"/>
      <c r="N419" s="135">
        <v>7623000</v>
      </c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</row>
    <row r="420" spans="1:48" s="115" customFormat="1" ht="46.5" customHeight="1">
      <c r="A420" s="199"/>
      <c r="B420" s="4" t="s">
        <v>1458</v>
      </c>
      <c r="C420" s="29" t="s">
        <v>1459</v>
      </c>
      <c r="D420" s="68" t="s">
        <v>1025</v>
      </c>
      <c r="E420" s="7">
        <v>1999000</v>
      </c>
      <c r="F420" s="9">
        <v>120000</v>
      </c>
      <c r="G420" s="9">
        <v>400000</v>
      </c>
      <c r="H420" s="9">
        <v>80000</v>
      </c>
      <c r="I420" s="9">
        <v>80000</v>
      </c>
      <c r="J420" s="9">
        <v>14400</v>
      </c>
      <c r="K420" s="9">
        <v>1999000</v>
      </c>
      <c r="L420" s="9">
        <f t="shared" si="21"/>
        <v>2693400</v>
      </c>
      <c r="M420" s="9">
        <v>57</v>
      </c>
      <c r="N420" s="135">
        <v>1528600</v>
      </c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</row>
    <row r="421" spans="1:48" s="115" customFormat="1" ht="46.5" customHeight="1">
      <c r="A421" s="199"/>
      <c r="B421" s="4" t="s">
        <v>1460</v>
      </c>
      <c r="C421" s="29" t="s">
        <v>1461</v>
      </c>
      <c r="D421" s="68" t="s">
        <v>1025</v>
      </c>
      <c r="E421" s="7">
        <v>6750000</v>
      </c>
      <c r="F421" s="9"/>
      <c r="G421" s="9"/>
      <c r="H421" s="9"/>
      <c r="I421" s="9"/>
      <c r="J421" s="9"/>
      <c r="K421" s="9"/>
      <c r="L421" s="9">
        <f t="shared" si="21"/>
        <v>0</v>
      </c>
      <c r="M421" s="9"/>
      <c r="N421" s="135">
        <v>4288800</v>
      </c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</row>
    <row r="422" spans="1:48" s="115" customFormat="1" ht="46.5" customHeight="1">
      <c r="A422" s="199"/>
      <c r="B422" s="81" t="s">
        <v>1462</v>
      </c>
      <c r="C422" s="74" t="s">
        <v>1461</v>
      </c>
      <c r="D422" s="90" t="s">
        <v>1025</v>
      </c>
      <c r="E422" s="7">
        <v>8340000</v>
      </c>
      <c r="F422" s="9"/>
      <c r="G422" s="9"/>
      <c r="H422" s="9"/>
      <c r="I422" s="9"/>
      <c r="J422" s="9"/>
      <c r="K422" s="9"/>
      <c r="L422" s="9">
        <f t="shared" si="21"/>
        <v>0</v>
      </c>
      <c r="M422" s="9"/>
      <c r="N422" s="135">
        <v>5430019</v>
      </c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</row>
    <row r="423" spans="1:48" s="115" customFormat="1" ht="46.5" customHeight="1">
      <c r="A423" s="199"/>
      <c r="B423" s="81" t="s">
        <v>519</v>
      </c>
      <c r="C423" s="74" t="s">
        <v>1463</v>
      </c>
      <c r="D423" s="90" t="s">
        <v>908</v>
      </c>
      <c r="E423" s="7">
        <v>12000000</v>
      </c>
      <c r="F423" s="9">
        <v>0</v>
      </c>
      <c r="G423" s="9">
        <v>400000</v>
      </c>
      <c r="H423" s="9">
        <v>60000</v>
      </c>
      <c r="I423" s="9">
        <v>210000</v>
      </c>
      <c r="J423" s="9">
        <v>70000</v>
      </c>
      <c r="K423" s="9">
        <v>12000000</v>
      </c>
      <c r="L423" s="9">
        <f t="shared" si="21"/>
        <v>12740000</v>
      </c>
      <c r="M423" s="9">
        <v>64</v>
      </c>
      <c r="N423" s="135">
        <f>L423*M423/100</f>
        <v>8153600</v>
      </c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</row>
    <row r="424" spans="1:48" s="115" customFormat="1" ht="46.5" customHeight="1">
      <c r="A424" s="199"/>
      <c r="B424" s="4" t="s">
        <v>517</v>
      </c>
      <c r="C424" s="29" t="s">
        <v>1464</v>
      </c>
      <c r="D424" s="68" t="s">
        <v>1034</v>
      </c>
      <c r="E424" s="7">
        <v>20172000</v>
      </c>
      <c r="F424" s="9"/>
      <c r="G424" s="9"/>
      <c r="H424" s="9"/>
      <c r="I424" s="9"/>
      <c r="J424" s="9"/>
      <c r="K424" s="9"/>
      <c r="L424" s="9">
        <f t="shared" si="21"/>
        <v>0</v>
      </c>
      <c r="M424" s="9"/>
      <c r="N424" s="135">
        <v>13711750</v>
      </c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</row>
    <row r="425" spans="1:48" s="115" customFormat="1" ht="46.5" customHeight="1">
      <c r="A425" s="199"/>
      <c r="B425" s="81" t="s">
        <v>1465</v>
      </c>
      <c r="C425" s="74" t="s">
        <v>1466</v>
      </c>
      <c r="D425" s="90" t="s">
        <v>1025</v>
      </c>
      <c r="E425" s="7">
        <v>8520000</v>
      </c>
      <c r="F425" s="9"/>
      <c r="G425" s="9"/>
      <c r="H425" s="9"/>
      <c r="I425" s="9"/>
      <c r="J425" s="9"/>
      <c r="K425" s="9"/>
      <c r="L425" s="9">
        <f t="shared" si="21"/>
        <v>0</v>
      </c>
      <c r="M425" s="9"/>
      <c r="N425" s="135">
        <v>5570046</v>
      </c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</row>
    <row r="426" spans="1:48" s="115" customFormat="1" ht="46.5" customHeight="1">
      <c r="A426" s="199"/>
      <c r="B426" s="81" t="s">
        <v>468</v>
      </c>
      <c r="C426" s="74" t="s">
        <v>1467</v>
      </c>
      <c r="D426" s="90" t="s">
        <v>1468</v>
      </c>
      <c r="E426" s="7">
        <v>8616000</v>
      </c>
      <c r="F426" s="9"/>
      <c r="G426" s="9"/>
      <c r="H426" s="9"/>
      <c r="I426" s="9"/>
      <c r="J426" s="9"/>
      <c r="K426" s="9"/>
      <c r="L426" s="9">
        <f t="shared" si="21"/>
        <v>0</v>
      </c>
      <c r="M426" s="9"/>
      <c r="N426" s="135">
        <v>5487542</v>
      </c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</row>
    <row r="427" spans="1:48" s="115" customFormat="1" ht="46.5" customHeight="1">
      <c r="A427" s="199"/>
      <c r="B427" s="81" t="s">
        <v>447</v>
      </c>
      <c r="C427" s="74" t="s">
        <v>1469</v>
      </c>
      <c r="D427" s="90" t="s">
        <v>1025</v>
      </c>
      <c r="E427" s="7">
        <v>30600000</v>
      </c>
      <c r="F427" s="9">
        <v>0</v>
      </c>
      <c r="G427" s="9">
        <v>998000</v>
      </c>
      <c r="H427" s="9">
        <v>100000</v>
      </c>
      <c r="I427" s="9">
        <v>600000</v>
      </c>
      <c r="J427" s="9">
        <v>140000</v>
      </c>
      <c r="K427" s="9">
        <v>30600000</v>
      </c>
      <c r="L427" s="9">
        <f t="shared" si="21"/>
        <v>32438000</v>
      </c>
      <c r="M427" s="9">
        <v>60</v>
      </c>
      <c r="N427" s="135">
        <f>L427*M427/100</f>
        <v>19462800</v>
      </c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</row>
    <row r="428" spans="1:48" s="115" customFormat="1" ht="46.5" customHeight="1">
      <c r="A428" s="199"/>
      <c r="B428" s="81" t="s">
        <v>108</v>
      </c>
      <c r="C428" s="74" t="s">
        <v>1470</v>
      </c>
      <c r="D428" s="90" t="s">
        <v>1025</v>
      </c>
      <c r="E428" s="7">
        <v>13806940</v>
      </c>
      <c r="F428" s="9"/>
      <c r="G428" s="9"/>
      <c r="H428" s="9"/>
      <c r="I428" s="9"/>
      <c r="J428" s="9"/>
      <c r="K428" s="9"/>
      <c r="L428" s="9">
        <f t="shared" si="21"/>
        <v>0</v>
      </c>
      <c r="M428" s="9"/>
      <c r="N428" s="135">
        <v>8692164</v>
      </c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</row>
    <row r="429" spans="1:48" s="115" customFormat="1" ht="46.5" customHeight="1">
      <c r="A429" s="199"/>
      <c r="B429" s="4" t="s">
        <v>455</v>
      </c>
      <c r="C429" s="29" t="s">
        <v>1471</v>
      </c>
      <c r="D429" s="68" t="s">
        <v>1025</v>
      </c>
      <c r="E429" s="7">
        <v>13896000</v>
      </c>
      <c r="F429" s="9"/>
      <c r="G429" s="9"/>
      <c r="H429" s="9"/>
      <c r="I429" s="9"/>
      <c r="J429" s="9"/>
      <c r="K429" s="9"/>
      <c r="L429" s="9">
        <f t="shared" si="21"/>
        <v>0</v>
      </c>
      <c r="M429" s="9"/>
      <c r="N429" s="135">
        <v>9190800</v>
      </c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</row>
    <row r="430" spans="1:48" s="115" customFormat="1" ht="46.5" customHeight="1">
      <c r="A430" s="199"/>
      <c r="B430" s="4" t="s">
        <v>1442</v>
      </c>
      <c r="C430" s="29" t="s">
        <v>1472</v>
      </c>
      <c r="D430" s="68" t="s">
        <v>984</v>
      </c>
      <c r="E430" s="7">
        <v>7260000</v>
      </c>
      <c r="F430" s="9"/>
      <c r="G430" s="9"/>
      <c r="H430" s="9"/>
      <c r="I430" s="9"/>
      <c r="J430" s="9"/>
      <c r="K430" s="9"/>
      <c r="L430" s="9">
        <f t="shared" si="21"/>
        <v>0</v>
      </c>
      <c r="M430" s="9"/>
      <c r="N430" s="135">
        <v>4584363</v>
      </c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</row>
    <row r="431" spans="1:48" s="115" customFormat="1" ht="46.5" customHeight="1">
      <c r="A431" s="199"/>
      <c r="B431" s="4" t="s">
        <v>1357</v>
      </c>
      <c r="C431" s="29" t="s">
        <v>1445</v>
      </c>
      <c r="D431" s="68" t="s">
        <v>984</v>
      </c>
      <c r="E431" s="124">
        <v>4368000</v>
      </c>
      <c r="F431" s="9">
        <v>0</v>
      </c>
      <c r="G431" s="9">
        <v>400000</v>
      </c>
      <c r="H431" s="9">
        <v>160000</v>
      </c>
      <c r="I431" s="9">
        <v>80000</v>
      </c>
      <c r="J431" s="9">
        <v>30000</v>
      </c>
      <c r="K431" s="9">
        <v>8913000</v>
      </c>
      <c r="L431" s="9">
        <f t="shared" si="21"/>
        <v>9583000</v>
      </c>
      <c r="M431" s="9">
        <v>60</v>
      </c>
      <c r="N431" s="135">
        <f>L431*M431/100</f>
        <v>5749800</v>
      </c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</row>
    <row r="432" spans="1:48" s="72" customFormat="1" ht="21" customHeight="1">
      <c r="A432" s="200"/>
      <c r="B432" s="200"/>
      <c r="C432" s="200"/>
      <c r="D432" s="200"/>
      <c r="E432" s="157">
        <f aca="true" t="shared" si="22" ref="E432:L432">SUM(E341:E431)</f>
        <v>2881609904</v>
      </c>
      <c r="F432" s="157">
        <f t="shared" si="22"/>
        <v>2120000</v>
      </c>
      <c r="G432" s="157">
        <f t="shared" si="22"/>
        <v>27787000</v>
      </c>
      <c r="H432" s="157">
        <f t="shared" si="22"/>
        <v>3405000</v>
      </c>
      <c r="I432" s="157">
        <f t="shared" si="22"/>
        <v>17052240</v>
      </c>
      <c r="J432" s="157">
        <f t="shared" si="22"/>
        <v>3721369</v>
      </c>
      <c r="K432" s="157">
        <f t="shared" si="22"/>
        <v>937979655</v>
      </c>
      <c r="L432" s="157">
        <f t="shared" si="22"/>
        <v>1001955264</v>
      </c>
      <c r="M432" s="157"/>
      <c r="N432" s="158">
        <f>SUM(N341:N431)</f>
        <v>1514134448.6000001</v>
      </c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  <c r="AR432" s="147"/>
      <c r="AS432" s="147"/>
      <c r="AT432" s="147"/>
      <c r="AU432" s="147"/>
      <c r="AV432" s="147"/>
    </row>
    <row r="433" spans="1:48" s="115" customFormat="1" ht="46.5" customHeight="1">
      <c r="A433" s="201" t="s">
        <v>232</v>
      </c>
      <c r="B433" s="4" t="s">
        <v>1473</v>
      </c>
      <c r="C433" s="29" t="s">
        <v>1474</v>
      </c>
      <c r="D433" s="68" t="s">
        <v>919</v>
      </c>
      <c r="E433" s="9">
        <v>10104246</v>
      </c>
      <c r="F433" s="9"/>
      <c r="G433" s="9"/>
      <c r="H433" s="9"/>
      <c r="I433" s="9"/>
      <c r="J433" s="9"/>
      <c r="K433" s="9"/>
      <c r="L433" s="9">
        <f>F433+G433+H433+I433+J433+K433</f>
        <v>0</v>
      </c>
      <c r="M433" s="9"/>
      <c r="N433" s="135">
        <v>4041698</v>
      </c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</row>
    <row r="434" spans="1:48" s="115" customFormat="1" ht="46.5" customHeight="1">
      <c r="A434" s="202"/>
      <c r="B434" s="4" t="s">
        <v>649</v>
      </c>
      <c r="C434" s="29" t="s">
        <v>1475</v>
      </c>
      <c r="D434" s="68" t="s">
        <v>1356</v>
      </c>
      <c r="E434" s="9">
        <v>16800000</v>
      </c>
      <c r="F434" s="9"/>
      <c r="G434" s="9"/>
      <c r="H434" s="9"/>
      <c r="I434" s="9"/>
      <c r="J434" s="9"/>
      <c r="K434" s="9">
        <v>16800000</v>
      </c>
      <c r="L434" s="9">
        <f>F434+G434+H434+I434+J434+K434</f>
        <v>16800000</v>
      </c>
      <c r="M434" s="9">
        <v>50</v>
      </c>
      <c r="N434" s="135">
        <f>L434*M434/100</f>
        <v>8400000</v>
      </c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</row>
    <row r="435" spans="1:48" s="115" customFormat="1" ht="46.5" customHeight="1">
      <c r="A435" s="202"/>
      <c r="B435" s="4" t="s">
        <v>649</v>
      </c>
      <c r="C435" s="29" t="s">
        <v>1476</v>
      </c>
      <c r="D435" s="68" t="s">
        <v>1356</v>
      </c>
      <c r="E435" s="9">
        <v>50540400</v>
      </c>
      <c r="F435" s="9"/>
      <c r="G435" s="9"/>
      <c r="H435" s="9"/>
      <c r="I435" s="9"/>
      <c r="J435" s="9"/>
      <c r="K435" s="9"/>
      <c r="L435" s="9">
        <v>50540400</v>
      </c>
      <c r="M435" s="9">
        <v>50</v>
      </c>
      <c r="N435" s="135">
        <f>L435*M435/100</f>
        <v>25270200</v>
      </c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</row>
    <row r="436" spans="1:48" s="115" customFormat="1" ht="46.5" customHeight="1">
      <c r="A436" s="202"/>
      <c r="B436" s="29" t="s">
        <v>1477</v>
      </c>
      <c r="C436" s="29" t="s">
        <v>379</v>
      </c>
      <c r="D436" s="68" t="s">
        <v>328</v>
      </c>
      <c r="E436" s="9">
        <v>6300000</v>
      </c>
      <c r="F436" s="9"/>
      <c r="G436" s="9"/>
      <c r="H436" s="9"/>
      <c r="I436" s="9"/>
      <c r="J436" s="9"/>
      <c r="K436" s="9"/>
      <c r="L436" s="9">
        <v>6300000</v>
      </c>
      <c r="M436" s="9">
        <v>50</v>
      </c>
      <c r="N436" s="135">
        <f>L436*M436/100</f>
        <v>3150000</v>
      </c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</row>
    <row r="437" spans="1:48" s="115" customFormat="1" ht="46.5" customHeight="1">
      <c r="A437" s="202"/>
      <c r="B437" s="4" t="s">
        <v>823</v>
      </c>
      <c r="C437" s="29" t="s">
        <v>379</v>
      </c>
      <c r="D437" s="68" t="s">
        <v>1356</v>
      </c>
      <c r="E437" s="9">
        <v>10500000</v>
      </c>
      <c r="F437" s="9"/>
      <c r="G437" s="9"/>
      <c r="H437" s="9"/>
      <c r="I437" s="9"/>
      <c r="J437" s="9"/>
      <c r="K437" s="9"/>
      <c r="L437" s="9">
        <v>10500000</v>
      </c>
      <c r="M437" s="9">
        <v>50</v>
      </c>
      <c r="N437" s="135">
        <f>L437*M437/100</f>
        <v>5250000</v>
      </c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</row>
    <row r="438" spans="1:48" s="78" customFormat="1" ht="46.5" customHeight="1">
      <c r="A438" s="202"/>
      <c r="B438" s="4" t="s">
        <v>591</v>
      </c>
      <c r="C438" s="29" t="s">
        <v>1478</v>
      </c>
      <c r="D438" s="68" t="s">
        <v>1051</v>
      </c>
      <c r="E438" s="9">
        <v>27525764</v>
      </c>
      <c r="F438" s="9">
        <v>0</v>
      </c>
      <c r="G438" s="9">
        <v>980000</v>
      </c>
      <c r="H438" s="9">
        <v>90000</v>
      </c>
      <c r="I438" s="9">
        <v>490000</v>
      </c>
      <c r="J438" s="9">
        <v>160000</v>
      </c>
      <c r="K438" s="9">
        <v>27525764</v>
      </c>
      <c r="L438" s="9">
        <f aca="true" t="shared" si="23" ref="L438:L481">F438+G438+H438+I438+J438+K438</f>
        <v>29245764</v>
      </c>
      <c r="M438" s="9">
        <v>40</v>
      </c>
      <c r="N438" s="135">
        <f>L438*M438/100</f>
        <v>11698305.6</v>
      </c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  <c r="Z438" s="149"/>
      <c r="AA438" s="149"/>
      <c r="AB438" s="149"/>
      <c r="AC438" s="149"/>
      <c r="AD438" s="149"/>
      <c r="AE438" s="149"/>
      <c r="AF438" s="149"/>
      <c r="AG438" s="149"/>
      <c r="AH438" s="149"/>
      <c r="AI438" s="149"/>
      <c r="AJ438" s="149"/>
      <c r="AK438" s="149"/>
      <c r="AL438" s="149"/>
      <c r="AM438" s="149"/>
      <c r="AN438" s="149"/>
      <c r="AO438" s="149"/>
      <c r="AP438" s="149"/>
      <c r="AQ438" s="149"/>
      <c r="AR438" s="149"/>
      <c r="AS438" s="149"/>
      <c r="AT438" s="149"/>
      <c r="AU438" s="149"/>
      <c r="AV438" s="149"/>
    </row>
    <row r="439" spans="1:48" s="78" customFormat="1" ht="46.5" customHeight="1">
      <c r="A439" s="202"/>
      <c r="B439" s="89" t="s">
        <v>246</v>
      </c>
      <c r="C439" s="75" t="s">
        <v>1479</v>
      </c>
      <c r="D439" s="90" t="s">
        <v>1045</v>
      </c>
      <c r="E439" s="76">
        <v>46190698</v>
      </c>
      <c r="F439" s="9"/>
      <c r="G439" s="9"/>
      <c r="H439" s="9"/>
      <c r="I439" s="9"/>
      <c r="J439" s="9"/>
      <c r="K439" s="9"/>
      <c r="L439" s="9">
        <f t="shared" si="23"/>
        <v>0</v>
      </c>
      <c r="M439" s="9"/>
      <c r="N439" s="135">
        <v>26513112</v>
      </c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  <c r="Z439" s="149"/>
      <c r="AA439" s="149"/>
      <c r="AB439" s="149"/>
      <c r="AC439" s="149"/>
      <c r="AD439" s="149"/>
      <c r="AE439" s="149"/>
      <c r="AF439" s="149"/>
      <c r="AG439" s="149"/>
      <c r="AH439" s="149"/>
      <c r="AI439" s="149"/>
      <c r="AJ439" s="149"/>
      <c r="AK439" s="149"/>
      <c r="AL439" s="149"/>
      <c r="AM439" s="149"/>
      <c r="AN439" s="149"/>
      <c r="AO439" s="149"/>
      <c r="AP439" s="149"/>
      <c r="AQ439" s="149"/>
      <c r="AR439" s="149"/>
      <c r="AS439" s="149"/>
      <c r="AT439" s="149"/>
      <c r="AU439" s="149"/>
      <c r="AV439" s="149"/>
    </row>
    <row r="440" spans="1:48" s="78" customFormat="1" ht="46.5" customHeight="1">
      <c r="A440" s="202"/>
      <c r="B440" s="4" t="s">
        <v>584</v>
      </c>
      <c r="C440" s="29" t="s">
        <v>1094</v>
      </c>
      <c r="D440" s="68" t="s">
        <v>1051</v>
      </c>
      <c r="E440" s="9">
        <v>9713000</v>
      </c>
      <c r="F440" s="9"/>
      <c r="G440" s="9"/>
      <c r="H440" s="9"/>
      <c r="I440" s="9"/>
      <c r="J440" s="9"/>
      <c r="K440" s="9"/>
      <c r="L440" s="9">
        <f t="shared" si="23"/>
        <v>0</v>
      </c>
      <c r="M440" s="9"/>
      <c r="N440" s="135">
        <v>4869901</v>
      </c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  <c r="Z440" s="149"/>
      <c r="AA440" s="149"/>
      <c r="AB440" s="149"/>
      <c r="AC440" s="149"/>
      <c r="AD440" s="149"/>
      <c r="AE440" s="149"/>
      <c r="AF440" s="149"/>
      <c r="AG440" s="149"/>
      <c r="AH440" s="149"/>
      <c r="AI440" s="149"/>
      <c r="AJ440" s="149"/>
      <c r="AK440" s="149"/>
      <c r="AL440" s="149"/>
      <c r="AM440" s="149"/>
      <c r="AN440" s="149"/>
      <c r="AO440" s="149"/>
      <c r="AP440" s="149"/>
      <c r="AQ440" s="149"/>
      <c r="AR440" s="149"/>
      <c r="AS440" s="149"/>
      <c r="AT440" s="149"/>
      <c r="AU440" s="149"/>
      <c r="AV440" s="149"/>
    </row>
    <row r="441" spans="1:48" s="78" customFormat="1" ht="46.5" customHeight="1">
      <c r="A441" s="202"/>
      <c r="B441" s="4" t="s">
        <v>359</v>
      </c>
      <c r="C441" s="29" t="s">
        <v>1480</v>
      </c>
      <c r="D441" s="68" t="s">
        <v>1040</v>
      </c>
      <c r="E441" s="9">
        <v>6277749</v>
      </c>
      <c r="F441" s="9"/>
      <c r="G441" s="9"/>
      <c r="H441" s="9"/>
      <c r="I441" s="9"/>
      <c r="J441" s="9"/>
      <c r="K441" s="9"/>
      <c r="L441" s="9">
        <f t="shared" si="23"/>
        <v>0</v>
      </c>
      <c r="M441" s="9"/>
      <c r="N441" s="135">
        <v>3935890</v>
      </c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49"/>
      <c r="AA441" s="149"/>
      <c r="AB441" s="149"/>
      <c r="AC441" s="149"/>
      <c r="AD441" s="149"/>
      <c r="AE441" s="149"/>
      <c r="AF441" s="149"/>
      <c r="AG441" s="149"/>
      <c r="AH441" s="149"/>
      <c r="AI441" s="149"/>
      <c r="AJ441" s="149"/>
      <c r="AK441" s="149"/>
      <c r="AL441" s="149"/>
      <c r="AM441" s="149"/>
      <c r="AN441" s="149"/>
      <c r="AO441" s="149"/>
      <c r="AP441" s="149"/>
      <c r="AQ441" s="149"/>
      <c r="AR441" s="149"/>
      <c r="AS441" s="149"/>
      <c r="AT441" s="149"/>
      <c r="AU441" s="149"/>
      <c r="AV441" s="149"/>
    </row>
    <row r="442" spans="1:48" s="115" customFormat="1" ht="46.5" customHeight="1">
      <c r="A442" s="202"/>
      <c r="B442" s="4" t="s">
        <v>374</v>
      </c>
      <c r="C442" s="29" t="s">
        <v>379</v>
      </c>
      <c r="D442" s="90" t="s">
        <v>328</v>
      </c>
      <c r="E442" s="9">
        <v>16800000</v>
      </c>
      <c r="F442" s="9"/>
      <c r="G442" s="9"/>
      <c r="H442" s="9"/>
      <c r="I442" s="9"/>
      <c r="J442" s="9"/>
      <c r="K442" s="9">
        <v>16800000</v>
      </c>
      <c r="L442" s="9">
        <f t="shared" si="23"/>
        <v>16800000</v>
      </c>
      <c r="M442" s="9">
        <v>50</v>
      </c>
      <c r="N442" s="135">
        <f>L442*M442/100</f>
        <v>8400000</v>
      </c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</row>
    <row r="443" spans="1:48" s="82" customFormat="1" ht="46.5" customHeight="1">
      <c r="A443" s="202"/>
      <c r="B443" s="81" t="s">
        <v>662</v>
      </c>
      <c r="C443" s="74" t="s">
        <v>1481</v>
      </c>
      <c r="D443" s="110" t="s">
        <v>1045</v>
      </c>
      <c r="E443" s="9">
        <v>13508820</v>
      </c>
      <c r="F443" s="9">
        <v>0</v>
      </c>
      <c r="G443" s="9">
        <v>450000</v>
      </c>
      <c r="H443" s="9">
        <v>0</v>
      </c>
      <c r="I443" s="9">
        <v>102150</v>
      </c>
      <c r="J443" s="9">
        <v>80000</v>
      </c>
      <c r="K443" s="9">
        <v>6078969</v>
      </c>
      <c r="L443" s="9">
        <f t="shared" si="23"/>
        <v>6711119</v>
      </c>
      <c r="M443" s="9">
        <v>55</v>
      </c>
      <c r="N443" s="135">
        <v>7846200</v>
      </c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</row>
    <row r="444" spans="1:48" s="82" customFormat="1" ht="46.5" customHeight="1">
      <c r="A444" s="202"/>
      <c r="B444" s="81" t="s">
        <v>1482</v>
      </c>
      <c r="C444" s="74" t="s">
        <v>1483</v>
      </c>
      <c r="D444" s="110" t="s">
        <v>1045</v>
      </c>
      <c r="E444" s="9">
        <v>14197270</v>
      </c>
      <c r="F444" s="9"/>
      <c r="G444" s="9"/>
      <c r="H444" s="9"/>
      <c r="I444" s="9"/>
      <c r="J444" s="9"/>
      <c r="K444" s="9"/>
      <c r="L444" s="9">
        <f t="shared" si="23"/>
        <v>0</v>
      </c>
      <c r="M444" s="9"/>
      <c r="N444" s="135">
        <v>8958762</v>
      </c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</row>
    <row r="445" spans="1:48" s="85" customFormat="1" ht="46.5" customHeight="1">
      <c r="A445" s="202"/>
      <c r="B445" s="26" t="s">
        <v>1484</v>
      </c>
      <c r="C445" s="30" t="s">
        <v>1485</v>
      </c>
      <c r="D445" s="71" t="s">
        <v>1045</v>
      </c>
      <c r="E445" s="9">
        <v>15691500</v>
      </c>
      <c r="F445" s="9"/>
      <c r="G445" s="9"/>
      <c r="H445" s="9"/>
      <c r="I445" s="9"/>
      <c r="J445" s="9"/>
      <c r="K445" s="9"/>
      <c r="L445" s="9">
        <f t="shared" si="23"/>
        <v>0</v>
      </c>
      <c r="M445" s="9"/>
      <c r="N445" s="135">
        <v>9001355</v>
      </c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</row>
    <row r="446" spans="1:48" s="82" customFormat="1" ht="46.5" customHeight="1">
      <c r="A446" s="202"/>
      <c r="B446" s="4" t="s">
        <v>1486</v>
      </c>
      <c r="C446" s="29" t="s">
        <v>1487</v>
      </c>
      <c r="D446" s="68" t="s">
        <v>1425</v>
      </c>
      <c r="E446" s="9">
        <v>11998440</v>
      </c>
      <c r="F446" s="9">
        <v>0</v>
      </c>
      <c r="G446" s="9">
        <v>580000</v>
      </c>
      <c r="H446" s="9">
        <v>0</v>
      </c>
      <c r="I446" s="9">
        <v>359900</v>
      </c>
      <c r="J446" s="9">
        <v>43000</v>
      </c>
      <c r="K446" s="9">
        <v>11998440</v>
      </c>
      <c r="L446" s="9">
        <f t="shared" si="23"/>
        <v>12981340</v>
      </c>
      <c r="M446" s="9">
        <v>63</v>
      </c>
      <c r="N446" s="135">
        <v>8208500</v>
      </c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</row>
    <row r="447" spans="1:48" s="82" customFormat="1" ht="46.5" customHeight="1">
      <c r="A447" s="202"/>
      <c r="B447" s="4" t="s">
        <v>577</v>
      </c>
      <c r="C447" s="29" t="s">
        <v>1488</v>
      </c>
      <c r="D447" s="68" t="s">
        <v>1045</v>
      </c>
      <c r="E447" s="9">
        <v>14376804</v>
      </c>
      <c r="F447" s="9"/>
      <c r="G447" s="9"/>
      <c r="H447" s="9"/>
      <c r="I447" s="9"/>
      <c r="J447" s="9"/>
      <c r="K447" s="9"/>
      <c r="L447" s="9">
        <f t="shared" si="23"/>
        <v>0</v>
      </c>
      <c r="M447" s="9"/>
      <c r="N447" s="135">
        <v>8410489</v>
      </c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</row>
    <row r="448" spans="1:48" s="82" customFormat="1" ht="46.5" customHeight="1">
      <c r="A448" s="202"/>
      <c r="B448" s="4" t="s">
        <v>242</v>
      </c>
      <c r="C448" s="29" t="s">
        <v>1489</v>
      </c>
      <c r="D448" s="68" t="s">
        <v>1045</v>
      </c>
      <c r="E448" s="9">
        <v>125233709</v>
      </c>
      <c r="F448" s="9"/>
      <c r="G448" s="9"/>
      <c r="H448" s="9"/>
      <c r="I448" s="9"/>
      <c r="J448" s="9"/>
      <c r="K448" s="9"/>
      <c r="L448" s="9">
        <f t="shared" si="23"/>
        <v>0</v>
      </c>
      <c r="M448" s="9"/>
      <c r="N448" s="135">
        <v>72021751</v>
      </c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</row>
    <row r="449" spans="1:48" s="115" customFormat="1" ht="46.5" customHeight="1">
      <c r="A449" s="202"/>
      <c r="B449" s="4" t="s">
        <v>374</v>
      </c>
      <c r="C449" s="29" t="s">
        <v>1490</v>
      </c>
      <c r="D449" s="68" t="s">
        <v>1014</v>
      </c>
      <c r="E449" s="9">
        <f>1602000+3498000</f>
        <v>5100000</v>
      </c>
      <c r="F449" s="9"/>
      <c r="G449" s="9"/>
      <c r="H449" s="9"/>
      <c r="I449" s="9"/>
      <c r="J449" s="9"/>
      <c r="K449" s="9"/>
      <c r="L449" s="9">
        <f t="shared" si="23"/>
        <v>0</v>
      </c>
      <c r="M449" s="9"/>
      <c r="N449" s="135">
        <v>2174885</v>
      </c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</row>
    <row r="450" spans="1:48" s="115" customFormat="1" ht="46.5" customHeight="1">
      <c r="A450" s="202"/>
      <c r="B450" s="4" t="s">
        <v>757</v>
      </c>
      <c r="C450" s="29" t="s">
        <v>1491</v>
      </c>
      <c r="D450" s="68" t="s">
        <v>984</v>
      </c>
      <c r="E450" s="9">
        <v>13455138</v>
      </c>
      <c r="F450" s="9"/>
      <c r="G450" s="9"/>
      <c r="H450" s="9"/>
      <c r="I450" s="9"/>
      <c r="J450" s="9"/>
      <c r="K450" s="9"/>
      <c r="L450" s="9">
        <f t="shared" si="23"/>
        <v>0</v>
      </c>
      <c r="M450" s="9"/>
      <c r="N450" s="135">
        <v>8496930</v>
      </c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</row>
    <row r="451" spans="1:48" s="115" customFormat="1" ht="46.5" customHeight="1">
      <c r="A451" s="202"/>
      <c r="B451" s="4" t="s">
        <v>248</v>
      </c>
      <c r="C451" s="29" t="s">
        <v>1492</v>
      </c>
      <c r="D451" s="68" t="s">
        <v>1045</v>
      </c>
      <c r="E451" s="9">
        <v>74925442</v>
      </c>
      <c r="F451" s="9">
        <v>0</v>
      </c>
      <c r="G451" s="9">
        <v>2800000</v>
      </c>
      <c r="H451" s="9">
        <v>0</v>
      </c>
      <c r="I451" s="9">
        <v>1290000</v>
      </c>
      <c r="J451" s="9">
        <v>373600</v>
      </c>
      <c r="K451" s="9">
        <v>74925442</v>
      </c>
      <c r="L451" s="9">
        <f t="shared" si="23"/>
        <v>79389042</v>
      </c>
      <c r="M451" s="9">
        <v>60</v>
      </c>
      <c r="N451" s="135">
        <f>L451*M451/100</f>
        <v>47633425.2</v>
      </c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</row>
    <row r="452" spans="1:48" s="115" customFormat="1" ht="46.5" customHeight="1">
      <c r="A452" s="202"/>
      <c r="B452" s="4" t="s">
        <v>825</v>
      </c>
      <c r="C452" s="29" t="s">
        <v>1493</v>
      </c>
      <c r="D452" s="68" t="s">
        <v>1045</v>
      </c>
      <c r="E452" s="9">
        <v>49407588</v>
      </c>
      <c r="F452" s="9"/>
      <c r="G452" s="9"/>
      <c r="H452" s="9"/>
      <c r="I452" s="9"/>
      <c r="J452" s="9"/>
      <c r="K452" s="9"/>
      <c r="L452" s="9">
        <f t="shared" si="23"/>
        <v>0</v>
      </c>
      <c r="M452" s="9"/>
      <c r="N452" s="135">
        <v>30812338</v>
      </c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</row>
    <row r="453" spans="1:48" s="115" customFormat="1" ht="46.5" customHeight="1">
      <c r="A453" s="202"/>
      <c r="B453" s="4" t="s">
        <v>374</v>
      </c>
      <c r="C453" s="29" t="s">
        <v>1494</v>
      </c>
      <c r="D453" s="68" t="s">
        <v>921</v>
      </c>
      <c r="E453" s="9">
        <v>40790918</v>
      </c>
      <c r="F453" s="9"/>
      <c r="G453" s="9"/>
      <c r="H453" s="9"/>
      <c r="I453" s="9"/>
      <c r="J453" s="9"/>
      <c r="K453" s="9"/>
      <c r="L453" s="9">
        <f t="shared" si="23"/>
        <v>0</v>
      </c>
      <c r="M453" s="9"/>
      <c r="N453" s="135">
        <v>26038265</v>
      </c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</row>
    <row r="454" spans="1:48" s="115" customFormat="1" ht="46.5" customHeight="1">
      <c r="A454" s="202"/>
      <c r="B454" s="4" t="s">
        <v>1495</v>
      </c>
      <c r="C454" s="29" t="s">
        <v>1496</v>
      </c>
      <c r="D454" s="68" t="s">
        <v>1356</v>
      </c>
      <c r="E454" s="9">
        <v>62059944</v>
      </c>
      <c r="F454" s="9"/>
      <c r="G454" s="9"/>
      <c r="H454" s="9"/>
      <c r="I454" s="9"/>
      <c r="J454" s="9"/>
      <c r="K454" s="9">
        <v>62059944</v>
      </c>
      <c r="L454" s="9">
        <f t="shared" si="23"/>
        <v>62059944</v>
      </c>
      <c r="M454" s="9">
        <v>50</v>
      </c>
      <c r="N454" s="135">
        <v>31030000</v>
      </c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</row>
    <row r="455" spans="1:48" s="115" customFormat="1" ht="46.5" customHeight="1">
      <c r="A455" s="202"/>
      <c r="B455" s="4" t="s">
        <v>927</v>
      </c>
      <c r="C455" s="29" t="s">
        <v>1497</v>
      </c>
      <c r="D455" s="68" t="s">
        <v>1045</v>
      </c>
      <c r="E455" s="9">
        <v>30234142</v>
      </c>
      <c r="F455" s="9"/>
      <c r="G455" s="9"/>
      <c r="H455" s="9"/>
      <c r="I455" s="9"/>
      <c r="J455" s="9"/>
      <c r="K455" s="9"/>
      <c r="L455" s="9">
        <f t="shared" si="23"/>
        <v>0</v>
      </c>
      <c r="M455" s="9"/>
      <c r="N455" s="135">
        <v>17510296</v>
      </c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</row>
    <row r="456" spans="1:48" s="115" customFormat="1" ht="46.5" customHeight="1">
      <c r="A456" s="202"/>
      <c r="B456" s="4" t="s">
        <v>235</v>
      </c>
      <c r="C456" s="29" t="s">
        <v>1498</v>
      </c>
      <c r="D456" s="68" t="s">
        <v>1045</v>
      </c>
      <c r="E456" s="9">
        <v>66999564</v>
      </c>
      <c r="F456" s="9"/>
      <c r="G456" s="9"/>
      <c r="H456" s="9"/>
      <c r="I456" s="9"/>
      <c r="J456" s="9"/>
      <c r="K456" s="9"/>
      <c r="L456" s="9">
        <f t="shared" si="23"/>
        <v>0</v>
      </c>
      <c r="M456" s="9"/>
      <c r="N456" s="135">
        <v>38061911</v>
      </c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</row>
    <row r="457" spans="1:48" s="115" customFormat="1" ht="46.5" customHeight="1">
      <c r="A457" s="202"/>
      <c r="B457" s="4" t="s">
        <v>825</v>
      </c>
      <c r="C457" s="29" t="s">
        <v>1499</v>
      </c>
      <c r="D457" s="68" t="s">
        <v>1034</v>
      </c>
      <c r="E457" s="9">
        <v>121967580</v>
      </c>
      <c r="F457" s="9"/>
      <c r="G457" s="9"/>
      <c r="H457" s="9"/>
      <c r="I457" s="9"/>
      <c r="J457" s="9"/>
      <c r="K457" s="9"/>
      <c r="L457" s="9">
        <f t="shared" si="23"/>
        <v>0</v>
      </c>
      <c r="M457" s="9"/>
      <c r="N457" s="135">
        <v>8156946</v>
      </c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</row>
    <row r="458" spans="1:48" s="115" customFormat="1" ht="46.5" customHeight="1">
      <c r="A458" s="202"/>
      <c r="B458" s="4" t="s">
        <v>1500</v>
      </c>
      <c r="C458" s="29" t="s">
        <v>1501</v>
      </c>
      <c r="D458" s="68" t="s">
        <v>1045</v>
      </c>
      <c r="E458" s="9">
        <v>16405922</v>
      </c>
      <c r="F458" s="9"/>
      <c r="G458" s="9"/>
      <c r="H458" s="9"/>
      <c r="I458" s="9"/>
      <c r="J458" s="9"/>
      <c r="K458" s="9"/>
      <c r="L458" s="9">
        <f t="shared" si="23"/>
        <v>0</v>
      </c>
      <c r="M458" s="9"/>
      <c r="N458" s="135">
        <v>10149553</v>
      </c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</row>
    <row r="459" spans="1:48" s="115" customFormat="1" ht="46.5" customHeight="1">
      <c r="A459" s="202"/>
      <c r="B459" s="4" t="s">
        <v>374</v>
      </c>
      <c r="C459" s="29" t="s">
        <v>1502</v>
      </c>
      <c r="D459" s="68" t="s">
        <v>1040</v>
      </c>
      <c r="E459" s="9">
        <v>39079690</v>
      </c>
      <c r="F459" s="9"/>
      <c r="G459" s="9"/>
      <c r="H459" s="9"/>
      <c r="I459" s="9"/>
      <c r="J459" s="9"/>
      <c r="K459" s="9"/>
      <c r="L459" s="9">
        <f t="shared" si="23"/>
        <v>0</v>
      </c>
      <c r="M459" s="9"/>
      <c r="N459" s="135">
        <v>23948623</v>
      </c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</row>
    <row r="460" spans="1:48" s="115" customFormat="1" ht="46.5" customHeight="1">
      <c r="A460" s="202"/>
      <c r="B460" s="4" t="s">
        <v>374</v>
      </c>
      <c r="C460" s="29" t="s">
        <v>1503</v>
      </c>
      <c r="D460" s="68" t="s">
        <v>1040</v>
      </c>
      <c r="E460" s="9">
        <v>38948834</v>
      </c>
      <c r="F460" s="9"/>
      <c r="G460" s="9"/>
      <c r="H460" s="9"/>
      <c r="I460" s="9"/>
      <c r="J460" s="9"/>
      <c r="K460" s="9"/>
      <c r="L460" s="9">
        <f t="shared" si="23"/>
        <v>0</v>
      </c>
      <c r="M460" s="9"/>
      <c r="N460" s="135">
        <v>23888983</v>
      </c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</row>
    <row r="461" spans="1:48" s="115" customFormat="1" ht="46.5" customHeight="1">
      <c r="A461" s="202"/>
      <c r="B461" s="4" t="s">
        <v>374</v>
      </c>
      <c r="C461" s="29" t="s">
        <v>1504</v>
      </c>
      <c r="D461" s="68" t="s">
        <v>1505</v>
      </c>
      <c r="E461" s="125">
        <v>16528000</v>
      </c>
      <c r="F461" s="9"/>
      <c r="G461" s="9"/>
      <c r="H461" s="9"/>
      <c r="I461" s="9"/>
      <c r="J461" s="9"/>
      <c r="K461" s="9"/>
      <c r="L461" s="9">
        <f t="shared" si="23"/>
        <v>0</v>
      </c>
      <c r="M461" s="9"/>
      <c r="N461" s="135">
        <v>10076137</v>
      </c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</row>
    <row r="462" spans="1:48" s="115" customFormat="1" ht="46.5" customHeight="1">
      <c r="A462" s="202"/>
      <c r="B462" s="4" t="s">
        <v>374</v>
      </c>
      <c r="C462" s="29" t="s">
        <v>1506</v>
      </c>
      <c r="D462" s="68" t="s">
        <v>1051</v>
      </c>
      <c r="E462" s="125">
        <v>13180976</v>
      </c>
      <c r="F462" s="9"/>
      <c r="G462" s="9"/>
      <c r="H462" s="9"/>
      <c r="I462" s="9"/>
      <c r="J462" s="9"/>
      <c r="K462" s="9"/>
      <c r="L462" s="9">
        <f t="shared" si="23"/>
        <v>0</v>
      </c>
      <c r="M462" s="9"/>
      <c r="N462" s="135">
        <v>5726296</v>
      </c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</row>
    <row r="463" spans="1:48" s="115" customFormat="1" ht="46.5" customHeight="1">
      <c r="A463" s="202"/>
      <c r="B463" s="4" t="s">
        <v>1495</v>
      </c>
      <c r="C463" s="29" t="s">
        <v>1507</v>
      </c>
      <c r="D463" s="68" t="s">
        <v>328</v>
      </c>
      <c r="E463" s="9">
        <v>57633000</v>
      </c>
      <c r="F463" s="9"/>
      <c r="G463" s="9"/>
      <c r="H463" s="9"/>
      <c r="I463" s="9"/>
      <c r="J463" s="9"/>
      <c r="K463" s="9"/>
      <c r="L463" s="9">
        <f t="shared" si="23"/>
        <v>0</v>
      </c>
      <c r="M463" s="9"/>
      <c r="N463" s="135">
        <v>28874700</v>
      </c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</row>
    <row r="464" spans="1:48" s="115" customFormat="1" ht="46.5" customHeight="1">
      <c r="A464" s="202"/>
      <c r="B464" s="4" t="s">
        <v>1508</v>
      </c>
      <c r="C464" s="29" t="s">
        <v>1509</v>
      </c>
      <c r="D464" s="68" t="s">
        <v>302</v>
      </c>
      <c r="E464" s="9">
        <v>23850000</v>
      </c>
      <c r="F464" s="9"/>
      <c r="G464" s="9"/>
      <c r="H464" s="9"/>
      <c r="I464" s="9"/>
      <c r="J464" s="9"/>
      <c r="K464" s="9"/>
      <c r="L464" s="9">
        <f t="shared" si="23"/>
        <v>0</v>
      </c>
      <c r="M464" s="9"/>
      <c r="N464" s="135">
        <v>17776570</v>
      </c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</row>
    <row r="465" spans="1:48" s="115" customFormat="1" ht="46.5" customHeight="1">
      <c r="A465" s="202"/>
      <c r="B465" s="81" t="s">
        <v>584</v>
      </c>
      <c r="C465" s="74" t="s">
        <v>590</v>
      </c>
      <c r="D465" s="90" t="s">
        <v>1025</v>
      </c>
      <c r="E465" s="125">
        <v>10392000</v>
      </c>
      <c r="F465" s="9"/>
      <c r="G465" s="9"/>
      <c r="H465" s="9"/>
      <c r="I465" s="9"/>
      <c r="J465" s="9"/>
      <c r="K465" s="9"/>
      <c r="L465" s="9">
        <f t="shared" si="23"/>
        <v>0</v>
      </c>
      <c r="M465" s="9"/>
      <c r="N465" s="135">
        <v>7029191</v>
      </c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</row>
    <row r="466" spans="1:48" s="115" customFormat="1" ht="46.5" customHeight="1">
      <c r="A466" s="202"/>
      <c r="B466" s="81" t="s">
        <v>589</v>
      </c>
      <c r="C466" s="74" t="s">
        <v>1510</v>
      </c>
      <c r="D466" s="90" t="s">
        <v>1025</v>
      </c>
      <c r="E466" s="9">
        <v>11580000</v>
      </c>
      <c r="F466" s="9">
        <v>0</v>
      </c>
      <c r="G466" s="9">
        <v>250000</v>
      </c>
      <c r="H466" s="9">
        <v>0</v>
      </c>
      <c r="I466" s="9">
        <v>100000</v>
      </c>
      <c r="J466" s="9">
        <v>34910</v>
      </c>
      <c r="K466" s="9">
        <v>11580000</v>
      </c>
      <c r="L466" s="9">
        <f t="shared" si="23"/>
        <v>11964910</v>
      </c>
      <c r="M466" s="9">
        <v>65</v>
      </c>
      <c r="N466" s="135">
        <f>L466*M466/100</f>
        <v>7777191.5</v>
      </c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</row>
    <row r="467" spans="1:48" s="115" customFormat="1" ht="46.5" customHeight="1">
      <c r="A467" s="202"/>
      <c r="B467" s="81" t="s">
        <v>580</v>
      </c>
      <c r="C467" s="74" t="s">
        <v>1511</v>
      </c>
      <c r="D467" s="90" t="s">
        <v>1025</v>
      </c>
      <c r="E467" s="9">
        <v>13500000</v>
      </c>
      <c r="F467" s="9"/>
      <c r="G467" s="9"/>
      <c r="H467" s="9"/>
      <c r="I467" s="9"/>
      <c r="J467" s="9"/>
      <c r="K467" s="9"/>
      <c r="L467" s="9">
        <f t="shared" si="23"/>
        <v>0</v>
      </c>
      <c r="M467" s="9"/>
      <c r="N467" s="135">
        <v>8567400</v>
      </c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</row>
    <row r="468" spans="1:48" s="115" customFormat="1" ht="46.5" customHeight="1">
      <c r="A468" s="202"/>
      <c r="B468" s="81" t="s">
        <v>582</v>
      </c>
      <c r="C468" s="74" t="s">
        <v>1512</v>
      </c>
      <c r="D468" s="90" t="s">
        <v>1025</v>
      </c>
      <c r="E468" s="125">
        <v>31080000</v>
      </c>
      <c r="F468" s="9">
        <v>0</v>
      </c>
      <c r="G468" s="9">
        <v>600000</v>
      </c>
      <c r="H468" s="9">
        <v>0</v>
      </c>
      <c r="I468" s="9">
        <v>490000</v>
      </c>
      <c r="J468" s="9">
        <v>100000</v>
      </c>
      <c r="K468" s="9">
        <v>31080000</v>
      </c>
      <c r="L468" s="9">
        <f t="shared" si="23"/>
        <v>32270000</v>
      </c>
      <c r="M468" s="9">
        <v>60</v>
      </c>
      <c r="N468" s="135">
        <f>L468*M468/100</f>
        <v>19362000</v>
      </c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</row>
    <row r="469" spans="1:48" s="115" customFormat="1" ht="46.5" customHeight="1">
      <c r="A469" s="202"/>
      <c r="B469" s="81" t="s">
        <v>627</v>
      </c>
      <c r="C469" s="74" t="s">
        <v>1513</v>
      </c>
      <c r="D469" s="90" t="s">
        <v>1025</v>
      </c>
      <c r="E469" s="9">
        <v>27000000</v>
      </c>
      <c r="F469" s="9"/>
      <c r="G469" s="9"/>
      <c r="H469" s="9"/>
      <c r="I469" s="9"/>
      <c r="J469" s="9"/>
      <c r="K469" s="9"/>
      <c r="L469" s="9">
        <f t="shared" si="23"/>
        <v>0</v>
      </c>
      <c r="M469" s="9"/>
      <c r="N469" s="135">
        <v>15373050</v>
      </c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</row>
    <row r="470" spans="1:48" s="115" customFormat="1" ht="46.5" customHeight="1">
      <c r="A470" s="202"/>
      <c r="B470" s="4" t="s">
        <v>1514</v>
      </c>
      <c r="C470" s="29" t="s">
        <v>1515</v>
      </c>
      <c r="D470" s="68" t="s">
        <v>984</v>
      </c>
      <c r="E470" s="9">
        <v>9931417</v>
      </c>
      <c r="F470" s="9"/>
      <c r="G470" s="9"/>
      <c r="H470" s="9"/>
      <c r="I470" s="9"/>
      <c r="J470" s="9"/>
      <c r="K470" s="9"/>
      <c r="L470" s="9">
        <f t="shared" si="23"/>
        <v>0</v>
      </c>
      <c r="M470" s="9"/>
      <c r="N470" s="135">
        <v>6247978</v>
      </c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</row>
    <row r="471" spans="1:48" s="115" customFormat="1" ht="46.5" customHeight="1">
      <c r="A471" s="202"/>
      <c r="B471" s="4" t="s">
        <v>586</v>
      </c>
      <c r="C471" s="29" t="s">
        <v>1513</v>
      </c>
      <c r="D471" s="68" t="s">
        <v>984</v>
      </c>
      <c r="E471" s="9">
        <v>15000000</v>
      </c>
      <c r="F471" s="9"/>
      <c r="G471" s="9"/>
      <c r="H471" s="9"/>
      <c r="I471" s="9"/>
      <c r="J471" s="9"/>
      <c r="K471" s="9"/>
      <c r="L471" s="9">
        <f t="shared" si="23"/>
        <v>0</v>
      </c>
      <c r="M471" s="9"/>
      <c r="N471" s="135">
        <v>10008050</v>
      </c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</row>
    <row r="472" spans="1:48" s="115" customFormat="1" ht="46.5" customHeight="1">
      <c r="A472" s="202"/>
      <c r="B472" s="29" t="s">
        <v>1516</v>
      </c>
      <c r="C472" s="29" t="s">
        <v>1517</v>
      </c>
      <c r="D472" s="68" t="s">
        <v>984</v>
      </c>
      <c r="E472" s="9">
        <v>16290303</v>
      </c>
      <c r="F472" s="9"/>
      <c r="G472" s="9"/>
      <c r="H472" s="9"/>
      <c r="I472" s="9"/>
      <c r="J472" s="9"/>
      <c r="K472" s="9"/>
      <c r="L472" s="9">
        <f t="shared" si="23"/>
        <v>0</v>
      </c>
      <c r="M472" s="9"/>
      <c r="N472" s="135">
        <v>9837323</v>
      </c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</row>
    <row r="473" spans="1:48" s="115" customFormat="1" ht="46.5" customHeight="1">
      <c r="A473" s="202"/>
      <c r="B473" s="4" t="s">
        <v>235</v>
      </c>
      <c r="C473" s="29" t="s">
        <v>1518</v>
      </c>
      <c r="D473" s="68" t="s">
        <v>1025</v>
      </c>
      <c r="E473" s="9">
        <v>21302630</v>
      </c>
      <c r="F473" s="9"/>
      <c r="G473" s="9"/>
      <c r="H473" s="9"/>
      <c r="I473" s="9"/>
      <c r="J473" s="9"/>
      <c r="K473" s="9"/>
      <c r="L473" s="9">
        <f t="shared" si="23"/>
        <v>0</v>
      </c>
      <c r="M473" s="9"/>
      <c r="N473" s="135">
        <v>13611216</v>
      </c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</row>
    <row r="474" spans="1:48" s="115" customFormat="1" ht="46.5" customHeight="1">
      <c r="A474" s="202"/>
      <c r="B474" s="4" t="s">
        <v>1508</v>
      </c>
      <c r="C474" s="29" t="s">
        <v>1519</v>
      </c>
      <c r="D474" s="68" t="s">
        <v>919</v>
      </c>
      <c r="E474" s="9">
        <v>9520980</v>
      </c>
      <c r="F474" s="9"/>
      <c r="G474" s="9"/>
      <c r="H474" s="9"/>
      <c r="I474" s="9"/>
      <c r="J474" s="9"/>
      <c r="K474" s="9"/>
      <c r="L474" s="9">
        <f t="shared" si="23"/>
        <v>0</v>
      </c>
      <c r="M474" s="9"/>
      <c r="N474" s="135">
        <v>8287395</v>
      </c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</row>
    <row r="475" spans="1:48" s="115" customFormat="1" ht="46.5" customHeight="1">
      <c r="A475" s="202"/>
      <c r="B475" s="4" t="s">
        <v>238</v>
      </c>
      <c r="C475" s="29" t="s">
        <v>1520</v>
      </c>
      <c r="D475" s="68" t="s">
        <v>1025</v>
      </c>
      <c r="E475" s="9">
        <v>59700000</v>
      </c>
      <c r="F475" s="9"/>
      <c r="G475" s="9"/>
      <c r="H475" s="9"/>
      <c r="I475" s="9"/>
      <c r="J475" s="9"/>
      <c r="K475" s="9"/>
      <c r="L475" s="9">
        <f t="shared" si="23"/>
        <v>0</v>
      </c>
      <c r="M475" s="9"/>
      <c r="N475" s="135">
        <v>38944577</v>
      </c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</row>
    <row r="476" spans="1:48" s="115" customFormat="1" ht="46.5" customHeight="1">
      <c r="A476" s="202"/>
      <c r="B476" s="4" t="s">
        <v>1508</v>
      </c>
      <c r="C476" s="29" t="s">
        <v>1521</v>
      </c>
      <c r="D476" s="68" t="s">
        <v>919</v>
      </c>
      <c r="E476" s="9">
        <v>10015064</v>
      </c>
      <c r="F476" s="9"/>
      <c r="G476" s="9"/>
      <c r="H476" s="9"/>
      <c r="I476" s="9"/>
      <c r="J476" s="9"/>
      <c r="K476" s="9"/>
      <c r="L476" s="9">
        <f t="shared" si="23"/>
        <v>0</v>
      </c>
      <c r="M476" s="9"/>
      <c r="N476" s="135">
        <v>8711693</v>
      </c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</row>
    <row r="477" spans="1:48" s="115" customFormat="1" ht="46.5" customHeight="1">
      <c r="A477" s="202"/>
      <c r="B477" s="4" t="s">
        <v>1508</v>
      </c>
      <c r="C477" s="29" t="s">
        <v>1522</v>
      </c>
      <c r="D477" s="68" t="s">
        <v>1085</v>
      </c>
      <c r="E477" s="9">
        <v>180000000</v>
      </c>
      <c r="F477" s="9"/>
      <c r="G477" s="9"/>
      <c r="H477" s="9"/>
      <c r="I477" s="9"/>
      <c r="J477" s="9"/>
      <c r="K477" s="9"/>
      <c r="L477" s="9">
        <f t="shared" si="23"/>
        <v>0</v>
      </c>
      <c r="M477" s="9"/>
      <c r="N477" s="135">
        <v>120402191</v>
      </c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</row>
    <row r="478" spans="1:48" s="115" customFormat="1" ht="46.5" customHeight="1">
      <c r="A478" s="202"/>
      <c r="B478" s="4" t="s">
        <v>820</v>
      </c>
      <c r="C478" s="29" t="s">
        <v>1523</v>
      </c>
      <c r="D478" s="68" t="s">
        <v>1045</v>
      </c>
      <c r="E478" s="9">
        <v>41232170</v>
      </c>
      <c r="F478" s="9"/>
      <c r="G478" s="9"/>
      <c r="H478" s="9"/>
      <c r="I478" s="9"/>
      <c r="J478" s="9"/>
      <c r="K478" s="9">
        <v>41232170</v>
      </c>
      <c r="L478" s="9">
        <f t="shared" si="23"/>
        <v>41232170</v>
      </c>
      <c r="M478" s="9">
        <v>55</v>
      </c>
      <c r="N478" s="135">
        <f>L478*M478/100+486750</f>
        <v>23164443.5</v>
      </c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</row>
    <row r="479" spans="1:48" s="115" customFormat="1" ht="46.5" customHeight="1">
      <c r="A479" s="202"/>
      <c r="B479" s="4" t="s">
        <v>1495</v>
      </c>
      <c r="C479" s="29" t="s">
        <v>1524</v>
      </c>
      <c r="D479" s="68" t="s">
        <v>1045</v>
      </c>
      <c r="E479" s="125">
        <v>865736704</v>
      </c>
      <c r="F479" s="9"/>
      <c r="G479" s="9">
        <v>15360000</v>
      </c>
      <c r="H479" s="9">
        <v>0</v>
      </c>
      <c r="I479" s="9">
        <v>9570000</v>
      </c>
      <c r="J479" s="9">
        <v>0</v>
      </c>
      <c r="K479" s="9">
        <v>128500000</v>
      </c>
      <c r="L479" s="9">
        <f t="shared" si="23"/>
        <v>153430000</v>
      </c>
      <c r="M479" s="9">
        <v>55</v>
      </c>
      <c r="N479" s="135">
        <f>L479*M479/100+495656192</f>
        <v>580042692</v>
      </c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</row>
    <row r="480" spans="1:48" s="115" customFormat="1" ht="46.5" customHeight="1">
      <c r="A480" s="202"/>
      <c r="B480" s="4" t="s">
        <v>374</v>
      </c>
      <c r="C480" s="29" t="s">
        <v>1525</v>
      </c>
      <c r="D480" s="68" t="s">
        <v>919</v>
      </c>
      <c r="E480" s="125">
        <v>43174300</v>
      </c>
      <c r="F480" s="9"/>
      <c r="G480" s="9"/>
      <c r="H480" s="9"/>
      <c r="I480" s="9"/>
      <c r="J480" s="9"/>
      <c r="K480" s="9"/>
      <c r="L480" s="9">
        <f t="shared" si="23"/>
        <v>0</v>
      </c>
      <c r="M480" s="9"/>
      <c r="N480" s="135">
        <v>17990893</v>
      </c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</row>
    <row r="481" spans="1:48" s="115" customFormat="1" ht="46.5" customHeight="1">
      <c r="A481" s="202"/>
      <c r="B481" s="4" t="s">
        <v>238</v>
      </c>
      <c r="C481" s="29" t="s">
        <v>1526</v>
      </c>
      <c r="D481" s="68" t="s">
        <v>1045</v>
      </c>
      <c r="E481" s="9">
        <v>49888370</v>
      </c>
      <c r="F481" s="9"/>
      <c r="G481" s="9"/>
      <c r="H481" s="9"/>
      <c r="I481" s="9"/>
      <c r="J481" s="9"/>
      <c r="K481" s="9"/>
      <c r="L481" s="9">
        <f t="shared" si="23"/>
        <v>0</v>
      </c>
      <c r="M481" s="9"/>
      <c r="N481" s="135">
        <v>31179382</v>
      </c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</row>
    <row r="482" spans="1:48" s="115" customFormat="1" ht="46.5" customHeight="1">
      <c r="A482" s="202"/>
      <c r="B482" s="4" t="s">
        <v>1666</v>
      </c>
      <c r="C482" s="29" t="s">
        <v>410</v>
      </c>
      <c r="D482" s="68" t="s">
        <v>919</v>
      </c>
      <c r="E482" s="29"/>
      <c r="F482" s="9"/>
      <c r="G482" s="9"/>
      <c r="H482" s="9"/>
      <c r="I482" s="9"/>
      <c r="J482" s="9"/>
      <c r="K482" s="9">
        <v>59250000</v>
      </c>
      <c r="L482" s="9">
        <v>59250000</v>
      </c>
      <c r="M482" s="9">
        <v>40</v>
      </c>
      <c r="N482" s="135">
        <f>L482*M482/100</f>
        <v>23700000</v>
      </c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</row>
    <row r="483" spans="1:48" s="115" customFormat="1" ht="46.5" customHeight="1">
      <c r="A483" s="203"/>
      <c r="B483" s="4" t="s">
        <v>1665</v>
      </c>
      <c r="C483" s="29" t="s">
        <v>379</v>
      </c>
      <c r="D483" s="68" t="s">
        <v>328</v>
      </c>
      <c r="E483" s="29">
        <v>42000000</v>
      </c>
      <c r="F483" s="9"/>
      <c r="G483" s="9"/>
      <c r="H483" s="9"/>
      <c r="I483" s="9"/>
      <c r="J483" s="9"/>
      <c r="K483" s="9">
        <v>42000000</v>
      </c>
      <c r="L483" s="9">
        <v>42000000</v>
      </c>
      <c r="M483" s="9">
        <v>55</v>
      </c>
      <c r="N483" s="135">
        <v>23101500</v>
      </c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</row>
    <row r="484" spans="1:48" s="72" customFormat="1" ht="14.25" customHeight="1">
      <c r="A484" s="200"/>
      <c r="B484" s="200"/>
      <c r="C484" s="200"/>
      <c r="D484" s="200"/>
      <c r="E484" s="157">
        <f aca="true" t="shared" si="24" ref="E484:L484">SUM(E433:E481)</f>
        <v>2481669076</v>
      </c>
      <c r="F484" s="157">
        <f t="shared" si="24"/>
        <v>0</v>
      </c>
      <c r="G484" s="157">
        <f t="shared" si="24"/>
        <v>21020000</v>
      </c>
      <c r="H484" s="157">
        <f t="shared" si="24"/>
        <v>90000</v>
      </c>
      <c r="I484" s="157">
        <f t="shared" si="24"/>
        <v>12402050</v>
      </c>
      <c r="J484" s="157">
        <f t="shared" si="24"/>
        <v>791510</v>
      </c>
      <c r="K484" s="157">
        <f t="shared" si="24"/>
        <v>428580729</v>
      </c>
      <c r="L484" s="157">
        <f t="shared" si="24"/>
        <v>530224689</v>
      </c>
      <c r="M484" s="157"/>
      <c r="N484" s="158">
        <f>SUM(N433:N483)</f>
        <v>1519670187.8</v>
      </c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  <c r="AR484" s="147"/>
      <c r="AS484" s="147"/>
      <c r="AT484" s="147"/>
      <c r="AU484" s="147"/>
      <c r="AV484" s="147"/>
    </row>
    <row r="485" spans="1:48" s="115" customFormat="1" ht="46.5" customHeight="1">
      <c r="A485" s="208" t="s">
        <v>58</v>
      </c>
      <c r="B485" s="29" t="s">
        <v>1006</v>
      </c>
      <c r="C485" s="86" t="s">
        <v>1527</v>
      </c>
      <c r="D485" s="68" t="s">
        <v>280</v>
      </c>
      <c r="E485" s="9">
        <v>243356110</v>
      </c>
      <c r="F485" s="9">
        <v>0</v>
      </c>
      <c r="G485" s="9">
        <v>1700000</v>
      </c>
      <c r="H485" s="9">
        <v>0</v>
      </c>
      <c r="I485" s="9">
        <v>2980000</v>
      </c>
      <c r="J485" s="9">
        <v>1618416</v>
      </c>
      <c r="K485" s="9">
        <v>243356110</v>
      </c>
      <c r="L485" s="9">
        <f aca="true" t="shared" si="25" ref="L485:L516">F485+G485+H485+I485+J485+K485</f>
        <v>249654526</v>
      </c>
      <c r="M485" s="9">
        <v>45</v>
      </c>
      <c r="N485" s="135">
        <v>112101500</v>
      </c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</row>
    <row r="486" spans="1:48" s="78" customFormat="1" ht="46.5" customHeight="1">
      <c r="A486" s="209"/>
      <c r="B486" s="86" t="s">
        <v>884</v>
      </c>
      <c r="C486" s="29" t="s">
        <v>1528</v>
      </c>
      <c r="D486" s="68" t="s">
        <v>280</v>
      </c>
      <c r="E486" s="9">
        <v>30088000</v>
      </c>
      <c r="F486" s="9"/>
      <c r="G486" s="9"/>
      <c r="H486" s="9"/>
      <c r="I486" s="9"/>
      <c r="J486" s="9"/>
      <c r="K486" s="9"/>
      <c r="L486" s="9">
        <f t="shared" si="25"/>
        <v>0</v>
      </c>
      <c r="M486" s="9"/>
      <c r="N486" s="135">
        <v>14159000</v>
      </c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  <c r="Z486" s="149"/>
      <c r="AA486" s="149"/>
      <c r="AB486" s="149"/>
      <c r="AC486" s="149"/>
      <c r="AD486" s="149"/>
      <c r="AE486" s="149"/>
      <c r="AF486" s="149"/>
      <c r="AG486" s="149"/>
      <c r="AH486" s="149"/>
      <c r="AI486" s="149"/>
      <c r="AJ486" s="149"/>
      <c r="AK486" s="149"/>
      <c r="AL486" s="149"/>
      <c r="AM486" s="149"/>
      <c r="AN486" s="149"/>
      <c r="AO486" s="149"/>
      <c r="AP486" s="149"/>
      <c r="AQ486" s="149"/>
      <c r="AR486" s="149"/>
      <c r="AS486" s="149"/>
      <c r="AT486" s="149"/>
      <c r="AU486" s="149"/>
      <c r="AV486" s="149"/>
    </row>
    <row r="487" spans="1:48" s="115" customFormat="1" ht="46.5" customHeight="1">
      <c r="A487" s="209"/>
      <c r="B487" s="86" t="s">
        <v>1529</v>
      </c>
      <c r="C487" s="86" t="s">
        <v>1530</v>
      </c>
      <c r="D487" s="68" t="s">
        <v>921</v>
      </c>
      <c r="E487" s="9">
        <v>47898000</v>
      </c>
      <c r="F487" s="9">
        <v>40000</v>
      </c>
      <c r="G487" s="9">
        <v>900000</v>
      </c>
      <c r="H487" s="9">
        <v>40000</v>
      </c>
      <c r="I487" s="9">
        <v>960000</v>
      </c>
      <c r="J487" s="9">
        <v>316820</v>
      </c>
      <c r="K487" s="9">
        <v>47898000</v>
      </c>
      <c r="L487" s="9">
        <f t="shared" si="25"/>
        <v>50154820</v>
      </c>
      <c r="M487" s="9">
        <v>50</v>
      </c>
      <c r="N487" s="135">
        <f>L487*M487/100</f>
        <v>25077410</v>
      </c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</row>
    <row r="488" spans="1:48" s="115" customFormat="1" ht="46.5" customHeight="1">
      <c r="A488" s="209"/>
      <c r="B488" s="86" t="s">
        <v>62</v>
      </c>
      <c r="C488" s="86" t="s">
        <v>1531</v>
      </c>
      <c r="D488" s="68" t="s">
        <v>919</v>
      </c>
      <c r="E488" s="9">
        <v>43560000</v>
      </c>
      <c r="F488" s="9"/>
      <c r="G488" s="9"/>
      <c r="H488" s="9"/>
      <c r="I488" s="9"/>
      <c r="J488" s="9"/>
      <c r="K488" s="9"/>
      <c r="L488" s="9">
        <f t="shared" si="25"/>
        <v>0</v>
      </c>
      <c r="M488" s="9"/>
      <c r="N488" s="135">
        <v>13868297</v>
      </c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</row>
    <row r="489" spans="1:48" s="115" customFormat="1" ht="46.5" customHeight="1">
      <c r="A489" s="209"/>
      <c r="B489" s="86" t="s">
        <v>296</v>
      </c>
      <c r="C489" s="86" t="s">
        <v>1532</v>
      </c>
      <c r="D489" s="68" t="s">
        <v>280</v>
      </c>
      <c r="E489" s="9">
        <v>25778351</v>
      </c>
      <c r="F489" s="9">
        <v>0</v>
      </c>
      <c r="G489" s="9">
        <v>984000</v>
      </c>
      <c r="H489" s="9">
        <v>90000</v>
      </c>
      <c r="I489" s="9">
        <v>400000</v>
      </c>
      <c r="J489" s="9">
        <v>153600</v>
      </c>
      <c r="K489" s="9">
        <v>25778351</v>
      </c>
      <c r="L489" s="9">
        <f t="shared" si="25"/>
        <v>27405951</v>
      </c>
      <c r="M489" s="9">
        <v>45</v>
      </c>
      <c r="N489" s="135">
        <f>L489*M489/100</f>
        <v>12332677.95</v>
      </c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</row>
    <row r="490" spans="1:48" s="115" customFormat="1" ht="46.5" customHeight="1">
      <c r="A490" s="209"/>
      <c r="B490" s="86" t="s">
        <v>303</v>
      </c>
      <c r="C490" s="86" t="s">
        <v>1533</v>
      </c>
      <c r="D490" s="68" t="s">
        <v>328</v>
      </c>
      <c r="E490" s="9">
        <v>49840000</v>
      </c>
      <c r="F490" s="9"/>
      <c r="G490" s="9"/>
      <c r="H490" s="9"/>
      <c r="I490" s="9"/>
      <c r="J490" s="9"/>
      <c r="K490" s="9">
        <v>46104000</v>
      </c>
      <c r="L490" s="9">
        <f t="shared" si="25"/>
        <v>46104000</v>
      </c>
      <c r="M490" s="9">
        <v>40</v>
      </c>
      <c r="N490" s="135">
        <v>19936000</v>
      </c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</row>
    <row r="491" spans="1:48" s="115" customFormat="1" ht="46.5" customHeight="1">
      <c r="A491" s="209"/>
      <c r="B491" s="86" t="s">
        <v>303</v>
      </c>
      <c r="C491" s="86" t="s">
        <v>1534</v>
      </c>
      <c r="D491" s="73" t="s">
        <v>908</v>
      </c>
      <c r="E491" s="9">
        <v>51732771</v>
      </c>
      <c r="F491" s="9">
        <v>0</v>
      </c>
      <c r="G491" s="9">
        <v>1500000</v>
      </c>
      <c r="H491" s="9">
        <v>100000</v>
      </c>
      <c r="I491" s="9">
        <v>800000</v>
      </c>
      <c r="J491" s="9">
        <v>291000</v>
      </c>
      <c r="K491" s="9">
        <v>51732771</v>
      </c>
      <c r="L491" s="9">
        <f t="shared" si="25"/>
        <v>54423771</v>
      </c>
      <c r="M491" s="9">
        <v>70</v>
      </c>
      <c r="N491" s="135">
        <f>L491*M491/100</f>
        <v>38096639.7</v>
      </c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</row>
    <row r="492" spans="1:48" s="115" customFormat="1" ht="46.5" customHeight="1">
      <c r="A492" s="209"/>
      <c r="B492" s="86" t="s">
        <v>300</v>
      </c>
      <c r="C492" s="29" t="s">
        <v>1535</v>
      </c>
      <c r="D492" s="73" t="s">
        <v>908</v>
      </c>
      <c r="E492" s="9">
        <v>21360000</v>
      </c>
      <c r="F492" s="9">
        <v>0</v>
      </c>
      <c r="G492" s="9">
        <v>375000</v>
      </c>
      <c r="H492" s="9">
        <v>0</v>
      </c>
      <c r="I492" s="9">
        <v>475000</v>
      </c>
      <c r="J492" s="9">
        <v>155000</v>
      </c>
      <c r="K492" s="9">
        <v>21641678</v>
      </c>
      <c r="L492" s="9">
        <f t="shared" si="25"/>
        <v>22646678</v>
      </c>
      <c r="M492" s="9">
        <v>55</v>
      </c>
      <c r="N492" s="135">
        <f>L492*M492/100</f>
        <v>12455672.9</v>
      </c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</row>
    <row r="493" spans="1:48" s="77" customFormat="1" ht="46.5" customHeight="1">
      <c r="A493" s="209"/>
      <c r="B493" s="86" t="s">
        <v>64</v>
      </c>
      <c r="C493" s="86" t="s">
        <v>1536</v>
      </c>
      <c r="D493" s="73" t="s">
        <v>1537</v>
      </c>
      <c r="E493" s="9">
        <v>8397309</v>
      </c>
      <c r="F493" s="9">
        <v>0</v>
      </c>
      <c r="G493" s="9">
        <v>450000</v>
      </c>
      <c r="H493" s="9">
        <v>50000</v>
      </c>
      <c r="I493" s="9">
        <v>170000</v>
      </c>
      <c r="J493" s="9">
        <v>43390</v>
      </c>
      <c r="K493" s="9">
        <v>8397309</v>
      </c>
      <c r="L493" s="9">
        <f t="shared" si="25"/>
        <v>9110699</v>
      </c>
      <c r="M493" s="9">
        <v>49.81</v>
      </c>
      <c r="N493" s="135">
        <f>L493*M493/100+110400</f>
        <v>4648439.1719</v>
      </c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  <c r="AA493" s="151"/>
      <c r="AB493" s="151"/>
      <c r="AC493" s="151"/>
      <c r="AD493" s="151"/>
      <c r="AE493" s="151"/>
      <c r="AF493" s="151"/>
      <c r="AG493" s="151"/>
      <c r="AH493" s="151"/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</row>
    <row r="494" spans="1:48" s="77" customFormat="1" ht="46.5" customHeight="1">
      <c r="A494" s="209"/>
      <c r="B494" s="87" t="s">
        <v>71</v>
      </c>
      <c r="C494" s="86" t="s">
        <v>1538</v>
      </c>
      <c r="D494" s="68" t="s">
        <v>280</v>
      </c>
      <c r="E494" s="9">
        <v>29116728</v>
      </c>
      <c r="F494" s="9">
        <v>0</v>
      </c>
      <c r="G494" s="9">
        <v>500000</v>
      </c>
      <c r="H494" s="9">
        <v>0</v>
      </c>
      <c r="I494" s="9">
        <v>490000</v>
      </c>
      <c r="J494" s="9">
        <v>169632</v>
      </c>
      <c r="K494" s="9">
        <v>29116728</v>
      </c>
      <c r="L494" s="9">
        <f t="shared" si="25"/>
        <v>30276360</v>
      </c>
      <c r="M494" s="9">
        <v>45</v>
      </c>
      <c r="N494" s="135">
        <f>L494*M494/100</f>
        <v>13624362</v>
      </c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  <c r="AA494" s="151"/>
      <c r="AB494" s="151"/>
      <c r="AC494" s="151"/>
      <c r="AD494" s="151"/>
      <c r="AE494" s="151"/>
      <c r="AF494" s="151"/>
      <c r="AG494" s="151"/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</row>
    <row r="495" spans="1:48" s="77" customFormat="1" ht="46.5" customHeight="1">
      <c r="A495" s="209"/>
      <c r="B495" s="87" t="s">
        <v>71</v>
      </c>
      <c r="C495" s="86" t="s">
        <v>1539</v>
      </c>
      <c r="D495" s="68" t="s">
        <v>280</v>
      </c>
      <c r="E495" s="9">
        <v>11845006</v>
      </c>
      <c r="F495" s="9">
        <v>0</v>
      </c>
      <c r="G495" s="9">
        <v>0</v>
      </c>
      <c r="H495" s="9">
        <v>0</v>
      </c>
      <c r="I495" s="9">
        <v>220000</v>
      </c>
      <c r="J495" s="9">
        <v>69012</v>
      </c>
      <c r="K495" s="9">
        <v>11845006</v>
      </c>
      <c r="L495" s="9">
        <f t="shared" si="25"/>
        <v>12134018</v>
      </c>
      <c r="M495" s="9">
        <v>45</v>
      </c>
      <c r="N495" s="135">
        <f>L495*M495/100</f>
        <v>5460308.1</v>
      </c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  <c r="AA495" s="151"/>
      <c r="AB495" s="151"/>
      <c r="AC495" s="151"/>
      <c r="AD495" s="151"/>
      <c r="AE495" s="151"/>
      <c r="AF495" s="151"/>
      <c r="AG495" s="151"/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</row>
    <row r="496" spans="1:48" s="77" customFormat="1" ht="46.5" customHeight="1">
      <c r="A496" s="209"/>
      <c r="B496" s="86" t="s">
        <v>79</v>
      </c>
      <c r="C496" s="86" t="s">
        <v>1540</v>
      </c>
      <c r="D496" s="73" t="s">
        <v>1537</v>
      </c>
      <c r="E496" s="9">
        <v>18339746</v>
      </c>
      <c r="F496" s="9">
        <v>0</v>
      </c>
      <c r="G496" s="9">
        <v>970000</v>
      </c>
      <c r="H496" s="9">
        <v>90000</v>
      </c>
      <c r="I496" s="9">
        <v>300000</v>
      </c>
      <c r="J496" s="9">
        <v>131690</v>
      </c>
      <c r="K496" s="9">
        <v>18339746</v>
      </c>
      <c r="L496" s="9">
        <f t="shared" si="25"/>
        <v>19831436</v>
      </c>
      <c r="M496" s="9">
        <v>50</v>
      </c>
      <c r="N496" s="135">
        <f>L496*M496/100</f>
        <v>9915718</v>
      </c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  <c r="AA496" s="151"/>
      <c r="AB496" s="151"/>
      <c r="AC496" s="151"/>
      <c r="AD496" s="151"/>
      <c r="AE496" s="151"/>
      <c r="AF496" s="151"/>
      <c r="AG496" s="151"/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</row>
    <row r="497" spans="1:48" s="77" customFormat="1" ht="46.5" customHeight="1">
      <c r="A497" s="209"/>
      <c r="B497" s="86" t="s">
        <v>62</v>
      </c>
      <c r="C497" s="86" t="s">
        <v>1541</v>
      </c>
      <c r="D497" s="68" t="s">
        <v>280</v>
      </c>
      <c r="E497" s="9">
        <v>55684314</v>
      </c>
      <c r="F497" s="9">
        <v>0</v>
      </c>
      <c r="G497" s="9">
        <v>1876000</v>
      </c>
      <c r="H497" s="9">
        <v>0</v>
      </c>
      <c r="I497" s="9">
        <v>750000</v>
      </c>
      <c r="J497" s="9">
        <v>319248</v>
      </c>
      <c r="K497" s="9">
        <v>55684314</v>
      </c>
      <c r="L497" s="9">
        <f t="shared" si="25"/>
        <v>58629562</v>
      </c>
      <c r="M497" s="9">
        <v>45</v>
      </c>
      <c r="N497" s="135">
        <f>L497*M497/100</f>
        <v>26383302.9</v>
      </c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  <c r="AA497" s="151"/>
      <c r="AB497" s="151"/>
      <c r="AC497" s="151"/>
      <c r="AD497" s="151"/>
      <c r="AE497" s="151"/>
      <c r="AF497" s="151"/>
      <c r="AG497" s="151"/>
      <c r="AH497" s="151"/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</row>
    <row r="498" spans="1:48" s="77" customFormat="1" ht="46.5" customHeight="1">
      <c r="A498" s="209"/>
      <c r="B498" s="86" t="s">
        <v>1542</v>
      </c>
      <c r="C498" s="86" t="s">
        <v>313</v>
      </c>
      <c r="D498" s="68" t="s">
        <v>280</v>
      </c>
      <c r="E498" s="9">
        <v>11108494</v>
      </c>
      <c r="F498" s="9"/>
      <c r="G498" s="9"/>
      <c r="H498" s="9"/>
      <c r="I498" s="9"/>
      <c r="J498" s="9"/>
      <c r="K498" s="9"/>
      <c r="L498" s="9">
        <f t="shared" si="25"/>
        <v>0</v>
      </c>
      <c r="M498" s="9"/>
      <c r="N498" s="135">
        <v>5414945</v>
      </c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  <c r="AA498" s="151"/>
      <c r="AB498" s="151"/>
      <c r="AC498" s="151"/>
      <c r="AD498" s="151"/>
      <c r="AE498" s="151"/>
      <c r="AF498" s="151"/>
      <c r="AG498" s="151"/>
      <c r="AH498" s="151"/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</row>
    <row r="499" spans="1:48" s="77" customFormat="1" ht="46.5" customHeight="1">
      <c r="A499" s="209"/>
      <c r="B499" s="87" t="s">
        <v>658</v>
      </c>
      <c r="C499" s="86" t="s">
        <v>1543</v>
      </c>
      <c r="D499" s="68" t="s">
        <v>280</v>
      </c>
      <c r="E499" s="9">
        <v>193900000</v>
      </c>
      <c r="F499" s="9">
        <v>0</v>
      </c>
      <c r="G499" s="9">
        <v>2670000</v>
      </c>
      <c r="H499" s="9">
        <v>0</v>
      </c>
      <c r="I499" s="9">
        <v>2118000</v>
      </c>
      <c r="J499" s="9">
        <v>1152120</v>
      </c>
      <c r="K499" s="9">
        <v>193900000</v>
      </c>
      <c r="L499" s="9">
        <f t="shared" si="25"/>
        <v>199840120</v>
      </c>
      <c r="M499" s="9">
        <v>45</v>
      </c>
      <c r="N499" s="135">
        <f>L499*M499/100</f>
        <v>89928054</v>
      </c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  <c r="AA499" s="151"/>
      <c r="AB499" s="151"/>
      <c r="AC499" s="151"/>
      <c r="AD499" s="151"/>
      <c r="AE499" s="151"/>
      <c r="AF499" s="151"/>
      <c r="AG499" s="151"/>
      <c r="AH499" s="151"/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</row>
    <row r="500" spans="1:48" s="77" customFormat="1" ht="46.5" customHeight="1">
      <c r="A500" s="209"/>
      <c r="B500" s="86" t="s">
        <v>696</v>
      </c>
      <c r="C500" s="86" t="s">
        <v>1544</v>
      </c>
      <c r="D500" s="73" t="s">
        <v>1034</v>
      </c>
      <c r="E500" s="9">
        <v>9900000</v>
      </c>
      <c r="F500" s="9"/>
      <c r="G500" s="9"/>
      <c r="H500" s="9"/>
      <c r="I500" s="9"/>
      <c r="J500" s="9"/>
      <c r="K500" s="9"/>
      <c r="L500" s="9">
        <f t="shared" si="25"/>
        <v>0</v>
      </c>
      <c r="M500" s="9"/>
      <c r="N500" s="135">
        <v>5753000</v>
      </c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  <c r="AA500" s="151"/>
      <c r="AB500" s="151"/>
      <c r="AC500" s="151"/>
      <c r="AD500" s="151"/>
      <c r="AE500" s="151"/>
      <c r="AF500" s="151"/>
      <c r="AG500" s="151"/>
      <c r="AH500" s="151"/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</row>
    <row r="501" spans="1:48" s="77" customFormat="1" ht="46.5" customHeight="1">
      <c r="A501" s="209"/>
      <c r="B501" s="87" t="s">
        <v>658</v>
      </c>
      <c r="C501" s="86" t="s">
        <v>1545</v>
      </c>
      <c r="D501" s="73" t="s">
        <v>1014</v>
      </c>
      <c r="E501" s="9">
        <v>86239530</v>
      </c>
      <c r="F501" s="9"/>
      <c r="G501" s="9"/>
      <c r="H501" s="9"/>
      <c r="I501" s="9"/>
      <c r="J501" s="9"/>
      <c r="K501" s="9"/>
      <c r="L501" s="9">
        <f t="shared" si="25"/>
        <v>0</v>
      </c>
      <c r="M501" s="9"/>
      <c r="N501" s="135">
        <v>45708785</v>
      </c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1"/>
      <c r="AF501" s="151"/>
      <c r="AG501" s="151"/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</row>
    <row r="502" spans="1:48" s="77" customFormat="1" ht="46.5" customHeight="1">
      <c r="A502" s="209"/>
      <c r="B502" s="86" t="s">
        <v>67</v>
      </c>
      <c r="C502" s="86" t="s">
        <v>1546</v>
      </c>
      <c r="D502" s="68" t="s">
        <v>921</v>
      </c>
      <c r="E502" s="9">
        <v>41250816</v>
      </c>
      <c r="F502" s="9"/>
      <c r="G502" s="9"/>
      <c r="H502" s="9"/>
      <c r="I502" s="9"/>
      <c r="J502" s="9"/>
      <c r="K502" s="9"/>
      <c r="L502" s="9">
        <f t="shared" si="25"/>
        <v>0</v>
      </c>
      <c r="M502" s="9"/>
      <c r="N502" s="135">
        <v>21391598</v>
      </c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  <c r="AA502" s="151"/>
      <c r="AB502" s="151"/>
      <c r="AC502" s="151"/>
      <c r="AD502" s="151"/>
      <c r="AE502" s="151"/>
      <c r="AF502" s="151"/>
      <c r="AG502" s="151"/>
      <c r="AH502" s="151"/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</row>
    <row r="503" spans="1:48" s="77" customFormat="1" ht="46.5" customHeight="1">
      <c r="A503" s="209"/>
      <c r="B503" s="86" t="s">
        <v>67</v>
      </c>
      <c r="C503" s="86" t="s">
        <v>1547</v>
      </c>
      <c r="D503" s="68" t="s">
        <v>919</v>
      </c>
      <c r="E503" s="9">
        <v>6942138</v>
      </c>
      <c r="F503" s="9">
        <v>56000</v>
      </c>
      <c r="G503" s="9">
        <v>350000</v>
      </c>
      <c r="H503" s="9">
        <v>0</v>
      </c>
      <c r="I503" s="9">
        <v>159000</v>
      </c>
      <c r="J503" s="9">
        <v>47769</v>
      </c>
      <c r="K503" s="9">
        <v>6942138</v>
      </c>
      <c r="L503" s="9">
        <f t="shared" si="25"/>
        <v>7554907</v>
      </c>
      <c r="M503" s="9">
        <v>30</v>
      </c>
      <c r="N503" s="135">
        <f>L503*M503/100</f>
        <v>2266472.1</v>
      </c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  <c r="AA503" s="151"/>
      <c r="AB503" s="151"/>
      <c r="AC503" s="151"/>
      <c r="AD503" s="151"/>
      <c r="AE503" s="151"/>
      <c r="AF503" s="151"/>
      <c r="AG503" s="151"/>
      <c r="AH503" s="151"/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</row>
    <row r="504" spans="1:48" s="77" customFormat="1" ht="46.5" customHeight="1">
      <c r="A504" s="209"/>
      <c r="B504" s="86" t="s">
        <v>67</v>
      </c>
      <c r="C504" s="86" t="s">
        <v>1548</v>
      </c>
      <c r="D504" s="73" t="s">
        <v>908</v>
      </c>
      <c r="E504" s="9">
        <v>9840000</v>
      </c>
      <c r="F504" s="9">
        <v>0</v>
      </c>
      <c r="G504" s="9">
        <v>810000</v>
      </c>
      <c r="H504" s="9">
        <v>0</v>
      </c>
      <c r="I504" s="9">
        <v>137000</v>
      </c>
      <c r="J504" s="9">
        <v>55190</v>
      </c>
      <c r="K504" s="9">
        <v>9840000</v>
      </c>
      <c r="L504" s="9">
        <f t="shared" si="25"/>
        <v>10842190</v>
      </c>
      <c r="M504" s="9">
        <v>55</v>
      </c>
      <c r="N504" s="135">
        <f>L504*M504/100</f>
        <v>5963204.5</v>
      </c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  <c r="AA504" s="151"/>
      <c r="AB504" s="151"/>
      <c r="AC504" s="151"/>
      <c r="AD504" s="151"/>
      <c r="AE504" s="151"/>
      <c r="AF504" s="151"/>
      <c r="AG504" s="151"/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</row>
    <row r="505" spans="1:48" s="77" customFormat="1" ht="46.5" customHeight="1">
      <c r="A505" s="209"/>
      <c r="B505" s="9" t="s">
        <v>67</v>
      </c>
      <c r="C505" s="86" t="s">
        <v>1549</v>
      </c>
      <c r="D505" s="69" t="s">
        <v>908</v>
      </c>
      <c r="E505" s="9">
        <v>8169620</v>
      </c>
      <c r="F505" s="9">
        <v>0</v>
      </c>
      <c r="G505" s="9">
        <v>405000</v>
      </c>
      <c r="H505" s="9">
        <v>0</v>
      </c>
      <c r="I505" s="9">
        <v>103000</v>
      </c>
      <c r="J505" s="9">
        <v>41560</v>
      </c>
      <c r="K505" s="9">
        <v>8169620</v>
      </c>
      <c r="L505" s="9">
        <f t="shared" si="25"/>
        <v>8719180</v>
      </c>
      <c r="M505" s="9">
        <v>45.57</v>
      </c>
      <c r="N505" s="135">
        <f>L505*M505/100</f>
        <v>3973330.3260000004</v>
      </c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  <c r="AA505" s="151"/>
      <c r="AB505" s="151"/>
      <c r="AC505" s="151"/>
      <c r="AD505" s="151"/>
      <c r="AE505" s="151"/>
      <c r="AF505" s="151"/>
      <c r="AG505" s="151"/>
      <c r="AH505" s="151"/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</row>
    <row r="506" spans="1:48" s="77" customFormat="1" ht="46.5" customHeight="1">
      <c r="A506" s="209"/>
      <c r="B506" s="9" t="s">
        <v>1550</v>
      </c>
      <c r="C506" s="9" t="s">
        <v>1551</v>
      </c>
      <c r="D506" s="69" t="s">
        <v>921</v>
      </c>
      <c r="E506" s="9">
        <v>6500000</v>
      </c>
      <c r="F506" s="9">
        <v>0</v>
      </c>
      <c r="G506" s="9">
        <v>500000</v>
      </c>
      <c r="H506" s="9">
        <v>30000</v>
      </c>
      <c r="I506" s="9">
        <v>198570</v>
      </c>
      <c r="J506" s="9">
        <v>59571</v>
      </c>
      <c r="K506" s="9">
        <v>7403951</v>
      </c>
      <c r="L506" s="9">
        <f t="shared" si="25"/>
        <v>8192092</v>
      </c>
      <c r="M506" s="9">
        <v>50</v>
      </c>
      <c r="N506" s="135">
        <f>L506*M506/100</f>
        <v>4096046</v>
      </c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  <c r="AA506" s="151"/>
      <c r="AB506" s="151"/>
      <c r="AC506" s="151"/>
      <c r="AD506" s="151"/>
      <c r="AE506" s="151"/>
      <c r="AF506" s="151"/>
      <c r="AG506" s="151"/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</row>
    <row r="507" spans="1:48" s="115" customFormat="1" ht="46.5" customHeight="1">
      <c r="A507" s="209"/>
      <c r="B507" s="30" t="s">
        <v>704</v>
      </c>
      <c r="C507" s="30" t="s">
        <v>1552</v>
      </c>
      <c r="D507" s="71" t="s">
        <v>1204</v>
      </c>
      <c r="E507" s="9">
        <v>7537020</v>
      </c>
      <c r="F507" s="9">
        <v>0</v>
      </c>
      <c r="G507" s="9">
        <v>700000</v>
      </c>
      <c r="H507" s="9">
        <v>0</v>
      </c>
      <c r="I507" s="9">
        <v>135000</v>
      </c>
      <c r="J507" s="9">
        <v>43905</v>
      </c>
      <c r="K507" s="9">
        <v>7537020</v>
      </c>
      <c r="L507" s="9">
        <f t="shared" si="25"/>
        <v>8415925</v>
      </c>
      <c r="M507" s="9">
        <v>45</v>
      </c>
      <c r="N507" s="135">
        <f>L507*M507/100</f>
        <v>3787166.25</v>
      </c>
      <c r="O507" s="120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</row>
    <row r="508" spans="1:48" s="115" customFormat="1" ht="46.5" customHeight="1">
      <c r="A508" s="209"/>
      <c r="B508" s="30" t="s">
        <v>303</v>
      </c>
      <c r="C508" s="30" t="s">
        <v>1553</v>
      </c>
      <c r="D508" s="71" t="s">
        <v>1204</v>
      </c>
      <c r="E508" s="9">
        <v>64445330</v>
      </c>
      <c r="F508" s="9"/>
      <c r="G508" s="9"/>
      <c r="H508" s="9"/>
      <c r="I508" s="9"/>
      <c r="J508" s="9"/>
      <c r="K508" s="9"/>
      <c r="L508" s="9">
        <f t="shared" si="25"/>
        <v>0</v>
      </c>
      <c r="M508" s="9"/>
      <c r="N508" s="135">
        <v>30511607</v>
      </c>
      <c r="O508" s="120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</row>
    <row r="509" spans="1:48" s="115" customFormat="1" ht="46.5" customHeight="1">
      <c r="A509" s="209"/>
      <c r="B509" s="30" t="s">
        <v>559</v>
      </c>
      <c r="C509" s="30" t="s">
        <v>313</v>
      </c>
      <c r="D509" s="71" t="s">
        <v>1204</v>
      </c>
      <c r="E509" s="9">
        <v>21564410</v>
      </c>
      <c r="F509" s="9">
        <v>0</v>
      </c>
      <c r="G509" s="9">
        <v>348000</v>
      </c>
      <c r="H509" s="9">
        <v>35000</v>
      </c>
      <c r="I509" s="9">
        <v>430000</v>
      </c>
      <c r="J509" s="9">
        <v>129384</v>
      </c>
      <c r="K509" s="9">
        <v>21564410</v>
      </c>
      <c r="L509" s="9">
        <f t="shared" si="25"/>
        <v>22506794</v>
      </c>
      <c r="M509" s="9">
        <v>60</v>
      </c>
      <c r="N509" s="135">
        <f>L509*M509/100</f>
        <v>13504076.4</v>
      </c>
      <c r="O509" s="120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</row>
    <row r="510" spans="1:48" s="115" customFormat="1" ht="46.5" customHeight="1">
      <c r="A510" s="209"/>
      <c r="B510" s="30" t="s">
        <v>1554</v>
      </c>
      <c r="C510" s="30" t="s">
        <v>1555</v>
      </c>
      <c r="D510" s="71" t="s">
        <v>1204</v>
      </c>
      <c r="E510" s="9">
        <v>24481590</v>
      </c>
      <c r="F510" s="9">
        <v>0</v>
      </c>
      <c r="G510" s="9">
        <v>950000</v>
      </c>
      <c r="H510" s="9">
        <v>0</v>
      </c>
      <c r="I510" s="9">
        <v>380000</v>
      </c>
      <c r="J510" s="9">
        <v>150000</v>
      </c>
      <c r="K510" s="9">
        <v>24481590</v>
      </c>
      <c r="L510" s="9">
        <f t="shared" si="25"/>
        <v>25961590</v>
      </c>
      <c r="M510" s="9">
        <v>45</v>
      </c>
      <c r="N510" s="135">
        <f>L510*M510/100</f>
        <v>11682715.5</v>
      </c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</row>
    <row r="511" spans="1:48" s="115" customFormat="1" ht="46.5" customHeight="1">
      <c r="A511" s="209"/>
      <c r="B511" s="30" t="s">
        <v>69</v>
      </c>
      <c r="C511" s="30" t="s">
        <v>1556</v>
      </c>
      <c r="D511" s="71" t="s">
        <v>1204</v>
      </c>
      <c r="E511" s="133">
        <v>37676517</v>
      </c>
      <c r="F511" s="9"/>
      <c r="G511" s="9"/>
      <c r="H511" s="9"/>
      <c r="I511" s="9"/>
      <c r="J511" s="9"/>
      <c r="K511" s="9"/>
      <c r="L511" s="9">
        <f t="shared" si="25"/>
        <v>0</v>
      </c>
      <c r="M511" s="9"/>
      <c r="N511" s="135">
        <v>20970574</v>
      </c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</row>
    <row r="512" spans="1:48" s="115" customFormat="1" ht="46.5" customHeight="1">
      <c r="A512" s="209"/>
      <c r="B512" s="30" t="s">
        <v>300</v>
      </c>
      <c r="C512" s="30" t="s">
        <v>1557</v>
      </c>
      <c r="D512" s="71" t="s">
        <v>1204</v>
      </c>
      <c r="E512" s="9">
        <v>133556938</v>
      </c>
      <c r="F512" s="9"/>
      <c r="G512" s="9"/>
      <c r="H512" s="9"/>
      <c r="I512" s="9"/>
      <c r="J512" s="9"/>
      <c r="K512" s="9"/>
      <c r="L512" s="9">
        <f t="shared" si="25"/>
        <v>0</v>
      </c>
      <c r="M512" s="9"/>
      <c r="N512" s="135">
        <v>48663597</v>
      </c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</row>
    <row r="513" spans="1:48" s="115" customFormat="1" ht="46.5" customHeight="1">
      <c r="A513" s="209"/>
      <c r="B513" s="30" t="s">
        <v>1558</v>
      </c>
      <c r="C513" s="30" t="s">
        <v>1559</v>
      </c>
      <c r="D513" s="71" t="s">
        <v>1204</v>
      </c>
      <c r="E513" s="9">
        <v>30813366</v>
      </c>
      <c r="F513" s="9"/>
      <c r="G513" s="9"/>
      <c r="H513" s="9"/>
      <c r="I513" s="9"/>
      <c r="J513" s="9"/>
      <c r="K513" s="9"/>
      <c r="L513" s="9">
        <f t="shared" si="25"/>
        <v>0</v>
      </c>
      <c r="M513" s="9"/>
      <c r="N513" s="135">
        <v>15986683</v>
      </c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</row>
    <row r="514" spans="1:48" s="115" customFormat="1" ht="46.5" customHeight="1">
      <c r="A514" s="209"/>
      <c r="B514" s="30" t="s">
        <v>69</v>
      </c>
      <c r="C514" s="30" t="s">
        <v>1560</v>
      </c>
      <c r="D514" s="71" t="s">
        <v>1204</v>
      </c>
      <c r="E514" s="9">
        <v>22323483</v>
      </c>
      <c r="F514" s="9"/>
      <c r="G514" s="9"/>
      <c r="H514" s="9"/>
      <c r="I514" s="9"/>
      <c r="J514" s="9"/>
      <c r="K514" s="9"/>
      <c r="L514" s="9">
        <f t="shared" si="25"/>
        <v>0</v>
      </c>
      <c r="M514" s="9"/>
      <c r="N514" s="135">
        <v>11707742</v>
      </c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</row>
    <row r="515" spans="1:48" s="115" customFormat="1" ht="46.5" customHeight="1">
      <c r="A515" s="209"/>
      <c r="B515" s="30" t="s">
        <v>751</v>
      </c>
      <c r="C515" s="30" t="s">
        <v>1561</v>
      </c>
      <c r="D515" s="71" t="s">
        <v>1204</v>
      </c>
      <c r="E515" s="7">
        <v>29707662</v>
      </c>
      <c r="F515" s="9"/>
      <c r="G515" s="9"/>
      <c r="H515" s="9"/>
      <c r="I515" s="9"/>
      <c r="J515" s="9"/>
      <c r="K515" s="9"/>
      <c r="L515" s="9">
        <f t="shared" si="25"/>
        <v>0</v>
      </c>
      <c r="M515" s="9"/>
      <c r="N515" s="135">
        <v>14222332</v>
      </c>
      <c r="O515" s="120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</row>
    <row r="516" spans="1:48" s="115" customFormat="1" ht="46.5" customHeight="1">
      <c r="A516" s="209"/>
      <c r="B516" s="30" t="s">
        <v>1562</v>
      </c>
      <c r="C516" s="30" t="s">
        <v>1563</v>
      </c>
      <c r="D516" s="71" t="s">
        <v>1204</v>
      </c>
      <c r="E516" s="9">
        <v>33656393</v>
      </c>
      <c r="F516" s="9">
        <v>0</v>
      </c>
      <c r="G516" s="9">
        <v>560000</v>
      </c>
      <c r="H516" s="9">
        <v>0</v>
      </c>
      <c r="I516" s="9">
        <v>640000</v>
      </c>
      <c r="J516" s="9">
        <v>201938</v>
      </c>
      <c r="K516" s="9">
        <v>33656393</v>
      </c>
      <c r="L516" s="9">
        <f t="shared" si="25"/>
        <v>35058331</v>
      </c>
      <c r="M516" s="9">
        <v>45</v>
      </c>
      <c r="N516" s="135">
        <f>L516*M516/100</f>
        <v>15776248.95</v>
      </c>
      <c r="O516" s="120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</row>
    <row r="517" spans="1:48" s="115" customFormat="1" ht="46.5" customHeight="1">
      <c r="A517" s="209"/>
      <c r="B517" s="30" t="s">
        <v>1562</v>
      </c>
      <c r="C517" s="30" t="s">
        <v>1564</v>
      </c>
      <c r="D517" s="71" t="s">
        <v>1204</v>
      </c>
      <c r="E517" s="9">
        <v>17642845</v>
      </c>
      <c r="F517" s="9">
        <v>0</v>
      </c>
      <c r="G517" s="9">
        <v>360000</v>
      </c>
      <c r="H517" s="9">
        <v>0</v>
      </c>
      <c r="I517" s="9">
        <v>390000</v>
      </c>
      <c r="J517" s="9">
        <v>105857</v>
      </c>
      <c r="K517" s="9">
        <v>17642845</v>
      </c>
      <c r="L517" s="9">
        <f aca="true" t="shared" si="26" ref="L517:L544">F517+G517+H517+I517+J517+K517</f>
        <v>18498702</v>
      </c>
      <c r="M517" s="9">
        <v>45</v>
      </c>
      <c r="N517" s="135">
        <f>8324400+657800</f>
        <v>8982200</v>
      </c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</row>
    <row r="518" spans="1:48" s="115" customFormat="1" ht="46.5" customHeight="1">
      <c r="A518" s="209"/>
      <c r="B518" s="30" t="s">
        <v>563</v>
      </c>
      <c r="C518" s="30" t="s">
        <v>1565</v>
      </c>
      <c r="D518" s="71" t="s">
        <v>1204</v>
      </c>
      <c r="E518" s="9">
        <v>64190543</v>
      </c>
      <c r="F518" s="9"/>
      <c r="G518" s="9"/>
      <c r="H518" s="9"/>
      <c r="I518" s="9"/>
      <c r="J518" s="9"/>
      <c r="K518" s="9"/>
      <c r="L518" s="9">
        <f t="shared" si="26"/>
        <v>0</v>
      </c>
      <c r="M518" s="9"/>
      <c r="N518" s="135">
        <v>29844244</v>
      </c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</row>
    <row r="519" spans="1:48" s="115" customFormat="1" ht="46.5" customHeight="1">
      <c r="A519" s="209"/>
      <c r="B519" s="30" t="s">
        <v>73</v>
      </c>
      <c r="C519" s="30" t="s">
        <v>313</v>
      </c>
      <c r="D519" s="71" t="s">
        <v>1204</v>
      </c>
      <c r="E519" s="9">
        <v>33841393</v>
      </c>
      <c r="F519" s="9"/>
      <c r="G519" s="9"/>
      <c r="H519" s="9"/>
      <c r="I519" s="9"/>
      <c r="J519" s="9"/>
      <c r="K519" s="9"/>
      <c r="L519" s="9">
        <f t="shared" si="26"/>
        <v>0</v>
      </c>
      <c r="M519" s="9"/>
      <c r="N519" s="135">
        <v>16336527</v>
      </c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</row>
    <row r="520" spans="1:48" s="115" customFormat="1" ht="46.5" customHeight="1">
      <c r="A520" s="209"/>
      <c r="B520" s="30" t="s">
        <v>507</v>
      </c>
      <c r="C520" s="30" t="s">
        <v>1566</v>
      </c>
      <c r="D520" s="71" t="s">
        <v>1204</v>
      </c>
      <c r="E520" s="9">
        <v>158089956</v>
      </c>
      <c r="F520" s="9"/>
      <c r="G520" s="9"/>
      <c r="H520" s="9"/>
      <c r="I520" s="9"/>
      <c r="J520" s="9"/>
      <c r="K520" s="9"/>
      <c r="L520" s="9">
        <f t="shared" si="26"/>
        <v>0</v>
      </c>
      <c r="M520" s="9"/>
      <c r="N520" s="135">
        <v>80203215</v>
      </c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</row>
    <row r="521" spans="1:48" s="115" customFormat="1" ht="46.5" customHeight="1">
      <c r="A521" s="209"/>
      <c r="B521" s="30" t="s">
        <v>83</v>
      </c>
      <c r="C521" s="30" t="s">
        <v>1567</v>
      </c>
      <c r="D521" s="71" t="s">
        <v>1025</v>
      </c>
      <c r="E521" s="9">
        <v>11650000</v>
      </c>
      <c r="F521" s="9"/>
      <c r="G521" s="9"/>
      <c r="H521" s="9"/>
      <c r="I521" s="9"/>
      <c r="J521" s="9"/>
      <c r="K521" s="9"/>
      <c r="L521" s="9">
        <f t="shared" si="26"/>
        <v>0</v>
      </c>
      <c r="M521" s="9"/>
      <c r="N521" s="135">
        <v>6227500</v>
      </c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</row>
    <row r="522" spans="1:48" s="115" customFormat="1" ht="46.5" customHeight="1">
      <c r="A522" s="209"/>
      <c r="B522" s="30" t="s">
        <v>1568</v>
      </c>
      <c r="C522" s="30" t="s">
        <v>1569</v>
      </c>
      <c r="D522" s="71" t="s">
        <v>908</v>
      </c>
      <c r="E522" s="9">
        <v>30000000</v>
      </c>
      <c r="F522" s="9">
        <v>0</v>
      </c>
      <c r="G522" s="9">
        <v>400000</v>
      </c>
      <c r="H522" s="9">
        <v>0</v>
      </c>
      <c r="I522" s="9">
        <v>630000</v>
      </c>
      <c r="J522" s="9">
        <v>180000</v>
      </c>
      <c r="K522" s="9">
        <v>30000000</v>
      </c>
      <c r="L522" s="9">
        <f t="shared" si="26"/>
        <v>31210000</v>
      </c>
      <c r="M522" s="9">
        <v>55</v>
      </c>
      <c r="N522" s="135">
        <f>L522*M522/100</f>
        <v>17165500</v>
      </c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</row>
    <row r="523" spans="1:48" s="115" customFormat="1" ht="46.5" customHeight="1">
      <c r="A523" s="209"/>
      <c r="B523" s="30" t="s">
        <v>73</v>
      </c>
      <c r="C523" s="30" t="s">
        <v>1570</v>
      </c>
      <c r="D523" s="71" t="s">
        <v>1025</v>
      </c>
      <c r="E523" s="7">
        <v>19778380</v>
      </c>
      <c r="F523" s="9"/>
      <c r="G523" s="9"/>
      <c r="H523" s="9"/>
      <c r="I523" s="9"/>
      <c r="J523" s="9"/>
      <c r="K523" s="9"/>
      <c r="L523" s="9">
        <f t="shared" si="26"/>
        <v>0</v>
      </c>
      <c r="M523" s="9"/>
      <c r="N523" s="135">
        <v>10665770</v>
      </c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6"/>
      <c r="AU523" s="146"/>
      <c r="AV523" s="146"/>
    </row>
    <row r="524" spans="1:48" s="115" customFormat="1" ht="46.5" customHeight="1">
      <c r="A524" s="209"/>
      <c r="B524" s="30" t="s">
        <v>73</v>
      </c>
      <c r="C524" s="30" t="s">
        <v>1571</v>
      </c>
      <c r="D524" s="71" t="s">
        <v>908</v>
      </c>
      <c r="E524" s="9">
        <v>57532380</v>
      </c>
      <c r="F524" s="9"/>
      <c r="G524" s="9"/>
      <c r="H524" s="9"/>
      <c r="I524" s="9"/>
      <c r="J524" s="9"/>
      <c r="K524" s="9"/>
      <c r="L524" s="9">
        <f t="shared" si="26"/>
        <v>0</v>
      </c>
      <c r="M524" s="9"/>
      <c r="N524" s="135">
        <v>32929809</v>
      </c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6"/>
      <c r="AU524" s="146"/>
      <c r="AV524" s="146"/>
    </row>
    <row r="525" spans="1:48" s="115" customFormat="1" ht="46.5" customHeight="1">
      <c r="A525" s="209"/>
      <c r="B525" s="30" t="s">
        <v>73</v>
      </c>
      <c r="C525" s="30" t="s">
        <v>1572</v>
      </c>
      <c r="D525" s="71" t="s">
        <v>316</v>
      </c>
      <c r="E525" s="9">
        <v>24616126</v>
      </c>
      <c r="F525" s="9">
        <v>0</v>
      </c>
      <c r="G525" s="9">
        <v>395000</v>
      </c>
      <c r="H525" s="9">
        <v>20000</v>
      </c>
      <c r="I525" s="9">
        <v>380000</v>
      </c>
      <c r="J525" s="9">
        <v>126000</v>
      </c>
      <c r="K525" s="9">
        <v>24616126</v>
      </c>
      <c r="L525" s="9">
        <f t="shared" si="26"/>
        <v>25537126</v>
      </c>
      <c r="M525" s="9">
        <v>55</v>
      </c>
      <c r="N525" s="135">
        <f>L525*M525/100</f>
        <v>14045419.3</v>
      </c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6"/>
      <c r="AU525" s="146"/>
      <c r="AV525" s="146"/>
    </row>
    <row r="526" spans="1:48" s="115" customFormat="1" ht="46.5" customHeight="1">
      <c r="A526" s="209"/>
      <c r="B526" s="97" t="s">
        <v>880</v>
      </c>
      <c r="C526" s="97" t="s">
        <v>1573</v>
      </c>
      <c r="D526" s="98" t="s">
        <v>1537</v>
      </c>
      <c r="E526" s="9">
        <v>17300000</v>
      </c>
      <c r="F526" s="9"/>
      <c r="G526" s="9"/>
      <c r="H526" s="9"/>
      <c r="I526" s="9"/>
      <c r="J526" s="9"/>
      <c r="K526" s="9"/>
      <c r="L526" s="9">
        <f t="shared" si="26"/>
        <v>0</v>
      </c>
      <c r="M526" s="9"/>
      <c r="N526" s="135">
        <v>9299300</v>
      </c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  <c r="AM526" s="146"/>
      <c r="AN526" s="146"/>
      <c r="AO526" s="146"/>
      <c r="AP526" s="146"/>
      <c r="AQ526" s="146"/>
      <c r="AR526" s="146"/>
      <c r="AS526" s="146"/>
      <c r="AT526" s="146"/>
      <c r="AU526" s="146"/>
      <c r="AV526" s="146"/>
    </row>
    <row r="527" spans="1:48" s="115" customFormat="1" ht="46.5" customHeight="1">
      <c r="A527" s="209"/>
      <c r="B527" s="29" t="s">
        <v>67</v>
      </c>
      <c r="C527" s="97" t="s">
        <v>1574</v>
      </c>
      <c r="D527" s="98" t="s">
        <v>1537</v>
      </c>
      <c r="E527" s="9">
        <v>12158330</v>
      </c>
      <c r="F527" s="9">
        <v>0</v>
      </c>
      <c r="G527" s="9">
        <v>450000</v>
      </c>
      <c r="H527" s="9">
        <v>0</v>
      </c>
      <c r="I527" s="9">
        <v>348000</v>
      </c>
      <c r="J527" s="9">
        <v>0</v>
      </c>
      <c r="K527" s="9">
        <v>14590000</v>
      </c>
      <c r="L527" s="9">
        <f t="shared" si="26"/>
        <v>15388000</v>
      </c>
      <c r="M527" s="9">
        <v>50</v>
      </c>
      <c r="N527" s="135">
        <f>L527*M527/100+52300</f>
        <v>7746300</v>
      </c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  <c r="AM527" s="146"/>
      <c r="AN527" s="146"/>
      <c r="AO527" s="146"/>
      <c r="AP527" s="146"/>
      <c r="AQ527" s="146"/>
      <c r="AR527" s="146"/>
      <c r="AS527" s="146"/>
      <c r="AT527" s="146"/>
      <c r="AU527" s="146"/>
      <c r="AV527" s="146"/>
    </row>
    <row r="528" spans="1:48" s="115" customFormat="1" ht="46.5" customHeight="1">
      <c r="A528" s="209"/>
      <c r="B528" s="97" t="s">
        <v>877</v>
      </c>
      <c r="C528" s="97" t="s">
        <v>1576</v>
      </c>
      <c r="D528" s="98" t="s">
        <v>908</v>
      </c>
      <c r="E528" s="9">
        <v>18966000</v>
      </c>
      <c r="F528" s="9"/>
      <c r="G528" s="9"/>
      <c r="H528" s="9"/>
      <c r="I528" s="9"/>
      <c r="J528" s="9"/>
      <c r="K528" s="9"/>
      <c r="L528" s="9">
        <f t="shared" si="26"/>
        <v>0</v>
      </c>
      <c r="M528" s="9"/>
      <c r="N528" s="135">
        <v>11207900</v>
      </c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  <c r="AM528" s="146"/>
      <c r="AN528" s="146"/>
      <c r="AO528" s="146"/>
      <c r="AP528" s="146"/>
      <c r="AQ528" s="146"/>
      <c r="AR528" s="146"/>
      <c r="AS528" s="146"/>
      <c r="AT528" s="146"/>
      <c r="AU528" s="146"/>
      <c r="AV528" s="146"/>
    </row>
    <row r="529" spans="1:48" s="115" customFormat="1" ht="46.5" customHeight="1">
      <c r="A529" s="209"/>
      <c r="B529" s="97" t="s">
        <v>300</v>
      </c>
      <c r="C529" s="97" t="s">
        <v>1577</v>
      </c>
      <c r="D529" s="98" t="s">
        <v>1578</v>
      </c>
      <c r="E529" s="9">
        <v>18000000</v>
      </c>
      <c r="F529" s="9">
        <v>0</v>
      </c>
      <c r="G529" s="9">
        <v>370000</v>
      </c>
      <c r="H529" s="9">
        <v>0</v>
      </c>
      <c r="I529" s="9">
        <v>335000</v>
      </c>
      <c r="J529" s="9">
        <v>125000</v>
      </c>
      <c r="K529" s="9">
        <v>18000000</v>
      </c>
      <c r="L529" s="9">
        <f t="shared" si="26"/>
        <v>18830000</v>
      </c>
      <c r="M529" s="9">
        <v>50</v>
      </c>
      <c r="N529" s="135">
        <f>L529*M529/100</f>
        <v>9415000</v>
      </c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  <c r="AM529" s="146"/>
      <c r="AN529" s="146"/>
      <c r="AO529" s="146"/>
      <c r="AP529" s="146"/>
      <c r="AQ529" s="146"/>
      <c r="AR529" s="146"/>
      <c r="AS529" s="146"/>
      <c r="AT529" s="146"/>
      <c r="AU529" s="146"/>
      <c r="AV529" s="146"/>
    </row>
    <row r="530" spans="1:48" s="115" customFormat="1" ht="46.5" customHeight="1">
      <c r="A530" s="209"/>
      <c r="B530" s="4" t="s">
        <v>62</v>
      </c>
      <c r="C530" s="97" t="s">
        <v>1580</v>
      </c>
      <c r="D530" s="98" t="s">
        <v>1579</v>
      </c>
      <c r="E530" s="9">
        <v>6790000</v>
      </c>
      <c r="F530" s="9"/>
      <c r="G530" s="9"/>
      <c r="H530" s="9"/>
      <c r="I530" s="9"/>
      <c r="J530" s="9"/>
      <c r="K530" s="9"/>
      <c r="L530" s="9">
        <f t="shared" si="26"/>
        <v>0</v>
      </c>
      <c r="M530" s="9"/>
      <c r="N530" s="135">
        <v>2037000</v>
      </c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6"/>
      <c r="AR530" s="146"/>
      <c r="AS530" s="146"/>
      <c r="AT530" s="146"/>
      <c r="AU530" s="146"/>
      <c r="AV530" s="146"/>
    </row>
    <row r="531" spans="1:48" s="115" customFormat="1" ht="46.5" customHeight="1">
      <c r="A531" s="209"/>
      <c r="B531" s="97" t="s">
        <v>308</v>
      </c>
      <c r="C531" s="97" t="s">
        <v>1581</v>
      </c>
      <c r="D531" s="98" t="s">
        <v>1579</v>
      </c>
      <c r="E531" s="9">
        <v>2594544</v>
      </c>
      <c r="F531" s="9"/>
      <c r="G531" s="9"/>
      <c r="H531" s="9"/>
      <c r="I531" s="9"/>
      <c r="J531" s="9"/>
      <c r="K531" s="9"/>
      <c r="L531" s="9">
        <f t="shared" si="26"/>
        <v>0</v>
      </c>
      <c r="M531" s="9"/>
      <c r="N531" s="135">
        <v>919663</v>
      </c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  <c r="AM531" s="146"/>
      <c r="AN531" s="146"/>
      <c r="AO531" s="146"/>
      <c r="AP531" s="146"/>
      <c r="AQ531" s="146"/>
      <c r="AR531" s="146"/>
      <c r="AS531" s="146"/>
      <c r="AT531" s="146"/>
      <c r="AU531" s="146"/>
      <c r="AV531" s="146"/>
    </row>
    <row r="532" spans="1:48" s="115" customFormat="1" ht="46.5" customHeight="1">
      <c r="A532" s="209"/>
      <c r="B532" s="29" t="s">
        <v>751</v>
      </c>
      <c r="C532" s="97" t="s">
        <v>1582</v>
      </c>
      <c r="D532" s="68" t="s">
        <v>918</v>
      </c>
      <c r="E532" s="7">
        <v>33641588</v>
      </c>
      <c r="F532" s="9"/>
      <c r="G532" s="9"/>
      <c r="H532" s="9"/>
      <c r="I532" s="9"/>
      <c r="J532" s="9"/>
      <c r="K532" s="9"/>
      <c r="L532" s="9">
        <f t="shared" si="26"/>
        <v>0</v>
      </c>
      <c r="M532" s="9"/>
      <c r="N532" s="135">
        <v>15979016</v>
      </c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  <c r="AM532" s="146"/>
      <c r="AN532" s="146"/>
      <c r="AO532" s="146"/>
      <c r="AP532" s="146"/>
      <c r="AQ532" s="146"/>
      <c r="AR532" s="146"/>
      <c r="AS532" s="146"/>
      <c r="AT532" s="146"/>
      <c r="AU532" s="146"/>
      <c r="AV532" s="146"/>
    </row>
    <row r="533" spans="1:48" s="115" customFormat="1" ht="46.5" customHeight="1">
      <c r="A533" s="209"/>
      <c r="B533" s="97" t="s">
        <v>1230</v>
      </c>
      <c r="C533" s="97" t="s">
        <v>1583</v>
      </c>
      <c r="D533" s="98" t="s">
        <v>1579</v>
      </c>
      <c r="E533" s="9">
        <v>9420000</v>
      </c>
      <c r="F533" s="9"/>
      <c r="G533" s="9"/>
      <c r="H533" s="9"/>
      <c r="I533" s="9"/>
      <c r="J533" s="9"/>
      <c r="K533" s="9"/>
      <c r="L533" s="9">
        <f t="shared" si="26"/>
        <v>0</v>
      </c>
      <c r="M533" s="9"/>
      <c r="N533" s="135">
        <f>3045000+184345</f>
        <v>3229345</v>
      </c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  <c r="AM533" s="146"/>
      <c r="AN533" s="146"/>
      <c r="AO533" s="146"/>
      <c r="AP533" s="146"/>
      <c r="AQ533" s="146"/>
      <c r="AR533" s="146"/>
      <c r="AS533" s="146"/>
      <c r="AT533" s="146"/>
      <c r="AU533" s="146"/>
      <c r="AV533" s="146"/>
    </row>
    <row r="534" spans="1:48" s="115" customFormat="1" ht="46.5" customHeight="1">
      <c r="A534" s="209"/>
      <c r="B534" s="29" t="s">
        <v>1562</v>
      </c>
      <c r="C534" s="97" t="s">
        <v>1584</v>
      </c>
      <c r="D534" s="98" t="s">
        <v>1578</v>
      </c>
      <c r="E534" s="9">
        <v>15894576</v>
      </c>
      <c r="F534" s="9"/>
      <c r="G534" s="9"/>
      <c r="H534" s="9"/>
      <c r="I534" s="9"/>
      <c r="J534" s="9"/>
      <c r="K534" s="9"/>
      <c r="L534" s="9">
        <f t="shared" si="26"/>
        <v>0</v>
      </c>
      <c r="M534" s="9"/>
      <c r="N534" s="135">
        <f>8353972+794729</f>
        <v>9148701</v>
      </c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6"/>
      <c r="AU534" s="146"/>
      <c r="AV534" s="146"/>
    </row>
    <row r="535" spans="1:48" s="115" customFormat="1" ht="46.5" customHeight="1">
      <c r="A535" s="209"/>
      <c r="B535" s="29" t="s">
        <v>563</v>
      </c>
      <c r="C535" s="97" t="s">
        <v>1586</v>
      </c>
      <c r="D535" s="98" t="s">
        <v>1579</v>
      </c>
      <c r="E535" s="9">
        <v>49990800</v>
      </c>
      <c r="F535" s="9"/>
      <c r="G535" s="9"/>
      <c r="H535" s="9"/>
      <c r="I535" s="9"/>
      <c r="J535" s="9"/>
      <c r="K535" s="9"/>
      <c r="L535" s="9">
        <f t="shared" si="26"/>
        <v>0</v>
      </c>
      <c r="M535" s="9"/>
      <c r="N535" s="135">
        <f>15515280+294000</f>
        <v>15809280</v>
      </c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6"/>
      <c r="AL535" s="146"/>
      <c r="AM535" s="146"/>
      <c r="AN535" s="146"/>
      <c r="AO535" s="146"/>
      <c r="AP535" s="146"/>
      <c r="AQ535" s="146"/>
      <c r="AR535" s="146"/>
      <c r="AS535" s="146"/>
      <c r="AT535" s="146"/>
      <c r="AU535" s="146"/>
      <c r="AV535" s="146"/>
    </row>
    <row r="536" spans="1:48" s="115" customFormat="1" ht="46.5" customHeight="1">
      <c r="A536" s="209"/>
      <c r="B536" s="29" t="s">
        <v>1587</v>
      </c>
      <c r="C536" s="97" t="s">
        <v>1588</v>
      </c>
      <c r="D536" s="98" t="s">
        <v>1579</v>
      </c>
      <c r="E536" s="9">
        <v>3374262</v>
      </c>
      <c r="F536" s="9">
        <v>50000</v>
      </c>
      <c r="G536" s="9">
        <v>400000</v>
      </c>
      <c r="H536" s="9">
        <v>50000</v>
      </c>
      <c r="I536" s="9">
        <v>70000</v>
      </c>
      <c r="J536" s="9">
        <v>20000</v>
      </c>
      <c r="K536" s="9">
        <v>3374262</v>
      </c>
      <c r="L536" s="9">
        <f t="shared" si="26"/>
        <v>3964262</v>
      </c>
      <c r="M536" s="9">
        <v>30</v>
      </c>
      <c r="N536" s="135">
        <f>L536*M536/100</f>
        <v>1189278.6</v>
      </c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  <c r="AB536" s="146"/>
      <c r="AC536" s="146"/>
      <c r="AD536" s="146"/>
      <c r="AE536" s="146"/>
      <c r="AF536" s="146"/>
      <c r="AG536" s="146"/>
      <c r="AH536" s="146"/>
      <c r="AI536" s="146"/>
      <c r="AJ536" s="146"/>
      <c r="AK536" s="146"/>
      <c r="AL536" s="146"/>
      <c r="AM536" s="146"/>
      <c r="AN536" s="146"/>
      <c r="AO536" s="146"/>
      <c r="AP536" s="146"/>
      <c r="AQ536" s="146"/>
      <c r="AR536" s="146"/>
      <c r="AS536" s="146"/>
      <c r="AT536" s="146"/>
      <c r="AU536" s="146"/>
      <c r="AV536" s="146"/>
    </row>
    <row r="537" spans="1:48" s="115" customFormat="1" ht="46.5" customHeight="1">
      <c r="A537" s="209"/>
      <c r="B537" s="29" t="s">
        <v>1587</v>
      </c>
      <c r="C537" s="97" t="s">
        <v>1589</v>
      </c>
      <c r="D537" s="98" t="s">
        <v>1034</v>
      </c>
      <c r="E537" s="9">
        <v>9949680</v>
      </c>
      <c r="F537" s="9"/>
      <c r="G537" s="9"/>
      <c r="H537" s="9"/>
      <c r="I537" s="9"/>
      <c r="J537" s="9"/>
      <c r="K537" s="9"/>
      <c r="L537" s="9">
        <f t="shared" si="26"/>
        <v>0</v>
      </c>
      <c r="M537" s="9"/>
      <c r="N537" s="135">
        <v>6545231</v>
      </c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6"/>
      <c r="AL537" s="146"/>
      <c r="AM537" s="146"/>
      <c r="AN537" s="146"/>
      <c r="AO537" s="146"/>
      <c r="AP537" s="146"/>
      <c r="AQ537" s="146"/>
      <c r="AR537" s="146"/>
      <c r="AS537" s="146"/>
      <c r="AT537" s="146"/>
      <c r="AU537" s="146"/>
      <c r="AV537" s="146"/>
    </row>
    <row r="538" spans="1:48" s="115" customFormat="1" ht="46.5" customHeight="1">
      <c r="A538" s="209"/>
      <c r="B538" s="29" t="s">
        <v>69</v>
      </c>
      <c r="C538" s="97" t="s">
        <v>1590</v>
      </c>
      <c r="D538" s="98" t="s">
        <v>1575</v>
      </c>
      <c r="E538" s="9">
        <v>15832660</v>
      </c>
      <c r="F538" s="9">
        <v>0</v>
      </c>
      <c r="G538" s="9">
        <v>950000</v>
      </c>
      <c r="H538" s="9">
        <v>0</v>
      </c>
      <c r="I538" s="9">
        <v>250000</v>
      </c>
      <c r="J538" s="9">
        <v>50000</v>
      </c>
      <c r="K538" s="9">
        <v>15832660</v>
      </c>
      <c r="L538" s="9">
        <f t="shared" si="26"/>
        <v>17082660</v>
      </c>
      <c r="M538" s="9">
        <v>55</v>
      </c>
      <c r="N538" s="135">
        <f>L538*M538/100</f>
        <v>9395463</v>
      </c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6"/>
      <c r="AL538" s="146"/>
      <c r="AM538" s="146"/>
      <c r="AN538" s="146"/>
      <c r="AO538" s="146"/>
      <c r="AP538" s="146"/>
      <c r="AQ538" s="146"/>
      <c r="AR538" s="146"/>
      <c r="AS538" s="146"/>
      <c r="AT538" s="146"/>
      <c r="AU538" s="146"/>
      <c r="AV538" s="146"/>
    </row>
    <row r="539" spans="1:48" s="115" customFormat="1" ht="46.5" customHeight="1">
      <c r="A539" s="209"/>
      <c r="B539" s="97" t="s">
        <v>877</v>
      </c>
      <c r="C539" s="97" t="s">
        <v>1591</v>
      </c>
      <c r="D539" s="98" t="s">
        <v>1585</v>
      </c>
      <c r="E539" s="88">
        <v>8928000</v>
      </c>
      <c r="F539" s="9"/>
      <c r="G539" s="9"/>
      <c r="H539" s="9"/>
      <c r="I539" s="9"/>
      <c r="J539" s="9"/>
      <c r="K539" s="9"/>
      <c r="L539" s="9">
        <f t="shared" si="26"/>
        <v>0</v>
      </c>
      <c r="M539" s="9"/>
      <c r="N539" s="135">
        <v>4721500</v>
      </c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  <c r="AB539" s="146"/>
      <c r="AC539" s="146"/>
      <c r="AD539" s="146"/>
      <c r="AE539" s="146"/>
      <c r="AF539" s="146"/>
      <c r="AG539" s="146"/>
      <c r="AH539" s="146"/>
      <c r="AI539" s="146"/>
      <c r="AJ539" s="146"/>
      <c r="AK539" s="146"/>
      <c r="AL539" s="146"/>
      <c r="AM539" s="146"/>
      <c r="AN539" s="146"/>
      <c r="AO539" s="146"/>
      <c r="AP539" s="146"/>
      <c r="AQ539" s="146"/>
      <c r="AR539" s="146"/>
      <c r="AS539" s="146"/>
      <c r="AT539" s="146"/>
      <c r="AU539" s="146"/>
      <c r="AV539" s="146"/>
    </row>
    <row r="540" spans="1:48" s="115" customFormat="1" ht="46.5" customHeight="1">
      <c r="A540" s="209"/>
      <c r="B540" s="97" t="s">
        <v>748</v>
      </c>
      <c r="C540" s="97" t="s">
        <v>1592</v>
      </c>
      <c r="D540" s="98" t="s">
        <v>1014</v>
      </c>
      <c r="E540" s="9">
        <v>21949654</v>
      </c>
      <c r="F540" s="9">
        <v>100000</v>
      </c>
      <c r="G540" s="9">
        <v>400000</v>
      </c>
      <c r="H540" s="9">
        <v>0</v>
      </c>
      <c r="I540" s="9">
        <v>440000</v>
      </c>
      <c r="J540" s="9">
        <v>132000</v>
      </c>
      <c r="K540" s="9">
        <v>21999654</v>
      </c>
      <c r="L540" s="9">
        <f t="shared" si="26"/>
        <v>23071654</v>
      </c>
      <c r="M540" s="9">
        <v>50</v>
      </c>
      <c r="N540" s="135">
        <f>L540*M540/100</f>
        <v>11535827</v>
      </c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  <c r="AM540" s="146"/>
      <c r="AN540" s="146"/>
      <c r="AO540" s="146"/>
      <c r="AP540" s="146"/>
      <c r="AQ540" s="146"/>
      <c r="AR540" s="146"/>
      <c r="AS540" s="146"/>
      <c r="AT540" s="146"/>
      <c r="AU540" s="146"/>
      <c r="AV540" s="146"/>
    </row>
    <row r="541" spans="1:48" s="115" customFormat="1" ht="46.5" customHeight="1">
      <c r="A541" s="209"/>
      <c r="B541" s="97" t="s">
        <v>1593</v>
      </c>
      <c r="C541" s="97" t="s">
        <v>1594</v>
      </c>
      <c r="D541" s="98" t="s">
        <v>1204</v>
      </c>
      <c r="E541" s="9">
        <v>19145089</v>
      </c>
      <c r="F541" s="9">
        <v>0</v>
      </c>
      <c r="G541" s="9">
        <v>600000</v>
      </c>
      <c r="H541" s="9">
        <v>60000</v>
      </c>
      <c r="I541" s="9">
        <v>290000</v>
      </c>
      <c r="J541" s="9">
        <v>112368</v>
      </c>
      <c r="K541" s="9">
        <v>19145089</v>
      </c>
      <c r="L541" s="9">
        <f t="shared" si="26"/>
        <v>20207457</v>
      </c>
      <c r="M541" s="9">
        <v>45</v>
      </c>
      <c r="N541" s="135">
        <f>L541*M541/100</f>
        <v>9093355.65</v>
      </c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  <c r="AB541" s="146"/>
      <c r="AC541" s="146"/>
      <c r="AD541" s="146"/>
      <c r="AE541" s="146"/>
      <c r="AF541" s="146"/>
      <c r="AG541" s="146"/>
      <c r="AH541" s="146"/>
      <c r="AI541" s="146"/>
      <c r="AJ541" s="146"/>
      <c r="AK541" s="146"/>
      <c r="AL541" s="146"/>
      <c r="AM541" s="146"/>
      <c r="AN541" s="146"/>
      <c r="AO541" s="146"/>
      <c r="AP541" s="146"/>
      <c r="AQ541" s="146"/>
      <c r="AR541" s="146"/>
      <c r="AS541" s="146"/>
      <c r="AT541" s="146"/>
      <c r="AU541" s="146"/>
      <c r="AV541" s="146"/>
    </row>
    <row r="542" spans="1:48" s="115" customFormat="1" ht="46.5" customHeight="1">
      <c r="A542" s="209"/>
      <c r="B542" s="97" t="s">
        <v>1593</v>
      </c>
      <c r="C542" s="97" t="s">
        <v>1595</v>
      </c>
      <c r="D542" s="98" t="s">
        <v>1575</v>
      </c>
      <c r="E542" s="9">
        <v>20988000</v>
      </c>
      <c r="F542" s="9">
        <v>0</v>
      </c>
      <c r="G542" s="9">
        <v>300000</v>
      </c>
      <c r="H542" s="9">
        <v>0</v>
      </c>
      <c r="I542" s="9">
        <v>358000</v>
      </c>
      <c r="J542" s="9">
        <v>107610</v>
      </c>
      <c r="K542" s="9">
        <v>20988000</v>
      </c>
      <c r="L542" s="9">
        <f t="shared" si="26"/>
        <v>21753610</v>
      </c>
      <c r="M542" s="9">
        <v>50</v>
      </c>
      <c r="N542" s="135">
        <f>L542*M542/100</f>
        <v>10876805</v>
      </c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  <c r="AB542" s="146"/>
      <c r="AC542" s="146"/>
      <c r="AD542" s="146"/>
      <c r="AE542" s="146"/>
      <c r="AF542" s="146"/>
      <c r="AG542" s="146"/>
      <c r="AH542" s="146"/>
      <c r="AI542" s="146"/>
      <c r="AJ542" s="146"/>
      <c r="AK542" s="146"/>
      <c r="AL542" s="146"/>
      <c r="AM542" s="146"/>
      <c r="AN542" s="146"/>
      <c r="AO542" s="146"/>
      <c r="AP542" s="146"/>
      <c r="AQ542" s="146"/>
      <c r="AR542" s="146"/>
      <c r="AS542" s="146"/>
      <c r="AT542" s="146"/>
      <c r="AU542" s="146"/>
      <c r="AV542" s="146"/>
    </row>
    <row r="543" spans="1:48" s="115" customFormat="1" ht="46.5" customHeight="1">
      <c r="A543" s="209"/>
      <c r="B543" s="97" t="s">
        <v>371</v>
      </c>
      <c r="C543" s="97" t="s">
        <v>1596</v>
      </c>
      <c r="D543" s="98" t="s">
        <v>919</v>
      </c>
      <c r="E543" s="9">
        <v>13007796</v>
      </c>
      <c r="F543" s="9">
        <v>0</v>
      </c>
      <c r="G543" s="9">
        <v>780000</v>
      </c>
      <c r="H543" s="9">
        <v>130000</v>
      </c>
      <c r="I543" s="9">
        <v>300000</v>
      </c>
      <c r="J543" s="9">
        <v>80000</v>
      </c>
      <c r="K543" s="9">
        <v>13007796</v>
      </c>
      <c r="L543" s="9">
        <f t="shared" si="26"/>
        <v>14297796</v>
      </c>
      <c r="M543" s="9">
        <v>30</v>
      </c>
      <c r="N543" s="135">
        <f>L543*M543/100</f>
        <v>4289338.8</v>
      </c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  <c r="AB543" s="146"/>
      <c r="AC543" s="146"/>
      <c r="AD543" s="146"/>
      <c r="AE543" s="146"/>
      <c r="AF543" s="146"/>
      <c r="AG543" s="146"/>
      <c r="AH543" s="146"/>
      <c r="AI543" s="146"/>
      <c r="AJ543" s="146"/>
      <c r="AK543" s="146"/>
      <c r="AL543" s="146"/>
      <c r="AM543" s="146"/>
      <c r="AN543" s="146"/>
      <c r="AO543" s="146"/>
      <c r="AP543" s="146"/>
      <c r="AQ543" s="146"/>
      <c r="AR543" s="146"/>
      <c r="AS543" s="146"/>
      <c r="AT543" s="146"/>
      <c r="AU543" s="146"/>
      <c r="AV543" s="146"/>
    </row>
    <row r="544" spans="1:48" s="115" customFormat="1" ht="46.5" customHeight="1">
      <c r="A544" s="210"/>
      <c r="B544" s="97" t="s">
        <v>62</v>
      </c>
      <c r="C544" s="97" t="s">
        <v>1597</v>
      </c>
      <c r="D544" s="98" t="s">
        <v>908</v>
      </c>
      <c r="E544" s="9">
        <v>71938645</v>
      </c>
      <c r="F544" s="9"/>
      <c r="G544" s="9"/>
      <c r="H544" s="9"/>
      <c r="I544" s="9"/>
      <c r="J544" s="9"/>
      <c r="K544" s="9"/>
      <c r="L544" s="9">
        <f t="shared" si="26"/>
        <v>0</v>
      </c>
      <c r="M544" s="9"/>
      <c r="N544" s="135">
        <v>40967435</v>
      </c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  <c r="AM544" s="146"/>
      <c r="AN544" s="146"/>
      <c r="AO544" s="146"/>
      <c r="AP544" s="146"/>
      <c r="AQ544" s="146"/>
      <c r="AR544" s="146"/>
      <c r="AS544" s="146"/>
      <c r="AT544" s="146"/>
      <c r="AU544" s="146"/>
      <c r="AV544" s="146"/>
    </row>
    <row r="545" spans="1:48" s="72" customFormat="1" ht="14.25" customHeight="1">
      <c r="A545" s="200"/>
      <c r="B545" s="200"/>
      <c r="C545" s="200"/>
      <c r="D545" s="159"/>
      <c r="E545" s="139">
        <f aca="true" t="shared" si="27" ref="E545:N545">SUM(E485:E544)</f>
        <v>2203820889</v>
      </c>
      <c r="F545" s="139">
        <f t="shared" si="27"/>
        <v>246000</v>
      </c>
      <c r="G545" s="139">
        <f t="shared" si="27"/>
        <v>21953000</v>
      </c>
      <c r="H545" s="139">
        <f t="shared" si="27"/>
        <v>695000</v>
      </c>
      <c r="I545" s="139">
        <f t="shared" si="27"/>
        <v>15636570</v>
      </c>
      <c r="J545" s="139">
        <f t="shared" si="27"/>
        <v>6188080</v>
      </c>
      <c r="K545" s="139">
        <f t="shared" si="27"/>
        <v>1072585567</v>
      </c>
      <c r="L545" s="139">
        <f t="shared" si="27"/>
        <v>1117304217</v>
      </c>
      <c r="M545" s="139">
        <f t="shared" si="27"/>
        <v>1475.38</v>
      </c>
      <c r="N545" s="140">
        <f t="shared" si="27"/>
        <v>1079173428.0979</v>
      </c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  <c r="AQ545" s="147"/>
      <c r="AR545" s="147"/>
      <c r="AS545" s="147"/>
      <c r="AT545" s="147"/>
      <c r="AU545" s="147"/>
      <c r="AV545" s="147"/>
    </row>
    <row r="546" spans="1:48" s="115" customFormat="1" ht="46.5" customHeight="1">
      <c r="A546" s="199" t="s">
        <v>251</v>
      </c>
      <c r="B546" s="29" t="s">
        <v>417</v>
      </c>
      <c r="C546" s="29" t="s">
        <v>1598</v>
      </c>
      <c r="D546" s="68" t="s">
        <v>328</v>
      </c>
      <c r="E546" s="9">
        <v>59800000</v>
      </c>
      <c r="F546" s="9"/>
      <c r="G546" s="9"/>
      <c r="H546" s="9"/>
      <c r="I546" s="9"/>
      <c r="J546" s="9"/>
      <c r="K546" s="9"/>
      <c r="L546" s="9">
        <v>59800000</v>
      </c>
      <c r="M546" s="9">
        <v>55</v>
      </c>
      <c r="N546" s="135">
        <f>L546*M546/100</f>
        <v>32890000</v>
      </c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  <c r="AM546" s="146"/>
      <c r="AN546" s="146"/>
      <c r="AO546" s="146"/>
      <c r="AP546" s="146"/>
      <c r="AQ546" s="146"/>
      <c r="AR546" s="146"/>
      <c r="AS546" s="146"/>
      <c r="AT546" s="146"/>
      <c r="AU546" s="146"/>
      <c r="AV546" s="146"/>
    </row>
    <row r="547" spans="1:48" s="115" customFormat="1" ht="46.5" customHeight="1">
      <c r="A547" s="199"/>
      <c r="B547" s="4" t="s">
        <v>411</v>
      </c>
      <c r="C547" s="29" t="s">
        <v>1599</v>
      </c>
      <c r="D547" s="68" t="s">
        <v>921</v>
      </c>
      <c r="E547" s="9">
        <v>163529701</v>
      </c>
      <c r="F547" s="9">
        <v>527500</v>
      </c>
      <c r="G547" s="9">
        <v>3227200</v>
      </c>
      <c r="H547" s="9">
        <v>0</v>
      </c>
      <c r="I547" s="9">
        <v>1570000</v>
      </c>
      <c r="J547" s="9">
        <v>945720</v>
      </c>
      <c r="K547" s="9">
        <v>186726801</v>
      </c>
      <c r="L547" s="9">
        <f aca="true" t="shared" si="28" ref="L547:L562">F547+G547+H547+I547+J547+K547</f>
        <v>192997221</v>
      </c>
      <c r="M547" s="9">
        <v>60</v>
      </c>
      <c r="N547" s="135">
        <f>L547*M547/100</f>
        <v>115798332.6</v>
      </c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  <c r="AM547" s="146"/>
      <c r="AN547" s="146"/>
      <c r="AO547" s="146"/>
      <c r="AP547" s="146"/>
      <c r="AQ547" s="146"/>
      <c r="AR547" s="146"/>
      <c r="AS547" s="146"/>
      <c r="AT547" s="146"/>
      <c r="AU547" s="146"/>
      <c r="AV547" s="146"/>
    </row>
    <row r="548" spans="1:48" s="115" customFormat="1" ht="46.5" customHeight="1">
      <c r="A548" s="199"/>
      <c r="B548" s="4" t="s">
        <v>779</v>
      </c>
      <c r="C548" s="29" t="s">
        <v>1600</v>
      </c>
      <c r="D548" s="68" t="s">
        <v>921</v>
      </c>
      <c r="E548" s="9">
        <v>19510000</v>
      </c>
      <c r="F548" s="9">
        <v>151200</v>
      </c>
      <c r="G548" s="9">
        <v>980000</v>
      </c>
      <c r="H548" s="9">
        <v>250000</v>
      </c>
      <c r="I548" s="9">
        <v>498000</v>
      </c>
      <c r="J548" s="9">
        <v>143000</v>
      </c>
      <c r="K548" s="9">
        <v>19510000</v>
      </c>
      <c r="L548" s="9">
        <f t="shared" si="28"/>
        <v>21532200</v>
      </c>
      <c r="M548" s="9">
        <v>65</v>
      </c>
      <c r="N548" s="135">
        <f>L548*M548/100</f>
        <v>13995930</v>
      </c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6"/>
      <c r="AU548" s="146"/>
      <c r="AV548" s="146"/>
    </row>
    <row r="549" spans="1:48" s="115" customFormat="1" ht="46.5" customHeight="1">
      <c r="A549" s="199"/>
      <c r="B549" s="4" t="s">
        <v>417</v>
      </c>
      <c r="C549" s="29" t="s">
        <v>1601</v>
      </c>
      <c r="D549" s="68" t="s">
        <v>974</v>
      </c>
      <c r="E549" s="9">
        <v>212487655</v>
      </c>
      <c r="F549" s="9">
        <v>1914000</v>
      </c>
      <c r="G549" s="9">
        <v>5808000</v>
      </c>
      <c r="H549" s="9">
        <v>350000</v>
      </c>
      <c r="I549" s="9">
        <v>2599883</v>
      </c>
      <c r="J549" s="9">
        <v>1500000</v>
      </c>
      <c r="K549" s="9">
        <v>228959655</v>
      </c>
      <c r="L549" s="9">
        <f t="shared" si="28"/>
        <v>241131538</v>
      </c>
      <c r="M549" s="9">
        <v>65</v>
      </c>
      <c r="N549" s="135">
        <f>L549*M549/100</f>
        <v>156735499.7</v>
      </c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  <c r="AM549" s="146"/>
      <c r="AN549" s="146"/>
      <c r="AO549" s="146"/>
      <c r="AP549" s="146"/>
      <c r="AQ549" s="146"/>
      <c r="AR549" s="146"/>
      <c r="AS549" s="146"/>
      <c r="AT549" s="146"/>
      <c r="AU549" s="146"/>
      <c r="AV549" s="146"/>
    </row>
    <row r="550" spans="1:48" s="115" customFormat="1" ht="46.5" customHeight="1">
      <c r="A550" s="199"/>
      <c r="B550" s="4" t="s">
        <v>256</v>
      </c>
      <c r="C550" s="99" t="s">
        <v>1602</v>
      </c>
      <c r="D550" s="68" t="s">
        <v>908</v>
      </c>
      <c r="E550" s="9">
        <v>90900000</v>
      </c>
      <c r="F550" s="9">
        <v>0</v>
      </c>
      <c r="G550" s="9">
        <v>980000</v>
      </c>
      <c r="H550" s="9">
        <v>0</v>
      </c>
      <c r="I550" s="9">
        <v>1770000</v>
      </c>
      <c r="J550" s="9">
        <v>299700</v>
      </c>
      <c r="K550" s="9">
        <v>90900000</v>
      </c>
      <c r="L550" s="9">
        <f t="shared" si="28"/>
        <v>93949700</v>
      </c>
      <c r="M550" s="9">
        <v>63.8</v>
      </c>
      <c r="N550" s="135">
        <v>59930193</v>
      </c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6"/>
      <c r="AU550" s="146"/>
      <c r="AV550" s="146"/>
    </row>
    <row r="551" spans="1:48" s="115" customFormat="1" ht="46.5" customHeight="1">
      <c r="A551" s="199"/>
      <c r="B551" s="4" t="s">
        <v>262</v>
      </c>
      <c r="C551" s="29" t="s">
        <v>1603</v>
      </c>
      <c r="D551" s="68" t="s">
        <v>280</v>
      </c>
      <c r="E551" s="9">
        <v>79000000</v>
      </c>
      <c r="F551" s="9">
        <v>0</v>
      </c>
      <c r="G551" s="9">
        <v>1900000</v>
      </c>
      <c r="H551" s="9">
        <v>190000</v>
      </c>
      <c r="I551" s="9">
        <v>790000</v>
      </c>
      <c r="J551" s="9">
        <v>398000</v>
      </c>
      <c r="K551" s="9">
        <v>79000000</v>
      </c>
      <c r="L551" s="9">
        <f t="shared" si="28"/>
        <v>82278000</v>
      </c>
      <c r="M551" s="9">
        <v>60</v>
      </c>
      <c r="N551" s="135">
        <f>L551*M551/100</f>
        <v>49366800</v>
      </c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6"/>
      <c r="AU551" s="146"/>
      <c r="AV551" s="146"/>
    </row>
    <row r="552" spans="1:48" s="115" customFormat="1" ht="46.5" customHeight="1">
      <c r="A552" s="199"/>
      <c r="B552" s="4" t="s">
        <v>262</v>
      </c>
      <c r="C552" s="29" t="s">
        <v>1604</v>
      </c>
      <c r="D552" s="68" t="s">
        <v>328</v>
      </c>
      <c r="E552" s="9">
        <v>40707000</v>
      </c>
      <c r="F552" s="9"/>
      <c r="G552" s="9"/>
      <c r="H552" s="9"/>
      <c r="I552" s="9"/>
      <c r="J552" s="9"/>
      <c r="K552" s="9">
        <v>40707000</v>
      </c>
      <c r="L552" s="9">
        <f t="shared" si="28"/>
        <v>40707000</v>
      </c>
      <c r="M552" s="9">
        <v>55</v>
      </c>
      <c r="N552" s="135">
        <f>L552*M552/100</f>
        <v>22388850</v>
      </c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</row>
    <row r="553" spans="1:48" s="115" customFormat="1" ht="46.5" customHeight="1">
      <c r="A553" s="199"/>
      <c r="B553" s="29" t="s">
        <v>1605</v>
      </c>
      <c r="C553" s="29" t="s">
        <v>1606</v>
      </c>
      <c r="D553" s="68" t="s">
        <v>280</v>
      </c>
      <c r="E553" s="9">
        <v>550438713</v>
      </c>
      <c r="F553" s="9">
        <v>0</v>
      </c>
      <c r="G553" s="9">
        <v>7920000</v>
      </c>
      <c r="H553" s="9">
        <v>0</v>
      </c>
      <c r="I553" s="9">
        <v>4299998</v>
      </c>
      <c r="J553" s="9">
        <v>3222026</v>
      </c>
      <c r="K553" s="9">
        <v>550438713</v>
      </c>
      <c r="L553" s="9">
        <f t="shared" si="28"/>
        <v>565880737</v>
      </c>
      <c r="M553" s="9">
        <v>55</v>
      </c>
      <c r="N553" s="135">
        <f>L553*M553/100</f>
        <v>311234405.35</v>
      </c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  <c r="AM553" s="146"/>
      <c r="AN553" s="146"/>
      <c r="AO553" s="146"/>
      <c r="AP553" s="146"/>
      <c r="AQ553" s="146"/>
      <c r="AR553" s="146"/>
      <c r="AS553" s="146"/>
      <c r="AT553" s="146"/>
      <c r="AU553" s="146"/>
      <c r="AV553" s="146"/>
    </row>
    <row r="554" spans="1:48" s="115" customFormat="1" ht="54" customHeight="1">
      <c r="A554" s="199"/>
      <c r="B554" s="4" t="s">
        <v>411</v>
      </c>
      <c r="C554" s="29" t="s">
        <v>1607</v>
      </c>
      <c r="D554" s="68" t="s">
        <v>926</v>
      </c>
      <c r="E554" s="9">
        <v>56977658</v>
      </c>
      <c r="F554" s="9"/>
      <c r="G554" s="9"/>
      <c r="H554" s="9"/>
      <c r="I554" s="9"/>
      <c r="J554" s="9"/>
      <c r="K554" s="9"/>
      <c r="L554" s="9">
        <f t="shared" si="28"/>
        <v>0</v>
      </c>
      <c r="M554" s="9"/>
      <c r="N554" s="135">
        <v>25542577</v>
      </c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  <c r="AM554" s="146"/>
      <c r="AN554" s="146"/>
      <c r="AO554" s="146"/>
      <c r="AP554" s="146"/>
      <c r="AQ554" s="146"/>
      <c r="AR554" s="146"/>
      <c r="AS554" s="146"/>
      <c r="AT554" s="146"/>
      <c r="AU554" s="146"/>
      <c r="AV554" s="146"/>
    </row>
    <row r="555" spans="1:48" s="115" customFormat="1" ht="46.5" customHeight="1">
      <c r="A555" s="199"/>
      <c r="B555" s="4" t="s">
        <v>417</v>
      </c>
      <c r="C555" s="29" t="s">
        <v>1608</v>
      </c>
      <c r="D555" s="68" t="s">
        <v>908</v>
      </c>
      <c r="E555" s="9">
        <v>201894610</v>
      </c>
      <c r="F555" s="9">
        <v>0</v>
      </c>
      <c r="G555" s="9">
        <v>5280000</v>
      </c>
      <c r="H555" s="9">
        <v>0</v>
      </c>
      <c r="I555" s="9">
        <v>2320000</v>
      </c>
      <c r="J555" s="9">
        <v>720000</v>
      </c>
      <c r="K555" s="9">
        <v>201894610</v>
      </c>
      <c r="L555" s="9">
        <f t="shared" si="28"/>
        <v>210214610</v>
      </c>
      <c r="M555" s="9">
        <v>70</v>
      </c>
      <c r="N555" s="135">
        <f>L555*M555/100+1092000</f>
        <v>148242227</v>
      </c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  <c r="AM555" s="146"/>
      <c r="AN555" s="146"/>
      <c r="AO555" s="146"/>
      <c r="AP555" s="146"/>
      <c r="AQ555" s="146"/>
      <c r="AR555" s="146"/>
      <c r="AS555" s="146"/>
      <c r="AT555" s="146"/>
      <c r="AU555" s="146"/>
      <c r="AV555" s="146"/>
    </row>
    <row r="556" spans="1:48" s="115" customFormat="1" ht="46.5" customHeight="1">
      <c r="A556" s="199"/>
      <c r="B556" s="29" t="s">
        <v>1605</v>
      </c>
      <c r="C556" s="29" t="s">
        <v>1609</v>
      </c>
      <c r="D556" s="68" t="s">
        <v>916</v>
      </c>
      <c r="E556" s="9">
        <v>154980000</v>
      </c>
      <c r="F556" s="9">
        <v>0</v>
      </c>
      <c r="G556" s="9">
        <v>1440000</v>
      </c>
      <c r="H556" s="9">
        <v>900000</v>
      </c>
      <c r="I556" s="9">
        <v>1800000</v>
      </c>
      <c r="J556" s="9">
        <v>1048416</v>
      </c>
      <c r="K556" s="9">
        <v>154980000</v>
      </c>
      <c r="L556" s="9">
        <f t="shared" si="28"/>
        <v>160168416</v>
      </c>
      <c r="M556" s="9">
        <v>60</v>
      </c>
      <c r="N556" s="135">
        <f>L556*M556/100</f>
        <v>96101049.6</v>
      </c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6"/>
      <c r="AU556" s="146"/>
      <c r="AV556" s="146"/>
    </row>
    <row r="557" spans="1:48" s="115" customFormat="1" ht="46.5" customHeight="1">
      <c r="A557" s="199"/>
      <c r="B557" s="4" t="s">
        <v>417</v>
      </c>
      <c r="C557" s="29" t="s">
        <v>1610</v>
      </c>
      <c r="D557" s="68" t="s">
        <v>280</v>
      </c>
      <c r="E557" s="9">
        <v>939767428</v>
      </c>
      <c r="F557" s="9">
        <v>0</v>
      </c>
      <c r="G557" s="9">
        <v>5000000</v>
      </c>
      <c r="H557" s="9">
        <v>0</v>
      </c>
      <c r="I557" s="9">
        <v>13062000</v>
      </c>
      <c r="J557" s="9">
        <v>5453028</v>
      </c>
      <c r="K557" s="9">
        <v>939767428</v>
      </c>
      <c r="L557" s="9">
        <f t="shared" si="28"/>
        <v>963282456</v>
      </c>
      <c r="M557" s="9">
        <v>60</v>
      </c>
      <c r="N557" s="135">
        <f>L557*M557/100</f>
        <v>577969473.6</v>
      </c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  <c r="AM557" s="146"/>
      <c r="AN557" s="146"/>
      <c r="AO557" s="146"/>
      <c r="AP557" s="146"/>
      <c r="AQ557" s="146"/>
      <c r="AR557" s="146"/>
      <c r="AS557" s="146"/>
      <c r="AT557" s="146"/>
      <c r="AU557" s="146"/>
      <c r="AV557" s="146"/>
    </row>
    <row r="558" spans="1:48" s="72" customFormat="1" ht="46.5" customHeight="1">
      <c r="A558" s="199"/>
      <c r="B558" s="29" t="s">
        <v>1611</v>
      </c>
      <c r="C558" s="29" t="s">
        <v>1612</v>
      </c>
      <c r="D558" s="68" t="s">
        <v>280</v>
      </c>
      <c r="E558" s="9">
        <f>549200000+207000000</f>
        <v>756200000</v>
      </c>
      <c r="F558" s="9">
        <v>0</v>
      </c>
      <c r="G558" s="9">
        <v>0</v>
      </c>
      <c r="H558" s="9">
        <v>0</v>
      </c>
      <c r="I558" s="9">
        <v>5887000</v>
      </c>
      <c r="J558" s="9">
        <v>4460160</v>
      </c>
      <c r="K558" s="9">
        <v>756200000</v>
      </c>
      <c r="L558" s="9">
        <f t="shared" si="28"/>
        <v>766547160</v>
      </c>
      <c r="M558" s="9">
        <v>65</v>
      </c>
      <c r="N558" s="135">
        <v>498252700</v>
      </c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  <c r="AQ558" s="147"/>
      <c r="AR558" s="147"/>
      <c r="AS558" s="147"/>
      <c r="AT558" s="147"/>
      <c r="AU558" s="147"/>
      <c r="AV558" s="147"/>
    </row>
    <row r="559" spans="1:48" s="115" customFormat="1" ht="46.5" customHeight="1">
      <c r="A559" s="199"/>
      <c r="B559" s="4" t="s">
        <v>264</v>
      </c>
      <c r="C559" s="29" t="s">
        <v>1667</v>
      </c>
      <c r="D559" s="68" t="s">
        <v>280</v>
      </c>
      <c r="E559" s="9">
        <v>159897000</v>
      </c>
      <c r="F559" s="9"/>
      <c r="G559" s="9"/>
      <c r="H559" s="9"/>
      <c r="I559" s="9"/>
      <c r="J559" s="9"/>
      <c r="K559" s="9"/>
      <c r="L559" s="9">
        <f t="shared" si="28"/>
        <v>0</v>
      </c>
      <c r="M559" s="9"/>
      <c r="N559" s="135">
        <v>106802150</v>
      </c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  <c r="AM559" s="146"/>
      <c r="AN559" s="146"/>
      <c r="AO559" s="146"/>
      <c r="AP559" s="146"/>
      <c r="AQ559" s="146"/>
      <c r="AR559" s="146"/>
      <c r="AS559" s="146"/>
      <c r="AT559" s="146"/>
      <c r="AU559" s="146"/>
      <c r="AV559" s="146"/>
    </row>
    <row r="560" spans="1:48" s="115" customFormat="1" ht="46.5" customHeight="1">
      <c r="A560" s="199"/>
      <c r="B560" s="29" t="s">
        <v>262</v>
      </c>
      <c r="C560" s="29" t="s">
        <v>1613</v>
      </c>
      <c r="D560" s="68" t="s">
        <v>908</v>
      </c>
      <c r="E560" s="9">
        <v>59874616</v>
      </c>
      <c r="F560" s="9"/>
      <c r="G560" s="9"/>
      <c r="H560" s="9"/>
      <c r="I560" s="9"/>
      <c r="J560" s="9"/>
      <c r="K560" s="9"/>
      <c r="L560" s="9">
        <f t="shared" si="28"/>
        <v>0</v>
      </c>
      <c r="M560" s="9"/>
      <c r="N560" s="135">
        <v>43531100</v>
      </c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146"/>
      <c r="AN560" s="146"/>
      <c r="AO560" s="146"/>
      <c r="AP560" s="146"/>
      <c r="AQ560" s="146"/>
      <c r="AR560" s="146"/>
      <c r="AS560" s="146"/>
      <c r="AT560" s="146"/>
      <c r="AU560" s="146"/>
      <c r="AV560" s="146"/>
    </row>
    <row r="561" spans="1:48" s="115" customFormat="1" ht="46.5" customHeight="1">
      <c r="A561" s="199"/>
      <c r="B561" s="29" t="s">
        <v>262</v>
      </c>
      <c r="C561" s="29" t="s">
        <v>1614</v>
      </c>
      <c r="D561" s="68" t="s">
        <v>908</v>
      </c>
      <c r="E561" s="9">
        <v>37991924</v>
      </c>
      <c r="F561" s="9"/>
      <c r="G561" s="9"/>
      <c r="H561" s="9"/>
      <c r="I561" s="9"/>
      <c r="J561" s="9"/>
      <c r="K561" s="9"/>
      <c r="L561" s="9">
        <f t="shared" si="28"/>
        <v>0</v>
      </c>
      <c r="M561" s="9"/>
      <c r="N561" s="135">
        <v>27470000</v>
      </c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  <c r="AM561" s="146"/>
      <c r="AN561" s="146"/>
      <c r="AO561" s="146"/>
      <c r="AP561" s="146"/>
      <c r="AQ561" s="146"/>
      <c r="AR561" s="146"/>
      <c r="AS561" s="146"/>
      <c r="AT561" s="146"/>
      <c r="AU561" s="146"/>
      <c r="AV561" s="146"/>
    </row>
    <row r="562" spans="1:48" s="115" customFormat="1" ht="51.75" customHeight="1">
      <c r="A562" s="199"/>
      <c r="B562" s="29" t="s">
        <v>1615</v>
      </c>
      <c r="C562" s="29" t="s">
        <v>1616</v>
      </c>
      <c r="D562" s="68" t="s">
        <v>1338</v>
      </c>
      <c r="E562" s="9">
        <v>8867604</v>
      </c>
      <c r="F562" s="9">
        <v>0</v>
      </c>
      <c r="G562" s="9">
        <v>495000</v>
      </c>
      <c r="H562" s="9">
        <v>0</v>
      </c>
      <c r="I562" s="9">
        <v>0</v>
      </c>
      <c r="J562" s="9">
        <v>41888</v>
      </c>
      <c r="K562" s="9">
        <v>8867600</v>
      </c>
      <c r="L562" s="9">
        <f t="shared" si="28"/>
        <v>9404488</v>
      </c>
      <c r="M562" s="9">
        <v>55</v>
      </c>
      <c r="N562" s="135">
        <v>5170200</v>
      </c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  <c r="AM562" s="146"/>
      <c r="AN562" s="146"/>
      <c r="AO562" s="146"/>
      <c r="AP562" s="146"/>
      <c r="AQ562" s="146"/>
      <c r="AR562" s="146"/>
      <c r="AS562" s="146"/>
      <c r="AT562" s="146"/>
      <c r="AU562" s="146"/>
      <c r="AV562" s="146"/>
    </row>
    <row r="563" spans="1:48" s="126" customFormat="1" ht="14.25" customHeight="1">
      <c r="A563" s="195"/>
      <c r="B563" s="195"/>
      <c r="C563" s="195"/>
      <c r="D563" s="195"/>
      <c r="E563" s="139">
        <f aca="true" t="shared" si="29" ref="E563:N563">SUM(E546:E562)</f>
        <v>3592823909</v>
      </c>
      <c r="F563" s="139">
        <f t="shared" si="29"/>
        <v>2592700</v>
      </c>
      <c r="G563" s="139">
        <f t="shared" si="29"/>
        <v>33030200</v>
      </c>
      <c r="H563" s="139">
        <f t="shared" si="29"/>
        <v>1690000</v>
      </c>
      <c r="I563" s="139">
        <f t="shared" si="29"/>
        <v>34596881</v>
      </c>
      <c r="J563" s="139">
        <f t="shared" si="29"/>
        <v>18231938</v>
      </c>
      <c r="K563" s="139">
        <f t="shared" si="29"/>
        <v>3257951807</v>
      </c>
      <c r="L563" s="139">
        <f t="shared" si="29"/>
        <v>3407893526</v>
      </c>
      <c r="M563" s="139">
        <f t="shared" si="29"/>
        <v>788.8</v>
      </c>
      <c r="N563" s="140">
        <f t="shared" si="29"/>
        <v>2291421487.85</v>
      </c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  <c r="Z563" s="156"/>
      <c r="AA563" s="156"/>
      <c r="AB563" s="156"/>
      <c r="AC563" s="156"/>
      <c r="AD563" s="156"/>
      <c r="AE563" s="156"/>
      <c r="AF563" s="156"/>
      <c r="AG563" s="156"/>
      <c r="AH563" s="156"/>
      <c r="AI563" s="156"/>
      <c r="AJ563" s="156"/>
      <c r="AK563" s="156"/>
      <c r="AL563" s="156"/>
      <c r="AM563" s="156"/>
      <c r="AN563" s="156"/>
      <c r="AO563" s="156"/>
      <c r="AP563" s="156"/>
      <c r="AQ563" s="156"/>
      <c r="AR563" s="156"/>
      <c r="AS563" s="156"/>
      <c r="AT563" s="156"/>
      <c r="AU563" s="156"/>
      <c r="AV563" s="156"/>
    </row>
    <row r="564" spans="1:48" s="82" customFormat="1" ht="46.5" customHeight="1">
      <c r="A564" s="208" t="s">
        <v>121</v>
      </c>
      <c r="B564" s="29" t="s">
        <v>1617</v>
      </c>
      <c r="C564" s="29" t="s">
        <v>1618</v>
      </c>
      <c r="D564" s="68" t="s">
        <v>1045</v>
      </c>
      <c r="E564" s="9">
        <v>474912000</v>
      </c>
      <c r="F564" s="9"/>
      <c r="G564" s="9"/>
      <c r="H564" s="9"/>
      <c r="I564" s="9"/>
      <c r="J564" s="9"/>
      <c r="K564" s="9"/>
      <c r="L564" s="9">
        <f aca="true" t="shared" si="30" ref="L564:L574">F564+G564+H564+I564+J564+K564</f>
        <v>0</v>
      </c>
      <c r="M564" s="9"/>
      <c r="N564" s="135">
        <v>242118280</v>
      </c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</row>
    <row r="565" spans="1:48" s="115" customFormat="1" ht="46.5" customHeight="1">
      <c r="A565" s="209"/>
      <c r="B565" s="29" t="s">
        <v>1617</v>
      </c>
      <c r="C565" s="29" t="s">
        <v>1619</v>
      </c>
      <c r="D565" s="68" t="s">
        <v>1040</v>
      </c>
      <c r="E565" s="9">
        <v>91888092</v>
      </c>
      <c r="F565" s="9"/>
      <c r="G565" s="9"/>
      <c r="H565" s="9"/>
      <c r="I565" s="9"/>
      <c r="J565" s="9"/>
      <c r="K565" s="9"/>
      <c r="L565" s="9">
        <f t="shared" si="30"/>
        <v>0</v>
      </c>
      <c r="M565" s="9"/>
      <c r="N565" s="135">
        <v>56298706</v>
      </c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  <c r="AB565" s="146"/>
      <c r="AC565" s="146"/>
      <c r="AD565" s="146"/>
      <c r="AE565" s="146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6"/>
      <c r="AU565" s="146"/>
      <c r="AV565" s="146"/>
    </row>
    <row r="566" spans="1:48" s="115" customFormat="1" ht="46.5" customHeight="1">
      <c r="A566" s="209"/>
      <c r="B566" s="29" t="s">
        <v>838</v>
      </c>
      <c r="C566" s="29" t="s">
        <v>1620</v>
      </c>
      <c r="D566" s="68" t="s">
        <v>1045</v>
      </c>
      <c r="E566" s="9">
        <v>149923840</v>
      </c>
      <c r="F566" s="9"/>
      <c r="G566" s="9"/>
      <c r="H566" s="9"/>
      <c r="I566" s="9"/>
      <c r="J566" s="9"/>
      <c r="K566" s="9"/>
      <c r="L566" s="9">
        <f t="shared" si="30"/>
        <v>0</v>
      </c>
      <c r="M566" s="9"/>
      <c r="N566" s="135">
        <v>83747006</v>
      </c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6"/>
      <c r="AU566" s="146"/>
      <c r="AV566" s="146"/>
    </row>
    <row r="567" spans="1:48" s="115" customFormat="1" ht="46.5" customHeight="1">
      <c r="A567" s="209"/>
      <c r="B567" s="29" t="s">
        <v>1621</v>
      </c>
      <c r="C567" s="29" t="s">
        <v>1622</v>
      </c>
      <c r="D567" s="68" t="s">
        <v>1014</v>
      </c>
      <c r="E567" s="9">
        <f>9990000+9400000+7052385+7300000+7800000+9000000</f>
        <v>50542385</v>
      </c>
      <c r="F567" s="9"/>
      <c r="G567" s="9"/>
      <c r="H567" s="9"/>
      <c r="I567" s="9"/>
      <c r="J567" s="9"/>
      <c r="K567" s="9"/>
      <c r="L567" s="9">
        <f t="shared" si="30"/>
        <v>0</v>
      </c>
      <c r="M567" s="9"/>
      <c r="N567" s="135">
        <v>36610269</v>
      </c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</row>
    <row r="568" spans="1:48" s="115" customFormat="1" ht="46.5" customHeight="1">
      <c r="A568" s="209"/>
      <c r="B568" s="29" t="s">
        <v>1623</v>
      </c>
      <c r="C568" s="29" t="s">
        <v>1624</v>
      </c>
      <c r="D568" s="68" t="s">
        <v>1045</v>
      </c>
      <c r="E568" s="7">
        <v>42450460</v>
      </c>
      <c r="F568" s="9"/>
      <c r="G568" s="9"/>
      <c r="H568" s="9"/>
      <c r="I568" s="9"/>
      <c r="J568" s="9"/>
      <c r="K568" s="9"/>
      <c r="L568" s="9">
        <f t="shared" si="30"/>
        <v>0</v>
      </c>
      <c r="M568" s="9"/>
      <c r="N568" s="135">
        <v>26517876</v>
      </c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</row>
    <row r="569" spans="1:48" s="115" customFormat="1" ht="46.5" customHeight="1">
      <c r="A569" s="209"/>
      <c r="B569" s="29" t="s">
        <v>1625</v>
      </c>
      <c r="C569" s="29" t="s">
        <v>1626</v>
      </c>
      <c r="D569" s="68" t="s">
        <v>908</v>
      </c>
      <c r="E569" s="9">
        <v>45120000</v>
      </c>
      <c r="F569" s="9"/>
      <c r="G569" s="9"/>
      <c r="H569" s="9"/>
      <c r="I569" s="9"/>
      <c r="J569" s="9"/>
      <c r="K569" s="9"/>
      <c r="L569" s="9">
        <f t="shared" si="30"/>
        <v>0</v>
      </c>
      <c r="M569" s="9"/>
      <c r="N569" s="135">
        <v>35109900</v>
      </c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  <c r="AM569" s="146"/>
      <c r="AN569" s="146"/>
      <c r="AO569" s="146"/>
      <c r="AP569" s="146"/>
      <c r="AQ569" s="146"/>
      <c r="AR569" s="146"/>
      <c r="AS569" s="146"/>
      <c r="AT569" s="146"/>
      <c r="AU569" s="146"/>
      <c r="AV569" s="146"/>
    </row>
    <row r="570" spans="1:48" s="115" customFormat="1" ht="46.5" customHeight="1">
      <c r="A570" s="209"/>
      <c r="B570" s="4" t="s">
        <v>1627</v>
      </c>
      <c r="C570" s="29" t="s">
        <v>1628</v>
      </c>
      <c r="D570" s="68" t="s">
        <v>919</v>
      </c>
      <c r="E570" s="9">
        <f>17460000+18000000+19500000+16200000</f>
        <v>71160000</v>
      </c>
      <c r="F570" s="9"/>
      <c r="G570" s="9"/>
      <c r="H570" s="9"/>
      <c r="I570" s="9"/>
      <c r="J570" s="9"/>
      <c r="K570" s="9"/>
      <c r="L570" s="9">
        <f t="shared" si="30"/>
        <v>0</v>
      </c>
      <c r="M570" s="9"/>
      <c r="N570" s="135">
        <v>33525000</v>
      </c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  <c r="AM570" s="146"/>
      <c r="AN570" s="146"/>
      <c r="AO570" s="146"/>
      <c r="AP570" s="146"/>
      <c r="AQ570" s="146"/>
      <c r="AR570" s="146"/>
      <c r="AS570" s="146"/>
      <c r="AT570" s="146"/>
      <c r="AU570" s="146"/>
      <c r="AV570" s="146"/>
    </row>
    <row r="571" spans="1:48" s="126" customFormat="1" ht="46.5" customHeight="1">
      <c r="A571" s="209"/>
      <c r="B571" s="29" t="s">
        <v>1629</v>
      </c>
      <c r="C571" s="29" t="s">
        <v>1630</v>
      </c>
      <c r="D571" s="68" t="s">
        <v>1045</v>
      </c>
      <c r="E571" s="9">
        <v>79639392</v>
      </c>
      <c r="F571" s="9"/>
      <c r="G571" s="9"/>
      <c r="H571" s="9"/>
      <c r="I571" s="9"/>
      <c r="J571" s="9"/>
      <c r="K571" s="9"/>
      <c r="L571" s="9">
        <f t="shared" si="30"/>
        <v>0</v>
      </c>
      <c r="M571" s="9"/>
      <c r="N571" s="135">
        <v>52890116</v>
      </c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  <c r="Z571" s="156"/>
      <c r="AA571" s="156"/>
      <c r="AB571" s="156"/>
      <c r="AC571" s="156"/>
      <c r="AD571" s="156"/>
      <c r="AE571" s="156"/>
      <c r="AF571" s="156"/>
      <c r="AG571" s="156"/>
      <c r="AH571" s="156"/>
      <c r="AI571" s="156"/>
      <c r="AJ571" s="156"/>
      <c r="AK571" s="156"/>
      <c r="AL571" s="156"/>
      <c r="AM571" s="156"/>
      <c r="AN571" s="156"/>
      <c r="AO571" s="156"/>
      <c r="AP571" s="156"/>
      <c r="AQ571" s="156"/>
      <c r="AR571" s="156"/>
      <c r="AS571" s="156"/>
      <c r="AT571" s="156"/>
      <c r="AU571" s="156"/>
      <c r="AV571" s="156"/>
    </row>
    <row r="572" spans="1:48" s="126" customFormat="1" ht="46.5" customHeight="1">
      <c r="A572" s="209"/>
      <c r="B572" s="29" t="s">
        <v>326</v>
      </c>
      <c r="C572" s="29" t="s">
        <v>1631</v>
      </c>
      <c r="D572" s="68" t="s">
        <v>1014</v>
      </c>
      <c r="E572" s="9">
        <v>37192000</v>
      </c>
      <c r="F572" s="9"/>
      <c r="G572" s="9"/>
      <c r="H572" s="9"/>
      <c r="I572" s="9"/>
      <c r="J572" s="9"/>
      <c r="K572" s="9"/>
      <c r="L572" s="9">
        <f t="shared" si="30"/>
        <v>0</v>
      </c>
      <c r="M572" s="9"/>
      <c r="N572" s="135">
        <v>26096200</v>
      </c>
      <c r="P572" s="156"/>
      <c r="Q572" s="156"/>
      <c r="R572" s="156"/>
      <c r="S572" s="156"/>
      <c r="T572" s="156"/>
      <c r="U572" s="156"/>
      <c r="V572" s="156"/>
      <c r="W572" s="156"/>
      <c r="X572" s="156"/>
      <c r="Y572" s="156"/>
      <c r="Z572" s="156"/>
      <c r="AA572" s="156"/>
      <c r="AB572" s="156"/>
      <c r="AC572" s="156"/>
      <c r="AD572" s="156"/>
      <c r="AE572" s="156"/>
      <c r="AF572" s="156"/>
      <c r="AG572" s="156"/>
      <c r="AH572" s="156"/>
      <c r="AI572" s="156"/>
      <c r="AJ572" s="156"/>
      <c r="AK572" s="156"/>
      <c r="AL572" s="156"/>
      <c r="AM572" s="156"/>
      <c r="AN572" s="156"/>
      <c r="AO572" s="156"/>
      <c r="AP572" s="156"/>
      <c r="AQ572" s="156"/>
      <c r="AR572" s="156"/>
      <c r="AS572" s="156"/>
      <c r="AT572" s="156"/>
      <c r="AU572" s="156"/>
      <c r="AV572" s="156"/>
    </row>
    <row r="573" spans="1:48" s="115" customFormat="1" ht="46.5" customHeight="1">
      <c r="A573" s="209"/>
      <c r="B573" s="29" t="s">
        <v>1632</v>
      </c>
      <c r="C573" s="29" t="s">
        <v>1633</v>
      </c>
      <c r="D573" s="68" t="s">
        <v>1025</v>
      </c>
      <c r="E573" s="9">
        <v>20250000</v>
      </c>
      <c r="F573" s="9">
        <v>0</v>
      </c>
      <c r="G573" s="9">
        <v>998000</v>
      </c>
      <c r="H573" s="9">
        <v>70000</v>
      </c>
      <c r="I573" s="9">
        <v>405000</v>
      </c>
      <c r="J573" s="9">
        <v>120000</v>
      </c>
      <c r="K573" s="9">
        <v>20250000</v>
      </c>
      <c r="L573" s="9">
        <f t="shared" si="30"/>
        <v>21843000</v>
      </c>
      <c r="M573" s="9">
        <v>65</v>
      </c>
      <c r="N573" s="135">
        <f>L573*M573/100</f>
        <v>14197950</v>
      </c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  <c r="AM573" s="146"/>
      <c r="AN573" s="146"/>
      <c r="AO573" s="146"/>
      <c r="AP573" s="146"/>
      <c r="AQ573" s="146"/>
      <c r="AR573" s="146"/>
      <c r="AS573" s="146"/>
      <c r="AT573" s="146"/>
      <c r="AU573" s="146"/>
      <c r="AV573" s="146"/>
    </row>
    <row r="574" spans="1:48" s="115" customFormat="1" ht="46.5" customHeight="1">
      <c r="A574" s="210"/>
      <c r="B574" s="29" t="s">
        <v>1634</v>
      </c>
      <c r="C574" s="29" t="s">
        <v>1635</v>
      </c>
      <c r="D574" s="68" t="s">
        <v>1025</v>
      </c>
      <c r="E574" s="9">
        <v>19200000</v>
      </c>
      <c r="F574" s="9"/>
      <c r="G574" s="9"/>
      <c r="H574" s="9"/>
      <c r="I574" s="9"/>
      <c r="J574" s="9"/>
      <c r="K574" s="9"/>
      <c r="L574" s="9">
        <f t="shared" si="30"/>
        <v>0</v>
      </c>
      <c r="M574" s="9"/>
      <c r="N574" s="135">
        <v>12292410</v>
      </c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  <c r="AB574" s="146"/>
      <c r="AC574" s="146"/>
      <c r="AD574" s="146"/>
      <c r="AE574" s="146"/>
      <c r="AF574" s="146"/>
      <c r="AG574" s="146"/>
      <c r="AH574" s="146"/>
      <c r="AI574" s="146"/>
      <c r="AJ574" s="146"/>
      <c r="AK574" s="146"/>
      <c r="AL574" s="146"/>
      <c r="AM574" s="146"/>
      <c r="AN574" s="146"/>
      <c r="AO574" s="146"/>
      <c r="AP574" s="146"/>
      <c r="AQ574" s="146"/>
      <c r="AR574" s="146"/>
      <c r="AS574" s="146"/>
      <c r="AT574" s="146"/>
      <c r="AU574" s="146"/>
      <c r="AV574" s="146"/>
    </row>
    <row r="575" spans="1:48" s="126" customFormat="1" ht="11.25" customHeight="1">
      <c r="A575" s="195"/>
      <c r="B575" s="195"/>
      <c r="C575" s="195"/>
      <c r="D575" s="195"/>
      <c r="E575" s="139">
        <f aca="true" t="shared" si="31" ref="E575:N575">SUM(E564:E574)</f>
        <v>1082278169</v>
      </c>
      <c r="F575" s="139">
        <f t="shared" si="31"/>
        <v>0</v>
      </c>
      <c r="G575" s="139">
        <f t="shared" si="31"/>
        <v>998000</v>
      </c>
      <c r="H575" s="139">
        <f t="shared" si="31"/>
        <v>70000</v>
      </c>
      <c r="I575" s="139">
        <f t="shared" si="31"/>
        <v>405000</v>
      </c>
      <c r="J575" s="139">
        <f t="shared" si="31"/>
        <v>120000</v>
      </c>
      <c r="K575" s="139">
        <f t="shared" si="31"/>
        <v>20250000</v>
      </c>
      <c r="L575" s="139">
        <f t="shared" si="31"/>
        <v>21843000</v>
      </c>
      <c r="M575" s="139">
        <f t="shared" si="31"/>
        <v>65</v>
      </c>
      <c r="N575" s="140">
        <f t="shared" si="31"/>
        <v>619403713</v>
      </c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  <c r="Z575" s="156"/>
      <c r="AA575" s="156"/>
      <c r="AB575" s="156"/>
      <c r="AC575" s="156"/>
      <c r="AD575" s="156"/>
      <c r="AE575" s="156"/>
      <c r="AF575" s="156"/>
      <c r="AG575" s="156"/>
      <c r="AH575" s="156"/>
      <c r="AI575" s="156"/>
      <c r="AJ575" s="156"/>
      <c r="AK575" s="156"/>
      <c r="AL575" s="156"/>
      <c r="AM575" s="156"/>
      <c r="AN575" s="156"/>
      <c r="AO575" s="156"/>
      <c r="AP575" s="156"/>
      <c r="AQ575" s="156"/>
      <c r="AR575" s="156"/>
      <c r="AS575" s="156"/>
      <c r="AT575" s="156"/>
      <c r="AU575" s="156"/>
      <c r="AV575" s="156"/>
    </row>
    <row r="576" spans="1:48" s="72" customFormat="1" ht="46.5" customHeight="1">
      <c r="A576" s="208" t="s">
        <v>198</v>
      </c>
      <c r="B576" s="100" t="s">
        <v>204</v>
      </c>
      <c r="C576" s="101" t="s">
        <v>1636</v>
      </c>
      <c r="D576" s="102" t="s">
        <v>908</v>
      </c>
      <c r="E576" s="94">
        <v>83342366</v>
      </c>
      <c r="F576" s="9">
        <v>0</v>
      </c>
      <c r="G576" s="9">
        <v>1980000</v>
      </c>
      <c r="H576" s="9">
        <v>0</v>
      </c>
      <c r="I576" s="9">
        <v>2400000</v>
      </c>
      <c r="J576" s="9">
        <v>790000</v>
      </c>
      <c r="K576" s="9">
        <v>65707560</v>
      </c>
      <c r="L576" s="9">
        <f aca="true" t="shared" si="32" ref="L576:L592">F576+G576+H576+I576+J576+K576</f>
        <v>70877560</v>
      </c>
      <c r="M576" s="9">
        <v>65</v>
      </c>
      <c r="N576" s="135">
        <v>43151900</v>
      </c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  <c r="AQ576" s="147"/>
      <c r="AR576" s="147"/>
      <c r="AS576" s="147"/>
      <c r="AT576" s="147"/>
      <c r="AU576" s="147"/>
      <c r="AV576" s="147"/>
    </row>
    <row r="577" spans="1:48" s="72" customFormat="1" ht="46.5" customHeight="1">
      <c r="A577" s="209"/>
      <c r="B577" s="100" t="s">
        <v>204</v>
      </c>
      <c r="C577" s="101" t="s">
        <v>1637</v>
      </c>
      <c r="D577" s="102" t="s">
        <v>908</v>
      </c>
      <c r="E577" s="94">
        <v>40842942</v>
      </c>
      <c r="F577" s="9"/>
      <c r="G577" s="9"/>
      <c r="H577" s="9"/>
      <c r="I577" s="9"/>
      <c r="J577" s="9"/>
      <c r="K577" s="9"/>
      <c r="L577" s="9">
        <f t="shared" si="32"/>
        <v>0</v>
      </c>
      <c r="M577" s="9"/>
      <c r="N577" s="135">
        <v>5918863</v>
      </c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  <c r="AP577" s="147"/>
      <c r="AQ577" s="147"/>
      <c r="AR577" s="147"/>
      <c r="AS577" s="147"/>
      <c r="AT577" s="147"/>
      <c r="AU577" s="147"/>
      <c r="AV577" s="147"/>
    </row>
    <row r="578" spans="1:48" s="72" customFormat="1" ht="46.5" customHeight="1">
      <c r="A578" s="209"/>
      <c r="B578" s="100" t="s">
        <v>204</v>
      </c>
      <c r="C578" s="101" t="s">
        <v>1638</v>
      </c>
      <c r="D578" s="102" t="s">
        <v>908</v>
      </c>
      <c r="E578" s="94">
        <v>43500000</v>
      </c>
      <c r="F578" s="9"/>
      <c r="G578" s="9"/>
      <c r="H578" s="9"/>
      <c r="I578" s="9"/>
      <c r="J578" s="9"/>
      <c r="K578" s="9"/>
      <c r="L578" s="9">
        <f t="shared" si="32"/>
        <v>0</v>
      </c>
      <c r="M578" s="9"/>
      <c r="N578" s="135">
        <v>30234800</v>
      </c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  <c r="AL578" s="147"/>
      <c r="AM578" s="147"/>
      <c r="AN578" s="147"/>
      <c r="AO578" s="147"/>
      <c r="AP578" s="147"/>
      <c r="AQ578" s="147"/>
      <c r="AR578" s="147"/>
      <c r="AS578" s="147"/>
      <c r="AT578" s="147"/>
      <c r="AU578" s="147"/>
      <c r="AV578" s="147"/>
    </row>
    <row r="579" spans="1:48" s="115" customFormat="1" ht="46.5" customHeight="1">
      <c r="A579" s="209"/>
      <c r="B579" s="104" t="s">
        <v>758</v>
      </c>
      <c r="C579" s="105" t="s">
        <v>1639</v>
      </c>
      <c r="D579" s="106" t="s">
        <v>921</v>
      </c>
      <c r="E579" s="94">
        <f>28600000+9270000+15852000</f>
        <v>53722000</v>
      </c>
      <c r="F579" s="9">
        <v>0</v>
      </c>
      <c r="G579" s="9">
        <v>180000</v>
      </c>
      <c r="H579" s="9">
        <v>0</v>
      </c>
      <c r="I579" s="9">
        <v>280000</v>
      </c>
      <c r="J579" s="9">
        <v>95496</v>
      </c>
      <c r="K579" s="9">
        <v>15882000</v>
      </c>
      <c r="L579" s="9">
        <f t="shared" si="32"/>
        <v>16437496</v>
      </c>
      <c r="M579" s="9">
        <v>65</v>
      </c>
      <c r="N579" s="135">
        <f>L579*M579/100</f>
        <v>10684372.4</v>
      </c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  <c r="AM579" s="146"/>
      <c r="AN579" s="146"/>
      <c r="AO579" s="146"/>
      <c r="AP579" s="146"/>
      <c r="AQ579" s="146"/>
      <c r="AR579" s="146"/>
      <c r="AS579" s="146"/>
      <c r="AT579" s="146"/>
      <c r="AU579" s="146"/>
      <c r="AV579" s="146"/>
    </row>
    <row r="580" spans="1:49" s="122" customFormat="1" ht="46.5" customHeight="1">
      <c r="A580" s="209"/>
      <c r="B580" s="101" t="s">
        <v>208</v>
      </c>
      <c r="C580" s="101" t="s">
        <v>1640</v>
      </c>
      <c r="D580" s="102" t="s">
        <v>328</v>
      </c>
      <c r="E580" s="94">
        <v>12600000</v>
      </c>
      <c r="F580" s="9"/>
      <c r="G580" s="9"/>
      <c r="H580" s="9"/>
      <c r="I580" s="9"/>
      <c r="J580" s="9"/>
      <c r="K580" s="9"/>
      <c r="L580" s="9">
        <f t="shared" si="32"/>
        <v>0</v>
      </c>
      <c r="M580" s="9"/>
      <c r="N580" s="135">
        <v>6825000</v>
      </c>
      <c r="O580" s="115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  <c r="AM580" s="146"/>
      <c r="AN580" s="146"/>
      <c r="AO580" s="146"/>
      <c r="AP580" s="146"/>
      <c r="AQ580" s="146"/>
      <c r="AR580" s="146"/>
      <c r="AS580" s="146"/>
      <c r="AT580" s="146"/>
      <c r="AU580" s="146"/>
      <c r="AV580" s="146"/>
      <c r="AW580" s="127"/>
    </row>
    <row r="581" spans="1:48" s="115" customFormat="1" ht="46.5" customHeight="1">
      <c r="A581" s="209"/>
      <c r="B581" s="107" t="s">
        <v>786</v>
      </c>
      <c r="C581" s="101" t="s">
        <v>1641</v>
      </c>
      <c r="D581" s="102" t="s">
        <v>908</v>
      </c>
      <c r="E581" s="103">
        <v>34650000</v>
      </c>
      <c r="F581" s="9"/>
      <c r="G581" s="9"/>
      <c r="H581" s="9"/>
      <c r="I581" s="9"/>
      <c r="J581" s="9"/>
      <c r="K581" s="9"/>
      <c r="L581" s="9">
        <f t="shared" si="32"/>
        <v>0</v>
      </c>
      <c r="M581" s="9"/>
      <c r="N581" s="135">
        <v>23575503</v>
      </c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  <c r="AM581" s="146"/>
      <c r="AN581" s="146"/>
      <c r="AO581" s="146"/>
      <c r="AP581" s="146"/>
      <c r="AQ581" s="146"/>
      <c r="AR581" s="146"/>
      <c r="AS581" s="146"/>
      <c r="AT581" s="146"/>
      <c r="AU581" s="146"/>
      <c r="AV581" s="146"/>
    </row>
    <row r="582" spans="1:48" s="115" customFormat="1" ht="46.5" customHeight="1">
      <c r="A582" s="209"/>
      <c r="B582" s="100" t="s">
        <v>216</v>
      </c>
      <c r="C582" s="101" t="s">
        <v>1642</v>
      </c>
      <c r="D582" s="102" t="s">
        <v>919</v>
      </c>
      <c r="E582" s="94">
        <v>25593930</v>
      </c>
      <c r="F582" s="9"/>
      <c r="G582" s="9"/>
      <c r="H582" s="9"/>
      <c r="I582" s="9"/>
      <c r="J582" s="9"/>
      <c r="K582" s="9"/>
      <c r="L582" s="9">
        <f t="shared" si="32"/>
        <v>0</v>
      </c>
      <c r="M582" s="9"/>
      <c r="N582" s="135">
        <v>18122474</v>
      </c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6"/>
      <c r="AS582" s="146"/>
      <c r="AT582" s="146"/>
      <c r="AU582" s="146"/>
      <c r="AV582" s="146"/>
    </row>
    <row r="583" spans="1:48" s="115" customFormat="1" ht="46.5" customHeight="1">
      <c r="A583" s="209"/>
      <c r="B583" s="100" t="s">
        <v>758</v>
      </c>
      <c r="C583" s="101" t="s">
        <v>1643</v>
      </c>
      <c r="D583" s="102" t="s">
        <v>280</v>
      </c>
      <c r="E583" s="121">
        <f>42900000+840000+257952+123000000+2160000+738552</f>
        <v>169896504</v>
      </c>
      <c r="F583" s="9"/>
      <c r="G583" s="9"/>
      <c r="H583" s="9"/>
      <c r="I583" s="9"/>
      <c r="J583" s="9"/>
      <c r="K583" s="9"/>
      <c r="L583" s="9">
        <f t="shared" si="32"/>
        <v>0</v>
      </c>
      <c r="M583" s="9"/>
      <c r="N583" s="135">
        <v>102087900</v>
      </c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  <c r="AM583" s="146"/>
      <c r="AN583" s="146"/>
      <c r="AO583" s="146"/>
      <c r="AP583" s="146"/>
      <c r="AQ583" s="146"/>
      <c r="AR583" s="146"/>
      <c r="AS583" s="146"/>
      <c r="AT583" s="146"/>
      <c r="AU583" s="146"/>
      <c r="AV583" s="146"/>
    </row>
    <row r="584" spans="1:48" s="115" customFormat="1" ht="46.5" customHeight="1">
      <c r="A584" s="209"/>
      <c r="B584" s="104" t="s">
        <v>758</v>
      </c>
      <c r="C584" s="105" t="s">
        <v>1644</v>
      </c>
      <c r="D584" s="108" t="s">
        <v>984</v>
      </c>
      <c r="E584" s="94">
        <v>82062000</v>
      </c>
      <c r="F584" s="9"/>
      <c r="G584" s="9"/>
      <c r="H584" s="9"/>
      <c r="I584" s="9"/>
      <c r="J584" s="9"/>
      <c r="K584" s="9"/>
      <c r="L584" s="9">
        <f t="shared" si="32"/>
        <v>0</v>
      </c>
      <c r="M584" s="9"/>
      <c r="N584" s="135">
        <v>55435249</v>
      </c>
      <c r="O584" s="120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  <c r="AB584" s="146"/>
      <c r="AC584" s="146"/>
      <c r="AD584" s="146"/>
      <c r="AE584" s="146"/>
      <c r="AF584" s="146"/>
      <c r="AG584" s="146"/>
      <c r="AH584" s="146"/>
      <c r="AI584" s="146"/>
      <c r="AJ584" s="146"/>
      <c r="AK584" s="146"/>
      <c r="AL584" s="146"/>
      <c r="AM584" s="146"/>
      <c r="AN584" s="146"/>
      <c r="AO584" s="146"/>
      <c r="AP584" s="146"/>
      <c r="AQ584" s="146"/>
      <c r="AR584" s="146"/>
      <c r="AS584" s="146"/>
      <c r="AT584" s="146"/>
      <c r="AU584" s="146"/>
      <c r="AV584" s="146"/>
    </row>
    <row r="585" spans="1:48" s="115" customFormat="1" ht="58.5" customHeight="1">
      <c r="A585" s="209"/>
      <c r="B585" s="101" t="s">
        <v>208</v>
      </c>
      <c r="C585" s="101" t="s">
        <v>1668</v>
      </c>
      <c r="D585" s="102" t="s">
        <v>919</v>
      </c>
      <c r="E585" s="121">
        <f>75223638+4188000</f>
        <v>79411638</v>
      </c>
      <c r="F585" s="9"/>
      <c r="G585" s="9"/>
      <c r="H585" s="9"/>
      <c r="I585" s="9"/>
      <c r="J585" s="9"/>
      <c r="K585" s="9"/>
      <c r="L585" s="9">
        <f t="shared" si="32"/>
        <v>0</v>
      </c>
      <c r="M585" s="9"/>
      <c r="N585" s="135">
        <v>2221200</v>
      </c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  <c r="AB585" s="146"/>
      <c r="AC585" s="146"/>
      <c r="AD585" s="146"/>
      <c r="AE585" s="146"/>
      <c r="AF585" s="146"/>
      <c r="AG585" s="146"/>
      <c r="AH585" s="146"/>
      <c r="AI585" s="146"/>
      <c r="AJ585" s="146"/>
      <c r="AK585" s="146"/>
      <c r="AL585" s="146"/>
      <c r="AM585" s="146"/>
      <c r="AN585" s="146"/>
      <c r="AO585" s="146"/>
      <c r="AP585" s="146"/>
      <c r="AQ585" s="146"/>
      <c r="AR585" s="146"/>
      <c r="AS585" s="146"/>
      <c r="AT585" s="146"/>
      <c r="AU585" s="146"/>
      <c r="AV585" s="146"/>
    </row>
    <row r="586" spans="1:48" s="115" customFormat="1" ht="46.5" customHeight="1">
      <c r="A586" s="210"/>
      <c r="B586" s="101" t="s">
        <v>208</v>
      </c>
      <c r="C586" s="101" t="s">
        <v>1645</v>
      </c>
      <c r="D586" s="102" t="s">
        <v>1034</v>
      </c>
      <c r="E586" s="121">
        <f>15535735+28800000+6000000+29300000+36556418</f>
        <v>116192153</v>
      </c>
      <c r="F586" s="9"/>
      <c r="G586" s="9"/>
      <c r="H586" s="9"/>
      <c r="I586" s="9"/>
      <c r="J586" s="9"/>
      <c r="K586" s="9"/>
      <c r="L586" s="9">
        <f t="shared" si="32"/>
        <v>0</v>
      </c>
      <c r="M586" s="9"/>
      <c r="N586" s="135">
        <v>89517647</v>
      </c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  <c r="AM586" s="146"/>
      <c r="AN586" s="146"/>
      <c r="AO586" s="146"/>
      <c r="AP586" s="146"/>
      <c r="AQ586" s="146"/>
      <c r="AR586" s="146"/>
      <c r="AS586" s="146"/>
      <c r="AT586" s="146"/>
      <c r="AU586" s="146"/>
      <c r="AV586" s="146"/>
    </row>
    <row r="587" spans="1:48" s="115" customFormat="1" ht="46.5" customHeight="1">
      <c r="A587" s="208"/>
      <c r="B587" s="101" t="s">
        <v>208</v>
      </c>
      <c r="C587" s="101" t="s">
        <v>1646</v>
      </c>
      <c r="D587" s="102" t="s">
        <v>908</v>
      </c>
      <c r="E587" s="121">
        <f>14898000+3920000+4500000+6050000+58788000+8256000+7098000+3300000+7296000+48000000+9922500</f>
        <v>172028500</v>
      </c>
      <c r="F587" s="9"/>
      <c r="G587" s="9"/>
      <c r="H587" s="9"/>
      <c r="I587" s="9"/>
      <c r="J587" s="9"/>
      <c r="K587" s="9"/>
      <c r="L587" s="9">
        <f t="shared" si="32"/>
        <v>0</v>
      </c>
      <c r="M587" s="9"/>
      <c r="N587" s="135">
        <v>125814400</v>
      </c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  <c r="AB587" s="146"/>
      <c r="AC587" s="146"/>
      <c r="AD587" s="146"/>
      <c r="AE587" s="146"/>
      <c r="AF587" s="146"/>
      <c r="AG587" s="146"/>
      <c r="AH587" s="146"/>
      <c r="AI587" s="146"/>
      <c r="AJ587" s="146"/>
      <c r="AK587" s="146"/>
      <c r="AL587" s="146"/>
      <c r="AM587" s="146"/>
      <c r="AN587" s="146"/>
      <c r="AO587" s="146"/>
      <c r="AP587" s="146"/>
      <c r="AQ587" s="146"/>
      <c r="AR587" s="146"/>
      <c r="AS587" s="146"/>
      <c r="AT587" s="146"/>
      <c r="AU587" s="146"/>
      <c r="AV587" s="146"/>
    </row>
    <row r="588" spans="1:48" s="115" customFormat="1" ht="46.5" customHeight="1">
      <c r="A588" s="209"/>
      <c r="B588" s="107" t="s">
        <v>786</v>
      </c>
      <c r="C588" s="101" t="s">
        <v>1647</v>
      </c>
      <c r="D588" s="102" t="s">
        <v>1034</v>
      </c>
      <c r="E588" s="128">
        <v>145000000</v>
      </c>
      <c r="F588" s="9"/>
      <c r="G588" s="9"/>
      <c r="H588" s="9"/>
      <c r="I588" s="9"/>
      <c r="J588" s="9"/>
      <c r="K588" s="9"/>
      <c r="L588" s="9">
        <f t="shared" si="32"/>
        <v>0</v>
      </c>
      <c r="M588" s="9"/>
      <c r="N588" s="135">
        <v>77457296</v>
      </c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  <c r="AB588" s="146"/>
      <c r="AC588" s="146"/>
      <c r="AD588" s="146"/>
      <c r="AE588" s="146"/>
      <c r="AF588" s="146"/>
      <c r="AG588" s="146"/>
      <c r="AH588" s="146"/>
      <c r="AI588" s="146"/>
      <c r="AJ588" s="146"/>
      <c r="AK588" s="146"/>
      <c r="AL588" s="146"/>
      <c r="AM588" s="146"/>
      <c r="AN588" s="146"/>
      <c r="AO588" s="146"/>
      <c r="AP588" s="146"/>
      <c r="AQ588" s="146"/>
      <c r="AR588" s="146"/>
      <c r="AS588" s="146"/>
      <c r="AT588" s="146"/>
      <c r="AU588" s="146"/>
      <c r="AV588" s="146"/>
    </row>
    <row r="589" spans="1:48" s="115" customFormat="1" ht="46.5" customHeight="1">
      <c r="A589" s="209"/>
      <c r="B589" s="100" t="s">
        <v>216</v>
      </c>
      <c r="C589" s="29" t="s">
        <v>1648</v>
      </c>
      <c r="D589" s="102" t="s">
        <v>1034</v>
      </c>
      <c r="E589" s="94">
        <f>31753820+14268236</f>
        <v>46022056</v>
      </c>
      <c r="F589" s="9"/>
      <c r="G589" s="9"/>
      <c r="H589" s="9"/>
      <c r="I589" s="9"/>
      <c r="J589" s="9"/>
      <c r="K589" s="9"/>
      <c r="L589" s="9">
        <f t="shared" si="32"/>
        <v>0</v>
      </c>
      <c r="M589" s="9"/>
      <c r="N589" s="135">
        <v>31190806</v>
      </c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  <c r="AB589" s="146"/>
      <c r="AC589" s="146"/>
      <c r="AD589" s="146"/>
      <c r="AE589" s="146"/>
      <c r="AF589" s="146"/>
      <c r="AG589" s="146"/>
      <c r="AH589" s="146"/>
      <c r="AI589" s="146"/>
      <c r="AJ589" s="146"/>
      <c r="AK589" s="146"/>
      <c r="AL589" s="146"/>
      <c r="AM589" s="146"/>
      <c r="AN589" s="146"/>
      <c r="AO589" s="146"/>
      <c r="AP589" s="146"/>
      <c r="AQ589" s="146"/>
      <c r="AR589" s="146"/>
      <c r="AS589" s="146"/>
      <c r="AT589" s="146"/>
      <c r="AU589" s="146"/>
      <c r="AV589" s="146"/>
    </row>
    <row r="590" spans="1:48" s="115" customFormat="1" ht="46.5" customHeight="1">
      <c r="A590" s="209"/>
      <c r="B590" s="100" t="s">
        <v>216</v>
      </c>
      <c r="C590" s="101" t="s">
        <v>1649</v>
      </c>
      <c r="D590" s="102" t="s">
        <v>1537</v>
      </c>
      <c r="E590" s="94">
        <v>29813964</v>
      </c>
      <c r="F590" s="9"/>
      <c r="G590" s="9"/>
      <c r="H590" s="9"/>
      <c r="I590" s="9"/>
      <c r="J590" s="9"/>
      <c r="K590" s="9"/>
      <c r="L590" s="9">
        <f t="shared" si="32"/>
        <v>0</v>
      </c>
      <c r="M590" s="9"/>
      <c r="N590" s="135">
        <v>18864578</v>
      </c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  <c r="AB590" s="146"/>
      <c r="AC590" s="146"/>
      <c r="AD590" s="146"/>
      <c r="AE590" s="146"/>
      <c r="AF590" s="146"/>
      <c r="AG590" s="146"/>
      <c r="AH590" s="146"/>
      <c r="AI590" s="146"/>
      <c r="AJ590" s="146"/>
      <c r="AK590" s="146"/>
      <c r="AL590" s="146"/>
      <c r="AM590" s="146"/>
      <c r="AN590" s="146"/>
      <c r="AO590" s="146"/>
      <c r="AP590" s="146"/>
      <c r="AQ590" s="146"/>
      <c r="AR590" s="146"/>
      <c r="AS590" s="146"/>
      <c r="AT590" s="146"/>
      <c r="AU590" s="146"/>
      <c r="AV590" s="146"/>
    </row>
    <row r="591" spans="1:48" s="115" customFormat="1" ht="46.5" customHeight="1">
      <c r="A591" s="209"/>
      <c r="B591" s="101" t="s">
        <v>206</v>
      </c>
      <c r="C591" s="101" t="s">
        <v>1650</v>
      </c>
      <c r="D591" s="102" t="s">
        <v>1025</v>
      </c>
      <c r="E591" s="94">
        <v>9414000</v>
      </c>
      <c r="F591" s="9"/>
      <c r="G591" s="9"/>
      <c r="H591" s="9"/>
      <c r="I591" s="9"/>
      <c r="J591" s="9"/>
      <c r="K591" s="9"/>
      <c r="L591" s="9">
        <f t="shared" si="32"/>
        <v>0</v>
      </c>
      <c r="M591" s="9"/>
      <c r="N591" s="135">
        <v>6102249</v>
      </c>
      <c r="O591" s="120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  <c r="AB591" s="146"/>
      <c r="AC591" s="146"/>
      <c r="AD591" s="146"/>
      <c r="AE591" s="146"/>
      <c r="AF591" s="146"/>
      <c r="AG591" s="146"/>
      <c r="AH591" s="146"/>
      <c r="AI591" s="146"/>
      <c r="AJ591" s="146"/>
      <c r="AK591" s="146"/>
      <c r="AL591" s="146"/>
      <c r="AM591" s="146"/>
      <c r="AN591" s="146"/>
      <c r="AO591" s="146"/>
      <c r="AP591" s="146"/>
      <c r="AQ591" s="146"/>
      <c r="AR591" s="146"/>
      <c r="AS591" s="146"/>
      <c r="AT591" s="146"/>
      <c r="AU591" s="146"/>
      <c r="AV591" s="146"/>
    </row>
    <row r="592" spans="1:49" s="122" customFormat="1" ht="46.5" customHeight="1">
      <c r="A592" s="209"/>
      <c r="B592" s="101" t="s">
        <v>208</v>
      </c>
      <c r="C592" s="101" t="s">
        <v>1651</v>
      </c>
      <c r="D592" s="102" t="s">
        <v>1537</v>
      </c>
      <c r="E592" s="94">
        <f>10600000+4152000+7172500+1434000+9060000</f>
        <v>32418500</v>
      </c>
      <c r="F592" s="9"/>
      <c r="G592" s="9"/>
      <c r="H592" s="9"/>
      <c r="I592" s="9"/>
      <c r="J592" s="9"/>
      <c r="K592" s="9"/>
      <c r="L592" s="9">
        <f t="shared" si="32"/>
        <v>0</v>
      </c>
      <c r="M592" s="9"/>
      <c r="N592" s="135">
        <v>21953280</v>
      </c>
      <c r="O592" s="115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  <c r="AE592" s="146"/>
      <c r="AF592" s="146"/>
      <c r="AG592" s="146"/>
      <c r="AH592" s="146"/>
      <c r="AI592" s="146"/>
      <c r="AJ592" s="146"/>
      <c r="AK592" s="146"/>
      <c r="AL592" s="146"/>
      <c r="AM592" s="146"/>
      <c r="AN592" s="146"/>
      <c r="AO592" s="146"/>
      <c r="AP592" s="146"/>
      <c r="AQ592" s="146"/>
      <c r="AR592" s="146"/>
      <c r="AS592" s="146"/>
      <c r="AT592" s="146"/>
      <c r="AU592" s="146"/>
      <c r="AV592" s="146"/>
      <c r="AW592" s="127"/>
    </row>
    <row r="593" spans="1:48" s="126" customFormat="1" ht="11.25" customHeight="1">
      <c r="A593" s="195"/>
      <c r="B593" s="195"/>
      <c r="C593" s="195"/>
      <c r="D593" s="195"/>
      <c r="E593" s="139">
        <f>SUM(E576:E592)</f>
        <v>1176510553</v>
      </c>
      <c r="F593" s="139">
        <f aca="true" t="shared" si="33" ref="F593:M593">SUM(F583:F592)</f>
        <v>0</v>
      </c>
      <c r="G593" s="139">
        <f t="shared" si="33"/>
        <v>0</v>
      </c>
      <c r="H593" s="139">
        <f t="shared" si="33"/>
        <v>0</v>
      </c>
      <c r="I593" s="139">
        <f t="shared" si="33"/>
        <v>0</v>
      </c>
      <c r="J593" s="139">
        <f t="shared" si="33"/>
        <v>0</v>
      </c>
      <c r="K593" s="139">
        <f t="shared" si="33"/>
        <v>0</v>
      </c>
      <c r="L593" s="139">
        <f t="shared" si="33"/>
        <v>0</v>
      </c>
      <c r="M593" s="139">
        <f t="shared" si="33"/>
        <v>0</v>
      </c>
      <c r="N593" s="140">
        <f>SUM(N576:N592)</f>
        <v>669157517.4</v>
      </c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  <c r="Z593" s="156"/>
      <c r="AA593" s="156"/>
      <c r="AB593" s="156"/>
      <c r="AC593" s="156"/>
      <c r="AD593" s="156"/>
      <c r="AE593" s="156"/>
      <c r="AF593" s="156"/>
      <c r="AG593" s="156"/>
      <c r="AH593" s="156"/>
      <c r="AI593" s="156"/>
      <c r="AJ593" s="156"/>
      <c r="AK593" s="156"/>
      <c r="AL593" s="156"/>
      <c r="AM593" s="156"/>
      <c r="AN593" s="156"/>
      <c r="AO593" s="156"/>
      <c r="AP593" s="156"/>
      <c r="AQ593" s="156"/>
      <c r="AR593" s="156"/>
      <c r="AS593" s="156"/>
      <c r="AT593" s="156"/>
      <c r="AU593" s="156"/>
      <c r="AV593" s="156"/>
    </row>
    <row r="594" spans="1:48" s="115" customFormat="1" ht="13.5" customHeight="1" thickBot="1">
      <c r="A594" s="206"/>
      <c r="B594" s="206"/>
      <c r="C594" s="206"/>
      <c r="D594" s="160"/>
      <c r="E594" s="161">
        <f aca="true" t="shared" si="34" ref="E594:L594">E170+E78+E234+E340+E432+E484+E563+E545+E575+E593</f>
        <v>25121579457.67</v>
      </c>
      <c r="F594" s="161">
        <f t="shared" si="34"/>
        <v>10243700</v>
      </c>
      <c r="G594" s="161">
        <f t="shared" si="34"/>
        <v>255601400</v>
      </c>
      <c r="H594" s="161">
        <f t="shared" si="34"/>
        <v>23022200</v>
      </c>
      <c r="I594" s="161">
        <f t="shared" si="34"/>
        <v>187675150</v>
      </c>
      <c r="J594" s="161">
        <f t="shared" si="34"/>
        <v>63213555</v>
      </c>
      <c r="K594" s="161">
        <f t="shared" si="34"/>
        <v>12578311495</v>
      </c>
      <c r="L594" s="161">
        <f t="shared" si="34"/>
        <v>13288597900</v>
      </c>
      <c r="M594" s="161"/>
      <c r="N594" s="162">
        <f>N170+N78+N234+N340+N432+N484+N563+N545+N575+N593</f>
        <v>14329683559.8593</v>
      </c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6"/>
      <c r="AR594" s="146"/>
      <c r="AS594" s="146"/>
      <c r="AT594" s="146"/>
      <c r="AU594" s="146"/>
      <c r="AV594" s="146"/>
    </row>
    <row r="595" spans="1:48" s="115" customFormat="1" ht="13.5">
      <c r="A595" s="129"/>
      <c r="B595" s="72"/>
      <c r="C595" s="72"/>
      <c r="D595" s="112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  <c r="AM595" s="146"/>
      <c r="AN595" s="146"/>
      <c r="AO595" s="146"/>
      <c r="AP595" s="146"/>
      <c r="AQ595" s="146"/>
      <c r="AR595" s="146"/>
      <c r="AS595" s="146"/>
      <c r="AT595" s="146"/>
      <c r="AU595" s="146"/>
      <c r="AV595" s="146"/>
    </row>
    <row r="596" spans="1:48" s="115" customFormat="1" ht="13.5">
      <c r="A596" s="129"/>
      <c r="B596" s="72"/>
      <c r="C596" s="72"/>
      <c r="D596" s="112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  <c r="AM596" s="146"/>
      <c r="AN596" s="146"/>
      <c r="AO596" s="146"/>
      <c r="AP596" s="146"/>
      <c r="AQ596" s="146"/>
      <c r="AR596" s="146"/>
      <c r="AS596" s="146"/>
      <c r="AT596" s="146"/>
      <c r="AU596" s="146"/>
      <c r="AV596" s="146"/>
    </row>
    <row r="597" spans="1:48" s="115" customFormat="1" ht="13.5">
      <c r="A597" s="129"/>
      <c r="B597" s="72"/>
      <c r="C597" s="72"/>
      <c r="D597" s="112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  <c r="AB597" s="146"/>
      <c r="AC597" s="146"/>
      <c r="AD597" s="146"/>
      <c r="AE597" s="146"/>
      <c r="AF597" s="146"/>
      <c r="AG597" s="146"/>
      <c r="AH597" s="146"/>
      <c r="AI597" s="146"/>
      <c r="AJ597" s="146"/>
      <c r="AK597" s="146"/>
      <c r="AL597" s="146"/>
      <c r="AM597" s="146"/>
      <c r="AN597" s="146"/>
      <c r="AO597" s="146"/>
      <c r="AP597" s="146"/>
      <c r="AQ597" s="146"/>
      <c r="AR597" s="146"/>
      <c r="AS597" s="146"/>
      <c r="AT597" s="146"/>
      <c r="AU597" s="146"/>
      <c r="AV597" s="146"/>
    </row>
    <row r="598" spans="1:48" s="115" customFormat="1" ht="13.5">
      <c r="A598" s="129"/>
      <c r="B598" s="72"/>
      <c r="C598" s="72"/>
      <c r="D598" s="112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  <c r="AB598" s="146"/>
      <c r="AC598" s="146"/>
      <c r="AD598" s="146"/>
      <c r="AE598" s="146"/>
      <c r="AF598" s="146"/>
      <c r="AG598" s="146"/>
      <c r="AH598" s="146"/>
      <c r="AI598" s="146"/>
      <c r="AJ598" s="146"/>
      <c r="AK598" s="146"/>
      <c r="AL598" s="146"/>
      <c r="AM598" s="146"/>
      <c r="AN598" s="146"/>
      <c r="AO598" s="146"/>
      <c r="AP598" s="146"/>
      <c r="AQ598" s="146"/>
      <c r="AR598" s="146"/>
      <c r="AS598" s="146"/>
      <c r="AT598" s="146"/>
      <c r="AU598" s="146"/>
      <c r="AV598" s="146"/>
    </row>
    <row r="599" spans="1:48" s="115" customFormat="1" ht="13.5">
      <c r="A599" s="129"/>
      <c r="B599" s="72"/>
      <c r="C599" s="72"/>
      <c r="D599" s="112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  <c r="AB599" s="146"/>
      <c r="AC599" s="146"/>
      <c r="AD599" s="146"/>
      <c r="AE599" s="146"/>
      <c r="AF599" s="146"/>
      <c r="AG599" s="146"/>
      <c r="AH599" s="146"/>
      <c r="AI599" s="146"/>
      <c r="AJ599" s="146"/>
      <c r="AK599" s="146"/>
      <c r="AL599" s="146"/>
      <c r="AM599" s="146"/>
      <c r="AN599" s="146"/>
      <c r="AO599" s="146"/>
      <c r="AP599" s="146"/>
      <c r="AQ599" s="146"/>
      <c r="AR599" s="146"/>
      <c r="AS599" s="146"/>
      <c r="AT599" s="146"/>
      <c r="AU599" s="146"/>
      <c r="AV599" s="146"/>
    </row>
    <row r="600" spans="1:48" s="115" customFormat="1" ht="13.5">
      <c r="A600" s="129"/>
      <c r="B600" s="72"/>
      <c r="C600" s="72"/>
      <c r="D600" s="112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  <c r="AB600" s="146"/>
      <c r="AC600" s="146"/>
      <c r="AD600" s="146"/>
      <c r="AE600" s="146"/>
      <c r="AF600" s="146"/>
      <c r="AG600" s="146"/>
      <c r="AH600" s="146"/>
      <c r="AI600" s="146"/>
      <c r="AJ600" s="146"/>
      <c r="AK600" s="146"/>
      <c r="AL600" s="146"/>
      <c r="AM600" s="146"/>
      <c r="AN600" s="146"/>
      <c r="AO600" s="146"/>
      <c r="AP600" s="146"/>
      <c r="AQ600" s="146"/>
      <c r="AR600" s="146"/>
      <c r="AS600" s="146"/>
      <c r="AT600" s="146"/>
      <c r="AU600" s="146"/>
      <c r="AV600" s="146"/>
    </row>
    <row r="601" spans="1:48" s="115" customFormat="1" ht="13.5">
      <c r="A601" s="129"/>
      <c r="B601" s="72"/>
      <c r="C601" s="72"/>
      <c r="D601" s="112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  <c r="AB601" s="146"/>
      <c r="AC601" s="146"/>
      <c r="AD601" s="146"/>
      <c r="AE601" s="146"/>
      <c r="AF601" s="146"/>
      <c r="AG601" s="146"/>
      <c r="AH601" s="146"/>
      <c r="AI601" s="146"/>
      <c r="AJ601" s="146"/>
      <c r="AK601" s="146"/>
      <c r="AL601" s="146"/>
      <c r="AM601" s="146"/>
      <c r="AN601" s="146"/>
      <c r="AO601" s="146"/>
      <c r="AP601" s="146"/>
      <c r="AQ601" s="146"/>
      <c r="AR601" s="146"/>
      <c r="AS601" s="146"/>
      <c r="AT601" s="146"/>
      <c r="AU601" s="146"/>
      <c r="AV601" s="146"/>
    </row>
    <row r="602" spans="1:48" s="115" customFormat="1" ht="13.5">
      <c r="A602" s="129"/>
      <c r="B602" s="72"/>
      <c r="C602" s="72"/>
      <c r="D602" s="112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  <c r="AM602" s="146"/>
      <c r="AN602" s="146"/>
      <c r="AO602" s="146"/>
      <c r="AP602" s="146"/>
      <c r="AQ602" s="146"/>
      <c r="AR602" s="146"/>
      <c r="AS602" s="146"/>
      <c r="AT602" s="146"/>
      <c r="AU602" s="146"/>
      <c r="AV602" s="146"/>
    </row>
    <row r="603" spans="1:48" s="115" customFormat="1" ht="13.5">
      <c r="A603" s="129"/>
      <c r="B603" s="72"/>
      <c r="C603" s="72"/>
      <c r="D603" s="112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  <c r="AM603" s="146"/>
      <c r="AN603" s="146"/>
      <c r="AO603" s="146"/>
      <c r="AP603" s="146"/>
      <c r="AQ603" s="146"/>
      <c r="AR603" s="146"/>
      <c r="AS603" s="146"/>
      <c r="AT603" s="146"/>
      <c r="AU603" s="146"/>
      <c r="AV603" s="146"/>
    </row>
    <row r="604" spans="1:48" s="115" customFormat="1" ht="13.5">
      <c r="A604" s="129"/>
      <c r="B604" s="72"/>
      <c r="C604" s="72"/>
      <c r="D604" s="112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  <c r="AM604" s="146"/>
      <c r="AN604" s="146"/>
      <c r="AO604" s="146"/>
      <c r="AP604" s="146"/>
      <c r="AQ604" s="146"/>
      <c r="AR604" s="146"/>
      <c r="AS604" s="146"/>
      <c r="AT604" s="146"/>
      <c r="AU604" s="146"/>
      <c r="AV604" s="146"/>
    </row>
    <row r="605" spans="1:48" s="115" customFormat="1" ht="13.5">
      <c r="A605" s="129"/>
      <c r="B605" s="72"/>
      <c r="C605" s="72"/>
      <c r="D605" s="112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  <c r="AM605" s="146"/>
      <c r="AN605" s="146"/>
      <c r="AO605" s="146"/>
      <c r="AP605" s="146"/>
      <c r="AQ605" s="146"/>
      <c r="AR605" s="146"/>
      <c r="AS605" s="146"/>
      <c r="AT605" s="146"/>
      <c r="AU605" s="146"/>
      <c r="AV605" s="146"/>
    </row>
    <row r="606" spans="1:48" s="115" customFormat="1" ht="13.5">
      <c r="A606" s="129"/>
      <c r="B606" s="72"/>
      <c r="C606" s="72"/>
      <c r="D606" s="112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  <c r="AM606" s="146"/>
      <c r="AN606" s="146"/>
      <c r="AO606" s="146"/>
      <c r="AP606" s="146"/>
      <c r="AQ606" s="146"/>
      <c r="AR606" s="146"/>
      <c r="AS606" s="146"/>
      <c r="AT606" s="146"/>
      <c r="AU606" s="146"/>
      <c r="AV606" s="146"/>
    </row>
    <row r="607" spans="1:48" s="115" customFormat="1" ht="13.5">
      <c r="A607" s="129"/>
      <c r="B607" s="72"/>
      <c r="C607" s="72"/>
      <c r="D607" s="112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  <c r="AM607" s="146"/>
      <c r="AN607" s="146"/>
      <c r="AO607" s="146"/>
      <c r="AP607" s="146"/>
      <c r="AQ607" s="146"/>
      <c r="AR607" s="146"/>
      <c r="AS607" s="146"/>
      <c r="AT607" s="146"/>
      <c r="AU607" s="146"/>
      <c r="AV607" s="146"/>
    </row>
    <row r="608" spans="1:48" s="115" customFormat="1" ht="13.5">
      <c r="A608" s="129"/>
      <c r="B608" s="72"/>
      <c r="C608" s="72"/>
      <c r="D608" s="112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6"/>
      <c r="AU608" s="146"/>
      <c r="AV608" s="146"/>
    </row>
    <row r="609" spans="1:48" s="115" customFormat="1" ht="13.5">
      <c r="A609" s="129"/>
      <c r="B609" s="72"/>
      <c r="C609" s="72"/>
      <c r="D609" s="112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  <c r="AM609" s="146"/>
      <c r="AN609" s="146"/>
      <c r="AO609" s="146"/>
      <c r="AP609" s="146"/>
      <c r="AQ609" s="146"/>
      <c r="AR609" s="146"/>
      <c r="AS609" s="146"/>
      <c r="AT609" s="146"/>
      <c r="AU609" s="146"/>
      <c r="AV609" s="146"/>
    </row>
    <row r="610" spans="1:48" s="115" customFormat="1" ht="13.5">
      <c r="A610" s="129"/>
      <c r="B610" s="72"/>
      <c r="C610" s="72"/>
      <c r="D610" s="112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  <c r="AM610" s="146"/>
      <c r="AN610" s="146"/>
      <c r="AO610" s="146"/>
      <c r="AP610" s="146"/>
      <c r="AQ610" s="146"/>
      <c r="AR610" s="146"/>
      <c r="AS610" s="146"/>
      <c r="AT610" s="146"/>
      <c r="AU610" s="146"/>
      <c r="AV610" s="146"/>
    </row>
    <row r="611" spans="1:48" s="115" customFormat="1" ht="13.5">
      <c r="A611" s="129"/>
      <c r="B611" s="72"/>
      <c r="C611" s="72"/>
      <c r="D611" s="112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  <c r="AM611" s="146"/>
      <c r="AN611" s="146"/>
      <c r="AO611" s="146"/>
      <c r="AP611" s="146"/>
      <c r="AQ611" s="146"/>
      <c r="AR611" s="146"/>
      <c r="AS611" s="146"/>
      <c r="AT611" s="146"/>
      <c r="AU611" s="146"/>
      <c r="AV611" s="146"/>
    </row>
    <row r="612" spans="1:48" s="115" customFormat="1" ht="13.5">
      <c r="A612" s="129"/>
      <c r="B612" s="72"/>
      <c r="C612" s="72"/>
      <c r="D612" s="112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  <c r="AB612" s="146"/>
      <c r="AC612" s="146"/>
      <c r="AD612" s="146"/>
      <c r="AE612" s="146"/>
      <c r="AF612" s="146"/>
      <c r="AG612" s="146"/>
      <c r="AH612" s="146"/>
      <c r="AI612" s="146"/>
      <c r="AJ612" s="146"/>
      <c r="AK612" s="146"/>
      <c r="AL612" s="146"/>
      <c r="AM612" s="146"/>
      <c r="AN612" s="146"/>
      <c r="AO612" s="146"/>
      <c r="AP612" s="146"/>
      <c r="AQ612" s="146"/>
      <c r="AR612" s="146"/>
      <c r="AS612" s="146"/>
      <c r="AT612" s="146"/>
      <c r="AU612" s="146"/>
      <c r="AV612" s="146"/>
    </row>
    <row r="613" spans="1:48" s="115" customFormat="1" ht="13.5">
      <c r="A613" s="129"/>
      <c r="B613" s="72"/>
      <c r="C613" s="72"/>
      <c r="D613" s="112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6"/>
      <c r="AE613" s="146"/>
      <c r="AF613" s="146"/>
      <c r="AG613" s="146"/>
      <c r="AH613" s="146"/>
      <c r="AI613" s="146"/>
      <c r="AJ613" s="146"/>
      <c r="AK613" s="146"/>
      <c r="AL613" s="146"/>
      <c r="AM613" s="146"/>
      <c r="AN613" s="146"/>
      <c r="AO613" s="146"/>
      <c r="AP613" s="146"/>
      <c r="AQ613" s="146"/>
      <c r="AR613" s="146"/>
      <c r="AS613" s="146"/>
      <c r="AT613" s="146"/>
      <c r="AU613" s="146"/>
      <c r="AV613" s="146"/>
    </row>
    <row r="614" spans="1:48" s="115" customFormat="1" ht="13.5">
      <c r="A614" s="129"/>
      <c r="B614" s="72"/>
      <c r="C614" s="72"/>
      <c r="D614" s="112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  <c r="AM614" s="146"/>
      <c r="AN614" s="146"/>
      <c r="AO614" s="146"/>
      <c r="AP614" s="146"/>
      <c r="AQ614" s="146"/>
      <c r="AR614" s="146"/>
      <c r="AS614" s="146"/>
      <c r="AT614" s="146"/>
      <c r="AU614" s="146"/>
      <c r="AV614" s="146"/>
    </row>
    <row r="615" spans="1:48" s="115" customFormat="1" ht="13.5">
      <c r="A615" s="129"/>
      <c r="B615" s="72"/>
      <c r="C615" s="72"/>
      <c r="D615" s="112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  <c r="AM615" s="146"/>
      <c r="AN615" s="146"/>
      <c r="AO615" s="146"/>
      <c r="AP615" s="146"/>
      <c r="AQ615" s="146"/>
      <c r="AR615" s="146"/>
      <c r="AS615" s="146"/>
      <c r="AT615" s="146"/>
      <c r="AU615" s="146"/>
      <c r="AV615" s="146"/>
    </row>
    <row r="616" spans="1:48" s="115" customFormat="1" ht="13.5">
      <c r="A616" s="129"/>
      <c r="B616" s="72"/>
      <c r="C616" s="72"/>
      <c r="D616" s="112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  <c r="AM616" s="146"/>
      <c r="AN616" s="146"/>
      <c r="AO616" s="146"/>
      <c r="AP616" s="146"/>
      <c r="AQ616" s="146"/>
      <c r="AR616" s="146"/>
      <c r="AS616" s="146"/>
      <c r="AT616" s="146"/>
      <c r="AU616" s="146"/>
      <c r="AV616" s="146"/>
    </row>
    <row r="617" spans="1:48" s="115" customFormat="1" ht="13.5">
      <c r="A617" s="129"/>
      <c r="B617" s="72"/>
      <c r="C617" s="72"/>
      <c r="D617" s="112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  <c r="AM617" s="146"/>
      <c r="AN617" s="146"/>
      <c r="AO617" s="146"/>
      <c r="AP617" s="146"/>
      <c r="AQ617" s="146"/>
      <c r="AR617" s="146"/>
      <c r="AS617" s="146"/>
      <c r="AT617" s="146"/>
      <c r="AU617" s="146"/>
      <c r="AV617" s="146"/>
    </row>
    <row r="618" spans="1:48" s="115" customFormat="1" ht="13.5">
      <c r="A618" s="129"/>
      <c r="B618" s="72"/>
      <c r="C618" s="72"/>
      <c r="D618" s="112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  <c r="AM618" s="146"/>
      <c r="AN618" s="146"/>
      <c r="AO618" s="146"/>
      <c r="AP618" s="146"/>
      <c r="AQ618" s="146"/>
      <c r="AR618" s="146"/>
      <c r="AS618" s="146"/>
      <c r="AT618" s="146"/>
      <c r="AU618" s="146"/>
      <c r="AV618" s="146"/>
    </row>
    <row r="619" spans="1:48" s="115" customFormat="1" ht="13.5">
      <c r="A619" s="129"/>
      <c r="B619" s="72"/>
      <c r="C619" s="72"/>
      <c r="D619" s="112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  <c r="AM619" s="146"/>
      <c r="AN619" s="146"/>
      <c r="AO619" s="146"/>
      <c r="AP619" s="146"/>
      <c r="AQ619" s="146"/>
      <c r="AR619" s="146"/>
      <c r="AS619" s="146"/>
      <c r="AT619" s="146"/>
      <c r="AU619" s="146"/>
      <c r="AV619" s="146"/>
    </row>
    <row r="620" spans="1:48" s="115" customFormat="1" ht="13.5">
      <c r="A620" s="129"/>
      <c r="B620" s="72"/>
      <c r="C620" s="72"/>
      <c r="D620" s="112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  <c r="AM620" s="146"/>
      <c r="AN620" s="146"/>
      <c r="AO620" s="146"/>
      <c r="AP620" s="146"/>
      <c r="AQ620" s="146"/>
      <c r="AR620" s="146"/>
      <c r="AS620" s="146"/>
      <c r="AT620" s="146"/>
      <c r="AU620" s="146"/>
      <c r="AV620" s="146"/>
    </row>
    <row r="621" spans="1:48" s="115" customFormat="1" ht="13.5">
      <c r="A621" s="129"/>
      <c r="B621" s="72"/>
      <c r="C621" s="72"/>
      <c r="D621" s="112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6"/>
      <c r="AU621" s="146"/>
      <c r="AV621" s="146"/>
    </row>
  </sheetData>
  <mergeCells count="36">
    <mergeCell ref="H2:H4"/>
    <mergeCell ref="I2:I4"/>
    <mergeCell ref="J2:J4"/>
    <mergeCell ref="K2:K4"/>
    <mergeCell ref="L2:L4"/>
    <mergeCell ref="M2:M4"/>
    <mergeCell ref="N2:N4"/>
    <mergeCell ref="A594:C594"/>
    <mergeCell ref="A1:N1"/>
    <mergeCell ref="A79:A169"/>
    <mergeCell ref="A171:A233"/>
    <mergeCell ref="A546:A562"/>
    <mergeCell ref="A563:D563"/>
    <mergeCell ref="A575:D575"/>
    <mergeCell ref="A593:D593"/>
    <mergeCell ref="A564:A574"/>
    <mergeCell ref="A576:A586"/>
    <mergeCell ref="A484:D484"/>
    <mergeCell ref="A545:C545"/>
    <mergeCell ref="A485:A544"/>
    <mergeCell ref="A587:A592"/>
    <mergeCell ref="A432:D432"/>
    <mergeCell ref="A433:A483"/>
    <mergeCell ref="A340:D340"/>
    <mergeCell ref="A341:A431"/>
    <mergeCell ref="A235:A339"/>
    <mergeCell ref="A78:C78"/>
    <mergeCell ref="A170:C170"/>
    <mergeCell ref="A234:D234"/>
    <mergeCell ref="A5:A77"/>
    <mergeCell ref="E2:E4"/>
    <mergeCell ref="G2:G4"/>
    <mergeCell ref="A2:A4"/>
    <mergeCell ref="B2:B4"/>
    <mergeCell ref="C2:C4"/>
    <mergeCell ref="D2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Narine Avetyan</dc:creator>
  <cp:keywords/>
  <dc:description/>
  <cp:lastModifiedBy>Narine Avetyan</cp:lastModifiedBy>
  <dcterms:created xsi:type="dcterms:W3CDTF">2021-03-31T11:29:44Z</dcterms:created>
  <dcterms:modified xsi:type="dcterms:W3CDTF">2021-04-22T06:53:56Z</dcterms:modified>
  <cp:category/>
  <cp:version/>
  <cp:contentType/>
  <cp:contentStatus/>
</cp:coreProperties>
</file>