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.yerevan.am\Base\Ekamut\BUDGET 2025\TARACQAYIN\12-25\"/>
    </mc:Choice>
  </mc:AlternateContent>
  <xr:revisionPtr revIDLastSave="0" documentId="13_ncr:1_{1546A210-6846-4341-8173-19D941E7B8C1}" xr6:coauthVersionLast="47" xr6:coauthVersionMax="47" xr10:uidLastSave="{00000000-0000-0000-0000-000000000000}"/>
  <bookViews>
    <workbookView xWindow="-120" yWindow="-120" windowWidth="29040" windowHeight="1572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R22" i="5" l="1"/>
  <c r="CO22" i="5"/>
  <c r="EC22" i="5"/>
  <c r="EB22" i="5"/>
  <c r="EA22" i="5"/>
  <c r="DZ22" i="5"/>
  <c r="DY22" i="5"/>
  <c r="DX22" i="5"/>
  <c r="DW22" i="5"/>
  <c r="DV22" i="5"/>
  <c r="DU22" i="5"/>
  <c r="DQ22" i="5"/>
  <c r="DP22" i="5"/>
  <c r="DO22" i="5"/>
  <c r="DN22" i="5"/>
  <c r="DM22" i="5"/>
  <c r="DL22" i="5"/>
  <c r="DG22" i="5"/>
  <c r="DF22" i="5"/>
  <c r="DE22" i="5"/>
  <c r="DA22" i="5"/>
  <c r="CZ22" i="5"/>
  <c r="CY22" i="5"/>
  <c r="CX22" i="5"/>
  <c r="CW22" i="5"/>
  <c r="CV22" i="5"/>
  <c r="CQ22" i="5"/>
  <c r="CP22" i="5"/>
  <c r="CN22" i="5"/>
  <c r="CK22" i="5"/>
  <c r="CE22" i="5"/>
  <c r="CB22" i="5"/>
  <c r="BO22" i="5"/>
  <c r="BI22" i="5"/>
  <c r="BF22" i="5"/>
  <c r="BC22" i="5"/>
  <c r="AU22" i="5"/>
  <c r="A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M22" i="5" l="1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H10" i="5" s="1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<sst xmlns="http://schemas.openxmlformats.org/spreadsheetml/2006/main" count="188" uniqueCount="71">
  <si>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</si>
  <si>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</si>
  <si>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</si>
  <si>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</si>
  <si>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</si>
  <si>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</si>
  <si>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</si>
  <si>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</si>
  <si>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</si>
  <si>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</si>
  <si>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</si>
  <si>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</si>
  <si>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</si>
  <si>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</si>
  <si>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</si>
  <si>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</si>
  <si>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</si>
  <si>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</si>
  <si>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</si>
  <si>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</si>
  <si>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</si>
  <si>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</si>
  <si>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</si>
  <si>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</si>
  <si>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</si>
  <si>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</si>
  <si>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</si>
  <si>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</si>
  <si>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</si>
  <si>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</si>
  <si>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</si>
  <si>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</si>
  <si>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</si>
  <si>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</si>
  <si>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</si>
  <si>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</si>
  <si>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</si>
  <si>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</si>
  <si>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</si>
  <si>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</si>
  <si>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</si>
  <si>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</si>
  <si>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</si>
  <si>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</si>
  <si>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</si>
  <si>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</si>
  <si>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</si>
  <si>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</si>
  <si>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</si>
  <si>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</si>
  <si>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</si>
  <si>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</si>
  <si>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</si>
  <si>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</si>
  <si>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</si>
  <si>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</si>
  <si>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</si>
  <si>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</si>
  <si>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</si>
  <si>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</si>
  <si>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</si>
  <si>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</si>
  <si>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</si>
  <si>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</si>
  <si>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</si>
  <si>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</si>
  <si>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</si>
  <si>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</si>
  <si>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ծրագիր-12 ամիս</t>
  </si>
  <si>
    <t>կատ. %-ը 4-րդ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</si>
  <si>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ԴԵԿՏԵՄԲԵՐԻ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</si>
</sst>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10-25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are.yerevan.am\Base\Ekamut\BUDGET%202025\TARACQAYIN\12-25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are.yerevan.am\Base\Ekamut\BUDGET%202025\TARACQAYIN\12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8459.1</v>
          </cell>
          <cell r="F23">
            <v>3387.6</v>
          </cell>
          <cell r="G23">
            <v>35914.9</v>
          </cell>
          <cell r="H23">
            <v>1925.6</v>
          </cell>
          <cell r="I23">
            <v>6485.7</v>
          </cell>
          <cell r="J23">
            <v>113736.4</v>
          </cell>
          <cell r="K23">
            <v>7494.4</v>
          </cell>
          <cell r="L23">
            <v>11185.7</v>
          </cell>
          <cell r="M23">
            <v>3609.3</v>
          </cell>
          <cell r="N23">
            <v>195</v>
          </cell>
          <cell r="O23">
            <v>9471.7999999999993</v>
          </cell>
          <cell r="P23">
            <v>7306.7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1304652.1000000001</v>
          </cell>
          <cell r="F44">
            <v>638932.1</v>
          </cell>
          <cell r="G44">
            <v>2024169.9</v>
          </cell>
          <cell r="H44">
            <v>610284.19999999995</v>
          </cell>
          <cell r="I44">
            <v>1334554.6000000001</v>
          </cell>
          <cell r="J44">
            <v>2504669.7000000002</v>
          </cell>
          <cell r="K44">
            <v>1692419.3</v>
          </cell>
          <cell r="L44">
            <v>1468146.2</v>
          </cell>
          <cell r="M44">
            <v>239911.4</v>
          </cell>
          <cell r="N44">
            <v>84165.8</v>
          </cell>
          <cell r="O44">
            <v>1547738.1</v>
          </cell>
          <cell r="P44">
            <v>969273.8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1298.9000000000001</v>
          </cell>
          <cell r="F72">
            <v>1579.4</v>
          </cell>
          <cell r="G72">
            <v>3078.6</v>
          </cell>
          <cell r="H72">
            <v>429.5</v>
          </cell>
          <cell r="I72">
            <v>5666.1</v>
          </cell>
          <cell r="J72">
            <v>4951.6000000000004</v>
          </cell>
          <cell r="K72">
            <v>2204.6999999999998</v>
          </cell>
          <cell r="L72">
            <v>365.3</v>
          </cell>
          <cell r="M72">
            <v>1013.4</v>
          </cell>
          <cell r="N72">
            <v>2519.6</v>
          </cell>
          <cell r="O72">
            <v>3936.7</v>
          </cell>
          <cell r="P72">
            <v>2373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1348742.6</v>
          </cell>
          <cell r="F93">
            <v>842028.8</v>
          </cell>
          <cell r="G93">
            <v>3901218.6</v>
          </cell>
          <cell r="H93">
            <v>772134.5</v>
          </cell>
          <cell r="I93">
            <v>1086867.2</v>
          </cell>
          <cell r="J93">
            <v>6461499</v>
          </cell>
          <cell r="K93">
            <v>2909832.5</v>
          </cell>
          <cell r="L93">
            <v>1163798.8</v>
          </cell>
          <cell r="M93">
            <v>753946.8</v>
          </cell>
          <cell r="N93">
            <v>74314</v>
          </cell>
          <cell r="O93">
            <v>1675043.7</v>
          </cell>
          <cell r="P93">
            <v>1810643.7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10383.9</v>
          </cell>
          <cell r="F26">
            <v>11939.9</v>
          </cell>
          <cell r="G26">
            <v>54478.1</v>
          </cell>
          <cell r="H26">
            <v>4963.3</v>
          </cell>
          <cell r="I26">
            <v>11450.1</v>
          </cell>
          <cell r="J26">
            <v>159524.5</v>
          </cell>
          <cell r="K26">
            <v>20987.7</v>
          </cell>
          <cell r="L26">
            <v>13735.5</v>
          </cell>
          <cell r="M26">
            <v>9293.6</v>
          </cell>
          <cell r="N26">
            <v>1705.4</v>
          </cell>
          <cell r="O26">
            <v>14873.7</v>
          </cell>
          <cell r="P26">
            <v>8128.4</v>
          </cell>
        </row>
        <row r="47">
          <cell r="E47">
            <v>1301400.1000000001</v>
          </cell>
          <cell r="F47">
            <v>669713.4</v>
          </cell>
          <cell r="G47">
            <v>1843928.5</v>
          </cell>
          <cell r="H47">
            <v>525383.6</v>
          </cell>
          <cell r="I47">
            <v>1316804.3</v>
          </cell>
          <cell r="J47">
            <v>2426641.7999999998</v>
          </cell>
          <cell r="K47">
            <v>1642840.6</v>
          </cell>
          <cell r="L47">
            <v>1443000.8</v>
          </cell>
          <cell r="M47">
            <v>223906.8</v>
          </cell>
          <cell r="N47">
            <v>85637.7</v>
          </cell>
          <cell r="O47">
            <v>1540864.9</v>
          </cell>
          <cell r="P47">
            <v>960605.3</v>
          </cell>
        </row>
        <row r="75">
          <cell r="E75">
            <v>6351.4</v>
          </cell>
          <cell r="F75">
            <v>934.9</v>
          </cell>
          <cell r="G75">
            <v>9226.4</v>
          </cell>
          <cell r="H75">
            <v>893.1</v>
          </cell>
          <cell r="I75">
            <v>7539.5</v>
          </cell>
          <cell r="J75">
            <v>11763.6</v>
          </cell>
          <cell r="K75">
            <v>13078.1</v>
          </cell>
          <cell r="L75">
            <v>2469.1</v>
          </cell>
          <cell r="M75">
            <v>3030.1</v>
          </cell>
          <cell r="N75">
            <v>3932.7</v>
          </cell>
          <cell r="O75">
            <v>10935</v>
          </cell>
          <cell r="P75">
            <v>4858.8999999999996</v>
          </cell>
        </row>
        <row r="96">
          <cell r="E96">
            <v>1129049.1000000001</v>
          </cell>
          <cell r="F96">
            <v>621087.69999999995</v>
          </cell>
          <cell r="G96">
            <v>2979680.7</v>
          </cell>
          <cell r="H96">
            <v>728238.1</v>
          </cell>
          <cell r="I96">
            <v>991853.9</v>
          </cell>
          <cell r="J96">
            <v>5959103</v>
          </cell>
          <cell r="K96">
            <v>2469589.4</v>
          </cell>
          <cell r="L96">
            <v>979932.6</v>
          </cell>
          <cell r="M96">
            <v>603971.69999999995</v>
          </cell>
          <cell r="N96">
            <v>73554.600000000006</v>
          </cell>
          <cell r="O96">
            <v>1399756</v>
          </cell>
          <cell r="P96">
            <v>1259183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212309.2</v>
          </cell>
          <cell r="F128">
            <v>107336.2</v>
          </cell>
          <cell r="G128">
            <v>412096</v>
          </cell>
          <cell r="H128">
            <v>140594.20000000001</v>
          </cell>
          <cell r="I128">
            <v>177192.4</v>
          </cell>
          <cell r="J128">
            <v>1143504.5</v>
          </cell>
          <cell r="K128">
            <v>345096.8</v>
          </cell>
          <cell r="L128">
            <v>165563.9</v>
          </cell>
          <cell r="M128">
            <v>27078</v>
          </cell>
          <cell r="N128">
            <v>24806.799999999999</v>
          </cell>
          <cell r="O128">
            <v>304931.3</v>
          </cell>
          <cell r="P128">
            <v>143636.70000000001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112.2</v>
          </cell>
          <cell r="F135">
            <v>0</v>
          </cell>
          <cell r="G135">
            <v>0</v>
          </cell>
          <cell r="H135">
            <v>0</v>
          </cell>
          <cell r="I135">
            <v>11.5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152852</v>
          </cell>
          <cell r="F142">
            <v>23308.7</v>
          </cell>
          <cell r="G142">
            <v>134186.70000000001</v>
          </cell>
          <cell r="H142">
            <v>35635.9</v>
          </cell>
          <cell r="I142">
            <v>68743.399999999994</v>
          </cell>
          <cell r="J142">
            <v>1091016.2</v>
          </cell>
          <cell r="K142">
            <v>56085.2</v>
          </cell>
          <cell r="L142">
            <v>126327.1</v>
          </cell>
          <cell r="M142">
            <v>11359.5</v>
          </cell>
          <cell r="N142">
            <v>796.5</v>
          </cell>
          <cell r="O142">
            <v>69890.3</v>
          </cell>
          <cell r="P142">
            <v>51308.2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6716.5</v>
          </cell>
          <cell r="G149">
            <v>39758</v>
          </cell>
          <cell r="H149">
            <v>0</v>
          </cell>
          <cell r="I149">
            <v>4245</v>
          </cell>
          <cell r="J149">
            <v>767.9</v>
          </cell>
          <cell r="K149">
            <v>2400</v>
          </cell>
          <cell r="L149">
            <v>4452.6000000000004</v>
          </cell>
          <cell r="M149">
            <v>0</v>
          </cell>
          <cell r="N149">
            <v>1204.3</v>
          </cell>
          <cell r="O149">
            <v>10442.4</v>
          </cell>
          <cell r="P149">
            <v>3371.6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3505.3</v>
          </cell>
          <cell r="F156">
            <v>852.5</v>
          </cell>
          <cell r="G156">
            <v>20971.2</v>
          </cell>
          <cell r="H156">
            <v>292.39999999999998</v>
          </cell>
          <cell r="I156">
            <v>643.6</v>
          </cell>
          <cell r="J156">
            <v>100455.6</v>
          </cell>
          <cell r="K156">
            <v>1896.4</v>
          </cell>
          <cell r="L156">
            <v>281.5</v>
          </cell>
          <cell r="M156">
            <v>34.299999999999997</v>
          </cell>
          <cell r="N156">
            <v>1.2</v>
          </cell>
          <cell r="O156">
            <v>543.1</v>
          </cell>
          <cell r="P156">
            <v>3711.3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48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392615.4</v>
          </cell>
          <cell r="F197">
            <v>213621.5</v>
          </cell>
          <cell r="G197">
            <v>631380.69999999995</v>
          </cell>
          <cell r="H197">
            <v>194683.5</v>
          </cell>
          <cell r="I197">
            <v>443310</v>
          </cell>
          <cell r="J197">
            <v>1156351.2</v>
          </cell>
          <cell r="K197">
            <v>676940.3</v>
          </cell>
          <cell r="L197">
            <v>561998.5</v>
          </cell>
          <cell r="M197">
            <v>72360.800000000003</v>
          </cell>
          <cell r="N197">
            <v>36869.699999999997</v>
          </cell>
          <cell r="O197">
            <v>683979.9</v>
          </cell>
          <cell r="P197">
            <v>339593.6</v>
          </cell>
        </row>
        <row r="198">
          <cell r="E198">
            <v>452025.5</v>
          </cell>
          <cell r="F198">
            <v>233890.8</v>
          </cell>
          <cell r="G198">
            <v>703394.4</v>
          </cell>
          <cell r="H198">
            <v>222041.9</v>
          </cell>
          <cell r="I198">
            <v>495892.2</v>
          </cell>
          <cell r="J198">
            <v>1244991.8999999999</v>
          </cell>
          <cell r="K198">
            <v>747042.2</v>
          </cell>
          <cell r="L198">
            <v>620295.80000000005</v>
          </cell>
          <cell r="M198">
            <v>84508.5</v>
          </cell>
          <cell r="N198">
            <v>41659.199999999997</v>
          </cell>
          <cell r="O198">
            <v>732202</v>
          </cell>
          <cell r="P198">
            <v>369522.9</v>
          </cell>
        </row>
        <row r="225">
          <cell r="E225">
            <v>393465.4</v>
          </cell>
          <cell r="F225">
            <v>214121.5</v>
          </cell>
          <cell r="G225">
            <v>633380.69999999995</v>
          </cell>
          <cell r="H225">
            <v>194943.5</v>
          </cell>
          <cell r="I225">
            <v>444260</v>
          </cell>
          <cell r="J225">
            <v>1159376.2</v>
          </cell>
          <cell r="K225">
            <v>679240.3</v>
          </cell>
          <cell r="L225">
            <v>563198.5</v>
          </cell>
          <cell r="M225">
            <v>72501.8</v>
          </cell>
          <cell r="N225">
            <v>36969.699999999997</v>
          </cell>
          <cell r="O225">
            <v>684694.9</v>
          </cell>
          <cell r="P225">
            <v>339956.6</v>
          </cell>
        </row>
        <row r="226">
          <cell r="E226">
            <v>452492.6</v>
          </cell>
          <cell r="F226">
            <v>234181</v>
          </cell>
          <cell r="G226">
            <v>705493.2</v>
          </cell>
          <cell r="H226">
            <v>222503.9</v>
          </cell>
          <cell r="I226">
            <v>497097.2</v>
          </cell>
          <cell r="J226">
            <v>1246497.3999999999</v>
          </cell>
          <cell r="K226">
            <v>747945</v>
          </cell>
          <cell r="L226">
            <v>622084.69999999995</v>
          </cell>
          <cell r="M226">
            <v>84514.5</v>
          </cell>
          <cell r="N226">
            <v>41659.199999999997</v>
          </cell>
          <cell r="O226">
            <v>732478</v>
          </cell>
          <cell r="P226">
            <v>370053.2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58825.8</v>
          </cell>
          <cell r="F233">
            <v>7850</v>
          </cell>
          <cell r="G233">
            <v>58324.7</v>
          </cell>
          <cell r="H233">
            <v>7912.1</v>
          </cell>
          <cell r="I233">
            <v>24150.5</v>
          </cell>
          <cell r="J233">
            <v>122598.1</v>
          </cell>
          <cell r="K233">
            <v>18088.900000000001</v>
          </cell>
          <cell r="L233">
            <v>25836.1</v>
          </cell>
          <cell r="M233">
            <v>6968.1</v>
          </cell>
          <cell r="N233">
            <v>2228.6999999999998</v>
          </cell>
          <cell r="O233">
            <v>21150.3</v>
          </cell>
          <cell r="P233">
            <v>18517.7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4818.1000000000004</v>
          </cell>
          <cell r="F240">
            <v>12293.4</v>
          </cell>
          <cell r="G240">
            <v>33796.6</v>
          </cell>
          <cell r="H240">
            <v>8082.9</v>
          </cell>
          <cell r="I240">
            <v>3853.7</v>
          </cell>
          <cell r="J240">
            <v>2915.4</v>
          </cell>
          <cell r="K240">
            <v>11205.7</v>
          </cell>
          <cell r="L240">
            <v>11862.7</v>
          </cell>
          <cell r="M240">
            <v>0</v>
          </cell>
          <cell r="N240">
            <v>532.5</v>
          </cell>
          <cell r="O240">
            <v>1794.8</v>
          </cell>
          <cell r="P240">
            <v>10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197699.5</v>
          </cell>
          <cell r="F131">
            <v>103350</v>
          </cell>
          <cell r="G131">
            <v>398420</v>
          </cell>
          <cell r="H131">
            <v>125540.1</v>
          </cell>
          <cell r="I131">
            <v>169600</v>
          </cell>
          <cell r="J131">
            <v>1151400.1000000001</v>
          </cell>
          <cell r="K131">
            <v>302990</v>
          </cell>
          <cell r="L131">
            <v>177424</v>
          </cell>
          <cell r="M131">
            <v>29495</v>
          </cell>
          <cell r="N131">
            <v>19270</v>
          </cell>
          <cell r="O131">
            <v>276350</v>
          </cell>
          <cell r="P131">
            <v>136250</v>
          </cell>
        </row>
        <row r="138">
          <cell r="E138">
            <v>96.5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166867.9</v>
          </cell>
          <cell r="F145">
            <v>21526.799999999999</v>
          </cell>
          <cell r="G145">
            <v>93355.9</v>
          </cell>
          <cell r="H145">
            <v>42393.3</v>
          </cell>
          <cell r="I145">
            <v>64591.6</v>
          </cell>
          <cell r="J145">
            <v>1133229.6000000001</v>
          </cell>
          <cell r="K145">
            <v>64900</v>
          </cell>
          <cell r="L145">
            <v>64201.3</v>
          </cell>
          <cell r="M145">
            <v>6924</v>
          </cell>
          <cell r="N145">
            <v>2197.3000000000002</v>
          </cell>
          <cell r="O145">
            <v>79897</v>
          </cell>
          <cell r="P145">
            <v>49987.9</v>
          </cell>
        </row>
        <row r="152">
          <cell r="E152">
            <v>2316</v>
          </cell>
          <cell r="F152">
            <v>6144</v>
          </cell>
          <cell r="G152">
            <v>40000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4500</v>
          </cell>
          <cell r="M152">
            <v>0</v>
          </cell>
          <cell r="N152">
            <v>1320</v>
          </cell>
          <cell r="O152">
            <v>7900</v>
          </cell>
          <cell r="P152">
            <v>5200</v>
          </cell>
        </row>
        <row r="159">
          <cell r="E159">
            <v>3518.9</v>
          </cell>
          <cell r="F159">
            <v>1606.7</v>
          </cell>
          <cell r="G159">
            <v>18538.5</v>
          </cell>
          <cell r="H159">
            <v>2639.4</v>
          </cell>
          <cell r="I159">
            <v>956.9</v>
          </cell>
          <cell r="J159">
            <v>103984.1</v>
          </cell>
          <cell r="K159">
            <v>12400</v>
          </cell>
          <cell r="L159">
            <v>1270.5999999999999</v>
          </cell>
          <cell r="M159">
            <v>34</v>
          </cell>
          <cell r="N159">
            <v>16.7</v>
          </cell>
          <cell r="O159">
            <v>580.5</v>
          </cell>
          <cell r="P159">
            <v>1169.9000000000001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392615.4</v>
          </cell>
          <cell r="F201">
            <v>213621.5</v>
          </cell>
          <cell r="G201">
            <v>631380.69999999995</v>
          </cell>
          <cell r="H201">
            <v>194683.5</v>
          </cell>
          <cell r="I201">
            <v>443310</v>
          </cell>
          <cell r="J201">
            <v>1156351.2</v>
          </cell>
          <cell r="K201">
            <v>676940.3</v>
          </cell>
          <cell r="L201">
            <v>561998.5</v>
          </cell>
          <cell r="M201">
            <v>72360.800000000003</v>
          </cell>
          <cell r="N201">
            <v>36869.699999999997</v>
          </cell>
          <cell r="O201">
            <v>683979.9</v>
          </cell>
          <cell r="P201">
            <v>339593.6</v>
          </cell>
        </row>
        <row r="229">
          <cell r="E229">
            <v>393465.4</v>
          </cell>
          <cell r="F229">
            <v>214121.5</v>
          </cell>
          <cell r="G229">
            <v>633380.69999999995</v>
          </cell>
          <cell r="H229">
            <v>194943.5</v>
          </cell>
          <cell r="I229">
            <v>444260</v>
          </cell>
          <cell r="J229">
            <v>1159376.2</v>
          </cell>
          <cell r="K229">
            <v>679240.3</v>
          </cell>
          <cell r="L229">
            <v>563198.5</v>
          </cell>
          <cell r="M229">
            <v>72501.8</v>
          </cell>
          <cell r="N229">
            <v>36969.699999999997</v>
          </cell>
          <cell r="O229">
            <v>684694.9</v>
          </cell>
          <cell r="P229">
            <v>339956.6</v>
          </cell>
        </row>
        <row r="236">
          <cell r="E236">
            <v>19000</v>
          </cell>
          <cell r="F236">
            <v>4000</v>
          </cell>
          <cell r="G236">
            <v>25000</v>
          </cell>
          <cell r="H236">
            <v>10000</v>
          </cell>
          <cell r="I236">
            <v>4900</v>
          </cell>
          <cell r="J236">
            <v>30000</v>
          </cell>
          <cell r="K236">
            <v>15000</v>
          </cell>
          <cell r="L236">
            <v>11000</v>
          </cell>
          <cell r="M236">
            <v>2700</v>
          </cell>
          <cell r="N236">
            <v>1000</v>
          </cell>
          <cell r="O236">
            <v>12000</v>
          </cell>
          <cell r="P236">
            <v>5000</v>
          </cell>
        </row>
        <row r="243">
          <cell r="E243">
            <v>10000</v>
          </cell>
          <cell r="F243">
            <v>11000</v>
          </cell>
          <cell r="G243">
            <v>34000</v>
          </cell>
          <cell r="H243">
            <v>6000</v>
          </cell>
          <cell r="I243">
            <v>7900</v>
          </cell>
          <cell r="J243">
            <v>9000</v>
          </cell>
          <cell r="K243">
            <v>15000</v>
          </cell>
          <cell r="L243">
            <v>13900</v>
          </cell>
          <cell r="M243">
            <v>20</v>
          </cell>
          <cell r="N243">
            <v>1500</v>
          </cell>
          <cell r="O243">
            <v>8900</v>
          </cell>
          <cell r="P243">
            <v>8900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13076204.699999999</v>
          </cell>
        </row>
        <row r="97">
          <cell r="R97">
            <v>15695434.300000001</v>
          </cell>
        </row>
        <row r="100">
          <cell r="Q100">
            <v>13076204.699999999</v>
          </cell>
        </row>
        <row r="120">
          <cell r="R120">
            <v>590000</v>
          </cell>
        </row>
        <row r="121">
          <cell r="R121">
            <v>762716.8</v>
          </cell>
        </row>
        <row r="124">
          <cell r="Q124">
            <v>590000</v>
          </cell>
        </row>
        <row r="128">
          <cell r="R128">
            <v>9550014.8000000007</v>
          </cell>
        </row>
        <row r="129">
          <cell r="R129">
            <v>9550014.8000000007</v>
          </cell>
        </row>
        <row r="132">
          <cell r="Q132">
            <v>9550014.8000000007</v>
          </cell>
        </row>
        <row r="136">
          <cell r="R136">
            <v>3028410</v>
          </cell>
        </row>
        <row r="137">
          <cell r="R137">
            <v>3028410</v>
          </cell>
        </row>
        <row r="140">
          <cell r="Q140">
            <v>3028410</v>
          </cell>
        </row>
        <row r="144">
          <cell r="R144">
            <v>847042.5</v>
          </cell>
        </row>
        <row r="145">
          <cell r="R145">
            <v>847042.5</v>
          </cell>
        </row>
        <row r="148">
          <cell r="Q148">
            <v>847042.5</v>
          </cell>
        </row>
        <row r="160">
          <cell r="R160">
            <v>235038</v>
          </cell>
        </row>
        <row r="161">
          <cell r="R161">
            <v>305239.5</v>
          </cell>
        </row>
        <row r="164">
          <cell r="Q164">
            <v>235038</v>
          </cell>
        </row>
        <row r="168">
          <cell r="R168">
            <v>255000</v>
          </cell>
        </row>
        <row r="169">
          <cell r="R169">
            <v>285516.7</v>
          </cell>
        </row>
        <row r="172">
          <cell r="Q172">
            <v>255000</v>
          </cell>
        </row>
        <row r="176">
          <cell r="R176">
            <v>5000</v>
          </cell>
        </row>
        <row r="177">
          <cell r="R177">
            <v>1951.2</v>
          </cell>
        </row>
        <row r="180">
          <cell r="Q180">
            <v>5000</v>
          </cell>
        </row>
        <row r="200">
          <cell r="R200">
            <v>45433016.200000003</v>
          </cell>
        </row>
        <row r="201">
          <cell r="R201">
            <v>20253997.100000001</v>
          </cell>
        </row>
        <row r="204">
          <cell r="Q204">
            <v>45433016.200000003</v>
          </cell>
        </row>
        <row r="208">
          <cell r="R208">
            <v>15799999.699999999</v>
          </cell>
        </row>
        <row r="209">
          <cell r="R209">
            <v>8952077.3000000007</v>
          </cell>
        </row>
        <row r="212">
          <cell r="Q212">
            <v>15799999.699999999</v>
          </cell>
        </row>
        <row r="425">
          <cell r="R425">
            <v>6310155.4000000004</v>
          </cell>
        </row>
        <row r="432">
          <cell r="R432">
            <v>10857949.5</v>
          </cell>
        </row>
        <row r="433">
          <cell r="R433">
            <v>18977245.899999999</v>
          </cell>
        </row>
        <row r="436">
          <cell r="Q436">
            <v>10857949.5</v>
          </cell>
        </row>
        <row r="440">
          <cell r="R440">
            <v>300000</v>
          </cell>
        </row>
        <row r="441">
          <cell r="R441">
            <v>285026.40000000002</v>
          </cell>
        </row>
        <row r="444">
          <cell r="Q444">
            <v>300000</v>
          </cell>
        </row>
        <row r="496">
          <cell r="R496">
            <v>2464000</v>
          </cell>
        </row>
        <row r="497">
          <cell r="R497">
            <v>2316896</v>
          </cell>
        </row>
        <row r="500">
          <cell r="Q500">
            <v>2464000</v>
          </cell>
        </row>
        <row r="544">
          <cell r="R544">
            <v>700000</v>
          </cell>
        </row>
        <row r="545">
          <cell r="R545">
            <v>-142869.79999999999</v>
          </cell>
        </row>
        <row r="548">
          <cell r="Q548">
            <v>700000</v>
          </cell>
        </row>
        <row r="656">
          <cell r="R656">
            <v>290060.3</v>
          </cell>
        </row>
        <row r="657">
          <cell r="R657">
            <v>204949.1</v>
          </cell>
        </row>
        <row r="660">
          <cell r="Q660">
            <v>290060.3</v>
          </cell>
        </row>
        <row r="664">
          <cell r="R664">
            <v>11035</v>
          </cell>
        </row>
        <row r="665">
          <cell r="R665">
            <v>12472</v>
          </cell>
        </row>
        <row r="668">
          <cell r="Q668">
            <v>11035</v>
          </cell>
        </row>
        <row r="672">
          <cell r="R672">
            <v>0</v>
          </cell>
        </row>
        <row r="673">
          <cell r="R673">
            <v>0</v>
          </cell>
        </row>
        <row r="676">
          <cell r="Q676">
            <v>0</v>
          </cell>
        </row>
        <row r="680">
          <cell r="R680">
            <v>5426511</v>
          </cell>
        </row>
        <row r="681">
          <cell r="R681">
            <v>673000</v>
          </cell>
        </row>
        <row r="684">
          <cell r="Q684">
            <v>5426511</v>
          </cell>
        </row>
        <row r="689">
          <cell r="R689">
            <v>250000</v>
          </cell>
        </row>
        <row r="696">
          <cell r="R696">
            <v>15000</v>
          </cell>
        </row>
        <row r="697">
          <cell r="R697">
            <v>45471.1</v>
          </cell>
        </row>
        <row r="700">
          <cell r="Q700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6" zoomScale="90" zoomScaleNormal="90" workbookViewId="0">
      <selection activeCell="EG22" sqref="EG2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3" width="12.75" style="6" customWidth="1"/>
    <col min="44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6.125" style="6" customWidth="1"/>
    <col min="91" max="91" width="14.625" style="6" customWidth="1"/>
    <col min="92" max="92" width="13.25" style="6" customWidth="1"/>
    <col min="93" max="93" width="11.875" style="6" customWidth="1"/>
    <col min="94" max="94" width="12.625" style="6" customWidth="1"/>
    <col min="95" max="95" width="13" style="6" customWidth="1"/>
    <col min="96" max="96" width="12.875" style="6" customWidth="1"/>
    <col min="97" max="99" width="11.625" style="6" customWidth="1"/>
    <col min="100" max="100" width="13.125" style="6" customWidth="1"/>
    <col min="101" max="101" width="12.75" style="6" customWidth="1"/>
    <col min="102" max="102" width="12.5" style="6" customWidth="1"/>
    <col min="103" max="103" width="13.125" style="6" customWidth="1"/>
    <col min="104" max="104" width="12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135"/>
      <c r="AA3" s="135"/>
      <c r="AB3" s="135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7"/>
      <c r="Q4" s="47"/>
      <c r="R4" s="47"/>
      <c r="S4" s="47"/>
      <c r="T4" s="47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8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0.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69</v>
      </c>
      <c r="J8" s="17" t="s">
        <v>65</v>
      </c>
      <c r="K8" s="58"/>
      <c r="L8" s="2" t="str">
        <f>G8</f>
        <v>ծրագիր-12 ամիս</v>
      </c>
      <c r="M8" s="1" t="s">
        <v>47</v>
      </c>
      <c r="N8" s="16" t="str">
        <f>I8</f>
        <v>կատ. %-ը 4-րդ եռամսյակի նկատմամբ</v>
      </c>
      <c r="O8" s="1" t="s">
        <v>48</v>
      </c>
      <c r="P8" s="58"/>
      <c r="Q8" s="2" t="str">
        <f>G8</f>
        <v>ծրագիր-12 ամիս</v>
      </c>
      <c r="R8" s="1" t="s">
        <v>47</v>
      </c>
      <c r="S8" s="16" t="str">
        <f>I8</f>
        <v>կատ. %-ը 4-րդ եռամսյակի նկատմամբ</v>
      </c>
      <c r="T8" s="1" t="s">
        <v>48</v>
      </c>
      <c r="U8" s="58"/>
      <c r="V8" s="2" t="str">
        <f>G8</f>
        <v>ծրագիր-12 ամիս</v>
      </c>
      <c r="W8" s="1" t="s">
        <v>47</v>
      </c>
      <c r="X8" s="16" t="str">
        <f>I8</f>
        <v>կատ. %-ը 4-րդ եռամսյակի նկատմամբ</v>
      </c>
      <c r="Y8" s="1" t="s">
        <v>48</v>
      </c>
      <c r="Z8" s="58"/>
      <c r="AA8" s="2" t="str">
        <f>V8</f>
        <v>ծրագիր-12 ամիս</v>
      </c>
      <c r="AB8" s="1" t="s">
        <v>47</v>
      </c>
      <c r="AC8" s="16" t="str">
        <f>I8</f>
        <v>կատ. %-ը 4-րդ եռամսյակի նկատմամբ</v>
      </c>
      <c r="AD8" s="1" t="s">
        <v>48</v>
      </c>
      <c r="AE8" s="58"/>
      <c r="AF8" s="18" t="str">
        <f>G8</f>
        <v>ծրագիր-12 ամիս</v>
      </c>
      <c r="AG8" s="1" t="s">
        <v>47</v>
      </c>
      <c r="AH8" s="16" t="str">
        <f>I8</f>
        <v>կատ. %-ը 4-րդ եռամսյակի նկատմամբ</v>
      </c>
      <c r="AI8" s="1" t="s">
        <v>48</v>
      </c>
      <c r="AJ8" s="58"/>
      <c r="AK8" s="18" t="str">
        <f>G8</f>
        <v>ծրագիր-12 ամիս</v>
      </c>
      <c r="AL8" s="1" t="s">
        <v>47</v>
      </c>
      <c r="AM8" s="16" t="str">
        <f>I8</f>
        <v>կատ. %-ը 4-րդ եռամսյակի նկատմամբ</v>
      </c>
      <c r="AN8" s="1" t="s">
        <v>48</v>
      </c>
      <c r="AO8" s="58"/>
      <c r="AP8" s="18" t="str">
        <f>G8</f>
        <v>ծրագիր-12 ամիս</v>
      </c>
      <c r="AQ8" s="1" t="s">
        <v>47</v>
      </c>
      <c r="AR8" s="16" t="str">
        <f>I8</f>
        <v>կատ. %-ը 4-րդ եռամսյակի նկատմամբ</v>
      </c>
      <c r="AS8" s="1" t="s">
        <v>48</v>
      </c>
      <c r="AT8" s="58"/>
      <c r="AU8" s="18" t="str">
        <f>G8</f>
        <v>ծրագիր-12 ամիս</v>
      </c>
      <c r="AV8" s="1" t="s">
        <v>47</v>
      </c>
      <c r="AW8" s="1" t="str">
        <f>I8</f>
        <v>կատ. %-ը 4-րդ եռամսյակի նկատմամբ</v>
      </c>
      <c r="AX8" s="1" t="s">
        <v>48</v>
      </c>
      <c r="AY8" s="58"/>
      <c r="AZ8" s="2" t="str">
        <f>G8</f>
        <v>ծրագիր-12 ամիս</v>
      </c>
      <c r="BA8" s="1" t="s">
        <v>47</v>
      </c>
      <c r="BB8" s="58"/>
      <c r="BC8" s="2" t="str">
        <f>G8</f>
        <v>ծրագիր-12 ամիս</v>
      </c>
      <c r="BD8" s="1" t="s">
        <v>47</v>
      </c>
      <c r="BE8" s="58"/>
      <c r="BF8" s="2" t="str">
        <f>G8</f>
        <v>ծրագիր-12 ամիս</v>
      </c>
      <c r="BG8" s="1" t="s">
        <v>47</v>
      </c>
      <c r="BH8" s="58"/>
      <c r="BI8" s="2" t="str">
        <f>G8</f>
        <v>ծրագիր-12 ամիս</v>
      </c>
      <c r="BJ8" s="1" t="s">
        <v>47</v>
      </c>
      <c r="BK8" s="58"/>
      <c r="BL8" s="2" t="str">
        <f>G8</f>
        <v>ծրագիր-12 ամիս</v>
      </c>
      <c r="BM8" s="1" t="s">
        <v>47</v>
      </c>
      <c r="BN8" s="58"/>
      <c r="BO8" s="2" t="str">
        <f>G8</f>
        <v>ծրագիր-12 ամիս</v>
      </c>
      <c r="BP8" s="1" t="s">
        <v>47</v>
      </c>
      <c r="BQ8" s="58"/>
      <c r="BR8" s="2" t="str">
        <f>G8</f>
        <v>ծրագիր-12 ամիս</v>
      </c>
      <c r="BS8" s="1" t="s">
        <v>47</v>
      </c>
      <c r="BT8" s="1" t="s">
        <v>48</v>
      </c>
      <c r="BU8" s="58"/>
      <c r="BV8" s="18" t="str">
        <f>G8</f>
        <v>ծրագիր-12 ամիս</v>
      </c>
      <c r="BW8" s="1" t="s">
        <v>47</v>
      </c>
      <c r="BX8" s="58"/>
      <c r="BY8" s="2" t="str">
        <f>G8</f>
        <v>ծրագիր-12 ամիս</v>
      </c>
      <c r="BZ8" s="1" t="s">
        <v>47</v>
      </c>
      <c r="CA8" s="58"/>
      <c r="CB8" s="2" t="str">
        <f>G8</f>
        <v>ծրագիր-12 ամիս</v>
      </c>
      <c r="CC8" s="1" t="s">
        <v>47</v>
      </c>
      <c r="CD8" s="58"/>
      <c r="CE8" s="2" t="str">
        <f>G8</f>
        <v>ծրագիր-12 ամիս</v>
      </c>
      <c r="CF8" s="1" t="s">
        <v>47</v>
      </c>
      <c r="CG8" s="58"/>
      <c r="CH8" s="2" t="str">
        <f>G8</f>
        <v>ծրագիր-12 ամիս</v>
      </c>
      <c r="CI8" s="1" t="s">
        <v>47</v>
      </c>
      <c r="CJ8" s="58"/>
      <c r="CK8" s="2" t="str">
        <f>G8</f>
        <v>ծրագիր-12 ամիս</v>
      </c>
      <c r="CL8" s="1" t="s">
        <v>47</v>
      </c>
      <c r="CM8" s="58"/>
      <c r="CN8" s="2" t="str">
        <f>G8</f>
        <v>ծրագիր-12 ամիս</v>
      </c>
      <c r="CO8" s="1" t="s">
        <v>47</v>
      </c>
      <c r="CP8" s="58"/>
      <c r="CQ8" s="2" t="str">
        <f>G8</f>
        <v>ծրագիր-12 ամիս</v>
      </c>
      <c r="CR8" s="1" t="s">
        <v>47</v>
      </c>
      <c r="CS8" s="58"/>
      <c r="CT8" s="2" t="str">
        <f>G8</f>
        <v>ծրագիր-12 ամիս</v>
      </c>
      <c r="CU8" s="1" t="s">
        <v>47</v>
      </c>
      <c r="CV8" s="58"/>
      <c r="CW8" s="2" t="str">
        <f>G8</f>
        <v>ծրագիր-12 ամիս</v>
      </c>
      <c r="CX8" s="1" t="s">
        <v>47</v>
      </c>
      <c r="CY8" s="58"/>
      <c r="CZ8" s="2" t="str">
        <f>G8</f>
        <v>ծրագիր-12 ամիս</v>
      </c>
      <c r="DA8" s="1" t="s">
        <v>47</v>
      </c>
      <c r="DB8" s="58"/>
      <c r="DC8" s="2" t="str">
        <f>G8</f>
        <v>ծրագիր-12 ամիս</v>
      </c>
      <c r="DD8" s="1" t="s">
        <v>47</v>
      </c>
      <c r="DE8" s="58"/>
      <c r="DF8" s="2" t="str">
        <f>G8</f>
        <v>ծրագիր-12 ամիս</v>
      </c>
      <c r="DG8" s="1" t="s">
        <v>47</v>
      </c>
      <c r="DH8" s="114"/>
      <c r="DI8" s="58"/>
      <c r="DJ8" s="2" t="str">
        <f>G8</f>
        <v>ծրագիր-12 ամիս</v>
      </c>
      <c r="DK8" s="1" t="s">
        <v>47</v>
      </c>
      <c r="DL8" s="58"/>
      <c r="DM8" s="2" t="str">
        <f>G8</f>
        <v>ծրագիր-12 ամիս</v>
      </c>
      <c r="DN8" s="1" t="s">
        <v>47</v>
      </c>
      <c r="DO8" s="58"/>
      <c r="DP8" s="2" t="str">
        <f>G8</f>
        <v>ծրագիր-12 ամիս</v>
      </c>
      <c r="DQ8" s="1" t="s">
        <v>47</v>
      </c>
      <c r="DR8" s="58"/>
      <c r="DS8" s="2" t="str">
        <f>G8</f>
        <v>ծրագիր-12 ամիս</v>
      </c>
      <c r="DT8" s="1" t="s">
        <v>47</v>
      </c>
      <c r="DU8" s="58"/>
      <c r="DV8" s="2" t="str">
        <f>G8</f>
        <v>ծրագիր-12 ամիս</v>
      </c>
      <c r="DW8" s="1" t="s">
        <v>47</v>
      </c>
      <c r="DX8" s="58"/>
      <c r="DY8" s="2" t="str">
        <f>G8</f>
        <v>ծրագիր-12 ամիս</v>
      </c>
      <c r="DZ8" s="1" t="s">
        <v>47</v>
      </c>
      <c r="EA8" s="58"/>
      <c r="EB8" s="2" t="str">
        <f>G8</f>
        <v>ծրագիր-12 ամիս</v>
      </c>
      <c r="EC8" s="1" t="s">
        <v>47</v>
      </c>
      <c r="ED8" s="114"/>
      <c r="EE8" s="58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3241648.6999999997</v>
      </c>
      <c r="G10" s="23">
        <f>DJ10+EF10-EB10</f>
        <v>3241648.6999999997</v>
      </c>
      <c r="H10" s="23">
        <f t="shared" ref="H10:H20" si="0">DK10+EG10-EC10</f>
        <v>3548067.9000000004</v>
      </c>
      <c r="I10" s="23">
        <f>IFERROR(H10/G10*100,"-")</f>
        <v>109.45257269857775</v>
      </c>
      <c r="J10" s="24">
        <f>IFERROR(H10/F10*100,"-")</f>
        <v>109.45257269857775</v>
      </c>
      <c r="K10" s="23">
        <f>P10+Z10+AE10+AJ10+AO10+AT10+AY10+BN10+BU10+BX10+CA10+CD10+CG10+CM10+CP10+CV10+CY10+DB10+DE10</f>
        <v>3241648.6999999997</v>
      </c>
      <c r="L10" s="23">
        <f>Q10+AA10+AF10+AK10+AP10+AU10+AZ10+BO10+BV10+BY10+CB10+CE10+CH10+CN10+CQ10+CW10+CZ10+DC10+DF10</f>
        <v>3241648.6999999997</v>
      </c>
      <c r="M10" s="23">
        <f>R10+AB10+AG10+AL10+AQ10+AV10+BA10+BP10+BW10+BZ10+CC10+CF10+CI10+CO10+CR10+CX10+DA10+DD10+DG10</f>
        <v>3548067.9000000004</v>
      </c>
      <c r="N10" s="25">
        <f>IFERROR(M10/L10*100,"-")</f>
        <v>109.45257269857775</v>
      </c>
      <c r="O10" s="26">
        <f>IFERROR(M10/K10*100,"-")</f>
        <v>109.45257269857775</v>
      </c>
      <c r="P10" s="27">
        <f>+[1]rep1_101!$E$92</f>
        <v>1129049.1000000001</v>
      </c>
      <c r="Q10" s="27">
        <f>+[2]rep1_101!$E$96</f>
        <v>1129049.1000000001</v>
      </c>
      <c r="R10" s="27">
        <f>+[1]rep1_101!$E$93</f>
        <v>1348742.6</v>
      </c>
      <c r="S10" s="27">
        <f>IFERROR(R10/Q10*100,"-")</f>
        <v>119.45827688096115</v>
      </c>
      <c r="T10" s="26">
        <f>IFERROR(R10/P10*100,"-")</f>
        <v>119.45827688096115</v>
      </c>
      <c r="U10" s="27">
        <f>+Z10+AJ10</f>
        <v>1311784</v>
      </c>
      <c r="V10" s="27">
        <f>+AA10+AK10</f>
        <v>1311784</v>
      </c>
      <c r="W10" s="27">
        <f>+AB10+AL10</f>
        <v>1313111.2000000002</v>
      </c>
      <c r="X10" s="27">
        <f>IFERROR(W10/V10*100,"-")</f>
        <v>100.10117519347699</v>
      </c>
      <c r="Y10" s="26">
        <f>IFERROR(W10/U10*100,"-")</f>
        <v>100.10117519347699</v>
      </c>
      <c r="Z10" s="21">
        <f>[1]rep1_101!$E$8+[1]rep1_101!$E$15</f>
        <v>10383.900000000001</v>
      </c>
      <c r="AA10" s="21">
        <f>+[2]rep1_101!$E$26</f>
        <v>10383.9</v>
      </c>
      <c r="AB10" s="21">
        <f>+[1]rep1_101!$E$23</f>
        <v>8459.1</v>
      </c>
      <c r="AC10" s="28">
        <f>IFERROR(AB10/AA10*100,"-")</f>
        <v>81.463611937711264</v>
      </c>
      <c r="AD10" s="29">
        <f>IFERROR(AB10/Z10*100,"-")</f>
        <v>81.463611937711249</v>
      </c>
      <c r="AE10" s="21">
        <f>+[1]rep1_101!$E$71</f>
        <v>6351.4</v>
      </c>
      <c r="AF10" s="21">
        <f>+[2]rep1_101!$E$75</f>
        <v>6351.4</v>
      </c>
      <c r="AG10" s="21">
        <f>+[1]rep1_101!$E$72</f>
        <v>1298.9000000000001</v>
      </c>
      <c r="AH10" s="28">
        <f>IFERROR(AG10/AF10*100,"-")</f>
        <v>20.450609314481849</v>
      </c>
      <c r="AI10" s="26">
        <f>IFERROR(AG10/AE10*100,"-")</f>
        <v>20.450609314481849</v>
      </c>
      <c r="AJ10" s="21">
        <f>[1]rep1_101!$E$29+[1]rep1_101!$E$36</f>
        <v>1301400.1000000001</v>
      </c>
      <c r="AK10" s="21">
        <f>+[2]rep1_101!$E$47</f>
        <v>1301400.1000000001</v>
      </c>
      <c r="AL10" s="21">
        <f>+[1]rep1_101!$E$44</f>
        <v>1304652.1000000001</v>
      </c>
      <c r="AM10" s="30">
        <f>IFERROR(AL10/AK10*100,"-")</f>
        <v>100.24988472031006</v>
      </c>
      <c r="AN10" s="26">
        <f>IFERROR(AL10/AJ10*100,"-")</f>
        <v>100.24988472031006</v>
      </c>
      <c r="AO10" s="21">
        <f>+[3]rep1_2!$E$127</f>
        <v>197699.5</v>
      </c>
      <c r="AP10" s="21">
        <f>+[4]rep1_2!$E$131</f>
        <v>197699.5</v>
      </c>
      <c r="AQ10" s="21">
        <f>+[3]rep1_2!$E$128</f>
        <v>212309.2</v>
      </c>
      <c r="AR10" s="28">
        <f>IFERROR(AQ10/AP10*100,"-")</f>
        <v>107.38985176998426</v>
      </c>
      <c r="AS10" s="26">
        <f>IFERROR(AQ10/AO10*100,"-")</f>
        <v>107.38985176998426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96.5</v>
      </c>
      <c r="BP10" s="31">
        <f>+[3]rep1_2!$E$135</f>
        <v>112.2</v>
      </c>
      <c r="BQ10" s="25">
        <f t="shared" ref="BQ10:BR22" si="1">BU10+BX10+CA10+CD10</f>
        <v>172702.8</v>
      </c>
      <c r="BR10" s="25">
        <f t="shared" si="1"/>
        <v>172702.8</v>
      </c>
      <c r="BS10" s="25">
        <f t="shared" ref="BS10:BS22" si="2">BW10+BZ10+CC10+CF10</f>
        <v>156357.29999999999</v>
      </c>
      <c r="BT10" s="33">
        <f>IFERROR(BS10/BQ10*100,"-")</f>
        <v>90.53547481569494</v>
      </c>
      <c r="BU10" s="31">
        <f>+[3]rep1_2!$E$141</f>
        <v>166867.9</v>
      </c>
      <c r="BV10" s="31">
        <f>+[4]rep1_2!$E$145</f>
        <v>166867.9</v>
      </c>
      <c r="BW10" s="31">
        <f>+[3]rep1_2!$E$142</f>
        <v>152852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3518.9</v>
      </c>
      <c r="CC10" s="31">
        <f>+[3]rep1_2!$E$156</f>
        <v>3505.3</v>
      </c>
      <c r="CD10" s="31">
        <f>+[3]rep1_2!$E$148</f>
        <v>2316</v>
      </c>
      <c r="CE10" s="31">
        <f>+[4]rep1_2!$E$152</f>
        <v>2316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393465.4</v>
      </c>
      <c r="CQ10" s="31">
        <f>+[4]rep1_2!$E$229</f>
        <v>393465.4</v>
      </c>
      <c r="CR10" s="31">
        <f>+[3]rep1_2!$E$226</f>
        <v>452492.6</v>
      </c>
      <c r="CS10" s="31">
        <f>+[3]rep1_2!$E$197</f>
        <v>392615.4</v>
      </c>
      <c r="CT10" s="31">
        <f>+[4]rep1_2!$E$201</f>
        <v>392615.4</v>
      </c>
      <c r="CU10" s="31">
        <f>+[3]rep1_2!$E$198</f>
        <v>452025.5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19000</v>
      </c>
      <c r="DA10" s="31">
        <f>+[3]rep1_2!$E$233</f>
        <v>58825.8</v>
      </c>
      <c r="DB10" s="31">
        <f>+[3]rep1_2!$E$260</f>
        <v>1500</v>
      </c>
      <c r="DC10" s="31">
        <f>+[4]rep1_2!$E$264</f>
        <v>1500</v>
      </c>
      <c r="DD10" s="31">
        <f>+[3]rep1_2!$E$261</f>
        <v>0</v>
      </c>
      <c r="DE10" s="31">
        <f>+[3]rep1_2!$E$239</f>
        <v>10000</v>
      </c>
      <c r="DF10" s="31">
        <f>+[4]rep1_2!$E$243</f>
        <v>10000</v>
      </c>
      <c r="DG10" s="31">
        <f>+[3]rep1_2!$E$240</f>
        <v>4818.1000000000004</v>
      </c>
      <c r="DH10" s="31"/>
      <c r="DI10" s="22">
        <f>P10+Z10+AE10+AJ10+AO10+AT10+AY10+BB10+BE10+BH10+BK10+BN10+BU10+BX10+CA10+CD10+CG10+CJ10+CM10+CP10+CV10+CY10+DB10+DE10</f>
        <v>3241648.6999999997</v>
      </c>
      <c r="DJ10" s="22">
        <f>Q10+AA10+AF10+AK10+AP10+AU10+AZ10+BC10+BF10+BI10+BL10+BO10+BV10+BY10+CB10+CE10+CH10+CK10+CN10+CQ10+CW10+CZ10+DC10+DF10</f>
        <v>3241648.6999999997</v>
      </c>
      <c r="DK10" s="22">
        <f>R10+AB10+AG10+AL10+AQ10+AV10+BA10+BD10+BG10+BJ10+BM10+BP10+BW10+BZ10+CC10+CF10+CI10+CL10+CO10+CR10+CX10+DA10+DD10+DG10+DH10</f>
        <v>3548067.9000000004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1665424.9</v>
      </c>
      <c r="G11" s="23">
        <f t="shared" ref="G11:G20" si="5">DJ11+EF11-EB11</f>
        <v>1665424.9</v>
      </c>
      <c r="H11" s="23">
        <f t="shared" si="0"/>
        <v>1878466.1999999997</v>
      </c>
      <c r="I11" s="23">
        <f t="shared" ref="I11:I21" si="6">IFERROR(H11/G11*100,"-")</f>
        <v>112.79200881408701</v>
      </c>
      <c r="J11" s="24">
        <f t="shared" ref="J11:J23" si="7">IFERROR(H11/F11*100,"-")</f>
        <v>112.79200881408701</v>
      </c>
      <c r="K11" s="23">
        <f t="shared" ref="K11:K22" si="8">P11+Z11+AE11+AJ11+AO11+AT11+AY11+BN11+BU11+BX11+CA11+CD11+CG11+CM11+CP11+CV11+CY11+DB11+DE11</f>
        <v>1665424.9</v>
      </c>
      <c r="L11" s="23">
        <f t="shared" ref="L11:L21" si="9">Q11+AA11+AF11+AK11+AP11+AU11+AZ11+BO11+BV11+BY11+CB11+CE11+CH11+CN11+CQ11+CW11+CZ11+DC11+DF11</f>
        <v>1665424.9</v>
      </c>
      <c r="M11" s="23">
        <f t="shared" ref="M11:M22" si="10">R11+AB11+AG11+AL11+AQ11+AV11+BA11+BP11+BW11+BZ11+CC11+CF11+CI11+CO11+CR11+CX11+DA11+DD11+DG11</f>
        <v>1878466.1999999997</v>
      </c>
      <c r="N11" s="25">
        <f t="shared" ref="N11:N21" si="11">IFERROR(M11/L11*100,"-")</f>
        <v>112.79200881408701</v>
      </c>
      <c r="O11" s="26">
        <f t="shared" ref="O11:O23" si="12">IFERROR(M11/K11*100,"-")</f>
        <v>112.79200881408701</v>
      </c>
      <c r="P11" s="27">
        <f>+[1]rep1_101!$F$92</f>
        <v>621087.69999999995</v>
      </c>
      <c r="Q11" s="27">
        <f>+[2]rep1_101!$F$96</f>
        <v>621087.69999999995</v>
      </c>
      <c r="R11" s="27">
        <f>+[1]rep1_101!$F$93</f>
        <v>842028.8</v>
      </c>
      <c r="S11" s="27">
        <f t="shared" ref="S11:S21" si="13">IFERROR(R11/Q11*100,"-")</f>
        <v>135.57325318147505</v>
      </c>
      <c r="T11" s="26">
        <f t="shared" ref="T11:T23" si="14">IFERROR(R11/P11*100,"-")</f>
        <v>135.57325318147505</v>
      </c>
      <c r="U11" s="27">
        <f t="shared" ref="U11:U22" si="15">+Z11+AJ11</f>
        <v>681653.3</v>
      </c>
      <c r="V11" s="27">
        <f t="shared" ref="V11:V22" si="16">+AA11+AK11</f>
        <v>681653.3</v>
      </c>
      <c r="W11" s="27">
        <f t="shared" ref="W11:W22" si="17">+AB11+AL11</f>
        <v>642319.69999999995</v>
      </c>
      <c r="X11" s="27">
        <f t="shared" ref="X11:X21" si="18">IFERROR(W11/V11*100,"-")</f>
        <v>94.229676581922206</v>
      </c>
      <c r="Y11" s="26">
        <f t="shared" ref="Y11:Y23" si="19">IFERROR(W11/U11*100,"-")</f>
        <v>94.229676581922206</v>
      </c>
      <c r="Z11" s="21">
        <f>+[1]rep1_101!$F$8+[1]rep1_101!$F$15</f>
        <v>11939.9</v>
      </c>
      <c r="AA11" s="21">
        <f>+[2]rep1_101!$F$26</f>
        <v>11939.9</v>
      </c>
      <c r="AB11" s="21">
        <f>+[1]rep1_101!$F$23</f>
        <v>3387.6</v>
      </c>
      <c r="AC11" s="28">
        <f t="shared" ref="AC11:AC21" si="20">IFERROR(AB11/AA11*100,"-")</f>
        <v>28.372096918734663</v>
      </c>
      <c r="AD11" s="29">
        <f t="shared" ref="AD11:AD23" si="21">IFERROR(AB11/Z11*100,"-")</f>
        <v>28.372096918734663</v>
      </c>
      <c r="AE11" s="21">
        <f>+[1]rep1_101!$F$71</f>
        <v>934.9</v>
      </c>
      <c r="AF11" s="21">
        <f>+[2]rep1_101!$F$75</f>
        <v>934.9</v>
      </c>
      <c r="AG11" s="21">
        <f>+[1]rep1_101!$F$72</f>
        <v>1579.4</v>
      </c>
      <c r="AH11" s="28">
        <f t="shared" ref="AH11:AH21" si="22">IFERROR(AG11/AF11*100,"-")</f>
        <v>168.93785431596964</v>
      </c>
      <c r="AI11" s="26">
        <f t="shared" ref="AI11:AI23" si="23">IFERROR(AG11/AE11*100,"-")</f>
        <v>168.93785431596964</v>
      </c>
      <c r="AJ11" s="21">
        <f>[1]rep1_101!$F$29+[1]rep1_101!$F$36</f>
        <v>669713.4</v>
      </c>
      <c r="AK11" s="21">
        <f>+[2]rep1_101!$F$47</f>
        <v>669713.4</v>
      </c>
      <c r="AL11" s="21">
        <f>+[1]rep1_101!$F$44</f>
        <v>638932.1</v>
      </c>
      <c r="AM11" s="30">
        <f t="shared" ref="AM11:AM21" si="24">IFERROR(AL11/AK11*100,"-")</f>
        <v>95.403810047701</v>
      </c>
      <c r="AN11" s="26">
        <f t="shared" ref="AN11:AN23" si="25">IFERROR(AL11/AJ11*100,"-")</f>
        <v>95.403810047701</v>
      </c>
      <c r="AO11" s="21">
        <f>+[3]rep1_2!$F$127</f>
        <v>103350</v>
      </c>
      <c r="AP11" s="21">
        <f>+[4]rep1_2!$F$131</f>
        <v>103350</v>
      </c>
      <c r="AQ11" s="21">
        <f>+[3]rep1_2!$F$128</f>
        <v>107336.2</v>
      </c>
      <c r="AR11" s="28">
        <f t="shared" ref="AR11:AR21" si="26">IFERROR(AQ11/AP11*100,"-")</f>
        <v>103.8569908079342</v>
      </c>
      <c r="AS11" s="26">
        <f t="shared" ref="AS11:AS23" si="27">IFERROR(AQ11/AO11*100,"-")</f>
        <v>103.8569908079342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29277.5</v>
      </c>
      <c r="BS11" s="25">
        <f t="shared" si="2"/>
        <v>30877.7</v>
      </c>
      <c r="BT11" s="33">
        <f t="shared" ref="BT11:BT23" si="30">IFERROR(BS11/BQ11*100,"-")</f>
        <v>105.46563060370593</v>
      </c>
      <c r="BU11" s="31">
        <f>+[3]rep1_2!$F$141</f>
        <v>21526.799999999999</v>
      </c>
      <c r="BV11" s="31">
        <f>+[4]rep1_2!$F$145</f>
        <v>21526.799999999999</v>
      </c>
      <c r="BW11" s="31">
        <f>+[3]rep1_2!$F$142</f>
        <v>23308.7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1606.7</v>
      </c>
      <c r="CC11" s="31">
        <f>+[3]rep1_2!$F$156</f>
        <v>852.5</v>
      </c>
      <c r="CD11" s="31">
        <f>+[3]rep1_2!$F$148</f>
        <v>6144</v>
      </c>
      <c r="CE11" s="31">
        <f>+[4]rep1_2!$F$152</f>
        <v>6144</v>
      </c>
      <c r="CF11" s="31">
        <f>+[3]rep1_2!$F$149</f>
        <v>6716.5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214121.5</v>
      </c>
      <c r="CQ11" s="31">
        <f>+[4]rep1_2!$F$229</f>
        <v>214121.5</v>
      </c>
      <c r="CR11" s="31">
        <f>+[3]rep1_2!$F$226</f>
        <v>234181</v>
      </c>
      <c r="CS11" s="31">
        <f>+[3]rep1_2!$F$197</f>
        <v>213621.5</v>
      </c>
      <c r="CT11" s="31">
        <f>+[4]rep1_2!$F$201</f>
        <v>213621.5</v>
      </c>
      <c r="CU11" s="31">
        <f>+[3]rep1_2!$F$198</f>
        <v>233890.8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4000</v>
      </c>
      <c r="DA11" s="31">
        <f>+[3]rep1_2!$F$233</f>
        <v>7850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11000</v>
      </c>
      <c r="DG11" s="31">
        <f>+[3]rep1_2!$F$240</f>
        <v>12293.4</v>
      </c>
      <c r="DH11" s="31"/>
      <c r="DI11" s="22">
        <f>P11+Z11+AE11+AJ11+AO11+AT11+AY11+BB11+BE11+BH11+BK11+BN11+BU11+BX11+CA11+CD11+CG11+CJ11+CM11+CP11+CV11+CY11+DB11+DE11</f>
        <v>1665424.9</v>
      </c>
      <c r="DJ11" s="22">
        <f t="shared" ref="DJ11:DJ22" si="31">Q11+AA11+AF11+AK11+AP11+AU11+AZ11+BC11+BF11+BI11+BL11+BO11+BV11+BY11+CB11+CE11+CH11+CK11+CN11+CQ11+CW11+CZ11+DC11+DF11</f>
        <v>1665424.9</v>
      </c>
      <c r="DK11" s="22">
        <f t="shared" ref="DK11:DK21" si="32">R11+AB11+AG11+AL11+AQ11+AV11+BA11+BD11+BG11+BJ11+BM11+BP11+BW11+BZ11+CC11+CF11+CI11+CL11+CO11+CR11+CX11+DA11+DD11+DG11+DH11</f>
        <v>1878466.1999999997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6130008.8000000007</v>
      </c>
      <c r="G12" s="23">
        <f t="shared" si="5"/>
        <v>6130008.8000000007</v>
      </c>
      <c r="H12" s="23">
        <f t="shared" si="0"/>
        <v>7369008.4000000004</v>
      </c>
      <c r="I12" s="23">
        <f t="shared" si="6"/>
        <v>120.21203623720736</v>
      </c>
      <c r="J12" s="24">
        <f t="shared" si="7"/>
        <v>120.21203623720736</v>
      </c>
      <c r="K12" s="23">
        <f t="shared" si="8"/>
        <v>6130008.8000000007</v>
      </c>
      <c r="L12" s="23">
        <f t="shared" si="9"/>
        <v>6130008.8000000007</v>
      </c>
      <c r="M12" s="23">
        <f t="shared" si="10"/>
        <v>7369008.4000000004</v>
      </c>
      <c r="N12" s="25">
        <f t="shared" si="11"/>
        <v>120.21203623720736</v>
      </c>
      <c r="O12" s="26">
        <f t="shared" si="12"/>
        <v>120.21203623720736</v>
      </c>
      <c r="P12" s="27">
        <f>+[1]rep1_101!$G$92</f>
        <v>2979680.7</v>
      </c>
      <c r="Q12" s="27">
        <f>+[2]rep1_101!$G$96</f>
        <v>2979680.7</v>
      </c>
      <c r="R12" s="27">
        <f>+[1]rep1_101!$G$93</f>
        <v>3901218.6</v>
      </c>
      <c r="S12" s="27">
        <f t="shared" si="13"/>
        <v>130.92740440276035</v>
      </c>
      <c r="T12" s="26">
        <f t="shared" si="14"/>
        <v>130.92740440276035</v>
      </c>
      <c r="U12" s="27">
        <f t="shared" si="15"/>
        <v>1898406.6</v>
      </c>
      <c r="V12" s="27">
        <f t="shared" si="16"/>
        <v>1898406.6</v>
      </c>
      <c r="W12" s="27">
        <f t="shared" si="17"/>
        <v>2060084.7999999998</v>
      </c>
      <c r="X12" s="27">
        <f t="shared" si="18"/>
        <v>108.51652117096515</v>
      </c>
      <c r="Y12" s="26">
        <f t="shared" si="19"/>
        <v>108.51652117096515</v>
      </c>
      <c r="Z12" s="21">
        <f>[1]rep1_101!$G$8+[1]rep1_101!$G$15</f>
        <v>54478.1</v>
      </c>
      <c r="AA12" s="21">
        <f>+[2]rep1_101!$G$26</f>
        <v>54478.1</v>
      </c>
      <c r="AB12" s="21">
        <f>+[1]rep1_101!$G$23</f>
        <v>35914.9</v>
      </c>
      <c r="AC12" s="28">
        <f t="shared" si="20"/>
        <v>65.925390202668595</v>
      </c>
      <c r="AD12" s="29">
        <f t="shared" si="21"/>
        <v>65.925390202668595</v>
      </c>
      <c r="AE12" s="21">
        <f>+[1]rep1_101!$G$71</f>
        <v>9226.4</v>
      </c>
      <c r="AF12" s="21">
        <f>+[2]rep1_101!$G$75</f>
        <v>9226.4</v>
      </c>
      <c r="AG12" s="21">
        <f>+[1]rep1_101!$G$72</f>
        <v>3078.6</v>
      </c>
      <c r="AH12" s="28">
        <f t="shared" si="22"/>
        <v>33.367293852423479</v>
      </c>
      <c r="AI12" s="26">
        <f t="shared" si="23"/>
        <v>33.367293852423479</v>
      </c>
      <c r="AJ12" s="21">
        <f>[1]rep1_101!$G$29+[1]rep1_101!$G$36</f>
        <v>1843928.5</v>
      </c>
      <c r="AK12" s="21">
        <f>+[2]rep1_101!$G$47</f>
        <v>1843928.5</v>
      </c>
      <c r="AL12" s="21">
        <f>+[1]rep1_101!$G$44</f>
        <v>2024169.9</v>
      </c>
      <c r="AM12" s="30">
        <f t="shared" si="24"/>
        <v>109.77485840692847</v>
      </c>
      <c r="AN12" s="26">
        <f t="shared" si="25"/>
        <v>109.77485840692847</v>
      </c>
      <c r="AO12" s="21">
        <f>+[3]rep1_2!$G$127</f>
        <v>398420</v>
      </c>
      <c r="AP12" s="21">
        <f>+[4]rep1_2!$G$131</f>
        <v>398420</v>
      </c>
      <c r="AQ12" s="21">
        <f>+[3]rep1_2!$G$128</f>
        <v>412096</v>
      </c>
      <c r="AR12" s="28">
        <f t="shared" si="26"/>
        <v>103.43255860649565</v>
      </c>
      <c r="AS12" s="26">
        <f t="shared" si="27"/>
        <v>103.43255860649565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151894.39999999999</v>
      </c>
      <c r="BS12" s="25">
        <f t="shared" si="2"/>
        <v>194915.90000000002</v>
      </c>
      <c r="BT12" s="33">
        <f t="shared" si="30"/>
        <v>128.32329565803613</v>
      </c>
      <c r="BU12" s="31">
        <f>+[3]rep1_2!$G$141</f>
        <v>93355.9</v>
      </c>
      <c r="BV12" s="31">
        <f>+[4]rep1_2!$G$145</f>
        <v>93355.9</v>
      </c>
      <c r="BW12" s="31">
        <f>+[3]rep1_2!$G$142</f>
        <v>134186.70000000001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18538.5</v>
      </c>
      <c r="CC12" s="31">
        <f>+[3]rep1_2!$G$156</f>
        <v>20971.2</v>
      </c>
      <c r="CD12" s="31">
        <f>+[3]rep1_2!$G$148</f>
        <v>40000</v>
      </c>
      <c r="CE12" s="31">
        <f>+[4]rep1_2!$G$152</f>
        <v>40000</v>
      </c>
      <c r="CF12" s="31">
        <f>+[3]rep1_2!$G$149</f>
        <v>39758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633380.69999999995</v>
      </c>
      <c r="CQ12" s="31">
        <f>+[4]rep1_2!$G$229</f>
        <v>633380.69999999995</v>
      </c>
      <c r="CR12" s="31">
        <f>+[3]rep1_2!$G$226</f>
        <v>705493.2</v>
      </c>
      <c r="CS12" s="31">
        <f>+[3]rep1_2!$G$197</f>
        <v>631380.69999999995</v>
      </c>
      <c r="CT12" s="31">
        <f>+[4]rep1_2!$G$201</f>
        <v>631380.69999999995</v>
      </c>
      <c r="CU12" s="31">
        <f>+[3]rep1_2!$G$198</f>
        <v>703394.4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25000</v>
      </c>
      <c r="DA12" s="31">
        <f>+[3]rep1_2!$G$233</f>
        <v>58324.7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34000</v>
      </c>
      <c r="DG12" s="31">
        <f>+[3]rep1_2!$G$240</f>
        <v>33796.6</v>
      </c>
      <c r="DH12" s="31"/>
      <c r="DI12" s="22">
        <f t="shared" ref="DI12:DI22" si="36">P12+Z12+AE12+AJ12+AO12+AT12+AY12+BB12+BE12+BH12+BK12+BN12+BU12+BX12+CA12+CD12+CG12+CJ12+CM12+CP12+CV12+CY12+DB12+DE12</f>
        <v>6130008.8000000007</v>
      </c>
      <c r="DJ12" s="22">
        <f t="shared" si="31"/>
        <v>6130008.8000000007</v>
      </c>
      <c r="DK12" s="22">
        <f t="shared" si="32"/>
        <v>7369008.4000000004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1640994.4000000001</v>
      </c>
      <c r="G13" s="23">
        <f t="shared" si="5"/>
        <v>1640994.4000000001</v>
      </c>
      <c r="H13" s="23">
        <f t="shared" si="0"/>
        <v>1799795.1999999995</v>
      </c>
      <c r="I13" s="23">
        <f t="shared" si="6"/>
        <v>109.67710797794309</v>
      </c>
      <c r="J13" s="24">
        <f t="shared" si="7"/>
        <v>109.67710797794309</v>
      </c>
      <c r="K13" s="23">
        <f t="shared" si="8"/>
        <v>1640994.4000000001</v>
      </c>
      <c r="L13" s="23">
        <f t="shared" si="9"/>
        <v>1640994.4000000001</v>
      </c>
      <c r="M13" s="23">
        <f t="shared" si="10"/>
        <v>1799795.1999999995</v>
      </c>
      <c r="N13" s="25">
        <f t="shared" si="11"/>
        <v>109.67710797794309</v>
      </c>
      <c r="O13" s="26">
        <f t="shared" si="12"/>
        <v>109.67710797794309</v>
      </c>
      <c r="P13" s="27">
        <f>+[1]rep1_101!$H$92</f>
        <v>728238.1</v>
      </c>
      <c r="Q13" s="27">
        <f>+[2]rep1_101!$H$96</f>
        <v>728238.1</v>
      </c>
      <c r="R13" s="27">
        <f>+[1]rep1_101!$H$93</f>
        <v>772134.5</v>
      </c>
      <c r="S13" s="27">
        <f t="shared" si="13"/>
        <v>106.02775383490648</v>
      </c>
      <c r="T13" s="26">
        <f t="shared" si="14"/>
        <v>106.02775383490648</v>
      </c>
      <c r="U13" s="27">
        <f t="shared" si="15"/>
        <v>530346.9</v>
      </c>
      <c r="V13" s="27">
        <f t="shared" si="16"/>
        <v>530346.9</v>
      </c>
      <c r="W13" s="27">
        <f t="shared" si="17"/>
        <v>612209.79999999993</v>
      </c>
      <c r="X13" s="27">
        <f t="shared" si="18"/>
        <v>115.43572706845274</v>
      </c>
      <c r="Y13" s="26">
        <f t="shared" si="19"/>
        <v>115.43572706845274</v>
      </c>
      <c r="Z13" s="21">
        <f>[1]rep1_101!$H$8+[1]rep1_101!$H$15</f>
        <v>4963.3</v>
      </c>
      <c r="AA13" s="21">
        <f>+[2]rep1_101!$H$26</f>
        <v>4963.3</v>
      </c>
      <c r="AB13" s="21">
        <f>+[1]rep1_101!$H$23</f>
        <v>1925.6</v>
      </c>
      <c r="AC13" s="28">
        <f t="shared" si="20"/>
        <v>38.7967682791691</v>
      </c>
      <c r="AD13" s="29">
        <f t="shared" si="21"/>
        <v>38.7967682791691</v>
      </c>
      <c r="AE13" s="21">
        <f>+[1]rep1_101!$H$71</f>
        <v>893.1</v>
      </c>
      <c r="AF13" s="21">
        <f>+[2]rep1_101!$H$75</f>
        <v>893.1</v>
      </c>
      <c r="AG13" s="21">
        <f>+[1]rep1_101!$H$72</f>
        <v>429.5</v>
      </c>
      <c r="AH13" s="28">
        <f t="shared" si="22"/>
        <v>48.090919269958569</v>
      </c>
      <c r="AI13" s="26">
        <f t="shared" si="23"/>
        <v>48.090919269958569</v>
      </c>
      <c r="AJ13" s="21">
        <f>[1]rep1_101!$H$29+[1]rep1_101!$H$36</f>
        <v>525383.6</v>
      </c>
      <c r="AK13" s="21">
        <f>+[2]rep1_101!$H$47</f>
        <v>525383.6</v>
      </c>
      <c r="AL13" s="21">
        <f>+[1]rep1_101!$H$44</f>
        <v>610284.19999999995</v>
      </c>
      <c r="AM13" s="30">
        <f t="shared" si="24"/>
        <v>116.15973547708759</v>
      </c>
      <c r="AN13" s="26">
        <f t="shared" si="25"/>
        <v>116.15973547708759</v>
      </c>
      <c r="AO13" s="21">
        <f>+[3]rep1_2!$H$127</f>
        <v>125540.1</v>
      </c>
      <c r="AP13" s="21">
        <f>+[4]rep1_2!$H$131</f>
        <v>125540.1</v>
      </c>
      <c r="AQ13" s="21">
        <f>+[3]rep1_2!$H$128</f>
        <v>140594.20000000001</v>
      </c>
      <c r="AR13" s="28">
        <f t="shared" si="26"/>
        <v>111.99146726822744</v>
      </c>
      <c r="AS13" s="26">
        <f t="shared" si="27"/>
        <v>111.99146726822744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45032.700000000004</v>
      </c>
      <c r="BS13" s="25">
        <f t="shared" si="2"/>
        <v>35928.300000000003</v>
      </c>
      <c r="BT13" s="33">
        <f t="shared" si="30"/>
        <v>79.782691244362425</v>
      </c>
      <c r="BU13" s="31">
        <f>+[3]rep1_2!$H$141</f>
        <v>42393.3</v>
      </c>
      <c r="BV13" s="31">
        <f>+[4]rep1_2!$H$145</f>
        <v>42393.3</v>
      </c>
      <c r="BW13" s="31">
        <f>+[3]rep1_2!$H$142</f>
        <v>35635.9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2639.4</v>
      </c>
      <c r="CC13" s="31">
        <f>+[3]rep1_2!$H$156</f>
        <v>292.39999999999998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194943.5</v>
      </c>
      <c r="CQ13" s="31">
        <f>+[4]rep1_2!$H$229</f>
        <v>194943.5</v>
      </c>
      <c r="CR13" s="31">
        <f>+[3]rep1_2!$H$226</f>
        <v>222503.9</v>
      </c>
      <c r="CS13" s="31">
        <f>+[3]rep1_2!$H$197</f>
        <v>194683.5</v>
      </c>
      <c r="CT13" s="31">
        <f>+[4]rep1_2!$H$201</f>
        <v>194683.5</v>
      </c>
      <c r="CU13" s="31">
        <f>+[3]rep1_2!$H$198</f>
        <v>222041.9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10000</v>
      </c>
      <c r="DA13" s="31">
        <f>+[3]rep1_2!$H$233</f>
        <v>7912.1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6000</v>
      </c>
      <c r="DG13" s="31">
        <f>+[3]rep1_2!$H$240</f>
        <v>8082.9</v>
      </c>
      <c r="DH13" s="31"/>
      <c r="DI13" s="22">
        <f t="shared" si="36"/>
        <v>1640994.4000000001</v>
      </c>
      <c r="DJ13" s="22">
        <f t="shared" si="31"/>
        <v>1640994.4000000001</v>
      </c>
      <c r="DK13" s="22">
        <f t="shared" si="32"/>
        <v>1799795.1999999995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3024976.3</v>
      </c>
      <c r="G14" s="23">
        <f t="shared" si="5"/>
        <v>3024976.3</v>
      </c>
      <c r="H14" s="23">
        <f t="shared" si="0"/>
        <v>3209910.9000000004</v>
      </c>
      <c r="I14" s="23">
        <f t="shared" si="6"/>
        <v>106.11358839406446</v>
      </c>
      <c r="J14" s="24">
        <f t="shared" si="7"/>
        <v>106.11358839406446</v>
      </c>
      <c r="K14" s="23">
        <f t="shared" si="8"/>
        <v>3024976.3</v>
      </c>
      <c r="L14" s="23">
        <f t="shared" si="9"/>
        <v>3024976.3</v>
      </c>
      <c r="M14" s="23">
        <f t="shared" si="10"/>
        <v>3209910.9000000004</v>
      </c>
      <c r="N14" s="25">
        <f t="shared" si="11"/>
        <v>106.11358839406446</v>
      </c>
      <c r="O14" s="26">
        <f t="shared" si="12"/>
        <v>106.11358839406446</v>
      </c>
      <c r="P14" s="27">
        <f>+[1]rep1_101!$I$92</f>
        <v>991853.9</v>
      </c>
      <c r="Q14" s="27">
        <f>+[2]rep1_101!$I$96</f>
        <v>991853.9</v>
      </c>
      <c r="R14" s="27">
        <f>+[1]rep1_101!$I$93</f>
        <v>1086867.2</v>
      </c>
      <c r="S14" s="27">
        <f t="shared" si="13"/>
        <v>109.5793644608344</v>
      </c>
      <c r="T14" s="26">
        <f t="shared" si="14"/>
        <v>109.5793644608344</v>
      </c>
      <c r="U14" s="27">
        <f t="shared" si="15"/>
        <v>1328254.4000000001</v>
      </c>
      <c r="V14" s="27">
        <f t="shared" si="16"/>
        <v>1328254.4000000001</v>
      </c>
      <c r="W14" s="27">
        <f t="shared" si="17"/>
        <v>1341040.3</v>
      </c>
      <c r="X14" s="27">
        <f t="shared" si="18"/>
        <v>100.96260927123599</v>
      </c>
      <c r="Y14" s="26">
        <f t="shared" si="19"/>
        <v>100.96260927123599</v>
      </c>
      <c r="Z14" s="21">
        <f>[1]rep1_101!$I$8+[1]rep1_101!$I$15</f>
        <v>11450.1</v>
      </c>
      <c r="AA14" s="21">
        <f>+[2]rep1_101!$I$26</f>
        <v>11450.1</v>
      </c>
      <c r="AB14" s="21">
        <f>+[1]rep1_101!$I$23</f>
        <v>6485.7</v>
      </c>
      <c r="AC14" s="28">
        <f t="shared" si="20"/>
        <v>56.643173422066184</v>
      </c>
      <c r="AD14" s="29">
        <f t="shared" si="21"/>
        <v>56.643173422066184</v>
      </c>
      <c r="AE14" s="21">
        <f>+[1]rep1_101!$I$71</f>
        <v>7539.5</v>
      </c>
      <c r="AF14" s="21">
        <f>+[2]rep1_101!$I$75</f>
        <v>7539.5</v>
      </c>
      <c r="AG14" s="21">
        <f>+[1]rep1_101!$I$72</f>
        <v>5666.1</v>
      </c>
      <c r="AH14" s="28">
        <f t="shared" si="22"/>
        <v>75.152198421646005</v>
      </c>
      <c r="AI14" s="26">
        <f t="shared" si="23"/>
        <v>75.152198421646005</v>
      </c>
      <c r="AJ14" s="21">
        <f>[1]rep1_101!$I$29+[1]rep1_101!$I$36</f>
        <v>1316804.3</v>
      </c>
      <c r="AK14" s="21">
        <f>+[2]rep1_101!$I$47</f>
        <v>1316804.3</v>
      </c>
      <c r="AL14" s="21">
        <f>+[1]rep1_101!$I$44</f>
        <v>1334554.6000000001</v>
      </c>
      <c r="AM14" s="30">
        <f t="shared" si="24"/>
        <v>101.3479831437367</v>
      </c>
      <c r="AN14" s="26">
        <f t="shared" si="25"/>
        <v>101.3479831437367</v>
      </c>
      <c r="AO14" s="21">
        <f>+[3]rep1_2!$I$127</f>
        <v>169600</v>
      </c>
      <c r="AP14" s="21">
        <f>+[4]rep1_2!$I$131</f>
        <v>169600</v>
      </c>
      <c r="AQ14" s="21">
        <f>+[3]rep1_2!$I$128</f>
        <v>177192.4</v>
      </c>
      <c r="AR14" s="28">
        <f t="shared" si="26"/>
        <v>104.47665094339622</v>
      </c>
      <c r="AS14" s="26">
        <f t="shared" si="27"/>
        <v>104.47665094339622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11.5</v>
      </c>
      <c r="BQ14" s="25">
        <f t="shared" si="1"/>
        <v>68968.5</v>
      </c>
      <c r="BR14" s="25">
        <f t="shared" si="1"/>
        <v>68968.5</v>
      </c>
      <c r="BS14" s="25">
        <f t="shared" si="2"/>
        <v>73632</v>
      </c>
      <c r="BT14" s="33">
        <f t="shared" si="30"/>
        <v>106.76178255290458</v>
      </c>
      <c r="BU14" s="31">
        <f>+[3]rep1_2!$I$141</f>
        <v>64591.6</v>
      </c>
      <c r="BV14" s="31">
        <f>+[4]rep1_2!$I$145</f>
        <v>64591.6</v>
      </c>
      <c r="BW14" s="31">
        <f>+[3]rep1_2!$I$142</f>
        <v>68743.399999999994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956.9</v>
      </c>
      <c r="CC14" s="31">
        <f>+[3]rep1_2!$I$156</f>
        <v>643.6</v>
      </c>
      <c r="CD14" s="31">
        <f>+[3]rep1_2!$I$148</f>
        <v>3420</v>
      </c>
      <c r="CE14" s="31">
        <f>+[4]rep1_2!$I$152</f>
        <v>3420</v>
      </c>
      <c r="CF14" s="31">
        <f>+[3]rep1_2!$I$149</f>
        <v>4245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444260</v>
      </c>
      <c r="CQ14" s="31">
        <f>+[4]rep1_2!$I$229</f>
        <v>444260</v>
      </c>
      <c r="CR14" s="31">
        <f>+[3]rep1_2!$I$226</f>
        <v>497097.2</v>
      </c>
      <c r="CS14" s="31">
        <f>+[3]rep1_2!$I$197</f>
        <v>443310</v>
      </c>
      <c r="CT14" s="31">
        <f>+[4]rep1_2!$I$201</f>
        <v>443310</v>
      </c>
      <c r="CU14" s="31">
        <f>+[3]rep1_2!$I$198</f>
        <v>495892.2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4900</v>
      </c>
      <c r="DA14" s="31">
        <f>+[3]rep1_2!$I$233</f>
        <v>24150.5</v>
      </c>
      <c r="DB14" s="31">
        <f>+[3]rep1_2!$I$260</f>
        <v>1700</v>
      </c>
      <c r="DC14" s="31">
        <f>+[4]rep1_2!$I$264</f>
        <v>1700</v>
      </c>
      <c r="DD14" s="31">
        <f>+[3]rep1_2!$I$261</f>
        <v>400</v>
      </c>
      <c r="DE14" s="31">
        <f>+[3]rep1_2!$I$239</f>
        <v>7900</v>
      </c>
      <c r="DF14" s="31">
        <f>+[4]rep1_2!$I$243</f>
        <v>7900</v>
      </c>
      <c r="DG14" s="31">
        <f>+[3]rep1_2!$I$240</f>
        <v>3853.7</v>
      </c>
      <c r="DH14" s="31"/>
      <c r="DI14" s="22">
        <f t="shared" si="36"/>
        <v>3024976.3</v>
      </c>
      <c r="DJ14" s="22">
        <f t="shared" si="31"/>
        <v>3024976.3</v>
      </c>
      <c r="DK14" s="22">
        <f t="shared" si="32"/>
        <v>3209910.9000000004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12145022.899999999</v>
      </c>
      <c r="G15" s="23">
        <f t="shared" si="5"/>
        <v>12145022.899999997</v>
      </c>
      <c r="H15" s="23">
        <f t="shared" si="0"/>
        <v>12792659.799999999</v>
      </c>
      <c r="I15" s="23">
        <f t="shared" si="6"/>
        <v>105.33252926184275</v>
      </c>
      <c r="J15" s="24">
        <f t="shared" si="7"/>
        <v>105.33252926184274</v>
      </c>
      <c r="K15" s="23">
        <f t="shared" si="8"/>
        <v>12145022.899999999</v>
      </c>
      <c r="L15" s="23">
        <f t="shared" si="9"/>
        <v>12145022.899999997</v>
      </c>
      <c r="M15" s="23">
        <f t="shared" si="10"/>
        <v>12792611.799999999</v>
      </c>
      <c r="N15" s="25">
        <f t="shared" si="11"/>
        <v>105.3321340382158</v>
      </c>
      <c r="O15" s="26">
        <f t="shared" si="12"/>
        <v>105.33213403821577</v>
      </c>
      <c r="P15" s="27">
        <f>+[1]rep1_101!$J$92</f>
        <v>5959103</v>
      </c>
      <c r="Q15" s="27">
        <f>+[2]rep1_101!$J$96</f>
        <v>5959103</v>
      </c>
      <c r="R15" s="27">
        <f>+[1]rep1_101!$J$93</f>
        <v>6461499</v>
      </c>
      <c r="S15" s="27">
        <f t="shared" si="13"/>
        <v>108.43073194069643</v>
      </c>
      <c r="T15" s="26">
        <f t="shared" si="14"/>
        <v>108.43073194069643</v>
      </c>
      <c r="U15" s="27">
        <f t="shared" si="15"/>
        <v>2586166.3000000003</v>
      </c>
      <c r="V15" s="27">
        <f t="shared" si="16"/>
        <v>2586166.2999999998</v>
      </c>
      <c r="W15" s="27">
        <f t="shared" si="17"/>
        <v>2618406.1</v>
      </c>
      <c r="X15" s="27">
        <f t="shared" si="18"/>
        <v>101.24662516869083</v>
      </c>
      <c r="Y15" s="26">
        <f t="shared" si="19"/>
        <v>101.24662516869081</v>
      </c>
      <c r="Z15" s="21">
        <f>[1]rep1_101!$J$8+[1]rep1_101!$J$15</f>
        <v>159524.5</v>
      </c>
      <c r="AA15" s="21">
        <f>+[2]rep1_101!$J$26</f>
        <v>159524.5</v>
      </c>
      <c r="AB15" s="21">
        <f>+[1]rep1_101!$J$23</f>
        <v>113736.4</v>
      </c>
      <c r="AC15" s="28">
        <f t="shared" si="20"/>
        <v>71.297136176574753</v>
      </c>
      <c r="AD15" s="29">
        <f t="shared" si="21"/>
        <v>71.297136176574753</v>
      </c>
      <c r="AE15" s="21">
        <f>+[1]rep1_101!$J$71</f>
        <v>11763.6</v>
      </c>
      <c r="AF15" s="21">
        <f>+[2]rep1_101!$J$75</f>
        <v>11763.6</v>
      </c>
      <c r="AG15" s="21">
        <f>+[1]rep1_101!$J$72</f>
        <v>4951.6000000000004</v>
      </c>
      <c r="AH15" s="28">
        <f t="shared" si="22"/>
        <v>42.09255670032983</v>
      </c>
      <c r="AI15" s="26">
        <f t="shared" si="23"/>
        <v>42.09255670032983</v>
      </c>
      <c r="AJ15" s="21">
        <f>[1]rep1_101!$J$29+[1]rep1_101!$J$36</f>
        <v>2426641.8000000003</v>
      </c>
      <c r="AK15" s="21">
        <f>+[2]rep1_101!$J$47</f>
        <v>2426641.7999999998</v>
      </c>
      <c r="AL15" s="21">
        <f>+[1]rep1_101!$J$44</f>
        <v>2504669.7000000002</v>
      </c>
      <c r="AM15" s="30">
        <f t="shared" si="24"/>
        <v>103.21546838927773</v>
      </c>
      <c r="AN15" s="26">
        <f t="shared" si="25"/>
        <v>103.21546838927773</v>
      </c>
      <c r="AO15" s="21">
        <f>+[3]rep1_2!$J$127</f>
        <v>1151400.1000000001</v>
      </c>
      <c r="AP15" s="21">
        <f>+[4]rep1_2!$J$131</f>
        <v>1151400.1000000001</v>
      </c>
      <c r="AQ15" s="21">
        <f>+[3]rep1_2!$J$128</f>
        <v>1143504.5</v>
      </c>
      <c r="AR15" s="28">
        <f t="shared" si="26"/>
        <v>99.314260959331165</v>
      </c>
      <c r="AS15" s="26">
        <f t="shared" si="27"/>
        <v>99.314260959331165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1238213.7000000002</v>
      </c>
      <c r="BS15" s="25">
        <f t="shared" si="2"/>
        <v>1192239.7</v>
      </c>
      <c r="BT15" s="33">
        <f t="shared" si="30"/>
        <v>96.287070640552571</v>
      </c>
      <c r="BU15" s="31">
        <f>+[3]rep1_2!$J$141</f>
        <v>1133229.6000000001</v>
      </c>
      <c r="BV15" s="31">
        <f>+[4]rep1_2!$J$145</f>
        <v>1133229.6000000001</v>
      </c>
      <c r="BW15" s="31">
        <f>+[3]rep1_2!$J$142</f>
        <v>1091016.2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103984.1</v>
      </c>
      <c r="CC15" s="31">
        <f>+[3]rep1_2!$J$156</f>
        <v>100455.6</v>
      </c>
      <c r="CD15" s="31">
        <f>+[3]rep1_2!$J$148</f>
        <v>1000</v>
      </c>
      <c r="CE15" s="31">
        <f>+[4]rep1_2!$J$152</f>
        <v>1000</v>
      </c>
      <c r="CF15" s="31">
        <f>+[3]rep1_2!$J$149</f>
        <v>767.9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48</v>
      </c>
      <c r="CM15" s="34">
        <v>0</v>
      </c>
      <c r="CN15" s="34">
        <v>0</v>
      </c>
      <c r="CO15" s="31">
        <v>0</v>
      </c>
      <c r="CP15" s="31">
        <f>+[3]rep1_2!$J$225</f>
        <v>1159376.2</v>
      </c>
      <c r="CQ15" s="31">
        <f>+[4]rep1_2!$J$229</f>
        <v>1159376.2</v>
      </c>
      <c r="CR15" s="31">
        <f>+[3]rep1_2!$J$226</f>
        <v>1246497.3999999999</v>
      </c>
      <c r="CS15" s="31">
        <f>+[3]rep1_2!$J$197</f>
        <v>1156351.2</v>
      </c>
      <c r="CT15" s="31">
        <f>+[4]rep1_2!$J$201</f>
        <v>1156351.2</v>
      </c>
      <c r="CU15" s="31">
        <f>+[3]rep1_2!$J$198</f>
        <v>1244991.8999999999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30000</v>
      </c>
      <c r="DA15" s="31">
        <f>+[3]rep1_2!$J$233</f>
        <v>122598.1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9000</v>
      </c>
      <c r="DG15" s="31">
        <f>+[3]rep1_2!$J$240</f>
        <v>2915.4</v>
      </c>
      <c r="DH15" s="31"/>
      <c r="DI15" s="22">
        <f t="shared" si="36"/>
        <v>12145022.899999999</v>
      </c>
      <c r="DJ15" s="22">
        <f t="shared" si="31"/>
        <v>12145022.899999997</v>
      </c>
      <c r="DK15" s="22">
        <f t="shared" si="32"/>
        <v>12792659.799999999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5238426.1000000006</v>
      </c>
      <c r="G16" s="23">
        <f t="shared" si="5"/>
        <v>5238426.1000000006</v>
      </c>
      <c r="H16" s="23">
        <f t="shared" si="0"/>
        <v>5794670.6000000015</v>
      </c>
      <c r="I16" s="23">
        <f t="shared" si="6"/>
        <v>110.61854246640992</v>
      </c>
      <c r="J16" s="24">
        <f t="shared" si="7"/>
        <v>110.61854246640992</v>
      </c>
      <c r="K16" s="23">
        <f t="shared" si="8"/>
        <v>5238426.1000000006</v>
      </c>
      <c r="L16" s="23">
        <f t="shared" si="9"/>
        <v>5238426.1000000006</v>
      </c>
      <c r="M16" s="23">
        <f t="shared" si="10"/>
        <v>5794670.6000000015</v>
      </c>
      <c r="N16" s="25">
        <f t="shared" si="11"/>
        <v>110.61854246640992</v>
      </c>
      <c r="O16" s="26">
        <f t="shared" si="12"/>
        <v>110.61854246640992</v>
      </c>
      <c r="P16" s="27">
        <f>+[1]rep1_101!$K$92</f>
        <v>2469589.4</v>
      </c>
      <c r="Q16" s="27">
        <f>+[2]rep1_101!$K$96</f>
        <v>2469589.4</v>
      </c>
      <c r="R16" s="27">
        <f>+[1]rep1_101!$K$93</f>
        <v>2909832.5</v>
      </c>
      <c r="S16" s="27">
        <f t="shared" si="13"/>
        <v>117.82657068417932</v>
      </c>
      <c r="T16" s="26">
        <f t="shared" si="14"/>
        <v>117.82657068417932</v>
      </c>
      <c r="U16" s="27">
        <f t="shared" si="15"/>
        <v>1663828.3</v>
      </c>
      <c r="V16" s="27">
        <f t="shared" si="16"/>
        <v>1663828.3</v>
      </c>
      <c r="W16" s="27">
        <f t="shared" si="17"/>
        <v>1699913.7</v>
      </c>
      <c r="X16" s="27">
        <f t="shared" si="18"/>
        <v>102.16881753964637</v>
      </c>
      <c r="Y16" s="26">
        <f t="shared" si="19"/>
        <v>102.16881753964637</v>
      </c>
      <c r="Z16" s="21">
        <f>[1]rep1_101!$K$8+[1]rep1_101!$K$15</f>
        <v>20987.7</v>
      </c>
      <c r="AA16" s="21">
        <f>+[2]rep1_101!$K$26</f>
        <v>20987.7</v>
      </c>
      <c r="AB16" s="21">
        <f>+[1]rep1_101!$K$23</f>
        <v>7494.4</v>
      </c>
      <c r="AC16" s="28">
        <f t="shared" si="20"/>
        <v>35.708534046131781</v>
      </c>
      <c r="AD16" s="29">
        <f t="shared" si="21"/>
        <v>35.708534046131781</v>
      </c>
      <c r="AE16" s="21">
        <f>+[1]rep1_101!$K$71</f>
        <v>13078.1</v>
      </c>
      <c r="AF16" s="21">
        <f>+[2]rep1_101!$K$75</f>
        <v>13078.1</v>
      </c>
      <c r="AG16" s="21">
        <f>+[1]rep1_101!$K$72</f>
        <v>2204.6999999999998</v>
      </c>
      <c r="AH16" s="28">
        <f t="shared" si="22"/>
        <v>16.857953372431773</v>
      </c>
      <c r="AI16" s="26">
        <f t="shared" si="23"/>
        <v>16.857953372431773</v>
      </c>
      <c r="AJ16" s="21">
        <f>[1]rep1_101!$K$29+[1]rep1_101!$K$36</f>
        <v>1642840.6</v>
      </c>
      <c r="AK16" s="21">
        <f>+[2]rep1_101!$K$47</f>
        <v>1642840.6</v>
      </c>
      <c r="AL16" s="21">
        <f>+[1]rep1_101!$K$44</f>
        <v>1692419.3</v>
      </c>
      <c r="AM16" s="30">
        <f t="shared" si="24"/>
        <v>103.01786430162487</v>
      </c>
      <c r="AN16" s="26">
        <f t="shared" si="25"/>
        <v>103.01786430162487</v>
      </c>
      <c r="AO16" s="21">
        <f>+[3]rep1_2!$K$127</f>
        <v>302990</v>
      </c>
      <c r="AP16" s="21">
        <f>+[4]rep1_2!$K$131</f>
        <v>302990</v>
      </c>
      <c r="AQ16" s="21">
        <f>+[3]rep1_2!$K$128</f>
        <v>345096.8</v>
      </c>
      <c r="AR16" s="28">
        <f t="shared" si="26"/>
        <v>113.89709231327767</v>
      </c>
      <c r="AS16" s="26">
        <f t="shared" si="27"/>
        <v>113.89709231327767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79700</v>
      </c>
      <c r="BS16" s="25">
        <f t="shared" si="2"/>
        <v>60381.599999999999</v>
      </c>
      <c r="BT16" s="33">
        <f t="shared" si="30"/>
        <v>75.761104140526967</v>
      </c>
      <c r="BU16" s="31">
        <f>+[3]rep1_2!$K$141</f>
        <v>64900</v>
      </c>
      <c r="BV16" s="31">
        <f>+[4]rep1_2!$K$145</f>
        <v>64900</v>
      </c>
      <c r="BW16" s="31">
        <f>+[3]rep1_2!$K$142</f>
        <v>56085.2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12400</v>
      </c>
      <c r="CC16" s="31">
        <f>+[3]rep1_2!$K$156</f>
        <v>1896.4</v>
      </c>
      <c r="CD16" s="31">
        <f>+[3]rep1_2!$K$148</f>
        <v>2400</v>
      </c>
      <c r="CE16" s="31">
        <f>+[4]rep1_2!$K$152</f>
        <v>2400</v>
      </c>
      <c r="CF16" s="31">
        <f>+[3]rep1_2!$K$149</f>
        <v>2400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679240.3</v>
      </c>
      <c r="CQ16" s="31">
        <f>+[4]rep1_2!$K$229</f>
        <v>679240.3</v>
      </c>
      <c r="CR16" s="31">
        <f>+[3]rep1_2!$K$226</f>
        <v>747945</v>
      </c>
      <c r="CS16" s="31">
        <f>+[3]rep1_2!$K$197</f>
        <v>676940.3</v>
      </c>
      <c r="CT16" s="31">
        <f>+[4]rep1_2!$K$201</f>
        <v>676940.3</v>
      </c>
      <c r="CU16" s="31">
        <f>+[3]rep1_2!$K$198</f>
        <v>747042.2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15000</v>
      </c>
      <c r="DA16" s="31">
        <f>+[3]rep1_2!$K$233</f>
        <v>18088.900000000001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15000</v>
      </c>
      <c r="DG16" s="31">
        <f>+[3]rep1_2!$K$240</f>
        <v>11205.7</v>
      </c>
      <c r="DH16" s="31"/>
      <c r="DI16" s="22">
        <f t="shared" si="36"/>
        <v>5238426.1000000006</v>
      </c>
      <c r="DJ16" s="22">
        <f t="shared" si="31"/>
        <v>5238426.1000000006</v>
      </c>
      <c r="DK16" s="22">
        <f t="shared" si="32"/>
        <v>5794670.6000000015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3275982.4</v>
      </c>
      <c r="G17" s="23">
        <f t="shared" si="5"/>
        <v>3275982.4</v>
      </c>
      <c r="H17" s="23">
        <f t="shared" si="0"/>
        <v>3600754.6</v>
      </c>
      <c r="I17" s="23">
        <f t="shared" si="6"/>
        <v>109.91373457928223</v>
      </c>
      <c r="J17" s="24">
        <f t="shared" si="7"/>
        <v>109.91373457928223</v>
      </c>
      <c r="K17" s="23">
        <f t="shared" si="8"/>
        <v>3275982.4</v>
      </c>
      <c r="L17" s="23">
        <f t="shared" si="9"/>
        <v>3275982.4</v>
      </c>
      <c r="M17" s="23">
        <f t="shared" si="10"/>
        <v>3600754.6</v>
      </c>
      <c r="N17" s="25">
        <f t="shared" si="11"/>
        <v>109.91373457928223</v>
      </c>
      <c r="O17" s="26">
        <f t="shared" si="12"/>
        <v>109.91373457928223</v>
      </c>
      <c r="P17" s="27">
        <f>+[1]rep1_101!$L$92</f>
        <v>979932.6</v>
      </c>
      <c r="Q17" s="27">
        <f>+[2]rep1_101!$L$96</f>
        <v>979932.6</v>
      </c>
      <c r="R17" s="27">
        <f>+[1]rep1_101!$L$93</f>
        <v>1163798.8</v>
      </c>
      <c r="S17" s="27">
        <f t="shared" si="13"/>
        <v>118.76314758790554</v>
      </c>
      <c r="T17" s="26">
        <f t="shared" si="14"/>
        <v>118.76314758790554</v>
      </c>
      <c r="U17" s="27">
        <f t="shared" si="15"/>
        <v>1456736.3</v>
      </c>
      <c r="V17" s="27">
        <f t="shared" si="16"/>
        <v>1456736.3</v>
      </c>
      <c r="W17" s="27">
        <f t="shared" si="17"/>
        <v>1479331.9</v>
      </c>
      <c r="X17" s="27">
        <f t="shared" si="18"/>
        <v>101.55111120660617</v>
      </c>
      <c r="Y17" s="26">
        <f t="shared" si="19"/>
        <v>101.55111120660617</v>
      </c>
      <c r="Z17" s="21">
        <f>[1]rep1_101!$L$8+[1]rep1_101!$L$15</f>
        <v>13735.5</v>
      </c>
      <c r="AA17" s="21">
        <f>+[2]rep1_101!$L$26</f>
        <v>13735.5</v>
      </c>
      <c r="AB17" s="21">
        <f>+[1]rep1_101!$L$23</f>
        <v>11185.7</v>
      </c>
      <c r="AC17" s="28">
        <f t="shared" si="20"/>
        <v>81.436423865166901</v>
      </c>
      <c r="AD17" s="29">
        <f t="shared" si="21"/>
        <v>81.436423865166901</v>
      </c>
      <c r="AE17" s="21">
        <f>+[1]rep1_101!$L$71</f>
        <v>2469.1</v>
      </c>
      <c r="AF17" s="21">
        <f>+[2]rep1_101!$L$75</f>
        <v>2469.1</v>
      </c>
      <c r="AG17" s="21">
        <f>+[1]rep1_101!$L$72</f>
        <v>365.3</v>
      </c>
      <c r="AH17" s="28">
        <f t="shared" si="22"/>
        <v>14.794864525535623</v>
      </c>
      <c r="AI17" s="26">
        <f t="shared" si="23"/>
        <v>14.794864525535623</v>
      </c>
      <c r="AJ17" s="21">
        <f>[1]rep1_101!$L$29+[1]rep1_101!$L$36</f>
        <v>1443000.8</v>
      </c>
      <c r="AK17" s="21">
        <f>+[2]rep1_101!$L$47</f>
        <v>1443000.8</v>
      </c>
      <c r="AL17" s="21">
        <f>+[1]rep1_101!$L$44</f>
        <v>1468146.2</v>
      </c>
      <c r="AM17" s="30">
        <f t="shared" si="24"/>
        <v>101.74257699649229</v>
      </c>
      <c r="AN17" s="26">
        <f t="shared" si="25"/>
        <v>101.74257699649229</v>
      </c>
      <c r="AO17" s="21">
        <f>+[3]rep1_2!$L$127</f>
        <v>177424</v>
      </c>
      <c r="AP17" s="21">
        <f>+[4]rep1_2!$L$131</f>
        <v>177424</v>
      </c>
      <c r="AQ17" s="21">
        <f>+[3]rep1_2!$L$128</f>
        <v>165563.9</v>
      </c>
      <c r="AR17" s="28">
        <f t="shared" si="26"/>
        <v>93.315391378843898</v>
      </c>
      <c r="AS17" s="26">
        <f t="shared" si="27"/>
        <v>93.315391378843898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69971.899999999994</v>
      </c>
      <c r="BS17" s="25">
        <f t="shared" si="2"/>
        <v>131061.20000000001</v>
      </c>
      <c r="BT17" s="33">
        <f t="shared" si="30"/>
        <v>187.30547548372994</v>
      </c>
      <c r="BU17" s="31">
        <f>+[3]rep1_2!$L$141</f>
        <v>64201.3</v>
      </c>
      <c r="BV17" s="31">
        <f>+[4]rep1_2!$L$145</f>
        <v>64201.3</v>
      </c>
      <c r="BW17" s="31">
        <f>+[3]rep1_2!$L$142</f>
        <v>126327.1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1270.5999999999999</v>
      </c>
      <c r="CC17" s="31">
        <f>+[3]rep1_2!$L$156</f>
        <v>281.5</v>
      </c>
      <c r="CD17" s="31">
        <f>+[3]rep1_2!$L$148</f>
        <v>4500</v>
      </c>
      <c r="CE17" s="31">
        <f>+[4]rep1_2!$L$152</f>
        <v>4500</v>
      </c>
      <c r="CF17" s="31">
        <f>+[3]rep1_2!$L$149</f>
        <v>4452.6000000000004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563198.5</v>
      </c>
      <c r="CQ17" s="31">
        <f>+[4]rep1_2!$L$229</f>
        <v>563198.5</v>
      </c>
      <c r="CR17" s="31">
        <f>+[3]rep1_2!$L$226</f>
        <v>622084.69999999995</v>
      </c>
      <c r="CS17" s="31">
        <f>+[3]rep1_2!$L$197</f>
        <v>561998.5</v>
      </c>
      <c r="CT17" s="31">
        <f>+[4]rep1_2!$L$201</f>
        <v>561998.5</v>
      </c>
      <c r="CU17" s="31">
        <f>+[3]rep1_2!$L$198</f>
        <v>620295.80000000005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11000</v>
      </c>
      <c r="DA17" s="31">
        <f>+[3]rep1_2!$L$233</f>
        <v>25836.1</v>
      </c>
      <c r="DB17" s="31">
        <f>+[3]rep1_2!$L$260</f>
        <v>1350</v>
      </c>
      <c r="DC17" s="31">
        <f>+[4]rep1_2!$L$264</f>
        <v>1350</v>
      </c>
      <c r="DD17" s="31">
        <f>+[3]rep1_2!$L$261</f>
        <v>850</v>
      </c>
      <c r="DE17" s="31">
        <f>+[3]rep1_2!$L$239</f>
        <v>13900</v>
      </c>
      <c r="DF17" s="31">
        <f>+[4]rep1_2!$L$243</f>
        <v>13900</v>
      </c>
      <c r="DG17" s="31">
        <f>+[3]rep1_2!$L$240</f>
        <v>11862.7</v>
      </c>
      <c r="DH17" s="31"/>
      <c r="DI17" s="22">
        <f t="shared" si="36"/>
        <v>3275982.4</v>
      </c>
      <c r="DJ17" s="22">
        <f t="shared" si="31"/>
        <v>3275982.4</v>
      </c>
      <c r="DK17" s="22">
        <f t="shared" si="32"/>
        <v>3600754.6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951877</v>
      </c>
      <c r="G18" s="23">
        <f t="shared" si="5"/>
        <v>951877</v>
      </c>
      <c r="H18" s="23">
        <f t="shared" si="0"/>
        <v>1128435.3000000003</v>
      </c>
      <c r="I18" s="23">
        <f t="shared" si="6"/>
        <v>118.54843640512381</v>
      </c>
      <c r="J18" s="24">
        <f t="shared" si="7"/>
        <v>118.54843640512381</v>
      </c>
      <c r="K18" s="23">
        <f t="shared" si="8"/>
        <v>951877</v>
      </c>
      <c r="L18" s="23">
        <f t="shared" si="9"/>
        <v>951877</v>
      </c>
      <c r="M18" s="23">
        <f t="shared" si="10"/>
        <v>1128435.3000000003</v>
      </c>
      <c r="N18" s="25">
        <f t="shared" si="11"/>
        <v>118.54843640512381</v>
      </c>
      <c r="O18" s="26">
        <f t="shared" si="12"/>
        <v>118.54843640512381</v>
      </c>
      <c r="P18" s="27">
        <f>+[1]rep1_101!$M$92</f>
        <v>603971.69999999995</v>
      </c>
      <c r="Q18" s="27">
        <f>+[2]rep1_101!$M$96</f>
        <v>603971.69999999995</v>
      </c>
      <c r="R18" s="27">
        <f>+[1]rep1_101!$M$93</f>
        <v>753946.8</v>
      </c>
      <c r="S18" s="27">
        <f t="shared" si="13"/>
        <v>124.83147803117267</v>
      </c>
      <c r="T18" s="26">
        <f t="shared" si="14"/>
        <v>124.83147803117267</v>
      </c>
      <c r="U18" s="27">
        <f t="shared" si="15"/>
        <v>233200.40000000002</v>
      </c>
      <c r="V18" s="27">
        <f t="shared" si="16"/>
        <v>233200.4</v>
      </c>
      <c r="W18" s="27">
        <f t="shared" si="17"/>
        <v>243520.69999999998</v>
      </c>
      <c r="X18" s="27">
        <f t="shared" si="18"/>
        <v>104.42550698883879</v>
      </c>
      <c r="Y18" s="26">
        <f t="shared" si="19"/>
        <v>104.42550698883876</v>
      </c>
      <c r="Z18" s="21">
        <f>[1]rep1_101!$M$8+[1]rep1_101!$M$15</f>
        <v>9293.6</v>
      </c>
      <c r="AA18" s="21">
        <f>+[2]rep1_101!$M$26</f>
        <v>9293.6</v>
      </c>
      <c r="AB18" s="21">
        <f>+[1]rep1_101!$M$23</f>
        <v>3609.3</v>
      </c>
      <c r="AC18" s="28">
        <f t="shared" si="20"/>
        <v>38.83640354652664</v>
      </c>
      <c r="AD18" s="29">
        <f t="shared" si="21"/>
        <v>38.83640354652664</v>
      </c>
      <c r="AE18" s="21">
        <f>+[1]rep1_101!$M$71</f>
        <v>3030.1</v>
      </c>
      <c r="AF18" s="21">
        <f>+[2]rep1_101!$M$75</f>
        <v>3030.1</v>
      </c>
      <c r="AG18" s="21">
        <f>+[1]rep1_101!$M$72</f>
        <v>1013.4</v>
      </c>
      <c r="AH18" s="28">
        <f t="shared" si="22"/>
        <v>33.444440777532094</v>
      </c>
      <c r="AI18" s="26">
        <f t="shared" si="23"/>
        <v>33.444440777532094</v>
      </c>
      <c r="AJ18" s="21">
        <f>[1]rep1_101!$M$29+[1]rep1_101!$M$36</f>
        <v>223906.80000000002</v>
      </c>
      <c r="AK18" s="21">
        <f>+[2]rep1_101!$M$47</f>
        <v>223906.8</v>
      </c>
      <c r="AL18" s="21">
        <f>+[1]rep1_101!$M$44</f>
        <v>239911.4</v>
      </c>
      <c r="AM18" s="30">
        <f t="shared" si="24"/>
        <v>107.1478847449028</v>
      </c>
      <c r="AN18" s="26">
        <f t="shared" si="25"/>
        <v>107.14788474490278</v>
      </c>
      <c r="AO18" s="21">
        <f>+[3]rep1_2!$M$127</f>
        <v>29495</v>
      </c>
      <c r="AP18" s="21">
        <f>+[4]rep1_2!$M$131</f>
        <v>29495</v>
      </c>
      <c r="AQ18" s="21">
        <f>+[3]rep1_2!$M$128</f>
        <v>27078</v>
      </c>
      <c r="AR18" s="28">
        <f t="shared" si="26"/>
        <v>91.805390744193929</v>
      </c>
      <c r="AS18" s="26">
        <f t="shared" si="27"/>
        <v>91.805390744193929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6958</v>
      </c>
      <c r="BS18" s="25">
        <f t="shared" si="2"/>
        <v>11393.8</v>
      </c>
      <c r="BT18" s="33">
        <f t="shared" si="30"/>
        <v>163.75107789594711</v>
      </c>
      <c r="BU18" s="31">
        <f>+[3]rep1_2!$M$141</f>
        <v>6924</v>
      </c>
      <c r="BV18" s="31">
        <f>+[4]rep1_2!$M$145</f>
        <v>6924</v>
      </c>
      <c r="BW18" s="31">
        <f>+[3]rep1_2!$M$142</f>
        <v>11359.5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34</v>
      </c>
      <c r="CC18" s="31">
        <f>+[3]rep1_2!$M$156</f>
        <v>34.299999999999997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72501.8</v>
      </c>
      <c r="CQ18" s="31">
        <f>+[4]rep1_2!$M$229</f>
        <v>72501.8</v>
      </c>
      <c r="CR18" s="31">
        <f>+[3]rep1_2!$M$226</f>
        <v>84514.5</v>
      </c>
      <c r="CS18" s="31">
        <f>+[3]rep1_2!$M$197</f>
        <v>72360.800000000003</v>
      </c>
      <c r="CT18" s="31">
        <f>+[4]rep1_2!$M$201</f>
        <v>72360.800000000003</v>
      </c>
      <c r="CU18" s="31">
        <f>+[3]rep1_2!$M$198</f>
        <v>84508.5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2700</v>
      </c>
      <c r="DA18" s="31">
        <f>+[3]rep1_2!$M$233</f>
        <v>6968.1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20</v>
      </c>
      <c r="DG18" s="31">
        <f>+[3]rep1_2!$M$240</f>
        <v>0</v>
      </c>
      <c r="DH18" s="31"/>
      <c r="DI18" s="22">
        <f t="shared" si="36"/>
        <v>951877</v>
      </c>
      <c r="DJ18" s="22">
        <f t="shared" si="31"/>
        <v>951877</v>
      </c>
      <c r="DK18" s="22">
        <f t="shared" si="32"/>
        <v>1128435.3000000003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227104.09999999998</v>
      </c>
      <c r="G19" s="23">
        <f t="shared" si="5"/>
        <v>227104.09999999998</v>
      </c>
      <c r="H19" s="23">
        <f t="shared" si="0"/>
        <v>232423.60000000003</v>
      </c>
      <c r="I19" s="23">
        <f t="shared" si="6"/>
        <v>102.3423179061937</v>
      </c>
      <c r="J19" s="24">
        <f t="shared" si="7"/>
        <v>102.3423179061937</v>
      </c>
      <c r="K19" s="23">
        <f t="shared" si="8"/>
        <v>227104.09999999998</v>
      </c>
      <c r="L19" s="23">
        <f t="shared" si="9"/>
        <v>227104.09999999998</v>
      </c>
      <c r="M19" s="23">
        <f t="shared" si="10"/>
        <v>232423.60000000003</v>
      </c>
      <c r="N19" s="25">
        <f t="shared" si="11"/>
        <v>102.3423179061937</v>
      </c>
      <c r="O19" s="26">
        <f t="shared" si="12"/>
        <v>102.3423179061937</v>
      </c>
      <c r="P19" s="27">
        <f>+[1]rep1_101!$N$92</f>
        <v>73554.600000000006</v>
      </c>
      <c r="Q19" s="27">
        <f>+[2]rep1_101!$N$96</f>
        <v>73554.600000000006</v>
      </c>
      <c r="R19" s="27">
        <f>+[1]rep1_101!$N$93</f>
        <v>74314</v>
      </c>
      <c r="S19" s="27">
        <f t="shared" si="13"/>
        <v>101.03243033066592</v>
      </c>
      <c r="T19" s="26">
        <f t="shared" si="14"/>
        <v>101.03243033066592</v>
      </c>
      <c r="U19" s="27">
        <f t="shared" si="15"/>
        <v>87343.099999999991</v>
      </c>
      <c r="V19" s="27">
        <f t="shared" si="16"/>
        <v>87343.099999999991</v>
      </c>
      <c r="W19" s="27">
        <f t="shared" si="17"/>
        <v>84360.8</v>
      </c>
      <c r="X19" s="27">
        <f t="shared" si="18"/>
        <v>96.585534518467981</v>
      </c>
      <c r="Y19" s="26">
        <f t="shared" si="19"/>
        <v>96.585534518467981</v>
      </c>
      <c r="Z19" s="21">
        <f>[1]rep1_101!$N$8+[1]rep1_101!$N$15</f>
        <v>1705.4</v>
      </c>
      <c r="AA19" s="21">
        <f>+[2]rep1_101!$N$26</f>
        <v>1705.4</v>
      </c>
      <c r="AB19" s="21">
        <f>+[1]rep1_101!$N$23</f>
        <v>195</v>
      </c>
      <c r="AC19" s="28">
        <f t="shared" si="20"/>
        <v>11.434267620499588</v>
      </c>
      <c r="AD19" s="29">
        <f t="shared" si="21"/>
        <v>11.434267620499588</v>
      </c>
      <c r="AE19" s="21">
        <f>+[1]rep1_101!$N$71</f>
        <v>3932.7</v>
      </c>
      <c r="AF19" s="21">
        <f>+[2]rep1_101!$N$75</f>
        <v>3932.7</v>
      </c>
      <c r="AG19" s="21">
        <f>+[1]rep1_101!$N$72</f>
        <v>2519.6</v>
      </c>
      <c r="AH19" s="28">
        <f t="shared" si="22"/>
        <v>64.067943143387495</v>
      </c>
      <c r="AI19" s="26">
        <f t="shared" si="23"/>
        <v>64.067943143387495</v>
      </c>
      <c r="AJ19" s="21">
        <f>[1]rep1_101!$N$29+[1]rep1_101!$N$36</f>
        <v>85637.7</v>
      </c>
      <c r="AK19" s="21">
        <f>+[2]rep1_101!$N$47</f>
        <v>85637.7</v>
      </c>
      <c r="AL19" s="21">
        <f>+[1]rep1_101!$N$44</f>
        <v>84165.8</v>
      </c>
      <c r="AM19" s="30">
        <f t="shared" si="24"/>
        <v>98.281247628089048</v>
      </c>
      <c r="AN19" s="26">
        <f t="shared" si="25"/>
        <v>98.281247628089048</v>
      </c>
      <c r="AO19" s="21">
        <f>+[3]rep1_2!$N$127</f>
        <v>19270</v>
      </c>
      <c r="AP19" s="21">
        <f>+[4]rep1_2!$N$131</f>
        <v>19270</v>
      </c>
      <c r="AQ19" s="21">
        <f>+[3]rep1_2!$N$128</f>
        <v>24806.799999999999</v>
      </c>
      <c r="AR19" s="28">
        <f t="shared" si="26"/>
        <v>128.73274519979242</v>
      </c>
      <c r="AS19" s="26">
        <f t="shared" si="27"/>
        <v>128.73274519979242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3534</v>
      </c>
      <c r="BS19" s="25">
        <f t="shared" si="2"/>
        <v>2002</v>
      </c>
      <c r="BT19" s="33">
        <f t="shared" si="30"/>
        <v>56.649688737973968</v>
      </c>
      <c r="BU19" s="31">
        <f>+[3]rep1_2!$N$141</f>
        <v>2197.3000000000002</v>
      </c>
      <c r="BV19" s="31">
        <f>+[4]rep1_2!$N$145</f>
        <v>2197.3000000000002</v>
      </c>
      <c r="BW19" s="31">
        <f>+[3]rep1_2!$N$142</f>
        <v>796.5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16.7</v>
      </c>
      <c r="CC19" s="31">
        <f>+[3]rep1_2!$N$156</f>
        <v>1.2</v>
      </c>
      <c r="CD19" s="31">
        <f>+[3]rep1_2!$N$148</f>
        <v>1320</v>
      </c>
      <c r="CE19" s="31">
        <f>+[4]rep1_2!$N$152</f>
        <v>1320</v>
      </c>
      <c r="CF19" s="31">
        <f>+[3]rep1_2!$N$149</f>
        <v>1204.3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36969.699999999997</v>
      </c>
      <c r="CQ19" s="31">
        <f>+[4]rep1_2!$N$229</f>
        <v>36969.699999999997</v>
      </c>
      <c r="CR19" s="31">
        <f>+[3]rep1_2!$N$226</f>
        <v>41659.199999999997</v>
      </c>
      <c r="CS19" s="31">
        <f>+[3]rep1_2!$N$197</f>
        <v>36869.699999999997</v>
      </c>
      <c r="CT19" s="31">
        <f>+[4]rep1_2!$N$201</f>
        <v>36869.699999999997</v>
      </c>
      <c r="CU19" s="31">
        <f>+[3]rep1_2!$N$198</f>
        <v>41659.199999999997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1000</v>
      </c>
      <c r="DA19" s="31">
        <f>+[3]rep1_2!$N$233</f>
        <v>2228.6999999999998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1500</v>
      </c>
      <c r="DG19" s="31">
        <f>+[3]rep1_2!$N$240</f>
        <v>532.5</v>
      </c>
      <c r="DH19" s="31"/>
      <c r="DI19" s="22">
        <f t="shared" si="36"/>
        <v>227104.09999999998</v>
      </c>
      <c r="DJ19" s="22">
        <f t="shared" si="31"/>
        <v>227104.09999999998</v>
      </c>
      <c r="DK19" s="22">
        <f t="shared" si="32"/>
        <v>232423.60000000003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4036752</v>
      </c>
      <c r="G20" s="23">
        <f t="shared" si="5"/>
        <v>4036751.9999999995</v>
      </c>
      <c r="H20" s="23">
        <f t="shared" si="0"/>
        <v>4377420.4999999991</v>
      </c>
      <c r="I20" s="23">
        <f t="shared" si="6"/>
        <v>108.43917337503022</v>
      </c>
      <c r="J20" s="24">
        <f t="shared" si="7"/>
        <v>108.43917337503019</v>
      </c>
      <c r="K20" s="23">
        <f t="shared" si="8"/>
        <v>4036752</v>
      </c>
      <c r="L20" s="23">
        <f t="shared" si="9"/>
        <v>4036751.9999999995</v>
      </c>
      <c r="M20" s="23">
        <f t="shared" si="10"/>
        <v>4377420.4999999991</v>
      </c>
      <c r="N20" s="25">
        <f t="shared" si="11"/>
        <v>108.43917337503022</v>
      </c>
      <c r="O20" s="26">
        <f t="shared" si="12"/>
        <v>108.43917337503019</v>
      </c>
      <c r="P20" s="27">
        <f>+[1]rep1_101!$O$92</f>
        <v>1399756</v>
      </c>
      <c r="Q20" s="27">
        <f>+[2]rep1_101!$O$96</f>
        <v>1399756</v>
      </c>
      <c r="R20" s="27">
        <f>+[1]rep1_101!$O$93</f>
        <v>1675043.7</v>
      </c>
      <c r="S20" s="27">
        <f t="shared" si="13"/>
        <v>119.66683479120645</v>
      </c>
      <c r="T20" s="26">
        <f t="shared" si="14"/>
        <v>119.66683479120645</v>
      </c>
      <c r="U20" s="27">
        <f t="shared" si="15"/>
        <v>1555738.6</v>
      </c>
      <c r="V20" s="27">
        <f t="shared" si="16"/>
        <v>1555738.5999999999</v>
      </c>
      <c r="W20" s="27">
        <f t="shared" si="17"/>
        <v>1557209.9000000001</v>
      </c>
      <c r="X20" s="27">
        <f t="shared" si="18"/>
        <v>100.09457244295412</v>
      </c>
      <c r="Y20" s="26">
        <f t="shared" si="19"/>
        <v>100.0945724429541</v>
      </c>
      <c r="Z20" s="21">
        <f>[1]rep1_101!$O$8+[1]rep1_101!$O$15</f>
        <v>14873.7</v>
      </c>
      <c r="AA20" s="21">
        <f>+[2]rep1_101!$O$26</f>
        <v>14873.7</v>
      </c>
      <c r="AB20" s="21">
        <f>+[1]rep1_101!$O$23</f>
        <v>9471.7999999999993</v>
      </c>
      <c r="AC20" s="28">
        <f t="shared" si="20"/>
        <v>63.681531831353325</v>
      </c>
      <c r="AD20" s="29">
        <f t="shared" si="21"/>
        <v>63.681531831353325</v>
      </c>
      <c r="AE20" s="21">
        <f>+[1]rep1_101!$O$71</f>
        <v>10935</v>
      </c>
      <c r="AF20" s="21">
        <f>+[2]rep1_101!$O$75</f>
        <v>10935</v>
      </c>
      <c r="AG20" s="21">
        <f>+[1]rep1_101!$O$72</f>
        <v>3936.7</v>
      </c>
      <c r="AH20" s="28">
        <f t="shared" si="22"/>
        <v>36.00091449474165</v>
      </c>
      <c r="AI20" s="26">
        <f t="shared" si="23"/>
        <v>36.00091449474165</v>
      </c>
      <c r="AJ20" s="21">
        <f>[1]rep1_101!$O$29+[1]rep1_101!$O$36</f>
        <v>1540864.9000000001</v>
      </c>
      <c r="AK20" s="21">
        <f>+[2]rep1_101!$O$47</f>
        <v>1540864.9</v>
      </c>
      <c r="AL20" s="21">
        <f>+[1]rep1_101!$O$44</f>
        <v>1547738.1</v>
      </c>
      <c r="AM20" s="30">
        <f t="shared" si="24"/>
        <v>100.44606116993127</v>
      </c>
      <c r="AN20" s="26">
        <f t="shared" si="25"/>
        <v>100.44606116993124</v>
      </c>
      <c r="AO20" s="21">
        <f>+[3]rep1_2!$O$127</f>
        <v>276350</v>
      </c>
      <c r="AP20" s="21">
        <f>+[4]rep1_2!$O$131</f>
        <v>276350</v>
      </c>
      <c r="AQ20" s="21">
        <f>+[3]rep1_2!$O$128</f>
        <v>304931.3</v>
      </c>
      <c r="AR20" s="28">
        <f t="shared" si="26"/>
        <v>110.34242808033289</v>
      </c>
      <c r="AS20" s="26">
        <f t="shared" si="27"/>
        <v>110.34242808033289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88377.5</v>
      </c>
      <c r="BS20" s="25">
        <f t="shared" si="2"/>
        <v>80875.8</v>
      </c>
      <c r="BT20" s="33">
        <f t="shared" si="30"/>
        <v>91.511753557183667</v>
      </c>
      <c r="BU20" s="31">
        <f>+[3]rep1_2!$O$141</f>
        <v>79897</v>
      </c>
      <c r="BV20" s="31">
        <f>+[4]rep1_2!$O$145</f>
        <v>79897</v>
      </c>
      <c r="BW20" s="31">
        <f>+[3]rep1_2!$O$142</f>
        <v>69890.3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580.5</v>
      </c>
      <c r="CC20" s="31">
        <f>+[3]rep1_2!$O$156</f>
        <v>543.1</v>
      </c>
      <c r="CD20" s="31">
        <f>+[3]rep1_2!$O$148</f>
        <v>7900</v>
      </c>
      <c r="CE20" s="31">
        <f>+[4]rep1_2!$O$152</f>
        <v>7900</v>
      </c>
      <c r="CF20" s="31">
        <f>+[3]rep1_2!$O$149</f>
        <v>10442.4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684694.9</v>
      </c>
      <c r="CQ20" s="31">
        <f>+[4]rep1_2!$O$229</f>
        <v>684694.9</v>
      </c>
      <c r="CR20" s="31">
        <f>+[3]rep1_2!$O$226</f>
        <v>732478</v>
      </c>
      <c r="CS20" s="31">
        <f>+[3]rep1_2!$O$197</f>
        <v>683979.9</v>
      </c>
      <c r="CT20" s="31">
        <f>+[4]rep1_2!$O$201</f>
        <v>683979.9</v>
      </c>
      <c r="CU20" s="31">
        <f>+[3]rep1_2!$O$198</f>
        <v>732202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12000</v>
      </c>
      <c r="DA20" s="31">
        <f>+[3]rep1_2!$O$233</f>
        <v>21150.3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8900</v>
      </c>
      <c r="DG20" s="31">
        <f>+[3]rep1_2!$O$240</f>
        <v>1794.8</v>
      </c>
      <c r="DH20" s="31"/>
      <c r="DI20" s="22">
        <f t="shared" si="36"/>
        <v>4036752</v>
      </c>
      <c r="DJ20" s="22">
        <f t="shared" si="31"/>
        <v>4036751.9999999995</v>
      </c>
      <c r="DK20" s="22">
        <f t="shared" si="32"/>
        <v>4377420.4999999991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2779239.9999999995</v>
      </c>
      <c r="G21" s="23">
        <f t="shared" si="37"/>
        <v>2779239.9999999995</v>
      </c>
      <c r="H21" s="23">
        <f t="shared" si="37"/>
        <v>3380205.9000000008</v>
      </c>
      <c r="I21" s="23">
        <f t="shared" si="6"/>
        <v>121.62338984758428</v>
      </c>
      <c r="J21" s="24">
        <f t="shared" si="7"/>
        <v>121.62338984758428</v>
      </c>
      <c r="K21" s="23">
        <f t="shared" si="8"/>
        <v>2779239.9999999995</v>
      </c>
      <c r="L21" s="23">
        <f t="shared" si="9"/>
        <v>2779239.9999999995</v>
      </c>
      <c r="M21" s="23">
        <f t="shared" si="10"/>
        <v>3380205.9000000008</v>
      </c>
      <c r="N21" s="25">
        <f t="shared" si="11"/>
        <v>121.62338984758428</v>
      </c>
      <c r="O21" s="26">
        <f t="shared" si="12"/>
        <v>121.62338984758428</v>
      </c>
      <c r="P21" s="27">
        <f>+[1]rep1_101!$P$92</f>
        <v>1259183</v>
      </c>
      <c r="Q21" s="27">
        <f>+[2]rep1_101!$P$96</f>
        <v>1259183</v>
      </c>
      <c r="R21" s="27">
        <f>+[1]rep1_101!$P$93</f>
        <v>1810643.7</v>
      </c>
      <c r="S21" s="27">
        <f t="shared" si="13"/>
        <v>143.79511953385645</v>
      </c>
      <c r="T21" s="26">
        <f t="shared" si="14"/>
        <v>143.79511953385645</v>
      </c>
      <c r="U21" s="27">
        <f t="shared" si="15"/>
        <v>968733.70000000007</v>
      </c>
      <c r="V21" s="27">
        <f t="shared" si="16"/>
        <v>968733.70000000007</v>
      </c>
      <c r="W21" s="27">
        <f t="shared" si="17"/>
        <v>976580.5</v>
      </c>
      <c r="X21" s="27">
        <f t="shared" si="18"/>
        <v>100.81000588706679</v>
      </c>
      <c r="Y21" s="26">
        <f t="shared" si="19"/>
        <v>100.81000588706679</v>
      </c>
      <c r="Z21" s="21">
        <f>[1]rep1_101!$P$8+[1]rep1_101!$P$15</f>
        <v>8128.4</v>
      </c>
      <c r="AA21" s="21">
        <f>+[2]rep1_101!$P$26</f>
        <v>8128.4</v>
      </c>
      <c r="AB21" s="21">
        <f>+[1]rep1_101!$P$23</f>
        <v>7306.7</v>
      </c>
      <c r="AC21" s="28">
        <f t="shared" si="20"/>
        <v>89.890999458688057</v>
      </c>
      <c r="AD21" s="29">
        <f t="shared" si="21"/>
        <v>89.890999458688057</v>
      </c>
      <c r="AE21" s="21">
        <f>+[1]rep1_101!$P$71</f>
        <v>4858.8999999999996</v>
      </c>
      <c r="AF21" s="21">
        <f>+[2]rep1_101!$P$75</f>
        <v>4858.8999999999996</v>
      </c>
      <c r="AG21" s="21">
        <f>+[1]rep1_101!$P$72</f>
        <v>2373</v>
      </c>
      <c r="AH21" s="28">
        <f t="shared" si="22"/>
        <v>48.838214410669082</v>
      </c>
      <c r="AI21" s="26">
        <f t="shared" si="23"/>
        <v>48.838214410669082</v>
      </c>
      <c r="AJ21" s="21">
        <f>[1]rep1_101!$P$29+[1]rep1_101!$P$36</f>
        <v>960605.3</v>
      </c>
      <c r="AK21" s="21">
        <f>+[2]rep1_101!$P$47</f>
        <v>960605.3</v>
      </c>
      <c r="AL21" s="21">
        <f>+[1]rep1_101!$P$44</f>
        <v>969273.8</v>
      </c>
      <c r="AM21" s="30">
        <f t="shared" si="24"/>
        <v>100.90239976814618</v>
      </c>
      <c r="AN21" s="26">
        <f t="shared" si="25"/>
        <v>100.90239976814618</v>
      </c>
      <c r="AO21" s="21">
        <f>+[3]rep1_2!$P$127</f>
        <v>136250</v>
      </c>
      <c r="AP21" s="21">
        <f>+[4]rep1_2!$P$131</f>
        <v>136250</v>
      </c>
      <c r="AQ21" s="21">
        <f>+[3]rep1_2!$P$128</f>
        <v>143636.70000000001</v>
      </c>
      <c r="AR21" s="28">
        <f t="shared" si="26"/>
        <v>105.42143119266056</v>
      </c>
      <c r="AS21" s="26">
        <f t="shared" si="27"/>
        <v>105.42143119266056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56357.8</v>
      </c>
      <c r="BS21" s="25">
        <f t="shared" si="2"/>
        <v>58391.1</v>
      </c>
      <c r="BT21" s="33">
        <f t="shared" si="30"/>
        <v>103.6078413280859</v>
      </c>
      <c r="BU21" s="31">
        <f>+[3]rep1_2!$P$141</f>
        <v>49987.9</v>
      </c>
      <c r="BV21" s="31">
        <f>+[4]rep1_2!$P$145</f>
        <v>49987.9</v>
      </c>
      <c r="BW21" s="31">
        <f>+[3]rep1_2!$P$142</f>
        <v>51308.2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1169.9000000000001</v>
      </c>
      <c r="CC21" s="31">
        <f>+[3]rep1_2!$P$156</f>
        <v>3711.3</v>
      </c>
      <c r="CD21" s="31">
        <f>+[3]rep1_2!$P$148</f>
        <v>5200</v>
      </c>
      <c r="CE21" s="31">
        <f>+[4]rep1_2!$P$152</f>
        <v>5200</v>
      </c>
      <c r="CF21" s="31">
        <f>+[3]rep1_2!$P$149</f>
        <v>3371.6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339956.6</v>
      </c>
      <c r="CQ21" s="31">
        <f>+[4]rep1_2!$P$229</f>
        <v>339956.6</v>
      </c>
      <c r="CR21" s="31">
        <f>+[3]rep1_2!$P$226</f>
        <v>370053.2</v>
      </c>
      <c r="CS21" s="31">
        <f>+[3]rep1_2!$P$197</f>
        <v>339593.6</v>
      </c>
      <c r="CT21" s="31">
        <f>+[4]rep1_2!$P$201</f>
        <v>339593.6</v>
      </c>
      <c r="CU21" s="31">
        <f>+[3]rep1_2!$P$198</f>
        <v>369522.9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5000</v>
      </c>
      <c r="DA21" s="31">
        <f>+[3]rep1_2!$P$233</f>
        <v>18517.7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8900</v>
      </c>
      <c r="DG21" s="31">
        <f>+[3]rep1_2!$P$240</f>
        <v>10</v>
      </c>
      <c r="DH21" s="31"/>
      <c r="DI21" s="22">
        <f t="shared" si="36"/>
        <v>2779239.9999999995</v>
      </c>
      <c r="DJ21" s="22">
        <f t="shared" si="31"/>
        <v>2779239.9999999995</v>
      </c>
      <c r="DK21" s="22">
        <f t="shared" si="32"/>
        <v>3380205.9000000008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103457770.7</v>
      </c>
      <c r="G22" s="23">
        <f>DJ22+EF22-EB22</f>
        <v>103457770.7</v>
      </c>
      <c r="H22" s="23">
        <f>DK22+EG22-EC22</f>
        <v>81631590.900000021</v>
      </c>
      <c r="I22" s="23">
        <f>IFERROR(H22/G22*100,"-")</f>
        <v>78.903295854605176</v>
      </c>
      <c r="J22" s="24">
        <f t="shared" si="7"/>
        <v>78.903295854605176</v>
      </c>
      <c r="K22" s="23">
        <f t="shared" si="8"/>
        <v>44283191.899999999</v>
      </c>
      <c r="L22" s="23">
        <f>Q22+AA22+AF22+AK22+AP22+AU22+AZ22+BO22+BV22+BY22+CB22+CE22+CH22+CN22+CQ22+CW22+CZ22+DC22+DF22</f>
        <v>44283191.899999999</v>
      </c>
      <c r="M22" s="23">
        <f t="shared" si="10"/>
        <v>47439234.300000004</v>
      </c>
      <c r="N22" s="25">
        <f>IFERROR(M22/L22*100,"-")</f>
        <v>107.12695328540671</v>
      </c>
      <c r="O22" s="26">
        <f t="shared" si="12"/>
        <v>107.12695328540671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13076204.699999999</v>
      </c>
      <c r="AP22" s="21">
        <f>+[5]rep21_3!$Q$100</f>
        <v>13076204.699999999</v>
      </c>
      <c r="AQ22" s="21">
        <f>+[5]rep21_3!$R$97</f>
        <v>15695434.300000001</v>
      </c>
      <c r="AR22" s="28">
        <f>IFERROR(AQ22/AP22*100,"-")</f>
        <v>120.03050319333101</v>
      </c>
      <c r="AS22" s="26">
        <f t="shared" si="27"/>
        <v>120.03050319333101</v>
      </c>
      <c r="AT22" s="21">
        <f>+[5]rep21_3!$R$120</f>
        <v>590000</v>
      </c>
      <c r="AU22" s="21">
        <f>+[5]rep21_3!$Q$124</f>
        <v>590000</v>
      </c>
      <c r="AV22" s="31">
        <f>+[5]rep21_3!$R$121</f>
        <v>762716.8</v>
      </c>
      <c r="AW22" s="31">
        <f>IFERROR(AV22/AU22*100,"-")</f>
        <v>129.27403389830511</v>
      </c>
      <c r="AX22" s="32">
        <f t="shared" si="29"/>
        <v>129.27403389830511</v>
      </c>
      <c r="AY22" s="31">
        <v>0</v>
      </c>
      <c r="AZ22" s="31">
        <v>0</v>
      </c>
      <c r="BA22" s="31">
        <v>0</v>
      </c>
      <c r="BB22" s="31">
        <f>+[5]rep21_3!$R$136</f>
        <v>3028410</v>
      </c>
      <c r="BC22" s="31">
        <f>+[5]rep21_3!$Q$140</f>
        <v>3028410</v>
      </c>
      <c r="BD22" s="31">
        <f>+[5]rep21_3!$R$137</f>
        <v>3028410</v>
      </c>
      <c r="BE22" s="21">
        <f>+[5]rep21_3!$R$128</f>
        <v>9550014.8000000007</v>
      </c>
      <c r="BF22" s="21">
        <f>+[5]rep21_3!$Q$132</f>
        <v>9550014.8000000007</v>
      </c>
      <c r="BG22" s="21">
        <f>+[5]rep21_3!$R$129</f>
        <v>9550014.8000000007</v>
      </c>
      <c r="BH22" s="21">
        <f>+[5]rep21_3!$R$144</f>
        <v>847042.5</v>
      </c>
      <c r="BI22" s="21">
        <f>+[5]rep21_3!$Q$148</f>
        <v>847042.5</v>
      </c>
      <c r="BJ22" s="21">
        <f>+[5]rep21_3!$R$145</f>
        <v>847042.5</v>
      </c>
      <c r="BK22" s="31"/>
      <c r="BL22" s="31"/>
      <c r="BM22" s="31"/>
      <c r="BN22" s="21">
        <f>+[5]rep21_3!$R$160</f>
        <v>235038</v>
      </c>
      <c r="BO22" s="21">
        <f>+[5]rep21_3!$Q$164</f>
        <v>235038</v>
      </c>
      <c r="BP22" s="21">
        <f>+[5]rep21_3!$R$161</f>
        <v>305239.5</v>
      </c>
      <c r="BQ22" s="25">
        <f t="shared" si="1"/>
        <v>260000</v>
      </c>
      <c r="BR22" s="25">
        <f t="shared" si="1"/>
        <v>260000</v>
      </c>
      <c r="BS22" s="25">
        <f t="shared" si="2"/>
        <v>287467.90000000002</v>
      </c>
      <c r="BT22" s="33">
        <f t="shared" si="30"/>
        <v>110.56457692307693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+[5]rep21_3!$Q$180</f>
        <v>5000</v>
      </c>
      <c r="CC22" s="21">
        <f>+[5]rep21_3!$R$177</f>
        <v>1951.2</v>
      </c>
      <c r="CD22" s="21">
        <f>+[5]rep21_3!$R$168</f>
        <v>255000</v>
      </c>
      <c r="CE22" s="21">
        <f>+[5]rep21_3!$Q$172</f>
        <v>255000</v>
      </c>
      <c r="CF22" s="21">
        <f>+[5]rep21_3!$R$169</f>
        <v>285516.7</v>
      </c>
      <c r="CG22" s="31"/>
      <c r="CH22" s="31"/>
      <c r="CI22" s="31"/>
      <c r="CJ22" s="21">
        <f>+[5]rep21_3!$R$200</f>
        <v>45433016.200000003</v>
      </c>
      <c r="CK22" s="21">
        <f>+[5]rep21_3!$Q$204</f>
        <v>45433016.200000003</v>
      </c>
      <c r="CL22" s="21">
        <f>+[5]rep21_3!$R$201</f>
        <v>20253997.100000001</v>
      </c>
      <c r="CM22" s="21">
        <f>+[5]rep21_3!$R$208</f>
        <v>15799999.699999999</v>
      </c>
      <c r="CN22" s="21">
        <f>+[5]rep21_3!$Q$212</f>
        <v>15799999.699999999</v>
      </c>
      <c r="CO22" s="21">
        <f>+[5]rep21_3!$R$209+[5]rep21_3!$R$425</f>
        <v>15262232.700000001</v>
      </c>
      <c r="CP22" s="21">
        <f>+[5]rep21_3!$R$432</f>
        <v>10857949.5</v>
      </c>
      <c r="CQ22" s="21">
        <f>+[5]rep21_3!$Q$436</f>
        <v>10857949.5</v>
      </c>
      <c r="CR22" s="21">
        <f>+[5]rep21_3!$R$433-[5]rep21_3!$R$425</f>
        <v>12667090.499999998</v>
      </c>
      <c r="CS22" s="31"/>
      <c r="CT22" s="31"/>
      <c r="CU22" s="31"/>
      <c r="CV22" s="21">
        <f>+[5]rep21_3!$R$440</f>
        <v>300000</v>
      </c>
      <c r="CW22" s="21">
        <f>+[5]rep21_3!$Q$444</f>
        <v>300000</v>
      </c>
      <c r="CX22" s="21">
        <f>+[5]rep21_3!$R$441</f>
        <v>285026.40000000002</v>
      </c>
      <c r="CY22" s="21">
        <f>+[5]rep21_3!$R$496</f>
        <v>2464000</v>
      </c>
      <c r="CZ22" s="21">
        <f>+[5]rep21_3!$Q$500</f>
        <v>2464000</v>
      </c>
      <c r="DA22" s="21">
        <f>+[5]rep21_3!$R$497</f>
        <v>2316896</v>
      </c>
      <c r="DB22" s="31"/>
      <c r="DC22" s="31"/>
      <c r="DD22" s="31"/>
      <c r="DE22" s="21">
        <f>+[5]rep21_3!$R$544</f>
        <v>700000</v>
      </c>
      <c r="DF22" s="21">
        <f>+[5]rep21_3!$Q$548</f>
        <v>700000</v>
      </c>
      <c r="DG22" s="21">
        <f>+[5]rep21_3!$R$545</f>
        <v>-142869.79999999999</v>
      </c>
      <c r="DH22" s="31"/>
      <c r="DI22" s="22">
        <f t="shared" si="36"/>
        <v>103141675.40000001</v>
      </c>
      <c r="DJ22" s="22">
        <f t="shared" si="31"/>
        <v>103141675.40000001</v>
      </c>
      <c r="DK22" s="22">
        <f>R22+AB22+AG22+AL22+AQ22+AV22+BA22+BD22+BG22+BJ22+BM22+BP22+BW22+BZ22+CC22+CF22+CI22+CL22+CO22+CR22+CX22+DA22+DD22+DG22+DH22</f>
        <v>81118698.700000018</v>
      </c>
      <c r="DL22" s="21">
        <f>+[5]rep21_3!$R$664</f>
        <v>11035</v>
      </c>
      <c r="DM22" s="21">
        <f>+[5]rep21_3!$Q$668</f>
        <v>11035</v>
      </c>
      <c r="DN22" s="21">
        <f>+[5]rep21_3!$R$665</f>
        <v>12472</v>
      </c>
      <c r="DO22" s="21">
        <f>+[5]rep21_3!$R$656</f>
        <v>290060.3</v>
      </c>
      <c r="DP22" s="21">
        <f>+[5]rep21_3!$Q$660</f>
        <v>290060.3</v>
      </c>
      <c r="DQ22" s="21">
        <f>+[5]rep21_3!$R$657</f>
        <v>204949.1</v>
      </c>
      <c r="DR22" s="31"/>
      <c r="DS22" s="31"/>
      <c r="DT22" s="31"/>
      <c r="DU22" s="21">
        <f>+[5]rep21_3!$R$672</f>
        <v>0</v>
      </c>
      <c r="DV22" s="21">
        <f>+[5]rep21_3!$Q$676</f>
        <v>0</v>
      </c>
      <c r="DW22" s="21">
        <f>+[5]rep21_3!$R$673+[5]rep21_3!$R$689</f>
        <v>250000</v>
      </c>
      <c r="DX22" s="21">
        <f>+[5]rep21_3!$R$696</f>
        <v>15000</v>
      </c>
      <c r="DY22" s="21">
        <f>+[5]rep21_3!$Q$700</f>
        <v>15000</v>
      </c>
      <c r="DZ22" s="21">
        <f>+[5]rep21_3!$R$697</f>
        <v>45471.1</v>
      </c>
      <c r="EA22" s="31">
        <f>+[5]rep21_3!$R$680</f>
        <v>5426511</v>
      </c>
      <c r="EB22" s="31">
        <f>+[5]rep21_3!$Q$684</f>
        <v>5426511</v>
      </c>
      <c r="EC22" s="28">
        <f>+[5]rep21_3!$R$681</f>
        <v>673000</v>
      </c>
      <c r="ED22" s="31"/>
      <c r="EE22" s="21">
        <f t="shared" si="33"/>
        <v>5742606.2999999998</v>
      </c>
      <c r="EF22" s="21">
        <f>+DM22+DP22+DS22+DV22+DY22+EB22</f>
        <v>5742606.2999999998</v>
      </c>
      <c r="EG22" s="21">
        <f>+DN22+DQ22+DT22+DW22+DZ22+EC22</f>
        <v>1185892.2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147815228.30000001</v>
      </c>
      <c r="G23" s="23">
        <f>G10+G11+G12+G13+G14+G15+G16+G17+G18+G19+G20+G21+G22</f>
        <v>147815228.30000001</v>
      </c>
      <c r="H23" s="23">
        <f>H10+H11+H12+H13+H14+H15+H16+H17+H18+H19+H20+H21+H22</f>
        <v>130743409.80000001</v>
      </c>
      <c r="I23" s="23">
        <f>IFERROR(H23/G23*100,"-")</f>
        <v>88.450568526436456</v>
      </c>
      <c r="J23" s="24">
        <f t="shared" si="7"/>
        <v>88.450568526436456</v>
      </c>
      <c r="K23" s="23">
        <f>K10+K11+K12+K13+K14+K15+K16+K17+K18+K19+K20+K21+K22</f>
        <v>88640649.5</v>
      </c>
      <c r="L23" s="23">
        <f t="shared" ref="L23" si="38">L10+L11+L12+L13+L14+L15+L16+L17+L18+L19+L20+L21+L22</f>
        <v>88640649.5</v>
      </c>
      <c r="M23" s="23">
        <f>M10+M11+M12+M13+M14+M15+M16+M17+M18+M19+M20+M21+M22</f>
        <v>96551005.200000003</v>
      </c>
      <c r="N23" s="25">
        <f>IFERROR(M23/L23*100,"-")</f>
        <v>108.92407235802126</v>
      </c>
      <c r="O23" s="26">
        <f t="shared" si="12"/>
        <v>108.92407235802126</v>
      </c>
      <c r="P23" s="27">
        <f>P10+P11+P12+P13+P14+P15+P16+P17+P18+P19+P20+P21</f>
        <v>19194999.799999997</v>
      </c>
      <c r="Q23" s="27">
        <f>Q10+Q11+Q12+Q13+Q14+Q15+Q16+Q17+Q18+Q19+Q20+Q21+Q22</f>
        <v>19194999.799999997</v>
      </c>
      <c r="R23" s="27">
        <f>R10+R11+R12+R13+R14+R15+R16+R17+R18+R19+R20+R21+R22</f>
        <v>22800070.199999999</v>
      </c>
      <c r="S23" s="27">
        <f>IFERROR(R23/Q23*100,"-")</f>
        <v>118.78129949238136</v>
      </c>
      <c r="T23" s="26">
        <f t="shared" si="14"/>
        <v>118.78129949238136</v>
      </c>
      <c r="U23" s="27">
        <f>U10+U11+U12+U13+U14+U15+U16+U17+U18+U19+U20+U21</f>
        <v>14302191.900000002</v>
      </c>
      <c r="V23" s="27">
        <f>V10+V11+V12+V13+V14+V15+V16+V17+V18+V19+V20+V21+V22</f>
        <v>14302191.9</v>
      </c>
      <c r="W23" s="27">
        <f>W10+W11+W12+W13+W14+W15+W16+W17+W18+W19+W20+W21+W22</f>
        <v>14628089.4</v>
      </c>
      <c r="X23" s="27">
        <f>IFERROR(W23/V23*100,"-")</f>
        <v>102.27865422502127</v>
      </c>
      <c r="Y23" s="26">
        <f t="shared" si="19"/>
        <v>102.27865422502124</v>
      </c>
      <c r="Z23" s="21">
        <f>Z10+Z11+Z12+Z13+Z14+Z15+Z16+Z17+Z18+Z19+Z20+Z21+Z22</f>
        <v>321464.10000000003</v>
      </c>
      <c r="AA23" s="21">
        <f>AA10+AA11+AA12+AA13+AA14+AA15+AA16+AA17+AA18+AA19+AA20+AA21+AA22</f>
        <v>321464.10000000003</v>
      </c>
      <c r="AB23" s="21">
        <f>AB10+AB11+AB12+AB13+AB14+AB15+AB16+AB17+AB18+AB19+AB20+AB21+AB22</f>
        <v>209172.19999999998</v>
      </c>
      <c r="AC23" s="28">
        <f>IFERROR(AB23/AA23*100,"-")</f>
        <v>65.06860330593679</v>
      </c>
      <c r="AD23" s="29">
        <f t="shared" si="21"/>
        <v>65.06860330593679</v>
      </c>
      <c r="AE23" s="21">
        <f>SUM(AE10:AE22)</f>
        <v>75012.799999999988</v>
      </c>
      <c r="AF23" s="21">
        <f>SUM(AF10:AF22)</f>
        <v>75012.799999999988</v>
      </c>
      <c r="AG23" s="21">
        <f>SUM(AG10:AG22)</f>
        <v>29416.799999999999</v>
      </c>
      <c r="AH23" s="28">
        <f>IFERROR(AG23/AF23*100,"-")</f>
        <v>39.215707185973599</v>
      </c>
      <c r="AI23" s="26">
        <f t="shared" si="23"/>
        <v>39.215707185973599</v>
      </c>
      <c r="AJ23" s="37">
        <f>SUM(AJ10:AJ22)</f>
        <v>13980727.800000001</v>
      </c>
      <c r="AK23" s="37">
        <f>SUM(AK10:AK22)</f>
        <v>13980727.800000001</v>
      </c>
      <c r="AL23" s="37">
        <f>SUM(AL10:AL22)</f>
        <v>14418917.200000003</v>
      </c>
      <c r="AM23" s="30">
        <f>IFERROR(AL23/AK23*100,"-")</f>
        <v>103.13423883411852</v>
      </c>
      <c r="AN23" s="26">
        <f t="shared" si="25"/>
        <v>103.13423883411852</v>
      </c>
      <c r="AO23" s="37">
        <f>SUM(AO10:AO22)</f>
        <v>16163993.399999999</v>
      </c>
      <c r="AP23" s="37">
        <f>SUM(AP10:AP22)</f>
        <v>16163993.399999999</v>
      </c>
      <c r="AQ23" s="37">
        <f>SUM(AQ10:AQ22)</f>
        <v>18899580.300000001</v>
      </c>
      <c r="AR23" s="28">
        <f>IFERROR(AQ23/AP23*100,"-")</f>
        <v>116.92395457177062</v>
      </c>
      <c r="AS23" s="26">
        <f t="shared" si="27"/>
        <v>116.92395457177062</v>
      </c>
      <c r="AT23" s="37">
        <f>AT10+AT11+AT12+AT13+AT14+AT15+AT16+AT17+AT18+AT19+AT20+AT21+AT22</f>
        <v>590000</v>
      </c>
      <c r="AU23" s="37">
        <f>AU10+AU11+AU12+AU13+AU14+AU15+AU16+AU17+AU18+AU19+AU20+AU21+AU22</f>
        <v>590000</v>
      </c>
      <c r="AV23" s="37">
        <f>AV10+AV11+AV12+AV13+AV14+AV15+AV16+AV17+AV18+AV19+AV20+AV21+AV22</f>
        <v>762716.8</v>
      </c>
      <c r="AW23" s="31">
        <f>IFERROR(AV23/AU23*100,"-")</f>
        <v>129.27403389830511</v>
      </c>
      <c r="AX23" s="32">
        <f t="shared" si="29"/>
        <v>129.27403389830511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3028410</v>
      </c>
      <c r="BC23" s="37">
        <f t="shared" si="39"/>
        <v>3028410</v>
      </c>
      <c r="BD23" s="37">
        <f t="shared" si="39"/>
        <v>3028410</v>
      </c>
      <c r="BE23" s="37">
        <f t="shared" si="39"/>
        <v>9550014.8000000007</v>
      </c>
      <c r="BF23" s="37">
        <f t="shared" si="39"/>
        <v>9550014.8000000007</v>
      </c>
      <c r="BG23" s="37">
        <f t="shared" si="39"/>
        <v>9550014.8000000007</v>
      </c>
      <c r="BH23" s="37">
        <f>BH10+BH11+BH12+BH13+BH14+BH15+BH16+BH17+BH18+BH19+BH20+BH21+BH22</f>
        <v>847042.5</v>
      </c>
      <c r="BI23" s="37">
        <f t="shared" si="39"/>
        <v>847042.5</v>
      </c>
      <c r="BJ23" s="37">
        <f t="shared" si="39"/>
        <v>847042.5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235134.5</v>
      </c>
      <c r="BP23" s="37">
        <f t="shared" si="39"/>
        <v>305364.90000000002</v>
      </c>
      <c r="BQ23" s="39">
        <f t="shared" si="39"/>
        <v>2270988.7999999998</v>
      </c>
      <c r="BR23" s="39">
        <f t="shared" si="39"/>
        <v>2270988.7999999998</v>
      </c>
      <c r="BS23" s="39">
        <f t="shared" si="39"/>
        <v>2315524.3000000003</v>
      </c>
      <c r="BT23" s="33">
        <f t="shared" si="30"/>
        <v>101.96106207128808</v>
      </c>
      <c r="BU23" s="37">
        <f t="shared" ref="BU23:DC23" si="40">BU10+BU11+BU12+BU13+BU14+BU15+BU16+BU17+BU18+BU19+BU20+BU21+BU22</f>
        <v>1790072.6</v>
      </c>
      <c r="BV23" s="37">
        <f t="shared" si="40"/>
        <v>1790072.6</v>
      </c>
      <c r="BW23" s="37">
        <f>BW10+BW11+BW12+BW13+BW14+BW15+BW16+BW17+BW18+BW19+BW20+BW21+BW22</f>
        <v>1821509.7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151716.20000000001</v>
      </c>
      <c r="CC23" s="37">
        <f t="shared" si="40"/>
        <v>135139.6</v>
      </c>
      <c r="CD23" s="37">
        <f t="shared" si="40"/>
        <v>329200</v>
      </c>
      <c r="CE23" s="37">
        <f t="shared" si="40"/>
        <v>329200</v>
      </c>
      <c r="CF23" s="37">
        <f t="shared" si="40"/>
        <v>358875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45433016.200000003</v>
      </c>
      <c r="CK23" s="37">
        <f>CK10+CK11+CK12+CK13+CK14+CK15+CK16+CK17+CK18+CK19+CK20+CK21+CK22</f>
        <v>45433016.200000003</v>
      </c>
      <c r="CL23" s="37">
        <f t="shared" si="40"/>
        <v>20254045.100000001</v>
      </c>
      <c r="CM23" s="37">
        <f t="shared" si="40"/>
        <v>15799999.699999999</v>
      </c>
      <c r="CN23" s="37">
        <f t="shared" si="40"/>
        <v>15799999.699999999</v>
      </c>
      <c r="CO23" s="37">
        <f t="shared" si="40"/>
        <v>15262232.700000001</v>
      </c>
      <c r="CP23" s="37">
        <f t="shared" si="40"/>
        <v>16274058.6</v>
      </c>
      <c r="CQ23" s="37">
        <f t="shared" si="40"/>
        <v>16274058.6</v>
      </c>
      <c r="CR23" s="37">
        <f t="shared" si="40"/>
        <v>18624090.399999999</v>
      </c>
      <c r="CS23" s="37">
        <f t="shared" si="40"/>
        <v>5403705.0999999996</v>
      </c>
      <c r="CT23" s="37">
        <f t="shared" si="40"/>
        <v>5403705.0999999996</v>
      </c>
      <c r="CU23" s="37">
        <f t="shared" si="40"/>
        <v>5947467.3000000007</v>
      </c>
      <c r="CV23" s="37">
        <f t="shared" si="40"/>
        <v>300000</v>
      </c>
      <c r="CW23" s="37">
        <f t="shared" si="40"/>
        <v>300000</v>
      </c>
      <c r="CX23" s="37">
        <f t="shared" si="40"/>
        <v>285026.40000000002</v>
      </c>
      <c r="CY23" s="37">
        <f t="shared" si="40"/>
        <v>2603600</v>
      </c>
      <c r="CZ23" s="37">
        <f t="shared" si="40"/>
        <v>2603600</v>
      </c>
      <c r="DA23" s="37">
        <f t="shared" si="40"/>
        <v>2689347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-51704</v>
      </c>
      <c r="DH23" s="37">
        <f t="shared" si="41"/>
        <v>0</v>
      </c>
      <c r="DI23" s="37">
        <f t="shared" si="41"/>
        <v>147499133</v>
      </c>
      <c r="DJ23" s="37">
        <f t="shared" si="41"/>
        <v>147499133</v>
      </c>
      <c r="DK23" s="37">
        <f t="shared" si="41"/>
        <v>130230517.60000002</v>
      </c>
      <c r="DL23" s="37">
        <f t="shared" si="41"/>
        <v>11035</v>
      </c>
      <c r="DM23" s="37">
        <f t="shared" si="41"/>
        <v>11035</v>
      </c>
      <c r="DN23" s="37">
        <f t="shared" si="41"/>
        <v>12472</v>
      </c>
      <c r="DO23" s="37">
        <f t="shared" si="41"/>
        <v>290060.3</v>
      </c>
      <c r="DP23" s="37">
        <f t="shared" si="41"/>
        <v>290060.3</v>
      </c>
      <c r="DQ23" s="37">
        <f t="shared" si="41"/>
        <v>204949.1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250000</v>
      </c>
      <c r="DX23" s="37">
        <f t="shared" si="41"/>
        <v>15000</v>
      </c>
      <c r="DY23" s="37">
        <f t="shared" si="41"/>
        <v>15000</v>
      </c>
      <c r="DZ23" s="37">
        <f>DZ10+DZ11+DZ12+DZ13+DZ14+DZ15+DZ16+DZ17+DZ18+DZ19+DZ20+DZ21+DZ22</f>
        <v>45471.1</v>
      </c>
      <c r="EA23" s="37">
        <f t="shared" si="41"/>
        <v>5426511</v>
      </c>
      <c r="EB23" s="37">
        <f t="shared" si="41"/>
        <v>5426511</v>
      </c>
      <c r="EC23" s="37">
        <f t="shared" si="41"/>
        <v>673000</v>
      </c>
      <c r="ED23" s="37">
        <f t="shared" si="41"/>
        <v>0</v>
      </c>
      <c r="EE23" s="37">
        <f t="shared" si="41"/>
        <v>5742606.2999999998</v>
      </c>
      <c r="EF23" s="37">
        <f t="shared" si="41"/>
        <v>5742606.2999999998</v>
      </c>
      <c r="EG23" s="37">
        <f t="shared" si="41"/>
        <v>1185892.2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 varchutyun</cp:lastModifiedBy>
  <cp:lastPrinted>2025-11-12T06:24:23Z</cp:lastPrinted>
  <dcterms:created xsi:type="dcterms:W3CDTF">2002-03-15T09:46:46Z</dcterms:created>
  <dcterms:modified xsi:type="dcterms:W3CDTF">2026-02-03T12:25:31Z</dcterms:modified>
</cp:coreProperties>
</file>