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c15\Desktop\եկամուտ\"/>
    </mc:Choice>
  </mc:AlternateContent>
  <bookViews>
    <workbookView xWindow="0" yWindow="0" windowWidth="23250" windowHeight="120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AQ11" i="22" l="1"/>
  <c r="AQ12" i="22"/>
  <c r="AQ13" i="22"/>
  <c r="AQ14" i="22"/>
  <c r="AQ15" i="22"/>
  <c r="AQ16" i="22"/>
  <c r="AQ17" i="22"/>
  <c r="AQ18" i="22"/>
  <c r="AQ19" i="22"/>
  <c r="AQ20" i="22"/>
  <c r="Z21" i="22" l="1"/>
  <c r="U21" i="22"/>
  <c r="J11" i="22" l="1"/>
  <c r="J12" i="22"/>
  <c r="J13" i="22"/>
  <c r="J14" i="22"/>
  <c r="J15" i="22"/>
  <c r="J16" i="22"/>
  <c r="J17" i="22"/>
  <c r="J18" i="22"/>
  <c r="J19" i="22"/>
  <c r="J20" i="22"/>
  <c r="EF21" i="22" l="1"/>
  <c r="L11" i="22" l="1"/>
  <c r="L12" i="22"/>
  <c r="L13" i="22"/>
  <c r="L14" i="22"/>
  <c r="L15" i="22"/>
  <c r="L16" i="22"/>
  <c r="L17" i="22"/>
  <c r="L18" i="22"/>
  <c r="L19" i="22"/>
  <c r="L20" i="22"/>
  <c r="AO21" i="22" l="1"/>
  <c r="AP21" i="22"/>
  <c r="CO21" i="22"/>
  <c r="BI21" i="22"/>
  <c r="AQ21" i="22" l="1"/>
  <c r="CT21" i="22"/>
  <c r="BH21" i="22"/>
  <c r="DL14" i="22" l="1"/>
  <c r="DL15" i="22"/>
  <c r="DL17" i="22"/>
  <c r="DL18" i="22"/>
  <c r="BZ21" i="22"/>
  <c r="AA25" i="22" l="1"/>
  <c r="V21" i="22"/>
  <c r="CE20" i="22" l="1"/>
  <c r="BT20" i="22" s="1"/>
  <c r="P20" i="22"/>
  <c r="CE19" i="22"/>
  <c r="BT19" i="22" s="1"/>
  <c r="P19" i="22"/>
  <c r="CE18" i="22"/>
  <c r="BT18" i="22" s="1"/>
  <c r="P18" i="22"/>
  <c r="CE17" i="22"/>
  <c r="BT17" i="22" s="1"/>
  <c r="P17" i="22"/>
  <c r="CE16" i="22"/>
  <c r="BT16" i="22" s="1"/>
  <c r="P16" i="22"/>
  <c r="CE15" i="22"/>
  <c r="BT15" i="22" s="1"/>
  <c r="P15" i="22"/>
  <c r="CE14" i="22"/>
  <c r="BT14" i="22" s="1"/>
  <c r="P14" i="22"/>
  <c r="CE13" i="22"/>
  <c r="BT13" i="22" s="1"/>
  <c r="P13" i="22"/>
  <c r="P12" i="22"/>
  <c r="CE11" i="22"/>
  <c r="BT11" i="22" s="1"/>
  <c r="P11" i="22"/>
  <c r="P10" i="22"/>
  <c r="P21" i="22" l="1"/>
  <c r="CE12" i="22"/>
  <c r="BT12" i="22" s="1"/>
  <c r="EI24" i="22" l="1"/>
  <c r="EB24" i="22"/>
  <c r="DY24" i="22"/>
  <c r="DS24" i="22"/>
  <c r="CZ24" i="22"/>
  <c r="CT24" i="22"/>
  <c r="CK24" i="22"/>
  <c r="CH24" i="22"/>
  <c r="BT24" i="22"/>
  <c r="BN24" i="22"/>
  <c r="BB24" i="22"/>
  <c r="AJ24" i="22"/>
  <c r="EI23" i="22"/>
  <c r="EB23" i="22"/>
  <c r="DY23" i="22"/>
  <c r="DS23" i="22"/>
  <c r="CZ23" i="22"/>
  <c r="CT23" i="22"/>
  <c r="CK23" i="22"/>
  <c r="CH23" i="22"/>
  <c r="BT23" i="22"/>
  <c r="BN23" i="22"/>
  <c r="BB23" i="22"/>
  <c r="AJ23" i="22"/>
  <c r="EI22" i="22"/>
  <c r="EB22" i="22"/>
  <c r="DY22" i="22"/>
  <c r="DS22" i="22"/>
  <c r="CZ22" i="22"/>
  <c r="CT22" i="22"/>
  <c r="CK22" i="22"/>
  <c r="CH22" i="22"/>
  <c r="BT22" i="22"/>
  <c r="BN22" i="22"/>
  <c r="BB22" i="22"/>
  <c r="AJ22" i="22"/>
  <c r="BE21" i="22" l="1"/>
  <c r="Q10" i="22" l="1"/>
  <c r="O11" i="22" l="1"/>
  <c r="O12" i="22"/>
  <c r="O13" i="22"/>
  <c r="O14" i="22"/>
  <c r="O15" i="22"/>
  <c r="O16" i="22"/>
  <c r="O17" i="22"/>
  <c r="O18" i="22"/>
  <c r="O19" i="22"/>
  <c r="O20" i="22"/>
  <c r="O10" i="22"/>
  <c r="Q11" i="22"/>
  <c r="Q12" i="22"/>
  <c r="Q13" i="22"/>
  <c r="Q14" i="22"/>
  <c r="Q15" i="22"/>
  <c r="Q16" i="22"/>
  <c r="Q17" i="22"/>
  <c r="Q18" i="22"/>
  <c r="Q19" i="22"/>
  <c r="Q20" i="22"/>
  <c r="DN10" i="22" l="1"/>
  <c r="L10" i="22"/>
  <c r="DN11" i="22"/>
  <c r="DN12" i="22"/>
  <c r="DN13" i="22"/>
  <c r="DN14" i="22"/>
  <c r="DN15" i="22"/>
  <c r="DN16" i="22"/>
  <c r="DN17" i="22"/>
  <c r="DN18" i="22"/>
  <c r="DN19" i="22"/>
  <c r="DN20" i="22"/>
  <c r="J10" i="22"/>
  <c r="AD21" i="22" l="1"/>
  <c r="AE21" i="22"/>
  <c r="DL19" i="22" l="1"/>
  <c r="DL11" i="22"/>
  <c r="DL12" i="22"/>
  <c r="DL13" i="22"/>
  <c r="DL16" i="22"/>
  <c r="DL20" i="22"/>
  <c r="DL10" i="22"/>
  <c r="DF24" i="22"/>
  <c r="DC24" i="22"/>
  <c r="CQ24" i="22"/>
  <c r="CB24" i="22"/>
  <c r="BY24" i="22"/>
  <c r="BE24" i="22"/>
  <c r="AT24" i="22"/>
  <c r="Z24" i="22"/>
  <c r="F24" i="22"/>
  <c r="DF23" i="22"/>
  <c r="DC23" i="22"/>
  <c r="CQ23" i="22"/>
  <c r="CB23" i="22"/>
  <c r="BY23" i="22"/>
  <c r="BE23" i="22"/>
  <c r="AT23" i="22"/>
  <c r="Z23" i="22"/>
  <c r="F23" i="22"/>
  <c r="DF22" i="22"/>
  <c r="DC22" i="22"/>
  <c r="CQ22" i="22"/>
  <c r="CB22" i="22"/>
  <c r="BY22" i="22"/>
  <c r="BE22" i="22"/>
  <c r="AT22" i="22"/>
  <c r="Z22" i="22"/>
  <c r="F22" i="22"/>
  <c r="BB20" i="22"/>
  <c r="AY20" i="22"/>
  <c r="K20" i="22" s="1"/>
  <c r="BB19" i="22"/>
  <c r="AY19" i="22"/>
  <c r="K19" i="22" s="1"/>
  <c r="BB18" i="22"/>
  <c r="AY18" i="22"/>
  <c r="K18" i="22" s="1"/>
  <c r="BB17" i="22"/>
  <c r="AY17" i="22"/>
  <c r="K17" i="22" s="1"/>
  <c r="BB16" i="22"/>
  <c r="AY16" i="22"/>
  <c r="K16" i="22" s="1"/>
  <c r="BB15" i="22"/>
  <c r="AY15" i="22"/>
  <c r="K15" i="22" s="1"/>
  <c r="BB14" i="22"/>
  <c r="AY14" i="22"/>
  <c r="K14" i="22" s="1"/>
  <c r="BB13" i="22"/>
  <c r="AY13" i="22"/>
  <c r="K13" i="22" s="1"/>
  <c r="BB12" i="22"/>
  <c r="AY12" i="22"/>
  <c r="K12" i="22" s="1"/>
  <c r="BB11" i="22"/>
  <c r="AY11" i="22"/>
  <c r="K11" i="22" s="1"/>
  <c r="BB10" i="22"/>
  <c r="AY10" i="22"/>
  <c r="K10" i="22" s="1"/>
  <c r="K21" i="22" l="1"/>
  <c r="DM14" i="22"/>
  <c r="DM12" i="22"/>
  <c r="DM15" i="22"/>
  <c r="DM18" i="22"/>
  <c r="DM20" i="22"/>
  <c r="DM10" i="22"/>
  <c r="DM19" i="22"/>
  <c r="DM17" i="22"/>
  <c r="DM13" i="22"/>
  <c r="DM16" i="22"/>
  <c r="AH14" i="22"/>
  <c r="AG14" i="22"/>
  <c r="DC21" i="22"/>
  <c r="DM21" i="22" l="1"/>
  <c r="AU21" i="22"/>
  <c r="ED21" i="22"/>
  <c r="W10" i="22" l="1"/>
  <c r="AG10" i="22" l="1"/>
  <c r="AH10" i="22"/>
  <c r="D21" i="22"/>
  <c r="AG17" i="22" l="1"/>
  <c r="AH17" i="22"/>
  <c r="AH20" i="22"/>
  <c r="E18" i="23"/>
  <c r="AG20" i="22"/>
  <c r="AH13" i="22"/>
  <c r="AG13" i="22"/>
  <c r="AG12" i="22"/>
  <c r="E10" i="23"/>
  <c r="AH12" i="22"/>
  <c r="AG18" i="22"/>
  <c r="E16" i="23"/>
  <c r="AH18" i="22"/>
  <c r="AG11" i="22"/>
  <c r="E9" i="23"/>
  <c r="AH11" i="22"/>
  <c r="E14" i="23"/>
  <c r="AG16" i="22"/>
  <c r="AH16" i="22"/>
  <c r="AH15" i="22"/>
  <c r="AG15" i="22"/>
  <c r="E13" i="23"/>
  <c r="E17" i="23"/>
  <c r="AH19" i="22"/>
  <c r="AG19" i="22"/>
  <c r="AF21" i="22"/>
  <c r="L21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I21" i="22"/>
  <c r="CF21" i="22"/>
  <c r="CC21" i="22"/>
  <c r="BL21" i="22"/>
  <c r="BF21" i="22"/>
  <c r="AK21" i="22"/>
  <c r="AA21" i="22"/>
  <c r="BS11" i="22"/>
  <c r="BS12" i="22"/>
  <c r="BS13" i="22"/>
  <c r="BS14" i="22"/>
  <c r="BS15" i="22"/>
  <c r="BS16" i="22"/>
  <c r="BS17" i="22"/>
  <c r="BS18" i="22"/>
  <c r="BS19" i="22"/>
  <c r="BS20" i="22"/>
  <c r="E11" i="23"/>
  <c r="E12" i="23"/>
  <c r="E15" i="23"/>
  <c r="AV11" i="22"/>
  <c r="EJ20" i="22"/>
  <c r="EH19" i="22"/>
  <c r="CL21" i="22"/>
  <c r="CM21" i="22"/>
  <c r="BR21" i="22"/>
  <c r="BO21" i="22"/>
  <c r="BM21" i="22"/>
  <c r="BN21" i="22" s="1"/>
  <c r="EI12" i="22"/>
  <c r="F12" i="22" s="1"/>
  <c r="EI14" i="22"/>
  <c r="F14" i="22" s="1"/>
  <c r="EI16" i="22"/>
  <c r="F16" i="22" s="1"/>
  <c r="EI18" i="22"/>
  <c r="F18" i="22" s="1"/>
  <c r="EI20" i="22"/>
  <c r="F20" i="22" s="1"/>
  <c r="AV12" i="22"/>
  <c r="AV13" i="22"/>
  <c r="AV14" i="22"/>
  <c r="AV15" i="22"/>
  <c r="AV16" i="22"/>
  <c r="AV17" i="22"/>
  <c r="AV18" i="22"/>
  <c r="AV19" i="22"/>
  <c r="AV20" i="22"/>
  <c r="AV10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P80" i="23" s="1"/>
  <c r="H43" i="23"/>
  <c r="G43" i="23"/>
  <c r="G77" i="23"/>
  <c r="G74" i="23"/>
  <c r="G58" i="23"/>
  <c r="G52" i="23"/>
  <c r="G42" i="23"/>
  <c r="G76" i="23"/>
  <c r="G54" i="23"/>
  <c r="P67" i="23"/>
  <c r="H67" i="23"/>
  <c r="H80" i="23" s="1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Z82" i="28" s="1"/>
  <c r="V82" i="28"/>
  <c r="T82" i="28"/>
  <c r="U82" i="28" s="1"/>
  <c r="D82" i="28"/>
  <c r="C82" i="28"/>
  <c r="EC81" i="28"/>
  <c r="EF81" i="28" s="1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R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Q80" i="28" s="1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M79" i="28" s="1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R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R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R76" i="28" s="1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EC73" i="28"/>
  <c r="EF73" i="28" s="1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M72" i="28" s="1"/>
  <c r="EC71" i="28"/>
  <c r="EF71" i="28" s="1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R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O67" i="28"/>
  <c r="P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M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 s="1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P62" i="28" s="1"/>
  <c r="R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P50" i="28" s="1"/>
  <c r="R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R48" i="28" s="1"/>
  <c r="L48" i="28"/>
  <c r="N48" i="28" s="1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M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P46" i="28" s="1"/>
  <c r="R46" i="28" s="1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 s="1"/>
  <c r="L45" i="28"/>
  <c r="J45" i="28"/>
  <c r="EC44" i="28"/>
  <c r="E44" i="28" s="1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R44" i="28" s="1"/>
  <c r="L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E43" i="28" s="1"/>
  <c r="F43" i="28" s="1"/>
  <c r="H43" i="28" s="1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M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Q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R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H41" i="28" s="1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R40" i="28" s="1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H39" i="28" s="1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K37" i="28" s="1"/>
  <c r="M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Q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R36" i="28" s="1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M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P34" i="28" s="1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Q32" i="28" s="1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N29" i="28" s="1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K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N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Q26" i="28" s="1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S26" i="28" s="1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K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Q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P23" i="28" s="1"/>
  <c r="R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O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S21" i="28" s="1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O17" i="28" s="1"/>
  <c r="BQ17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P15" i="28" s="1"/>
  <c r="R15" i="28" s="1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ED13" i="28" s="1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O13" i="28" s="1"/>
  <c r="BQ13" i="28" s="1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R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ED11" i="28" s="1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N82" i="28" s="1"/>
  <c r="BO82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Q82" i="28" s="1"/>
  <c r="O11" i="28"/>
  <c r="P11" i="28" s="1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O82" i="27" s="1"/>
  <c r="AK82" i="27"/>
  <c r="AI82" i="27"/>
  <c r="AF82" i="27"/>
  <c r="AD82" i="27"/>
  <c r="AA82" i="27"/>
  <c r="Y82" i="27"/>
  <c r="Z82" i="27" s="1"/>
  <c r="V82" i="27"/>
  <c r="X82" i="27" s="1"/>
  <c r="T82" i="27"/>
  <c r="U82" i="27" s="1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S79" i="27" s="1"/>
  <c r="L79" i="27"/>
  <c r="N79" i="27" s="1"/>
  <c r="J79" i="27"/>
  <c r="EA78" i="27"/>
  <c r="DX78" i="27"/>
  <c r="DU78" i="27"/>
  <c r="DR78" i="27"/>
  <c r="DO78" i="27"/>
  <c r="DL78" i="27"/>
  <c r="DI78" i="27"/>
  <c r="G78" i="27"/>
  <c r="DG78" i="27"/>
  <c r="E78" i="27" s="1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EA77" i="27"/>
  <c r="E77" i="27" s="1"/>
  <c r="F77" i="27" s="1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R76" i="27" s="1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O73" i="27" s="1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E72" i="27" s="1"/>
  <c r="F72" i="27" s="1"/>
  <c r="H72" i="27" s="1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R71" i="27" s="1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K71" i="27" s="1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H69" i="27" s="1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R68" i="27" s="1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N68" i="27" s="1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K66" i="27" s="1"/>
  <c r="M66" i="27" s="1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E64" i="27" s="1"/>
  <c r="F64" i="27" s="1"/>
  <c r="H64" i="27" s="1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N64" i="27" s="1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N62" i="27" s="1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Q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R58" i="27" s="1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N57" i="27" s="1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P55" i="27" s="1"/>
  <c r="R55" i="27" s="1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S52" i="27" s="1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E50" i="27" s="1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R49" i="27" s="1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L45" i="27"/>
  <c r="M45" i="27" s="1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O44" i="27" s="1"/>
  <c r="BQ44" i="27" s="1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K43" i="27" s="1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R42" i="27" s="1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O39" i="27" s="1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R36" i="27" s="1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E35" i="27" s="1"/>
  <c r="F35" i="27" s="1"/>
  <c r="H35" i="27" s="1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 s="1"/>
  <c r="M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R34" i="27" s="1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J34" i="27"/>
  <c r="EA33" i="27"/>
  <c r="E33" i="27" s="1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P33" i="27" s="1"/>
  <c r="R33" i="27" s="1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O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P31" i="27" s="1"/>
  <c r="R31" i="27" s="1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N30" i="27" s="1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R28" i="27" s="1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R27" i="27" s="1"/>
  <c r="BO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Q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S25" i="27" s="1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R24" i="27" s="1"/>
  <c r="L24" i="27"/>
  <c r="N24" i="27" s="1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Q23" i="27" s="1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L22" i="27"/>
  <c r="M22" i="27" s="1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L18" i="27"/>
  <c r="N18" i="27" s="1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Q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S17" i="27" s="1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 s="1"/>
  <c r="Q16" i="27"/>
  <c r="O16" i="27"/>
  <c r="P16" i="27" s="1"/>
  <c r="R16" i="27" s="1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O14" i="27" s="1"/>
  <c r="BQ14" i="27" s="1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S14" i="27" s="1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N13" i="27" s="1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Q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S12" i="27" s="1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R11" i="27" s="1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P10" i="27" s="1"/>
  <c r="R10" i="27" s="1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F10" i="26" s="1"/>
  <c r="G10" i="26" s="1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P82" i="26" s="1"/>
  <c r="AR82" i="26" s="1"/>
  <c r="AL82" i="26"/>
  <c r="AN82" i="26" s="1"/>
  <c r="AJ82" i="26"/>
  <c r="AK82" i="26" s="1"/>
  <c r="AG82" i="26"/>
  <c r="AE82" i="26"/>
  <c r="AF82" i="26" s="1"/>
  <c r="AB82" i="26"/>
  <c r="Z82" i="26"/>
  <c r="AA82" i="26" s="1"/>
  <c r="AC82" i="26" s="1"/>
  <c r="W82" i="26"/>
  <c r="Y82" i="26" s="1"/>
  <c r="U82" i="26"/>
  <c r="V82" i="26" s="1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S81" i="26" s="1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 s="1"/>
  <c r="Y81" i="26"/>
  <c r="V81" i="26"/>
  <c r="X81" i="26" s="1"/>
  <c r="R81" i="26"/>
  <c r="T81" i="26" s="1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I80" i="26" s="1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L80" i="26" s="1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T79" i="26" s="1"/>
  <c r="P79" i="26"/>
  <c r="Q79" i="26" s="1"/>
  <c r="S79" i="26" s="1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 s="1"/>
  <c r="R78" i="26"/>
  <c r="P78" i="26"/>
  <c r="M78" i="26"/>
  <c r="K78" i="26"/>
  <c r="ED77" i="26"/>
  <c r="F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M77" i="26"/>
  <c r="O77" i="26" s="1"/>
  <c r="K77" i="26"/>
  <c r="L77" i="26" s="1"/>
  <c r="ED76" i="26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P76" i="26" s="1"/>
  <c r="BR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R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 s="1"/>
  <c r="DH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T73" i="26" s="1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L72" i="26" s="1"/>
  <c r="ED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T71" i="26" s="1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M70" i="26"/>
  <c r="K70" i="26"/>
  <c r="O70" i="26" s="1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M66" i="26"/>
  <c r="O66" i="26" s="1"/>
  <c r="K66" i="26"/>
  <c r="ED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P64" i="26" s="1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O64" i="26" s="1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N63" i="26" s="1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S62" i="26" s="1"/>
  <c r="P62" i="26"/>
  <c r="Q62" i="26" s="1"/>
  <c r="M62" i="26"/>
  <c r="K62" i="26"/>
  <c r="ED61" i="26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N58" i="26" s="1"/>
  <c r="ED57" i="26"/>
  <c r="EE57" i="26" s="1"/>
  <c r="DX57" i="26"/>
  <c r="DU57" i="26"/>
  <c r="DR57" i="26"/>
  <c r="DO57" i="26"/>
  <c r="DL57" i="26"/>
  <c r="DJ57" i="26"/>
  <c r="H57" i="26" s="1"/>
  <c r="DH57" i="26"/>
  <c r="DI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O57" i="26" s="1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R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R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T53" i="26" s="1"/>
  <c r="P53" i="26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 s="1"/>
  <c r="M52" i="26"/>
  <c r="K52" i="26"/>
  <c r="L52" i="26" s="1"/>
  <c r="N52" i="26" s="1"/>
  <c r="ED51" i="26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Q51" i="26" s="1"/>
  <c r="M51" i="26"/>
  <c r="O51" i="26" s="1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S50" i="26" s="1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F48" i="26" s="1"/>
  <c r="G48" i="26" s="1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I45" i="26" s="1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I42" i="26" s="1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S42" i="26" s="1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P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S37" i="26" s="1"/>
  <c r="BO37" i="26"/>
  <c r="BP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T37" i="26" s="1"/>
  <c r="M37" i="26"/>
  <c r="K37" i="26"/>
  <c r="L37" i="26" s="1"/>
  <c r="N37" i="26" s="1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O36" i="26" s="1"/>
  <c r="ED35" i="26"/>
  <c r="EE35" i="26" s="1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S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S35" i="26" s="1"/>
  <c r="P35" i="26"/>
  <c r="Q35" i="26" s="1"/>
  <c r="M35" i="26"/>
  <c r="K35" i="26"/>
  <c r="L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S34" i="26" s="1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M33" i="26"/>
  <c r="K33" i="26"/>
  <c r="L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ED31" i="26"/>
  <c r="EE31" i="26" s="1"/>
  <c r="DX31" i="26"/>
  <c r="DU31" i="26"/>
  <c r="DR31" i="26"/>
  <c r="DO31" i="26"/>
  <c r="DL31" i="26"/>
  <c r="DJ31" i="26"/>
  <c r="H31" i="26" s="1"/>
  <c r="DH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S31" i="26" s="1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T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M30" i="26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M29" i="26"/>
  <c r="K29" i="26"/>
  <c r="L29" i="26" s="1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S28" i="26" s="1"/>
  <c r="M28" i="26"/>
  <c r="O28" i="26" s="1"/>
  <c r="K28" i="26"/>
  <c r="L28" i="26" s="1"/>
  <c r="ED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L27" i="26" s="1"/>
  <c r="N27" i="26" s="1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M25" i="26"/>
  <c r="O25" i="26" s="1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Q23" i="26" s="1"/>
  <c r="M23" i="26"/>
  <c r="K23" i="26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S22" i="26" s="1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M22" i="26"/>
  <c r="O22" i="26" s="1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T21" i="26" s="1"/>
  <c r="P21" i="26"/>
  <c r="Q21" i="26" s="1"/>
  <c r="M21" i="26"/>
  <c r="K21" i="26"/>
  <c r="L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T18" i="26" s="1"/>
  <c r="P18" i="26"/>
  <c r="M18" i="26"/>
  <c r="K18" i="26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P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T17" i="26" s="1"/>
  <c r="P17" i="26"/>
  <c r="Q17" i="26" s="1"/>
  <c r="S17" i="26" s="1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R16" i="26" s="1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ED15" i="26"/>
  <c r="EE15" i="26" s="1"/>
  <c r="DX15" i="26"/>
  <c r="DU15" i="26"/>
  <c r="DR15" i="26"/>
  <c r="DO15" i="26"/>
  <c r="DL15" i="26"/>
  <c r="DJ15" i="26"/>
  <c r="H15" i="26" s="1"/>
  <c r="DH15" i="26"/>
  <c r="F15" i="26" s="1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T14" i="26" s="1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M13" i="26"/>
  <c r="O13" i="26" s="1"/>
  <c r="K13" i="26"/>
  <c r="ED12" i="26"/>
  <c r="EE12" i="26" s="1"/>
  <c r="DX12" i="26"/>
  <c r="DU12" i="26"/>
  <c r="DR12" i="26"/>
  <c r="DO12" i="26"/>
  <c r="DL12" i="26"/>
  <c r="DJ12" i="26"/>
  <c r="H12" i="26" s="1"/>
  <c r="DH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N12" i="26" s="1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O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T10" i="26" s="1"/>
  <c r="M10" i="26"/>
  <c r="K10" i="26"/>
  <c r="L10" i="26" s="1"/>
  <c r="N10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O80" i="23"/>
  <c r="J80" i="23"/>
  <c r="I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J21" i="22"/>
  <c r="BP21" i="22"/>
  <c r="BQ21" i="22" s="1"/>
  <c r="BX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O53" i="26"/>
  <c r="O55" i="26"/>
  <c r="O68" i="26"/>
  <c r="BS39" i="26"/>
  <c r="O40" i="26"/>
  <c r="BS54" i="26"/>
  <c r="O69" i="26"/>
  <c r="Q53" i="26"/>
  <c r="BS63" i="26"/>
  <c r="BS72" i="26"/>
  <c r="S80" i="26"/>
  <c r="AI82" i="26"/>
  <c r="T74" i="26"/>
  <c r="BS33" i="26"/>
  <c r="S55" i="26"/>
  <c r="BS74" i="26"/>
  <c r="N39" i="26"/>
  <c r="L41" i="26"/>
  <c r="Q57" i="26"/>
  <c r="S57" i="26" s="1"/>
  <c r="Q61" i="26"/>
  <c r="S61" i="26" s="1"/>
  <c r="O73" i="26"/>
  <c r="BS73" i="26"/>
  <c r="S74" i="26"/>
  <c r="Q15" i="26"/>
  <c r="Q31" i="26"/>
  <c r="S31" i="26" s="1"/>
  <c r="BS62" i="26"/>
  <c r="T64" i="26"/>
  <c r="BS77" i="26"/>
  <c r="BS80" i="26"/>
  <c r="T55" i="26"/>
  <c r="N56" i="26"/>
  <c r="O62" i="26"/>
  <c r="Q63" i="26"/>
  <c r="Q71" i="26"/>
  <c r="S71" i="26" s="1"/>
  <c r="T80" i="26"/>
  <c r="F46" i="26"/>
  <c r="J46" i="26" s="1"/>
  <c r="DI48" i="26"/>
  <c r="DI50" i="26"/>
  <c r="BS26" i="26"/>
  <c r="Q33" i="26"/>
  <c r="S33" i="26" s="1"/>
  <c r="Q37" i="26"/>
  <c r="S37" i="26" s="1"/>
  <c r="Q39" i="26"/>
  <c r="S39" i="26" s="1"/>
  <c r="BR42" i="26"/>
  <c r="O46" i="26"/>
  <c r="O48" i="26"/>
  <c r="O50" i="26"/>
  <c r="O56" i="26"/>
  <c r="BR58" i="26"/>
  <c r="DI10" i="26"/>
  <c r="L13" i="26"/>
  <c r="BP19" i="26"/>
  <c r="BP25" i="26"/>
  <c r="BP31" i="26"/>
  <c r="F32" i="26"/>
  <c r="G32" i="26" s="1"/>
  <c r="I32" i="26" s="1"/>
  <c r="F34" i="26"/>
  <c r="G34" i="26" s="1"/>
  <c r="BP35" i="26"/>
  <c r="BR35" i="26" s="1"/>
  <c r="DI43" i="26"/>
  <c r="F43" i="26"/>
  <c r="G43" i="26" s="1"/>
  <c r="DI51" i="26"/>
  <c r="F53" i="26"/>
  <c r="J53" i="26" s="1"/>
  <c r="DI59" i="26"/>
  <c r="F59" i="26"/>
  <c r="BP10" i="26"/>
  <c r="BR10" i="26" s="1"/>
  <c r="F29" i="26"/>
  <c r="G29" i="26" s="1"/>
  <c r="N47" i="26"/>
  <c r="N55" i="26"/>
  <c r="BS58" i="26"/>
  <c r="N60" i="26"/>
  <c r="BP60" i="26"/>
  <c r="BR60" i="26" s="1"/>
  <c r="BR61" i="26"/>
  <c r="L62" i="26"/>
  <c r="BP62" i="26"/>
  <c r="BR63" i="26"/>
  <c r="L66" i="26"/>
  <c r="N66" i="26" s="1"/>
  <c r="BP66" i="26"/>
  <c r="N67" i="26"/>
  <c r="L68" i="26"/>
  <c r="N68" i="26" s="1"/>
  <c r="F69" i="26"/>
  <c r="L70" i="26"/>
  <c r="N70" i="26" s="1"/>
  <c r="BP72" i="26"/>
  <c r="BR72" i="26" s="1"/>
  <c r="BP74" i="26"/>
  <c r="BR74" i="26" s="1"/>
  <c r="L76" i="26"/>
  <c r="N76" i="26" s="1"/>
  <c r="BR77" i="26"/>
  <c r="F79" i="26"/>
  <c r="G79" i="26" s="1"/>
  <c r="BP80" i="26"/>
  <c r="BR80" i="26" s="1"/>
  <c r="AH82" i="26"/>
  <c r="F62" i="26"/>
  <c r="G62" i="26" s="1"/>
  <c r="I62" i="26" s="1"/>
  <c r="F68" i="26"/>
  <c r="J68" i="26" s="1"/>
  <c r="F70" i="26"/>
  <c r="G70" i="26" s="1"/>
  <c r="F78" i="26"/>
  <c r="G78" i="26" s="1"/>
  <c r="I78" i="26" s="1"/>
  <c r="N22" i="27"/>
  <c r="BR25" i="27"/>
  <c r="E44" i="27"/>
  <c r="F44" i="27" s="1"/>
  <c r="H44" i="27" s="1"/>
  <c r="R72" i="27"/>
  <c r="BR75" i="27"/>
  <c r="S78" i="27"/>
  <c r="N33" i="27"/>
  <c r="N38" i="27"/>
  <c r="R52" i="27"/>
  <c r="R58" i="27"/>
  <c r="BR62" i="27"/>
  <c r="AM82" i="27"/>
  <c r="BQ19" i="27"/>
  <c r="R32" i="27"/>
  <c r="R73" i="27"/>
  <c r="S11" i="27"/>
  <c r="S19" i="27"/>
  <c r="N21" i="27"/>
  <c r="N23" i="27"/>
  <c r="N25" i="27"/>
  <c r="R26" i="27"/>
  <c r="N29" i="27"/>
  <c r="S30" i="27"/>
  <c r="BR33" i="27"/>
  <c r="N46" i="27"/>
  <c r="S56" i="27"/>
  <c r="R57" i="27"/>
  <c r="M58" i="27"/>
  <c r="S64" i="27"/>
  <c r="N71" i="27"/>
  <c r="S34" i="27"/>
  <c r="N40" i="27"/>
  <c r="BR46" i="27"/>
  <c r="N49" i="27"/>
  <c r="M15" i="27"/>
  <c r="E17" i="27"/>
  <c r="F17" i="27" s="1"/>
  <c r="H17" i="27" s="1"/>
  <c r="E21" i="27"/>
  <c r="BR24" i="27"/>
  <c r="P25" i="27"/>
  <c r="R25" i="27" s="1"/>
  <c r="BR41" i="27"/>
  <c r="BR48" i="27"/>
  <c r="M49" i="27"/>
  <c r="S59" i="27"/>
  <c r="BR59" i="27"/>
  <c r="N66" i="27"/>
  <c r="M67" i="27"/>
  <c r="R60" i="27"/>
  <c r="R68" i="27"/>
  <c r="S13" i="27"/>
  <c r="S15" i="27"/>
  <c r="N17" i="27"/>
  <c r="BR18" i="27"/>
  <c r="N19" i="27"/>
  <c r="BR20" i="27"/>
  <c r="K21" i="27"/>
  <c r="M21" i="27" s="1"/>
  <c r="M23" i="27"/>
  <c r="N27" i="27"/>
  <c r="N28" i="27"/>
  <c r="S28" i="27"/>
  <c r="R30" i="27"/>
  <c r="S35" i="27"/>
  <c r="R36" i="27"/>
  <c r="S40" i="27"/>
  <c r="BO41" i="27"/>
  <c r="BQ41" i="27" s="1"/>
  <c r="BR43" i="27"/>
  <c r="BO45" i="27"/>
  <c r="BR47" i="27"/>
  <c r="BR57" i="27"/>
  <c r="P59" i="27"/>
  <c r="R59" i="27" s="1"/>
  <c r="S60" i="27"/>
  <c r="S61" i="27"/>
  <c r="P62" i="27"/>
  <c r="R62" i="27" s="1"/>
  <c r="BR66" i="27"/>
  <c r="S68" i="27"/>
  <c r="S73" i="27"/>
  <c r="S74" i="27"/>
  <c r="N77" i="27"/>
  <c r="E40" i="27"/>
  <c r="I40" i="27" s="1"/>
  <c r="K47" i="27"/>
  <c r="M47" i="27" s="1"/>
  <c r="M53" i="27"/>
  <c r="P64" i="27"/>
  <c r="R64" i="27" s="1"/>
  <c r="M65" i="27"/>
  <c r="BQ78" i="27"/>
  <c r="M80" i="27"/>
  <c r="S21" i="27"/>
  <c r="BR26" i="27"/>
  <c r="N32" i="27"/>
  <c r="N73" i="27"/>
  <c r="BQ80" i="27"/>
  <c r="N12" i="27"/>
  <c r="N15" i="27"/>
  <c r="BR16" i="27"/>
  <c r="BR17" i="27"/>
  <c r="N26" i="27"/>
  <c r="S26" i="27"/>
  <c r="R29" i="27"/>
  <c r="E34" i="27"/>
  <c r="F34" i="27" s="1"/>
  <c r="H34" i="27" s="1"/>
  <c r="R35" i="27"/>
  <c r="BR37" i="27"/>
  <c r="E38" i="27"/>
  <c r="F38" i="27" s="1"/>
  <c r="H38" i="27" s="1"/>
  <c r="BQ43" i="27"/>
  <c r="BR50" i="27"/>
  <c r="S53" i="27"/>
  <c r="N55" i="27"/>
  <c r="S57" i="27"/>
  <c r="BR64" i="27"/>
  <c r="R69" i="27"/>
  <c r="N75" i="27"/>
  <c r="BR77" i="27"/>
  <c r="R78" i="27"/>
  <c r="H10" i="27"/>
  <c r="R11" i="27"/>
  <c r="K12" i="27"/>
  <c r="M12" i="27" s="1"/>
  <c r="P13" i="27"/>
  <c r="R13" i="27" s="1"/>
  <c r="K16" i="27"/>
  <c r="M16" i="27" s="1"/>
  <c r="P17" i="27"/>
  <c r="R17" i="27" s="1"/>
  <c r="E18" i="27"/>
  <c r="F18" i="27" s="1"/>
  <c r="H18" i="27" s="1"/>
  <c r="BQ18" i="27"/>
  <c r="R19" i="27"/>
  <c r="K20" i="27"/>
  <c r="M20" i="27" s="1"/>
  <c r="BO20" i="27"/>
  <c r="BQ20" i="27" s="1"/>
  <c r="P21" i="27"/>
  <c r="R21" i="27" s="1"/>
  <c r="E22" i="27"/>
  <c r="F22" i="27" s="1"/>
  <c r="H22" i="27" s="1"/>
  <c r="BQ22" i="27"/>
  <c r="K24" i="27"/>
  <c r="M24" i="27" s="1"/>
  <c r="BO24" i="27"/>
  <c r="BQ24" i="27" s="1"/>
  <c r="E25" i="27"/>
  <c r="M25" i="27"/>
  <c r="K26" i="27"/>
  <c r="M26" i="27" s="1"/>
  <c r="BO26" i="27"/>
  <c r="BQ26" i="27" s="1"/>
  <c r="E27" i="27"/>
  <c r="M27" i="27"/>
  <c r="BQ27" i="27"/>
  <c r="K28" i="27"/>
  <c r="M28" i="27" s="1"/>
  <c r="BO28" i="27"/>
  <c r="BQ28" i="27" s="1"/>
  <c r="E29" i="27"/>
  <c r="F29" i="27" s="1"/>
  <c r="H29" i="27" s="1"/>
  <c r="M29" i="27"/>
  <c r="K30" i="27"/>
  <c r="M30" i="27" s="1"/>
  <c r="BQ31" i="27"/>
  <c r="K32" i="27"/>
  <c r="M32" i="27" s="1"/>
  <c r="F33" i="27"/>
  <c r="H33" i="27" s="1"/>
  <c r="M33" i="27"/>
  <c r="BQ33" i="27"/>
  <c r="K34" i="27"/>
  <c r="M34" i="27" s="1"/>
  <c r="BO34" i="27"/>
  <c r="BQ34" i="27" s="1"/>
  <c r="K36" i="27"/>
  <c r="E37" i="27"/>
  <c r="M37" i="27"/>
  <c r="K38" i="27"/>
  <c r="M38" i="27" s="1"/>
  <c r="BO38" i="27"/>
  <c r="K39" i="27"/>
  <c r="S42" i="27"/>
  <c r="R43" i="27"/>
  <c r="R47" i="27"/>
  <c r="BQ49" i="27"/>
  <c r="M50" i="27"/>
  <c r="M52" i="27"/>
  <c r="BQ53" i="27"/>
  <c r="BQ55" i="27"/>
  <c r="BQ63" i="27"/>
  <c r="M76" i="27"/>
  <c r="E49" i="27"/>
  <c r="F49" i="27" s="1"/>
  <c r="H49" i="27" s="1"/>
  <c r="E51" i="27"/>
  <c r="F51" i="27" s="1"/>
  <c r="H51" i="27" s="1"/>
  <c r="E53" i="27"/>
  <c r="F53" i="27" s="1"/>
  <c r="H53" i="27" s="1"/>
  <c r="M56" i="27"/>
  <c r="N56" i="27"/>
  <c r="G82" i="27"/>
  <c r="BQ56" i="27"/>
  <c r="BQ69" i="27"/>
  <c r="I69" i="27"/>
  <c r="BR10" i="27"/>
  <c r="E12" i="27"/>
  <c r="F12" i="27" s="1"/>
  <c r="H12" i="27" s="1"/>
  <c r="E16" i="27"/>
  <c r="F16" i="27" s="1"/>
  <c r="H16" i="27" s="1"/>
  <c r="E24" i="27"/>
  <c r="F24" i="27" s="1"/>
  <c r="H24" i="27" s="1"/>
  <c r="E26" i="27"/>
  <c r="I26" i="27" s="1"/>
  <c r="E28" i="27"/>
  <c r="F28" i="27" s="1"/>
  <c r="H28" i="27" s="1"/>
  <c r="E30" i="27"/>
  <c r="F30" i="27" s="1"/>
  <c r="H30" i="27" s="1"/>
  <c r="E32" i="27"/>
  <c r="S41" i="27"/>
  <c r="E52" i="27"/>
  <c r="F52" i="27" s="1"/>
  <c r="H52" i="27" s="1"/>
  <c r="E54" i="27"/>
  <c r="I10" i="27"/>
  <c r="S43" i="27"/>
  <c r="S47" i="27"/>
  <c r="BR49" i="27"/>
  <c r="N50" i="27"/>
  <c r="BR51" i="27"/>
  <c r="N52" i="27"/>
  <c r="BR53" i="27"/>
  <c r="BR55" i="27"/>
  <c r="E55" i="27"/>
  <c r="E57" i="27"/>
  <c r="F57" i="27" s="1"/>
  <c r="H57" i="27" s="1"/>
  <c r="E60" i="27"/>
  <c r="F60" i="27" s="1"/>
  <c r="H60" i="27" s="1"/>
  <c r="E62" i="27"/>
  <c r="F62" i="27" s="1"/>
  <c r="H62" i="27" s="1"/>
  <c r="E66" i="27"/>
  <c r="E68" i="27"/>
  <c r="F68" i="27" s="1"/>
  <c r="H68" i="27" s="1"/>
  <c r="E71" i="27"/>
  <c r="F71" i="27" s="1"/>
  <c r="H71" i="27" s="1"/>
  <c r="E73" i="27"/>
  <c r="I73" i="27" s="1"/>
  <c r="E75" i="27"/>
  <c r="I75" i="27" s="1"/>
  <c r="S80" i="27"/>
  <c r="E81" i="27"/>
  <c r="I81" i="27" s="1"/>
  <c r="BQ81" i="27"/>
  <c r="BR56" i="27"/>
  <c r="N58" i="27"/>
  <c r="N61" i="27"/>
  <c r="BR61" i="27"/>
  <c r="N63" i="27"/>
  <c r="BR63" i="27"/>
  <c r="N65" i="27"/>
  <c r="N67" i="27"/>
  <c r="N70" i="27"/>
  <c r="BR72" i="27"/>
  <c r="N76" i="27"/>
  <c r="P79" i="27"/>
  <c r="N80" i="27"/>
  <c r="BR80" i="27"/>
  <c r="AJ82" i="27"/>
  <c r="AL82" i="27" s="1"/>
  <c r="E56" i="27"/>
  <c r="F56" i="27" s="1"/>
  <c r="H56" i="27" s="1"/>
  <c r="K57" i="27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K62" i="27"/>
  <c r="M62" i="27" s="1"/>
  <c r="BO62" i="27"/>
  <c r="BQ62" i="27" s="1"/>
  <c r="E63" i="27"/>
  <c r="K64" i="27"/>
  <c r="M64" i="27" s="1"/>
  <c r="BO64" i="27"/>
  <c r="BQ64" i="27" s="1"/>
  <c r="BO66" i="27"/>
  <c r="BQ66" i="27" s="1"/>
  <c r="E67" i="27"/>
  <c r="F67" i="27" s="1"/>
  <c r="K68" i="27"/>
  <c r="M68" i="27" s="1"/>
  <c r="BO68" i="27"/>
  <c r="BQ68" i="27" s="1"/>
  <c r="BO71" i="27"/>
  <c r="BQ71" i="27" s="1"/>
  <c r="K73" i="27"/>
  <c r="M73" i="27" s="1"/>
  <c r="E74" i="27"/>
  <c r="F74" i="27" s="1"/>
  <c r="H74" i="27" s="1"/>
  <c r="K75" i="27"/>
  <c r="M75" i="27" s="1"/>
  <c r="BO75" i="27"/>
  <c r="E76" i="27"/>
  <c r="I76" i="27" s="1"/>
  <c r="K77" i="27"/>
  <c r="BO77" i="27"/>
  <c r="BQ77" i="27" s="1"/>
  <c r="K79" i="27"/>
  <c r="K81" i="27"/>
  <c r="I77" i="27"/>
  <c r="DJ8" i="27"/>
  <c r="DM8" i="27" s="1"/>
  <c r="DP8" i="27" s="1"/>
  <c r="DS8" i="27" s="1"/>
  <c r="DV8" i="27" s="1"/>
  <c r="DY8" i="27" s="1"/>
  <c r="BQ8" i="28"/>
  <c r="AQ8" i="28"/>
  <c r="DH43" i="28"/>
  <c r="ED38" i="28"/>
  <c r="BQ39" i="28"/>
  <c r="BQ41" i="28"/>
  <c r="S44" i="28"/>
  <c r="N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S28" i="28"/>
  <c r="EF28" i="28"/>
  <c r="S32" i="28"/>
  <c r="EF32" i="28"/>
  <c r="BR35" i="28"/>
  <c r="N43" i="28"/>
  <c r="BR43" i="28"/>
  <c r="BQ43" i="28"/>
  <c r="K10" i="28"/>
  <c r="M10" i="28" s="1"/>
  <c r="S10" i="28"/>
  <c r="BO10" i="28"/>
  <c r="BQ10" i="28" s="1"/>
  <c r="K13" i="28"/>
  <c r="M13" i="28" s="1"/>
  <c r="P14" i="28"/>
  <c r="R14" i="28" s="1"/>
  <c r="K17" i="28"/>
  <c r="M17" i="28" s="1"/>
  <c r="P18" i="28"/>
  <c r="R18" i="28" s="1"/>
  <c r="K21" i="28"/>
  <c r="BQ21" i="28"/>
  <c r="P22" i="28"/>
  <c r="R22" i="28" s="1"/>
  <c r="BO25" i="28"/>
  <c r="BQ25" i="28" s="1"/>
  <c r="P26" i="28"/>
  <c r="R26" i="28" s="1"/>
  <c r="E27" i="28"/>
  <c r="F27" i="28" s="1"/>
  <c r="H27" i="28" s="1"/>
  <c r="K29" i="28"/>
  <c r="BO29" i="28"/>
  <c r="BQ29" i="28" s="1"/>
  <c r="P30" i="28"/>
  <c r="R30" i="28" s="1"/>
  <c r="K33" i="28"/>
  <c r="BO33" i="28"/>
  <c r="BQ33" i="28" s="1"/>
  <c r="BO37" i="28"/>
  <c r="P38" i="28"/>
  <c r="N10" i="28"/>
  <c r="BR10" i="28"/>
  <c r="BR39" i="28"/>
  <c r="K45" i="28"/>
  <c r="M45" i="28"/>
  <c r="BO45" i="28"/>
  <c r="BQ45" i="28" s="1"/>
  <c r="E47" i="28"/>
  <c r="I47" i="28" s="1"/>
  <c r="K49" i="28"/>
  <c r="M49" i="28" s="1"/>
  <c r="BO49" i="28"/>
  <c r="BQ49" i="28" s="1"/>
  <c r="E51" i="28"/>
  <c r="F51" i="28" s="1"/>
  <c r="H51" i="28" s="1"/>
  <c r="M51" i="28"/>
  <c r="BQ51" i="28"/>
  <c r="ED52" i="28"/>
  <c r="K53" i="28"/>
  <c r="M53" i="28" s="1"/>
  <c r="BO53" i="28"/>
  <c r="BQ53" i="28" s="1"/>
  <c r="P54" i="28"/>
  <c r="R54" i="28" s="1"/>
  <c r="E55" i="28"/>
  <c r="F55" i="28" s="1"/>
  <c r="H55" i="28" s="1"/>
  <c r="R56" i="28"/>
  <c r="ED56" i="28"/>
  <c r="K57" i="28"/>
  <c r="M57" i="28" s="1"/>
  <c r="BO57" i="28"/>
  <c r="BQ57" i="28" s="1"/>
  <c r="P58" i="28"/>
  <c r="R58" i="28" s="1"/>
  <c r="BQ59" i="28"/>
  <c r="R60" i="28"/>
  <c r="ED60" i="28"/>
  <c r="K61" i="28"/>
  <c r="M61" i="28" s="1"/>
  <c r="BO61" i="28"/>
  <c r="BQ61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BQ69" i="28" s="1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BQ75" i="28"/>
  <c r="R76" i="28"/>
  <c r="ED76" i="28"/>
  <c r="K77" i="28"/>
  <c r="BO77" i="28"/>
  <c r="BQ77" i="28" s="1"/>
  <c r="P78" i="28"/>
  <c r="R78" i="28" s="1"/>
  <c r="BQ79" i="28"/>
  <c r="N80" i="28"/>
  <c r="R80" i="28"/>
  <c r="ED80" i="28"/>
  <c r="K81" i="28"/>
  <c r="S81" i="28"/>
  <c r="BO81" i="28"/>
  <c r="BQ81" i="28" s="1"/>
  <c r="E45" i="28"/>
  <c r="F45" i="28" s="1"/>
  <c r="H45" i="28" s="1"/>
  <c r="E49" i="28"/>
  <c r="I49" i="28" s="1"/>
  <c r="E53" i="28"/>
  <c r="I53" i="28" s="1"/>
  <c r="E61" i="28"/>
  <c r="F61" i="28" s="1"/>
  <c r="H61" i="28" s="1"/>
  <c r="E65" i="28"/>
  <c r="F65" i="28" s="1"/>
  <c r="H65" i="28" s="1"/>
  <c r="N78" i="28"/>
  <c r="C19" i="23"/>
  <c r="C63" i="23"/>
  <c r="C45" i="23"/>
  <c r="C33" i="23"/>
  <c r="C39" i="23"/>
  <c r="I74" i="27"/>
  <c r="BQ15" i="28"/>
  <c r="G68" i="26"/>
  <c r="I68" i="26" s="1"/>
  <c r="BQ58" i="27"/>
  <c r="EF30" i="28"/>
  <c r="ED30" i="28"/>
  <c r="DH10" i="28"/>
  <c r="M16" i="28"/>
  <c r="E17" i="28"/>
  <c r="F17" i="28" s="1"/>
  <c r="K18" i="28"/>
  <c r="M18" i="28" s="1"/>
  <c r="EF18" i="28"/>
  <c r="ED23" i="28"/>
  <c r="R25" i="28"/>
  <c r="K26" i="28"/>
  <c r="M26" i="28" s="1"/>
  <c r="S27" i="28"/>
  <c r="DH28" i="28"/>
  <c r="BR29" i="28"/>
  <c r="N30" i="28"/>
  <c r="R39" i="28"/>
  <c r="BO52" i="27"/>
  <c r="BQ52" i="27" s="1"/>
  <c r="R31" i="28"/>
  <c r="K32" i="28"/>
  <c r="M32" i="28" s="1"/>
  <c r="BR14" i="28"/>
  <c r="E16" i="28"/>
  <c r="I16" i="28" s="1"/>
  <c r="E12" i="28"/>
  <c r="F12" i="28" s="1"/>
  <c r="H12" i="28" s="1"/>
  <c r="E25" i="28"/>
  <c r="F25" i="28" s="1"/>
  <c r="BQ56" i="28"/>
  <c r="BO34" i="28"/>
  <c r="S37" i="28"/>
  <c r="ED37" i="28"/>
  <c r="E42" i="28"/>
  <c r="I42" i="28" s="1"/>
  <c r="N42" i="28"/>
  <c r="EF42" i="28"/>
  <c r="N44" i="28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E68" i="28"/>
  <c r="I68" i="28" s="1"/>
  <c r="BO70" i="28"/>
  <c r="BQ70" i="28" s="1"/>
  <c r="BO76" i="28"/>
  <c r="ED78" i="28"/>
  <c r="M36" i="28"/>
  <c r="R61" i="28"/>
  <c r="M64" i="28"/>
  <c r="S80" i="28"/>
  <c r="X82" i="28"/>
  <c r="S39" i="28"/>
  <c r="S51" i="28"/>
  <c r="BR58" i="28"/>
  <c r="BR74" i="28"/>
  <c r="E76" i="28"/>
  <c r="F76" i="28" s="1"/>
  <c r="H76" i="28" s="1"/>
  <c r="E29" i="28"/>
  <c r="F29" i="28"/>
  <c r="E64" i="28"/>
  <c r="I64" i="28" s="1"/>
  <c r="F42" i="28"/>
  <c r="H42" i="28" s="1"/>
  <c r="C51" i="23"/>
  <c r="C30" i="23"/>
  <c r="C35" i="23"/>
  <c r="C59" i="23"/>
  <c r="L20" i="23"/>
  <c r="L36" i="23"/>
  <c r="L29" i="23"/>
  <c r="L32" i="23"/>
  <c r="BD8" i="27"/>
  <c r="BG8" i="27" s="1"/>
  <c r="I34" i="27"/>
  <c r="Q76" i="26"/>
  <c r="T76" i="26"/>
  <c r="EF66" i="28"/>
  <c r="ED66" i="28"/>
  <c r="BS30" i="26"/>
  <c r="BS38" i="26"/>
  <c r="BP38" i="26"/>
  <c r="BR38" i="26" s="1"/>
  <c r="BP51" i="26"/>
  <c r="BR51" i="26" s="1"/>
  <c r="BS51" i="26"/>
  <c r="K13" i="27"/>
  <c r="M13" i="27" s="1"/>
  <c r="S49" i="28"/>
  <c r="R49" i="28"/>
  <c r="BQ66" i="28"/>
  <c r="BR66" i="28"/>
  <c r="L59" i="23"/>
  <c r="L45" i="23"/>
  <c r="L31" i="23"/>
  <c r="N50" i="28"/>
  <c r="G46" i="26"/>
  <c r="I46" i="26" s="1"/>
  <c r="T34" i="26"/>
  <c r="L24" i="26"/>
  <c r="N24" i="26" s="1"/>
  <c r="P12" i="27"/>
  <c r="P51" i="27"/>
  <c r="R51" i="27" s="1"/>
  <c r="K20" i="28"/>
  <c r="M20" i="28" s="1"/>
  <c r="N20" i="28"/>
  <c r="S41" i="28"/>
  <c r="R41" i="28"/>
  <c r="N41" i="27"/>
  <c r="K41" i="27"/>
  <c r="S39" i="27"/>
  <c r="F59" i="27"/>
  <c r="I59" i="27"/>
  <c r="C65" i="23"/>
  <c r="S66" i="27"/>
  <c r="BO54" i="27"/>
  <c r="BQ54" i="27" s="1"/>
  <c r="BR54" i="27"/>
  <c r="BR41" i="28"/>
  <c r="N72" i="27"/>
  <c r="J82" i="27"/>
  <c r="K82" i="27" s="1"/>
  <c r="S10" i="27"/>
  <c r="BR40" i="27"/>
  <c r="Q14" i="26"/>
  <c r="S14" i="26" s="1"/>
  <c r="BR14" i="26"/>
  <c r="BS14" i="26"/>
  <c r="S40" i="26"/>
  <c r="EE56" i="26"/>
  <c r="F56" i="26"/>
  <c r="J56" i="26" s="1"/>
  <c r="Q72" i="26"/>
  <c r="S72" i="26" s="1"/>
  <c r="T72" i="26"/>
  <c r="DI74" i="26"/>
  <c r="O79" i="26"/>
  <c r="N34" i="27"/>
  <c r="N44" i="27"/>
  <c r="M44" i="27"/>
  <c r="P54" i="27"/>
  <c r="R54" i="27" s="1"/>
  <c r="S54" i="27"/>
  <c r="E40" i="28"/>
  <c r="F40" i="28" s="1"/>
  <c r="H40" i="28" s="1"/>
  <c r="DH40" i="28"/>
  <c r="I43" i="26"/>
  <c r="I22" i="27"/>
  <c r="EE30" i="26"/>
  <c r="Q36" i="26"/>
  <c r="S36" i="26" s="1"/>
  <c r="T36" i="26"/>
  <c r="BO50" i="28"/>
  <c r="BQ50" i="28" s="1"/>
  <c r="BR50" i="28"/>
  <c r="R27" i="27"/>
  <c r="E21" i="28"/>
  <c r="I21" i="28" s="1"/>
  <c r="DH21" i="28"/>
  <c r="BR13" i="27"/>
  <c r="J70" i="26"/>
  <c r="S42" i="26"/>
  <c r="F44" i="26"/>
  <c r="J44" i="26" s="1"/>
  <c r="DI49" i="26"/>
  <c r="BS56" i="26"/>
  <c r="L64" i="26"/>
  <c r="N64" i="26" s="1"/>
  <c r="EE64" i="26"/>
  <c r="T68" i="26"/>
  <c r="BO74" i="27"/>
  <c r="BQ74" i="27" s="1"/>
  <c r="BR74" i="27"/>
  <c r="E38" i="28"/>
  <c r="I38" i="28" s="1"/>
  <c r="EF38" i="28"/>
  <c r="N40" i="28"/>
  <c r="M40" i="28"/>
  <c r="S32" i="26"/>
  <c r="T32" i="26"/>
  <c r="T57" i="26"/>
  <c r="S37" i="27"/>
  <c r="Q18" i="26"/>
  <c r="BP32" i="26"/>
  <c r="BR32" i="26" s="1"/>
  <c r="N24" i="28"/>
  <c r="K24" i="28"/>
  <c r="M24" i="28" s="1"/>
  <c r="DH48" i="28"/>
  <c r="I33" i="27"/>
  <c r="R46" i="27"/>
  <c r="BS49" i="26"/>
  <c r="T40" i="26"/>
  <c r="BP48" i="26"/>
  <c r="BR48" i="26" s="1"/>
  <c r="BS48" i="26"/>
  <c r="N54" i="26"/>
  <c r="O54" i="26"/>
  <c r="DI54" i="26"/>
  <c r="F54" i="26"/>
  <c r="G54" i="26" s="1"/>
  <c r="I54" i="26" s="1"/>
  <c r="BS64" i="26"/>
  <c r="BR39" i="27"/>
  <c r="P48" i="27"/>
  <c r="R48" i="27" s="1"/>
  <c r="S48" i="27"/>
  <c r="S23" i="27"/>
  <c r="BO12" i="28"/>
  <c r="BQ12" i="28" s="1"/>
  <c r="T28" i="26"/>
  <c r="R10" i="28"/>
  <c r="L59" i="26"/>
  <c r="N59" i="26" s="1"/>
  <c r="O59" i="26"/>
  <c r="BS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 s="1"/>
  <c r="O43" i="26"/>
  <c r="O76" i="26"/>
  <c r="EE10" i="26"/>
  <c r="N14" i="27"/>
  <c r="N13" i="28"/>
  <c r="S33" i="27"/>
  <c r="S63" i="27"/>
  <c r="P63" i="27"/>
  <c r="R63" i="27" s="1"/>
  <c r="E24" i="28"/>
  <c r="F24" i="28"/>
  <c r="H24" i="28" s="1"/>
  <c r="DH24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 s="1"/>
  <c r="H60" i="28" s="1"/>
  <c r="DH60" i="28"/>
  <c r="EF13" i="28"/>
  <c r="R16" i="28"/>
  <c r="BQ16" i="28"/>
  <c r="E18" i="28"/>
  <c r="F18" i="28" s="1"/>
  <c r="H18" i="28" s="1"/>
  <c r="DH18" i="28"/>
  <c r="P29" i="28"/>
  <c r="R29" i="28" s="1"/>
  <c r="S29" i="28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S34" i="28"/>
  <c r="R47" i="28"/>
  <c r="BR62" i="28"/>
  <c r="BQ27" i="28"/>
  <c r="EF27" i="28"/>
  <c r="ED27" i="28"/>
  <c r="BR28" i="28"/>
  <c r="S30" i="28"/>
  <c r="BR48" i="28"/>
  <c r="BQ48" i="28"/>
  <c r="BR56" i="28"/>
  <c r="M80" i="28"/>
  <c r="ED14" i="28"/>
  <c r="BR18" i="28"/>
  <c r="E30" i="28"/>
  <c r="I30" i="28" s="1"/>
  <c r="N32" i="28"/>
  <c r="P53" i="28"/>
  <c r="R53" i="28" s="1"/>
  <c r="ED53" i="28"/>
  <c r="EF53" i="28"/>
  <c r="EF78" i="28"/>
  <c r="E78" i="28"/>
  <c r="F78" i="28" s="1"/>
  <c r="H78" i="28" s="1"/>
  <c r="ED29" i="28"/>
  <c r="EF29" i="28"/>
  <c r="N70" i="28"/>
  <c r="K70" i="28"/>
  <c r="M70" i="28" s="1"/>
  <c r="BR75" i="28"/>
  <c r="BR81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AG82" i="28"/>
  <c r="AH82" i="28"/>
  <c r="M38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I18" i="28"/>
  <c r="F80" i="28"/>
  <c r="H80" i="28" s="1"/>
  <c r="S18" i="28"/>
  <c r="I76" i="28"/>
  <c r="F49" i="28"/>
  <c r="H49" i="28" s="1"/>
  <c r="BD8" i="28"/>
  <c r="BG8" i="28" s="1"/>
  <c r="BJ8" i="28" s="1"/>
  <c r="I50" i="27"/>
  <c r="F50" i="27"/>
  <c r="H50" i="27" s="1"/>
  <c r="C67" i="23"/>
  <c r="C73" i="23"/>
  <c r="DI16" i="26"/>
  <c r="K74" i="27"/>
  <c r="M74" i="27" s="1"/>
  <c r="N74" i="27"/>
  <c r="F32" i="27"/>
  <c r="H32" i="27" s="1"/>
  <c r="I32" i="27"/>
  <c r="AQ8" i="27"/>
  <c r="BQ8" i="27"/>
  <c r="I60" i="28"/>
  <c r="I24" i="28"/>
  <c r="I65" i="28"/>
  <c r="F21" i="27"/>
  <c r="H21" i="27" s="1"/>
  <c r="I21" i="27"/>
  <c r="Q10" i="26"/>
  <c r="S10" i="26" s="1"/>
  <c r="BP16" i="26"/>
  <c r="BS16" i="26"/>
  <c r="N31" i="27"/>
  <c r="M31" i="27"/>
  <c r="BO35" i="27"/>
  <c r="BQ35" i="27" s="1"/>
  <c r="BR35" i="27"/>
  <c r="N36" i="27"/>
  <c r="M36" i="27"/>
  <c r="ED36" i="28"/>
  <c r="E36" i="28"/>
  <c r="F36" i="28" s="1"/>
  <c r="H36" i="28" s="1"/>
  <c r="DI15" i="26"/>
  <c r="L36" i="26"/>
  <c r="N36" i="26" s="1"/>
  <c r="N75" i="26"/>
  <c r="O75" i="26"/>
  <c r="I35" i="27"/>
  <c r="F40" i="27"/>
  <c r="H40" i="27"/>
  <c r="G53" i="26"/>
  <c r="I53" i="26" s="1"/>
  <c r="E56" i="28"/>
  <c r="F56" i="28" s="1"/>
  <c r="H56" i="28" s="1"/>
  <c r="EF56" i="28"/>
  <c r="BR60" i="28"/>
  <c r="BQ60" i="28"/>
  <c r="BR57" i="26"/>
  <c r="BS57" i="26"/>
  <c r="BS36" i="26"/>
  <c r="DI36" i="26"/>
  <c r="S48" i="26"/>
  <c r="N50" i="26"/>
  <c r="N69" i="26"/>
  <c r="BO21" i="27"/>
  <c r="BQ21" i="27" s="1"/>
  <c r="BR21" i="27"/>
  <c r="BR23" i="27"/>
  <c r="EA82" i="27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O58" i="26"/>
  <c r="BP71" i="26"/>
  <c r="BR71" i="26" s="1"/>
  <c r="M19" i="27"/>
  <c r="N59" i="27"/>
  <c r="DH14" i="28"/>
  <c r="E14" i="28"/>
  <c r="F14" i="28" s="1"/>
  <c r="H14" i="28" s="1"/>
  <c r="M34" i="28"/>
  <c r="N34" i="28"/>
  <c r="EF40" i="28"/>
  <c r="BR59" i="28"/>
  <c r="N41" i="26"/>
  <c r="BQ48" i="27"/>
  <c r="EF22" i="28"/>
  <c r="ED22" i="28"/>
  <c r="BR69" i="26"/>
  <c r="S31" i="27"/>
  <c r="BR38" i="27"/>
  <c r="N62" i="28"/>
  <c r="K62" i="28"/>
  <c r="M62" i="28" s="1"/>
  <c r="S69" i="28"/>
  <c r="R69" i="28"/>
  <c r="BR52" i="27"/>
  <c r="R66" i="27"/>
  <c r="BR13" i="28"/>
  <c r="BR16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D71" i="28"/>
  <c r="BQ72" i="27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DH81" i="28"/>
  <c r="R79" i="28"/>
  <c r="I56" i="28"/>
  <c r="I14" i="28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J77" i="26" l="1"/>
  <c r="G77" i="26"/>
  <c r="I77" i="26" s="1"/>
  <c r="J15" i="26"/>
  <c r="G15" i="26"/>
  <c r="I15" i="26" s="1"/>
  <c r="J51" i="26"/>
  <c r="F66" i="27"/>
  <c r="H66" i="27" s="1"/>
  <c r="I66" i="27"/>
  <c r="G80" i="23"/>
  <c r="BQ82" i="26"/>
  <c r="P82" i="26"/>
  <c r="Q82" i="26" s="1"/>
  <c r="DI23" i="26"/>
  <c r="F23" i="26"/>
  <c r="G23" i="26" s="1"/>
  <c r="EE71" i="26"/>
  <c r="F71" i="26"/>
  <c r="DI82" i="28"/>
  <c r="T20" i="26"/>
  <c r="I56" i="27"/>
  <c r="Q82" i="27"/>
  <c r="I57" i="27"/>
  <c r="F63" i="26"/>
  <c r="O63" i="26"/>
  <c r="L78" i="26"/>
  <c r="O78" i="26"/>
  <c r="S40" i="28"/>
  <c r="R40" i="28"/>
  <c r="EF58" i="28"/>
  <c r="E58" i="28"/>
  <c r="I58" i="28" s="1"/>
  <c r="S73" i="28"/>
  <c r="M77" i="28"/>
  <c r="L11" i="26"/>
  <c r="DI33" i="26"/>
  <c r="F33" i="26"/>
  <c r="EE51" i="26"/>
  <c r="F51" i="26"/>
  <c r="G51" i="26" s="1"/>
  <c r="I51" i="26" s="1"/>
  <c r="S71" i="27"/>
  <c r="R71" i="27"/>
  <c r="P75" i="27"/>
  <c r="S75" i="27"/>
  <c r="S77" i="27"/>
  <c r="P77" i="27"/>
  <c r="R77" i="27" s="1"/>
  <c r="H77" i="27"/>
  <c r="EF31" i="28"/>
  <c r="E31" i="28"/>
  <c r="F31" i="28" s="1"/>
  <c r="R52" i="28"/>
  <c r="K55" i="28"/>
  <c r="M55" i="28" s="1"/>
  <c r="N55" i="28"/>
  <c r="DH57" i="28"/>
  <c r="E57" i="28"/>
  <c r="F57" i="28" s="1"/>
  <c r="H57" i="28" s="1"/>
  <c r="DH59" i="28"/>
  <c r="E59" i="28"/>
  <c r="F59" i="28" s="1"/>
  <c r="H59" i="28" s="1"/>
  <c r="BR67" i="28"/>
  <c r="N10" i="27"/>
  <c r="M10" i="27"/>
  <c r="M75" i="28"/>
  <c r="F74" i="26"/>
  <c r="G74" i="26" s="1"/>
  <c r="I74" i="26" s="1"/>
  <c r="EE77" i="26"/>
  <c r="BQ76" i="28"/>
  <c r="EF79" i="28"/>
  <c r="BP20" i="26"/>
  <c r="BS20" i="26"/>
  <c r="O30" i="26"/>
  <c r="T38" i="26"/>
  <c r="O42" i="26"/>
  <c r="BS53" i="26"/>
  <c r="Q54" i="26"/>
  <c r="T54" i="26"/>
  <c r="DI55" i="26"/>
  <c r="F55" i="26"/>
  <c r="G55" i="26" s="1"/>
  <c r="I55" i="26" s="1"/>
  <c r="BS59" i="26"/>
  <c r="BR62" i="26"/>
  <c r="DI67" i="26"/>
  <c r="F67" i="26"/>
  <c r="Q69" i="26"/>
  <c r="T69" i="26"/>
  <c r="R15" i="27"/>
  <c r="I24" i="27"/>
  <c r="BQ42" i="27"/>
  <c r="K48" i="27"/>
  <c r="M48" i="27" s="1"/>
  <c r="N48" i="27"/>
  <c r="S51" i="27"/>
  <c r="K54" i="27"/>
  <c r="M54" i="27" s="1"/>
  <c r="N54" i="27"/>
  <c r="R61" i="27"/>
  <c r="S65" i="27"/>
  <c r="BO65" i="27"/>
  <c r="BQ65" i="27" s="1"/>
  <c r="BR65" i="27"/>
  <c r="I27" i="28"/>
  <c r="O45" i="26"/>
  <c r="T35" i="26"/>
  <c r="F42" i="26"/>
  <c r="J42" i="26" s="1"/>
  <c r="T23" i="26"/>
  <c r="T26" i="26"/>
  <c r="T41" i="26"/>
  <c r="BP41" i="26"/>
  <c r="BR41" i="26" s="1"/>
  <c r="BS41" i="26"/>
  <c r="N42" i="26"/>
  <c r="J79" i="26"/>
  <c r="O10" i="26"/>
  <c r="F47" i="28"/>
  <c r="H47" i="28" s="1"/>
  <c r="F38" i="28"/>
  <c r="H38" i="28" s="1"/>
  <c r="I40" i="28"/>
  <c r="S71" i="28"/>
  <c r="ED81" i="28"/>
  <c r="I61" i="28"/>
  <c r="H59" i="27"/>
  <c r="O52" i="26"/>
  <c r="S79" i="28"/>
  <c r="M79" i="27"/>
  <c r="M18" i="27"/>
  <c r="S67" i="27"/>
  <c r="N45" i="27"/>
  <c r="S55" i="27"/>
  <c r="N37" i="27"/>
  <c r="F45" i="26"/>
  <c r="G45" i="26" s="1"/>
  <c r="BR31" i="26"/>
  <c r="BR59" i="26"/>
  <c r="O67" i="26"/>
  <c r="J81" i="23"/>
  <c r="BR15" i="27"/>
  <c r="P18" i="27"/>
  <c r="R18" i="27" s="1"/>
  <c r="S18" i="27"/>
  <c r="P20" i="27"/>
  <c r="R20" i="27" s="1"/>
  <c r="S20" i="27"/>
  <c r="P22" i="27"/>
  <c r="R22" i="27" s="1"/>
  <c r="S22" i="27"/>
  <c r="S29" i="27"/>
  <c r="F26" i="26"/>
  <c r="BR26" i="26"/>
  <c r="T30" i="26"/>
  <c r="BS32" i="26"/>
  <c r="F64" i="26"/>
  <c r="R41" i="27"/>
  <c r="E79" i="27"/>
  <c r="F79" i="27" s="1"/>
  <c r="H79" i="27" s="1"/>
  <c r="N81" i="27"/>
  <c r="AB82" i="27"/>
  <c r="AR82" i="27"/>
  <c r="L82" i="28"/>
  <c r="G82" i="28"/>
  <c r="S64" i="28"/>
  <c r="S53" i="26"/>
  <c r="BS21" i="26"/>
  <c r="BR33" i="26"/>
  <c r="BS66" i="26"/>
  <c r="BS69" i="26"/>
  <c r="BR45" i="27"/>
  <c r="E70" i="27"/>
  <c r="BR73" i="27"/>
  <c r="BR27" i="28"/>
  <c r="N28" i="28"/>
  <c r="BR33" i="28"/>
  <c r="T52" i="26"/>
  <c r="N53" i="26"/>
  <c r="T61" i="26"/>
  <c r="BR64" i="26"/>
  <c r="O65" i="26"/>
  <c r="E31" i="27"/>
  <c r="I31" i="27" s="1"/>
  <c r="S32" i="27"/>
  <c r="BQ32" i="27"/>
  <c r="BQ37" i="27"/>
  <c r="R38" i="27"/>
  <c r="M42" i="27"/>
  <c r="E61" i="27"/>
  <c r="M63" i="27"/>
  <c r="E65" i="27"/>
  <c r="M71" i="27"/>
  <c r="BR37" i="28"/>
  <c r="N38" i="28"/>
  <c r="S45" i="28"/>
  <c r="M41" i="27"/>
  <c r="M77" i="27"/>
  <c r="M57" i="27"/>
  <c r="BQ38" i="27"/>
  <c r="O47" i="26"/>
  <c r="S68" i="26"/>
  <c r="O74" i="26"/>
  <c r="BS78" i="26"/>
  <c r="E20" i="27"/>
  <c r="F20" i="27" s="1"/>
  <c r="H20" i="27" s="1"/>
  <c r="BQ36" i="27"/>
  <c r="M43" i="27"/>
  <c r="E43" i="27"/>
  <c r="E45" i="27"/>
  <c r="N47" i="27"/>
  <c r="W82" i="27"/>
  <c r="AG21" i="22"/>
  <c r="AH21" i="22"/>
  <c r="F44" i="28"/>
  <c r="H44" i="28" s="1"/>
  <c r="I44" i="28"/>
  <c r="F78" i="27"/>
  <c r="H78" i="27" s="1"/>
  <c r="I78" i="27"/>
  <c r="BO82" i="26"/>
  <c r="BP82" i="26" s="1"/>
  <c r="O82" i="27"/>
  <c r="P82" i="27" s="1"/>
  <c r="E19" i="28"/>
  <c r="F19" i="28" s="1"/>
  <c r="H19" i="28" s="1"/>
  <c r="S36" i="28"/>
  <c r="E41" i="28"/>
  <c r="I36" i="28"/>
  <c r="E81" i="28"/>
  <c r="I81" i="28" s="1"/>
  <c r="R11" i="28"/>
  <c r="S17" i="28"/>
  <c r="P21" i="28"/>
  <c r="R21" i="28" s="1"/>
  <c r="I30" i="27"/>
  <c r="I38" i="27"/>
  <c r="J43" i="26"/>
  <c r="I17" i="27"/>
  <c r="I17" i="28"/>
  <c r="S50" i="28"/>
  <c r="R14" i="27"/>
  <c r="S18" i="26"/>
  <c r="BR14" i="27"/>
  <c r="I29" i="28"/>
  <c r="ED19" i="28"/>
  <c r="G42" i="26"/>
  <c r="I42" i="26" s="1"/>
  <c r="M81" i="28"/>
  <c r="R38" i="28"/>
  <c r="E11" i="28"/>
  <c r="EF44" i="28"/>
  <c r="N39" i="28"/>
  <c r="I53" i="27"/>
  <c r="BR81" i="26"/>
  <c r="N62" i="26"/>
  <c r="F11" i="26"/>
  <c r="G11" i="26" s="1"/>
  <c r="I11" i="26" s="1"/>
  <c r="BP21" i="26"/>
  <c r="BR21" i="26" s="1"/>
  <c r="BS61" i="26"/>
  <c r="BR79" i="27"/>
  <c r="BO79" i="27"/>
  <c r="BQ79" i="27" s="1"/>
  <c r="BR38" i="28"/>
  <c r="BS18" i="26"/>
  <c r="I68" i="27"/>
  <c r="E46" i="28"/>
  <c r="I55" i="28"/>
  <c r="E79" i="28"/>
  <c r="I79" i="28" s="1"/>
  <c r="E23" i="28"/>
  <c r="F23" i="28" s="1"/>
  <c r="H23" i="28" s="1"/>
  <c r="E39" i="28"/>
  <c r="I39" i="28" s="1"/>
  <c r="M81" i="27"/>
  <c r="S16" i="27"/>
  <c r="EE65" i="26"/>
  <c r="F65" i="26"/>
  <c r="BR69" i="27"/>
  <c r="S70" i="27"/>
  <c r="R70" i="27"/>
  <c r="S72" i="27"/>
  <c r="S82" i="27"/>
  <c r="F16" i="26"/>
  <c r="G16" i="26" s="1"/>
  <c r="I16" i="26" s="1"/>
  <c r="G56" i="26"/>
  <c r="I56" i="26" s="1"/>
  <c r="H29" i="28"/>
  <c r="H25" i="28"/>
  <c r="ED48" i="28"/>
  <c r="X82" i="26"/>
  <c r="DJ82" i="26"/>
  <c r="BR26" i="28"/>
  <c r="DG82" i="28"/>
  <c r="I72" i="27"/>
  <c r="F19" i="26"/>
  <c r="G19" i="26" s="1"/>
  <c r="I19" i="26" s="1"/>
  <c r="I33" i="28"/>
  <c r="BO40" i="28"/>
  <c r="BQ40" i="28" s="1"/>
  <c r="AD82" i="26"/>
  <c r="R12" i="27"/>
  <c r="ED73" i="28"/>
  <c r="ED82" i="26"/>
  <c r="EE82" i="26" s="1"/>
  <c r="EC82" i="28"/>
  <c r="ED82" i="28" s="1"/>
  <c r="BR36" i="28"/>
  <c r="N25" i="26"/>
  <c r="BS24" i="26"/>
  <c r="F17" i="26"/>
  <c r="G17" i="26" s="1"/>
  <c r="F80" i="26"/>
  <c r="E72" i="28"/>
  <c r="F72" i="28" s="1"/>
  <c r="H72" i="28" s="1"/>
  <c r="S77" i="28"/>
  <c r="I45" i="28"/>
  <c r="AB82" i="28"/>
  <c r="BR80" i="28"/>
  <c r="E15" i="28"/>
  <c r="I15" i="28" s="1"/>
  <c r="E37" i="28"/>
  <c r="I37" i="28" s="1"/>
  <c r="I12" i="27"/>
  <c r="AC82" i="27"/>
  <c r="BQ15" i="27"/>
  <c r="O14" i="26"/>
  <c r="T16" i="26"/>
  <c r="AS82" i="26"/>
  <c r="DI66" i="26"/>
  <c r="F66" i="26"/>
  <c r="BR67" i="26"/>
  <c r="O71" i="26"/>
  <c r="BR30" i="27"/>
  <c r="R40" i="27"/>
  <c r="BQ50" i="27"/>
  <c r="N51" i="27"/>
  <c r="N53" i="27"/>
  <c r="R56" i="27"/>
  <c r="BR60" i="27"/>
  <c r="M61" i="27"/>
  <c r="BR42" i="28"/>
  <c r="M33" i="28"/>
  <c r="ED44" i="28"/>
  <c r="BS12" i="26"/>
  <c r="J82" i="28"/>
  <c r="K82" i="28" s="1"/>
  <c r="M82" i="28" s="1"/>
  <c r="I59" i="28"/>
  <c r="E13" i="28"/>
  <c r="I13" i="28" s="1"/>
  <c r="N41" i="28"/>
  <c r="E48" i="28"/>
  <c r="I48" i="28" s="1"/>
  <c r="F81" i="27"/>
  <c r="H81" i="27" s="1"/>
  <c r="DH82" i="26"/>
  <c r="DI82" i="26" s="1"/>
  <c r="BR18" i="26"/>
  <c r="ED77" i="28"/>
  <c r="BQ34" i="28"/>
  <c r="ED17" i="28"/>
  <c r="E75" i="28"/>
  <c r="F75" i="28" s="1"/>
  <c r="H75" i="28" s="1"/>
  <c r="M29" i="28"/>
  <c r="O82" i="28"/>
  <c r="P82" i="28" s="1"/>
  <c r="R82" i="28" s="1"/>
  <c r="N78" i="26"/>
  <c r="BP27" i="26"/>
  <c r="BR27" i="26" s="1"/>
  <c r="N13" i="26"/>
  <c r="O34" i="26"/>
  <c r="DI25" i="26"/>
  <c r="F25" i="26"/>
  <c r="G25" i="26" s="1"/>
  <c r="Q30" i="26"/>
  <c r="S30" i="26" s="1"/>
  <c r="I48" i="26"/>
  <c r="BP50" i="26"/>
  <c r="BS50" i="26"/>
  <c r="EF11" i="28"/>
  <c r="BP82" i="28"/>
  <c r="BQ82" i="28" s="1"/>
  <c r="M25" i="28"/>
  <c r="T59" i="26"/>
  <c r="N39" i="27"/>
  <c r="I67" i="27"/>
  <c r="S19" i="28"/>
  <c r="BR55" i="28"/>
  <c r="BQ75" i="27"/>
  <c r="R79" i="27"/>
  <c r="BR17" i="26"/>
  <c r="G77" i="25"/>
  <c r="N15" i="26"/>
  <c r="O18" i="26"/>
  <c r="N21" i="26"/>
  <c r="O29" i="26"/>
  <c r="T39" i="26"/>
  <c r="BR39" i="26"/>
  <c r="T42" i="26"/>
  <c r="T45" i="26"/>
  <c r="BS47" i="26"/>
  <c r="T48" i="26"/>
  <c r="T51" i="26"/>
  <c r="T60" i="26"/>
  <c r="S66" i="26"/>
  <c r="S69" i="26"/>
  <c r="N72" i="26"/>
  <c r="N79" i="26"/>
  <c r="E15" i="27"/>
  <c r="F15" i="27" s="1"/>
  <c r="H15" i="27" s="1"/>
  <c r="E19" i="27"/>
  <c r="N35" i="27"/>
  <c r="BR42" i="27"/>
  <c r="BR44" i="27"/>
  <c r="E48" i="27"/>
  <c r="S49" i="27"/>
  <c r="BQ51" i="27"/>
  <c r="R67" i="27"/>
  <c r="BQ76" i="27"/>
  <c r="BR81" i="27"/>
  <c r="S25" i="28"/>
  <c r="E26" i="28"/>
  <c r="BR52" i="28"/>
  <c r="N35" i="26"/>
  <c r="N38" i="26"/>
  <c r="O41" i="26"/>
  <c r="BR54" i="26"/>
  <c r="E14" i="27"/>
  <c r="E36" i="27"/>
  <c r="R37" i="27"/>
  <c r="BQ39" i="27"/>
  <c r="M40" i="27"/>
  <c r="M72" i="27"/>
  <c r="R12" i="28"/>
  <c r="T12" i="26"/>
  <c r="BR23" i="26"/>
  <c r="BR29" i="26"/>
  <c r="BR34" i="26"/>
  <c r="BR37" i="26"/>
  <c r="BR40" i="26"/>
  <c r="N80" i="26"/>
  <c r="AM82" i="26"/>
  <c r="N16" i="27"/>
  <c r="L82" i="27"/>
  <c r="N82" i="27" s="1"/>
  <c r="R34" i="27"/>
  <c r="M46" i="27"/>
  <c r="E46" i="27"/>
  <c r="F46" i="27" s="1"/>
  <c r="H46" i="27" s="1"/>
  <c r="R50" i="27"/>
  <c r="BQ73" i="27"/>
  <c r="AQ82" i="27"/>
  <c r="E10" i="28"/>
  <c r="R34" i="28"/>
  <c r="Q13" i="26"/>
  <c r="S13" i="26" s="1"/>
  <c r="T13" i="26"/>
  <c r="DI30" i="26"/>
  <c r="F30" i="26"/>
  <c r="G30" i="26" s="1"/>
  <c r="I30" i="26" s="1"/>
  <c r="DI31" i="26"/>
  <c r="F31" i="26"/>
  <c r="L32" i="26"/>
  <c r="N32" i="26" s="1"/>
  <c r="O32" i="26"/>
  <c r="BS43" i="26"/>
  <c r="BR43" i="26"/>
  <c r="Q44" i="26"/>
  <c r="S44" i="26" s="1"/>
  <c r="T44" i="26"/>
  <c r="Q46" i="26"/>
  <c r="S46" i="26" s="1"/>
  <c r="T46" i="26"/>
  <c r="S49" i="26"/>
  <c r="T49" i="26"/>
  <c r="Q65" i="26"/>
  <c r="S65" i="26" s="1"/>
  <c r="T65" i="26"/>
  <c r="BR65" i="26"/>
  <c r="BS65" i="26"/>
  <c r="Q67" i="26"/>
  <c r="S67" i="26" s="1"/>
  <c r="T67" i="26"/>
  <c r="BR68" i="26"/>
  <c r="BS68" i="26"/>
  <c r="Q70" i="26"/>
  <c r="S70" i="26" s="1"/>
  <c r="T70" i="26"/>
  <c r="BS70" i="26"/>
  <c r="BP70" i="26"/>
  <c r="BR70" i="26" s="1"/>
  <c r="DI73" i="26"/>
  <c r="F73" i="26"/>
  <c r="T75" i="26"/>
  <c r="S75" i="26"/>
  <c r="EE75" i="26"/>
  <c r="F75" i="26"/>
  <c r="EE76" i="26"/>
  <c r="F76" i="26"/>
  <c r="Q78" i="26"/>
  <c r="S78" i="26" s="1"/>
  <c r="T78" i="26"/>
  <c r="BP79" i="26"/>
  <c r="BR79" i="26" s="1"/>
  <c r="BS79" i="26"/>
  <c r="P44" i="27"/>
  <c r="R44" i="27" s="1"/>
  <c r="S44" i="27"/>
  <c r="P45" i="27"/>
  <c r="R45" i="27" s="1"/>
  <c r="S45" i="27"/>
  <c r="K69" i="27"/>
  <c r="M69" i="27" s="1"/>
  <c r="N69" i="27"/>
  <c r="BO70" i="27"/>
  <c r="BQ70" i="27" s="1"/>
  <c r="BR70" i="27"/>
  <c r="P76" i="27"/>
  <c r="R76" i="27" s="1"/>
  <c r="S76" i="27"/>
  <c r="K78" i="27"/>
  <c r="M78" i="27" s="1"/>
  <c r="N78" i="27"/>
  <c r="I79" i="27"/>
  <c r="S81" i="27"/>
  <c r="P81" i="27"/>
  <c r="R81" i="27" s="1"/>
  <c r="AE82" i="27"/>
  <c r="AG82" i="27" s="1"/>
  <c r="AH82" i="27"/>
  <c r="N31" i="28"/>
  <c r="M31" i="28"/>
  <c r="BO31" i="28"/>
  <c r="BR31" i="28"/>
  <c r="DH32" i="28"/>
  <c r="E32" i="28"/>
  <c r="F63" i="27"/>
  <c r="H63" i="27" s="1"/>
  <c r="I63" i="27"/>
  <c r="F54" i="28"/>
  <c r="H54" i="28" s="1"/>
  <c r="F58" i="27"/>
  <c r="H58" i="27" s="1"/>
  <c r="I52" i="27"/>
  <c r="BS29" i="26"/>
  <c r="Q45" i="26"/>
  <c r="S45" i="26" s="1"/>
  <c r="O31" i="26"/>
  <c r="I29" i="26"/>
  <c r="F49" i="26"/>
  <c r="G49" i="26" s="1"/>
  <c r="I49" i="26" s="1"/>
  <c r="F46" i="28"/>
  <c r="H46" i="28" s="1"/>
  <c r="I46" i="28"/>
  <c r="F37" i="27"/>
  <c r="H37" i="27" s="1"/>
  <c r="I37" i="27"/>
  <c r="F25" i="27"/>
  <c r="H25" i="27" s="1"/>
  <c r="I25" i="27"/>
  <c r="F72" i="26"/>
  <c r="L74" i="26"/>
  <c r="N74" i="26" s="1"/>
  <c r="J26" i="26"/>
  <c r="T50" i="26"/>
  <c r="Q22" i="26"/>
  <c r="S22" i="26" s="1"/>
  <c r="T22" i="26"/>
  <c r="T27" i="26"/>
  <c r="Q27" i="26"/>
  <c r="S27" i="26" s="1"/>
  <c r="BS28" i="26"/>
  <c r="Q29" i="26"/>
  <c r="S29" i="26" s="1"/>
  <c r="T29" i="26"/>
  <c r="DI35" i="26"/>
  <c r="F35" i="26"/>
  <c r="DI37" i="26"/>
  <c r="F37" i="26"/>
  <c r="DI39" i="26"/>
  <c r="F39" i="26"/>
  <c r="DI41" i="26"/>
  <c r="F41" i="26"/>
  <c r="J41" i="26" s="1"/>
  <c r="S58" i="26"/>
  <c r="T58" i="26"/>
  <c r="EE58" i="26"/>
  <c r="F58" i="26"/>
  <c r="G58" i="26" s="1"/>
  <c r="I58" i="26" s="1"/>
  <c r="EE60" i="26"/>
  <c r="F60" i="26"/>
  <c r="EE61" i="26"/>
  <c r="F61" i="26"/>
  <c r="BR12" i="27"/>
  <c r="BP82" i="27"/>
  <c r="BO67" i="27"/>
  <c r="BQ67" i="27" s="1"/>
  <c r="BR67" i="27"/>
  <c r="BO11" i="28"/>
  <c r="BQ11" i="28" s="1"/>
  <c r="BR11" i="28"/>
  <c r="I51" i="27"/>
  <c r="I62" i="27"/>
  <c r="J78" i="26"/>
  <c r="F81" i="26"/>
  <c r="BP78" i="26"/>
  <c r="BR78" i="26" s="1"/>
  <c r="G69" i="26"/>
  <c r="I69" i="26" s="1"/>
  <c r="J69" i="26"/>
  <c r="BS67" i="26"/>
  <c r="DI14" i="26"/>
  <c r="F14" i="26"/>
  <c r="G14" i="26" s="1"/>
  <c r="I14" i="26" s="1"/>
  <c r="L16" i="26"/>
  <c r="N16" i="26" s="1"/>
  <c r="O16" i="26"/>
  <c r="DI18" i="26"/>
  <c r="F18" i="26"/>
  <c r="J18" i="26" s="1"/>
  <c r="EE48" i="26"/>
  <c r="Q12" i="26"/>
  <c r="S12" i="26" s="1"/>
  <c r="R82" i="27"/>
  <c r="I55" i="27"/>
  <c r="F55" i="27"/>
  <c r="H55" i="27" s="1"/>
  <c r="F54" i="27"/>
  <c r="H54" i="27" s="1"/>
  <c r="I54" i="27"/>
  <c r="N71" i="26"/>
  <c r="J29" i="26"/>
  <c r="F47" i="26"/>
  <c r="G47" i="26" s="1"/>
  <c r="I47" i="26" s="1"/>
  <c r="O72" i="26"/>
  <c r="R82" i="26"/>
  <c r="N11" i="26"/>
  <c r="M82" i="26"/>
  <c r="J11" i="26"/>
  <c r="BR13" i="26"/>
  <c r="S76" i="26"/>
  <c r="N22" i="28"/>
  <c r="BQ20" i="28"/>
  <c r="BQ37" i="28"/>
  <c r="E35" i="28"/>
  <c r="H31" i="28"/>
  <c r="H67" i="27"/>
  <c r="F75" i="27"/>
  <c r="H75" i="27" s="1"/>
  <c r="R75" i="27"/>
  <c r="BQ45" i="27"/>
  <c r="I70" i="26"/>
  <c r="BR66" i="26"/>
  <c r="T11" i="26"/>
  <c r="O37" i="26"/>
  <c r="O38" i="26"/>
  <c r="N44" i="26"/>
  <c r="DI52" i="26"/>
  <c r="F52" i="26"/>
  <c r="BO29" i="27"/>
  <c r="BQ29" i="27" s="1"/>
  <c r="BR29" i="27"/>
  <c r="BR32" i="27"/>
  <c r="ED35" i="28"/>
  <c r="M21" i="28"/>
  <c r="N35" i="28"/>
  <c r="M39" i="27"/>
  <c r="I79" i="26"/>
  <c r="S63" i="26"/>
  <c r="DI12" i="26"/>
  <c r="F12" i="26"/>
  <c r="G12" i="26" s="1"/>
  <c r="I12" i="26" s="1"/>
  <c r="DI13" i="26"/>
  <c r="F13" i="26"/>
  <c r="G13" i="26" s="1"/>
  <c r="N26" i="26"/>
  <c r="O26" i="26"/>
  <c r="N29" i="26"/>
  <c r="BR46" i="26"/>
  <c r="BP52" i="26"/>
  <c r="BR52" i="26" s="1"/>
  <c r="BS52" i="26"/>
  <c r="BP55" i="26"/>
  <c r="BR55" i="26" s="1"/>
  <c r="BS55" i="26"/>
  <c r="F57" i="26"/>
  <c r="O60" i="26"/>
  <c r="N77" i="26"/>
  <c r="O80" i="26"/>
  <c r="S38" i="27"/>
  <c r="N49" i="28"/>
  <c r="N54" i="28"/>
  <c r="S56" i="28"/>
  <c r="N63" i="28"/>
  <c r="BR71" i="28"/>
  <c r="N74" i="28"/>
  <c r="I45" i="26"/>
  <c r="S77" i="26"/>
  <c r="S25" i="26"/>
  <c r="F77" i="25"/>
  <c r="BS10" i="26"/>
  <c r="BS17" i="26"/>
  <c r="O19" i="26"/>
  <c r="F21" i="26"/>
  <c r="BS23" i="26"/>
  <c r="S26" i="26"/>
  <c r="BR30" i="26"/>
  <c r="T33" i="26"/>
  <c r="T47" i="26"/>
  <c r="S60" i="26"/>
  <c r="S38" i="28"/>
  <c r="BR45" i="28"/>
  <c r="S66" i="28"/>
  <c r="N67" i="28"/>
  <c r="BR68" i="28"/>
  <c r="N28" i="26"/>
  <c r="N33" i="26"/>
  <c r="S64" i="26"/>
  <c r="T77" i="26"/>
  <c r="S23" i="28"/>
  <c r="N73" i="28"/>
  <c r="J14" i="26"/>
  <c r="I64" i="27"/>
  <c r="DI24" i="26"/>
  <c r="F24" i="26"/>
  <c r="G24" i="26" s="1"/>
  <c r="I23" i="28"/>
  <c r="I44" i="27"/>
  <c r="F20" i="28"/>
  <c r="H20" i="28" s="1"/>
  <c r="F30" i="28"/>
  <c r="H30" i="28" s="1"/>
  <c r="I63" i="28"/>
  <c r="F67" i="28"/>
  <c r="H67" i="28" s="1"/>
  <c r="J58" i="26"/>
  <c r="I51" i="28"/>
  <c r="I43" i="28"/>
  <c r="F28" i="26"/>
  <c r="G28" i="26" s="1"/>
  <c r="L18" i="26"/>
  <c r="N18" i="26" s="1"/>
  <c r="DI22" i="26"/>
  <c r="F22" i="26"/>
  <c r="G22" i="26" s="1"/>
  <c r="I16" i="27"/>
  <c r="O20" i="26"/>
  <c r="N20" i="26"/>
  <c r="EE20" i="26"/>
  <c r="F20" i="26"/>
  <c r="G59" i="26"/>
  <c r="I59" i="26" s="1"/>
  <c r="J59" i="26"/>
  <c r="BP15" i="26"/>
  <c r="BR15" i="26" s="1"/>
  <c r="BS15" i="26"/>
  <c r="BR19" i="26"/>
  <c r="BS19" i="26"/>
  <c r="F47" i="27"/>
  <c r="H47" i="27" s="1"/>
  <c r="I47" i="27"/>
  <c r="F61" i="27"/>
  <c r="H61" i="27" s="1"/>
  <c r="I61" i="27"/>
  <c r="F27" i="27"/>
  <c r="H27" i="27" s="1"/>
  <c r="I27" i="27"/>
  <c r="F34" i="28"/>
  <c r="H34" i="28" s="1"/>
  <c r="F81" i="28"/>
  <c r="H81" i="28" s="1"/>
  <c r="F53" i="28"/>
  <c r="H53" i="28" s="1"/>
  <c r="I72" i="28"/>
  <c r="J40" i="26"/>
  <c r="F33" i="28"/>
  <c r="H33" i="28" s="1"/>
  <c r="J54" i="26"/>
  <c r="J32" i="26"/>
  <c r="I12" i="28"/>
  <c r="J45" i="26"/>
  <c r="I52" i="28"/>
  <c r="I49" i="27"/>
  <c r="BS13" i="26"/>
  <c r="N19" i="26"/>
  <c r="EE27" i="26"/>
  <c r="F27" i="26"/>
  <c r="E39" i="27"/>
  <c r="S41" i="26"/>
  <c r="O35" i="26"/>
  <c r="BR11" i="26"/>
  <c r="O12" i="26"/>
  <c r="S23" i="26"/>
  <c r="T66" i="26"/>
  <c r="BR19" i="27"/>
  <c r="E23" i="27"/>
  <c r="E41" i="27"/>
  <c r="E42" i="27"/>
  <c r="M14" i="28"/>
  <c r="ED15" i="28"/>
  <c r="BQ31" i="28"/>
  <c r="EF46" i="28"/>
  <c r="S47" i="28"/>
  <c r="M48" i="28"/>
  <c r="R51" i="28"/>
  <c r="N72" i="28"/>
  <c r="S74" i="28"/>
  <c r="W82" i="28"/>
  <c r="S54" i="26"/>
  <c r="BS76" i="26"/>
  <c r="R53" i="27"/>
  <c r="E80" i="27"/>
  <c r="N16" i="28"/>
  <c r="BQ19" i="28"/>
  <c r="M23" i="28"/>
  <c r="N26" i="28"/>
  <c r="N45" i="28"/>
  <c r="ED50" i="28"/>
  <c r="S54" i="28"/>
  <c r="N66" i="28"/>
  <c r="E69" i="28"/>
  <c r="N71" i="28"/>
  <c r="S72" i="28"/>
  <c r="BR73" i="28"/>
  <c r="E77" i="28"/>
  <c r="BR25" i="26"/>
  <c r="S16" i="26"/>
  <c r="O21" i="26"/>
  <c r="T24" i="26"/>
  <c r="O27" i="26"/>
  <c r="S47" i="26"/>
  <c r="N51" i="26"/>
  <c r="N43" i="27"/>
  <c r="M51" i="27"/>
  <c r="R80" i="27"/>
  <c r="M11" i="28"/>
  <c r="M12" i="28"/>
  <c r="N37" i="28"/>
  <c r="BQ54" i="28"/>
  <c r="BQ78" i="28"/>
  <c r="S15" i="26"/>
  <c r="S21" i="26"/>
  <c r="BR24" i="26"/>
  <c r="F36" i="26"/>
  <c r="BQ14" i="28"/>
  <c r="R32" i="28"/>
  <c r="BQ38" i="28"/>
  <c r="M39" i="28"/>
  <c r="R81" i="23"/>
  <c r="F74" i="28"/>
  <c r="H74" i="28" s="1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F68" i="28"/>
  <c r="H68" i="28" s="1"/>
  <c r="I28" i="27"/>
  <c r="I18" i="27"/>
  <c r="I29" i="27"/>
  <c r="J55" i="26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O17" i="26"/>
  <c r="BR22" i="26"/>
  <c r="O23" i="26"/>
  <c r="N30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22" i="26"/>
  <c r="BS25" i="26"/>
  <c r="BR28" i="26"/>
  <c r="S52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F26" i="27"/>
  <c r="H26" i="27" s="1"/>
  <c r="F73" i="27"/>
  <c r="H73" i="27" s="1"/>
  <c r="F31" i="27"/>
  <c r="H31" i="27" s="1"/>
  <c r="C80" i="24"/>
  <c r="L23" i="26"/>
  <c r="N23" i="26" s="1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N57" i="26"/>
  <c r="T63" i="26"/>
  <c r="BR20" i="26"/>
  <c r="N34" i="26"/>
  <c r="S38" i="26"/>
  <c r="BR49" i="26"/>
  <c r="BR50" i="26"/>
  <c r="S59" i="26"/>
  <c r="N65" i="26"/>
  <c r="BR73" i="26"/>
  <c r="S81" i="26"/>
  <c r="N11" i="27"/>
  <c r="BQ16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N47" i="28"/>
  <c r="BR49" i="28"/>
  <c r="S52" i="28"/>
  <c r="BR53" i="28"/>
  <c r="BR54" i="28"/>
  <c r="BR61" i="28"/>
  <c r="M68" i="28"/>
  <c r="S76" i="28"/>
  <c r="N77" i="28"/>
  <c r="BR77" i="28"/>
  <c r="BQ64" i="28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M15" i="28"/>
  <c r="H17" i="28"/>
  <c r="BQ18" i="28"/>
  <c r="M22" i="28"/>
  <c r="BQ23" i="28"/>
  <c r="N14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F10" i="22" s="1"/>
  <c r="EI19" i="22"/>
  <c r="F19" i="22" s="1"/>
  <c r="EI17" i="22"/>
  <c r="F17" i="22" s="1"/>
  <c r="EI15" i="22"/>
  <c r="F15" i="22" s="1"/>
  <c r="EI13" i="22"/>
  <c r="F13" i="22" s="1"/>
  <c r="EI11" i="22"/>
  <c r="F11" i="22" s="1"/>
  <c r="BT10" i="22"/>
  <c r="BV10" i="22" s="1"/>
  <c r="BV11" i="22"/>
  <c r="BV16" i="22"/>
  <c r="BV14" i="22"/>
  <c r="BV12" i="22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CZ21" i="22"/>
  <c r="CW21" i="22"/>
  <c r="CX25" i="22" s="1"/>
  <c r="DN21" i="22"/>
  <c r="EJ21" i="22"/>
  <c r="BU21" i="22"/>
  <c r="BK21" i="22"/>
  <c r="CH21" i="22"/>
  <c r="CN21" i="22"/>
  <c r="DP21" i="22"/>
  <c r="DV21" i="22"/>
  <c r="EB21" i="22"/>
  <c r="DL21" i="22"/>
  <c r="W21" i="22"/>
  <c r="G20" i="22"/>
  <c r="AB21" i="22"/>
  <c r="AJ21" i="22"/>
  <c r="AL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CH8" i="22"/>
  <c r="CK8" i="22" s="1"/>
  <c r="CN8" i="22" s="1"/>
  <c r="CQ8" i="22" s="1"/>
  <c r="CT8" i="22" s="1"/>
  <c r="CW8" i="22" s="1"/>
  <c r="BS82" i="26" l="1"/>
  <c r="F39" i="28"/>
  <c r="H39" i="28" s="1"/>
  <c r="F58" i="28"/>
  <c r="H58" i="28" s="1"/>
  <c r="F65" i="27"/>
  <c r="H65" i="27" s="1"/>
  <c r="I65" i="27"/>
  <c r="I70" i="27"/>
  <c r="F70" i="27"/>
  <c r="H70" i="27" s="1"/>
  <c r="G33" i="26"/>
  <c r="I33" i="26" s="1"/>
  <c r="J33" i="26"/>
  <c r="J16" i="26"/>
  <c r="T82" i="26"/>
  <c r="I20" i="27"/>
  <c r="F45" i="27"/>
  <c r="H45" i="27" s="1"/>
  <c r="I45" i="27"/>
  <c r="J63" i="26"/>
  <c r="G63" i="26"/>
  <c r="I63" i="26" s="1"/>
  <c r="G71" i="26"/>
  <c r="I71" i="26" s="1"/>
  <c r="J71" i="26"/>
  <c r="J30" i="26"/>
  <c r="N82" i="26"/>
  <c r="G41" i="26"/>
  <c r="I41" i="26" s="1"/>
  <c r="M82" i="27"/>
  <c r="J49" i="26"/>
  <c r="E82" i="28"/>
  <c r="I43" i="27"/>
  <c r="F43" i="27"/>
  <c r="H43" i="27" s="1"/>
  <c r="G67" i="26"/>
  <c r="I67" i="26" s="1"/>
  <c r="J67" i="26"/>
  <c r="F13" i="28"/>
  <c r="H13" i="28" s="1"/>
  <c r="G64" i="26"/>
  <c r="I64" i="26" s="1"/>
  <c r="J64" i="26"/>
  <c r="I31" i="28"/>
  <c r="J74" i="26"/>
  <c r="F21" i="22"/>
  <c r="F14" i="27"/>
  <c r="H14" i="27" s="1"/>
  <c r="I14" i="27"/>
  <c r="F26" i="28"/>
  <c r="H26" i="28" s="1"/>
  <c r="I26" i="28"/>
  <c r="F15" i="28"/>
  <c r="H15" i="28" s="1"/>
  <c r="F82" i="26"/>
  <c r="G82" i="26" s="1"/>
  <c r="I82" i="26" s="1"/>
  <c r="I46" i="27"/>
  <c r="F10" i="28"/>
  <c r="H10" i="28" s="1"/>
  <c r="I10" i="28"/>
  <c r="I48" i="27"/>
  <c r="F48" i="27"/>
  <c r="H48" i="27" s="1"/>
  <c r="F19" i="27"/>
  <c r="H19" i="27" s="1"/>
  <c r="I19" i="27"/>
  <c r="J80" i="26"/>
  <c r="G80" i="26"/>
  <c r="I80" i="26" s="1"/>
  <c r="I75" i="28"/>
  <c r="J66" i="26"/>
  <c r="G66" i="26"/>
  <c r="I66" i="26" s="1"/>
  <c r="F11" i="28"/>
  <c r="H11" i="28" s="1"/>
  <c r="I11" i="28"/>
  <c r="F36" i="27"/>
  <c r="H36" i="27" s="1"/>
  <c r="I36" i="27"/>
  <c r="J19" i="26"/>
  <c r="S82" i="28"/>
  <c r="G65" i="26"/>
  <c r="I65" i="26" s="1"/>
  <c r="J65" i="26"/>
  <c r="I41" i="28"/>
  <c r="F41" i="28"/>
  <c r="H41" i="28" s="1"/>
  <c r="I15" i="27"/>
  <c r="CZ8" i="22"/>
  <c r="DC8" i="22" s="1"/>
  <c r="DF8" i="22" s="1"/>
  <c r="DI8" i="22" s="1"/>
  <c r="DM8" i="22" s="1"/>
  <c r="DP8" i="22" s="1"/>
  <c r="J52" i="26"/>
  <c r="G52" i="26"/>
  <c r="I52" i="26" s="1"/>
  <c r="G81" i="26"/>
  <c r="I81" i="26" s="1"/>
  <c r="J81" i="26"/>
  <c r="G60" i="26"/>
  <c r="I60" i="26" s="1"/>
  <c r="J60" i="26"/>
  <c r="G39" i="26"/>
  <c r="I39" i="26" s="1"/>
  <c r="J39" i="26"/>
  <c r="G35" i="26"/>
  <c r="I35" i="26" s="1"/>
  <c r="J35" i="26"/>
  <c r="G72" i="26"/>
  <c r="I72" i="26" s="1"/>
  <c r="J72" i="26"/>
  <c r="G76" i="26"/>
  <c r="I76" i="26" s="1"/>
  <c r="J76" i="26"/>
  <c r="F35" i="28"/>
  <c r="H35" i="28" s="1"/>
  <c r="I35" i="28"/>
  <c r="G57" i="26"/>
  <c r="I57" i="26" s="1"/>
  <c r="J57" i="26"/>
  <c r="J61" i="26"/>
  <c r="G61" i="26"/>
  <c r="I61" i="26" s="1"/>
  <c r="J37" i="26"/>
  <c r="G37" i="26"/>
  <c r="I37" i="26" s="1"/>
  <c r="F32" i="28"/>
  <c r="H32" i="28" s="1"/>
  <c r="I32" i="28"/>
  <c r="G75" i="26"/>
  <c r="I75" i="26" s="1"/>
  <c r="J75" i="26"/>
  <c r="G73" i="26"/>
  <c r="I73" i="26" s="1"/>
  <c r="J73" i="26"/>
  <c r="G31" i="26"/>
  <c r="I31" i="26" s="1"/>
  <c r="J31" i="26"/>
  <c r="G21" i="26"/>
  <c r="I21" i="26" s="1"/>
  <c r="J21" i="26"/>
  <c r="J12" i="26"/>
  <c r="F80" i="27"/>
  <c r="H80" i="27" s="1"/>
  <c r="I80" i="27"/>
  <c r="F39" i="27"/>
  <c r="H39" i="27" s="1"/>
  <c r="I39" i="27"/>
  <c r="G20" i="26"/>
  <c r="I20" i="26" s="1"/>
  <c r="J20" i="26"/>
  <c r="G27" i="26"/>
  <c r="I27" i="26" s="1"/>
  <c r="J27" i="26"/>
  <c r="F42" i="27"/>
  <c r="H42" i="27" s="1"/>
  <c r="I42" i="27"/>
  <c r="G36" i="26"/>
  <c r="I36" i="26" s="1"/>
  <c r="J36" i="26"/>
  <c r="F69" i="28"/>
  <c r="H69" i="28" s="1"/>
  <c r="I69" i="28"/>
  <c r="F41" i="27"/>
  <c r="H41" i="27" s="1"/>
  <c r="I41" i="27"/>
  <c r="F23" i="27"/>
  <c r="H23" i="27" s="1"/>
  <c r="I23" i="27"/>
  <c r="F77" i="28"/>
  <c r="H77" i="28" s="1"/>
  <c r="I77" i="28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H11" i="22"/>
  <c r="H15" i="22"/>
  <c r="H13" i="22"/>
  <c r="H19" i="22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H17" i="22"/>
  <c r="R20" i="22"/>
  <c r="BT21" i="22"/>
  <c r="BV21" i="22" s="1"/>
  <c r="D16" i="23"/>
  <c r="R21" i="22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82" i="28" l="1"/>
  <c r="F82" i="28"/>
  <c r="H82" i="28" s="1"/>
  <c r="J82" i="26"/>
  <c r="DS8" i="22"/>
  <c r="DV8" i="22" s="1"/>
  <c r="DY8" i="22" s="1"/>
  <c r="EB8" i="22" s="1"/>
  <c r="EE8" i="22" s="1"/>
  <c r="I21" i="22"/>
  <c r="D80" i="23"/>
  <c r="M21" i="22"/>
  <c r="H10" i="22"/>
  <c r="H21" i="22"/>
  <c r="J22" i="22"/>
  <c r="CI8" i="22"/>
  <c r="CL8" i="22" s="1"/>
  <c r="CO8" i="22" s="1"/>
  <c r="CR8" i="22" s="1"/>
  <c r="CU8" i="22" s="1"/>
  <c r="CX8" i="22" l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<sst xmlns="http://schemas.openxmlformats.org/spreadsheetml/2006/main" count="1250" uniqueCount="278">
  <si>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</si>
  <si>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</si>
  <si>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</si>
  <si>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</si>
  <si>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</si>
  <si>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</si>
  <si>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</si>
  <si>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</si>
  <si>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</si>
  <si>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</si>
  <si>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</si>
  <si>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</si>
  <si>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</si>
  <si>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</si>
  <si>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</si>
  <si>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</si>
  <si>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</si>
  <si>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</si>
  <si>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</si>
  <si>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</si>
  <si>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</si>
  <si>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</si>
  <si>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</si>
  <si>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</si>
  <si>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</si>
  <si>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</si>
  <si>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</si>
  <si>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</si>
  <si>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</si>
  <si>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</si>
  <si>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</si>
  <si>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</si>
  <si>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</si>
  <si>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</si>
  <si>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</si>
  <si>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</si>
  <si>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</si>
  <si>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</si>
  <si>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</si>
  <si>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</si>
  <si>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</si>
  <si>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</si>
  <si>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</si>
  <si>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</si>
  <si>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</si>
  <si>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</si>
  <si>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</si>
  <si>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</si>
  <si>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</si>
  <si>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</si>
  <si>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</si>
  <si>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</si>
  <si>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</si>
  <si>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</si>
  <si>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</si>
  <si>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</si>
  <si>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</si>
  <si>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</si>
  <si>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</si>
  <si>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</si>
  <si>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</si>
  <si>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</si>
  <si>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</si>
  <si>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</si>
  <si>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</si>
  <si>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</si>
  <si>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</si>
  <si>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</si>
  <si>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</si>
  <si>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</si>
  <si>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</si>
  <si>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</si>
  <si>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</si>
  <si>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</si>
  <si>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</si>
  <si>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</si>
  <si>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</si>
  <si>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</si>
  <si>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</si>
  <si>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</si>
  <si>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</si>
  <si>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</si>
  <si>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</si>
  <si>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</si>
  <si>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</si>
  <si>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</si>
  <si>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</si>
  <si>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</si>
  <si>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</si>
  <si>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</si>
  <si>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</si>
  <si>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</si>
  <si>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</si>
  <si>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</si>
  <si>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</si>
  <si>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</si>
  <si>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</si>
  <si>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</si>
  <si>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</si>
  <si>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</si>
  <si>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</si>
  <si>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</si>
  <si>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</si>
  <si>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</si>
  <si>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</si>
  <si>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</si>
  <si>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</si>
  <si>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</si>
  <si>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</si>
  <si>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</si>
  <si>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</si>
  <si>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</si>
  <si>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</si>
  <si>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</si>
  <si>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</si>
  <si>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</si>
  <si>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</si>
  <si>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</si>
  <si>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</si>
  <si>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</si>
  <si>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</si>
  <si>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</si>
  <si>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</si>
  <si>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</si>
  <si>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</si>
  <si>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</si>
  <si>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</si>
  <si>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</si>
  <si>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</si>
  <si>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</si>
  <si>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</si>
  <si>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</si>
  <si>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</si>
  <si>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</si>
  <si>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</si>
  <si>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</si>
  <si>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</si>
  <si>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</si>
  <si>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</si>
  <si>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</si>
  <si>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</si>
  <si>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</si>
  <si>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</si>
  <si>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</si>
  <si>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</si>
  <si>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</si>
  <si>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</si>
  <si>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</si>
  <si>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</si>
  <si>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</si>
  <si>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</si>
  <si>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</si>
  <si>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</si>
  <si>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</si>
  <si>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</si>
  <si>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</si>
  <si>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</si>
  <si>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</si>
  <si>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</si>
  <si>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</si>
  <si>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</si>
  <si>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</si>
  <si>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</si>
  <si>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</si>
  <si>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</si>
  <si>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</si>
  <si>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</si>
  <si>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</si>
  <si>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</si>
  <si>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</si>
  <si>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</si>
  <si>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</si>
  <si>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</si>
  <si>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</si>
  <si>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</si>
  <si>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</si>
  <si>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</si>
  <si>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</si>
  <si>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</si>
  <si>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</si>
  <si>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</si>
  <si>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</si>
  <si>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</si>
  <si>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</si>
  <si>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</si>
  <si>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</si>
  <si>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</si>
  <si>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</si>
  <si>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</si>
  <si>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</si>
  <si>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</si>
  <si>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</si>
  <si>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</si>
  <si>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</si>
  <si>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</si>
  <si>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</si>
  <si>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</si>
  <si>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</si>
  <si>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</si>
  <si>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</si>
  <si>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</si>
  <si>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</si>
  <si>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</si>
  <si>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</si>
  <si>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</si>
  <si>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</si>
  <si>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</si>
  <si>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</si>
  <si>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</si>
  <si>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</si>
  <si>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</si>
  <si>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</si>
  <si>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</si>
  <si>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</si>
  <si>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</si>
  <si>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</si>
  <si>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</si>
  <si>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</si>
  <si>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</si>
  <si>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</si>
  <si>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</si>
  <si>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</si>
  <si>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</si>
  <si>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</si>
  <si>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</si>
  <si>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</si>
  <si>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</si>
  <si>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</si>
  <si>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</si>
  <si>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</si>
  <si>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</si>
  <si>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</si>
  <si>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</si>
  <si>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</si>
  <si>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</si>
  <si>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</si>
  <si>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</si>
  <si>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</si>
  <si>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</si>
  <si>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</si>
  <si>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</si>
  <si>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</si>
  <si>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</si>
  <si>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</si>
  <si>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</si>
  <si>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</si>
  <si>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</si>
  <si>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</si>
  <si>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</si>
  <si>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</si>
  <si>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</si>
  <si>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</si>
  <si>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</si>
  <si>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</si>
  <si>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</si>
  <si>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</si>
  <si>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</si>
  <si>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</si>
  <si>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</si>
  <si>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</si>
  <si>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</si>
  <si>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</si>
  <si>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</si>
  <si>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</si>
  <si>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</si>
  <si>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</si>
  <si>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</si>
  <si>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</si>
  <si>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</si>
  <si>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</si>
  <si>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</si>
  <si>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տող 1000ԸՆԴԱՄԵՆԸ  ԵԿԱՄՈՒՏՆԵՐ                                                         (տող 1100 + տող 12*400)</t>
  </si>
  <si>
    <t>12*4</t>
  </si>
  <si>
    <t>12*42</t>
  </si>
  <si>
    <t>տող12*4 Ընթացիկ արտաքին պաշտոնական դրամաշնորհներ` ստացված միջազգային կազմակերպություններից</t>
  </si>
  <si>
    <t xml:space="preserve">տող 1113                                                                                      Անշարժ գույքի հարկ </t>
  </si>
  <si>
    <t xml:space="preserve">փաստացի </t>
  </si>
  <si>
    <t xml:space="preserve"> ՀՀ  ԿՈՏԱՅՔԻ _  ՄԱՐԶԻ  ՀԱՄԱՅՆՔՆԵՐԻ   ԲՅՈՒՋԵՏԱՅԻՆ   ԵԿԱՄՈՒՏՆԵՐԻ   ՎԵՐԱԲԵՐՅԱԼ  (աճողական)  2025թ,  «12  ամսվա»  դրությամբ  /30.12.2025թ./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</si>
</sst>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2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  <font>
      <sz val="10"/>
      <name val="Arial LatArm"/>
      <family val="2"/>
    </font>
    <font>
      <sz val="12"/>
      <color theme="1"/>
      <name val="GHEA Grapalat"/>
      <family val="3"/>
    </font>
    <font>
      <sz val="10"/>
      <color theme="1"/>
      <name val="Arial LatArm"/>
      <family val="2"/>
    </font>
    <font>
      <sz val="9"/>
      <color theme="1"/>
      <name val="GHEA Grapalat"/>
      <family val="3"/>
    </font>
    <font>
      <sz val="12"/>
      <color theme="1"/>
      <name val="Arial LatArm"/>
      <family val="2"/>
    </font>
    <font>
      <b/>
      <sz val="12"/>
      <color theme="1"/>
      <name val="GHEA Grapalat"/>
      <family val="3"/>
    </font>
    <font>
      <sz val="10"/>
      <color rgb="FFFF000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87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25" fillId="0" borderId="18" xfId="0" applyNumberFormat="1" applyFont="1" applyBorder="1" applyAlignment="1" applyProtection="1">
      <alignment horizontal="right" vertical="center"/>
      <protection locked="0"/>
    </xf>
    <xf numFmtId="4" fontId="4" fillId="2" borderId="0" xfId="0" applyNumberFormat="1" applyFont="1" applyFill="1" applyProtection="1">
      <protection locked="0"/>
    </xf>
    <xf numFmtId="165" fontId="23" fillId="0" borderId="18" xfId="0" applyNumberFormat="1" applyFont="1" applyBorder="1" applyAlignment="1" applyProtection="1">
      <alignment horizontal="right" vertical="center"/>
      <protection locked="0"/>
    </xf>
    <xf numFmtId="165" fontId="25" fillId="0" borderId="18" xfId="0" applyNumberFormat="1" applyFont="1" applyBorder="1" applyAlignment="1" applyProtection="1">
      <alignment horizontal="right" vertical="center"/>
      <protection locked="0"/>
    </xf>
    <xf numFmtId="165" fontId="24" fillId="0" borderId="18" xfId="0" applyNumberFormat="1" applyFont="1" applyBorder="1" applyAlignment="1" applyProtection="1">
      <alignment horizontal="right" vertical="center"/>
      <protection locked="0"/>
    </xf>
    <xf numFmtId="165" fontId="22" fillId="0" borderId="18" xfId="0" applyNumberFormat="1" applyFont="1" applyBorder="1" applyAlignment="1" applyProtection="1">
      <alignment horizontal="right" vertical="center"/>
      <protection locked="0"/>
    </xf>
    <xf numFmtId="1" fontId="26" fillId="8" borderId="2" xfId="0" applyNumberFormat="1" applyFont="1" applyFill="1" applyBorder="1" applyAlignment="1" applyProtection="1">
      <alignment horizontal="center" vertical="center" wrapText="1"/>
      <protection locked="0"/>
    </xf>
    <xf numFmtId="4" fontId="27" fillId="0" borderId="18" xfId="0" applyNumberFormat="1" applyFont="1" applyBorder="1" applyAlignment="1" applyProtection="1">
      <alignment horizontal="right" vertical="center"/>
      <protection locked="0"/>
    </xf>
    <xf numFmtId="165" fontId="26" fillId="9" borderId="2" xfId="0" applyNumberFormat="1" applyFont="1" applyFill="1" applyBorder="1" applyAlignment="1" applyProtection="1">
      <alignment horizontal="center" vertical="center" wrapText="1"/>
    </xf>
    <xf numFmtId="165" fontId="26" fillId="8" borderId="2" xfId="0" applyNumberFormat="1" applyFont="1" applyFill="1" applyBorder="1" applyAlignment="1" applyProtection="1">
      <alignment horizontal="center" vertical="center" wrapText="1"/>
    </xf>
    <xf numFmtId="165" fontId="26" fillId="2" borderId="2" xfId="0" applyNumberFormat="1" applyFont="1" applyFill="1" applyBorder="1" applyAlignment="1" applyProtection="1">
      <alignment horizontal="center" vertical="center" wrapText="1"/>
    </xf>
    <xf numFmtId="165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26" fillId="2" borderId="2" xfId="0" applyNumberFormat="1" applyFont="1" applyFill="1" applyBorder="1" applyAlignment="1" applyProtection="1">
      <alignment horizontal="right" vertical="center" wrapText="1"/>
    </xf>
    <xf numFmtId="165" fontId="26" fillId="2" borderId="0" xfId="0" applyNumberFormat="1" applyFont="1" applyFill="1" applyBorder="1" applyAlignment="1" applyProtection="1">
      <alignment horizontal="center" vertical="center" wrapText="1"/>
      <protection locked="0"/>
    </xf>
    <xf numFmtId="165" fontId="19" fillId="2" borderId="2" xfId="0" applyNumberFormat="1" applyFont="1" applyFill="1" applyBorder="1" applyAlignment="1" applyProtection="1">
      <alignment vertical="center" wrapText="1"/>
    </xf>
    <xf numFmtId="165" fontId="26" fillId="0" borderId="2" xfId="0" applyNumberFormat="1" applyFont="1" applyFill="1" applyBorder="1" applyAlignment="1" applyProtection="1">
      <alignment horizontal="center" vertical="center" wrapText="1"/>
    </xf>
    <xf numFmtId="165" fontId="28" fillId="2" borderId="2" xfId="0" applyNumberFormat="1" applyFont="1" applyFill="1" applyBorder="1" applyAlignment="1" applyProtection="1">
      <alignment horizontal="right" vertical="center" wrapText="1"/>
    </xf>
    <xf numFmtId="4" fontId="29" fillId="0" borderId="18" xfId="0" applyNumberFormat="1" applyFont="1" applyBorder="1" applyAlignment="1" applyProtection="1">
      <alignment horizontal="right" vertical="center"/>
      <protection locked="0"/>
    </xf>
    <xf numFmtId="165" fontId="26" fillId="2" borderId="2" xfId="0" applyNumberFormat="1" applyFont="1" applyFill="1" applyBorder="1" applyAlignment="1" applyProtection="1">
      <alignment vertical="center" wrapText="1"/>
    </xf>
    <xf numFmtId="165" fontId="19" fillId="0" borderId="2" xfId="0" applyNumberFormat="1" applyFont="1" applyFill="1" applyBorder="1" applyAlignment="1" applyProtection="1">
      <alignment vertical="center" wrapText="1"/>
    </xf>
    <xf numFmtId="164" fontId="30" fillId="2" borderId="0" xfId="0" applyNumberFormat="1" applyFont="1" applyFill="1" applyAlignment="1" applyProtection="1">
      <alignment horizontal="center" vertical="center" wrapText="1"/>
      <protection locked="0"/>
    </xf>
    <xf numFmtId="4" fontId="31" fillId="0" borderId="18" xfId="0" applyNumberFormat="1" applyFont="1" applyBorder="1" applyAlignment="1" applyProtection="1">
      <alignment horizontal="right" vertical="center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O10" sqref="O10"/>
    </sheetView>
  </sheetViews>
  <sheetFormatPr defaultColWidth="9"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5.625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3.5" style="1" customWidth="1"/>
    <col min="31" max="31" width="13.625" style="1" customWidth="1"/>
    <col min="32" max="32" width="16.5" style="1" customWidth="1"/>
    <col min="33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0" width="16.25" style="1" customWidth="1"/>
    <col min="41" max="41" width="16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10" style="1" customWidth="1"/>
    <col min="56" max="56" width="15.75" style="1" customWidth="1"/>
    <col min="57" max="57" width="13" style="1" customWidth="1"/>
    <col min="58" max="58" width="12.625" style="1" customWidth="1"/>
    <col min="59" max="59" width="10.625" style="1" customWidth="1"/>
    <col min="60" max="60" width="9.75" style="1" customWidth="1"/>
    <col min="61" max="61" width="9.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75" style="1" customWidth="1"/>
    <col min="119" max="119" width="13.5" style="1" customWidth="1"/>
    <col min="120" max="120" width="10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x14ac:dyDescent="0.3"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117"/>
      <c r="AE1" s="117"/>
      <c r="AF1" s="117"/>
      <c r="AG1" s="117"/>
      <c r="AH1" s="117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x14ac:dyDescent="0.3">
      <c r="C2" s="207" t="s">
        <v>277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Q2" s="5"/>
      <c r="R2" s="5"/>
      <c r="T2" s="208"/>
      <c r="U2" s="208"/>
      <c r="V2" s="208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x14ac:dyDescent="0.3">
      <c r="C3" s="8"/>
      <c r="D3" s="8"/>
      <c r="E3" s="8"/>
      <c r="F3" s="32"/>
      <c r="G3" s="8"/>
      <c r="H3" s="8"/>
      <c r="I3" s="8"/>
      <c r="J3" s="8"/>
      <c r="K3" s="8"/>
      <c r="L3" s="207" t="s">
        <v>12</v>
      </c>
      <c r="M3" s="207"/>
      <c r="N3" s="207"/>
      <c r="O3" s="20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24" t="s">
        <v>6</v>
      </c>
      <c r="B4" s="227" t="s">
        <v>10</v>
      </c>
      <c r="C4" s="230" t="s">
        <v>4</v>
      </c>
      <c r="D4" s="230" t="s">
        <v>5</v>
      </c>
      <c r="E4" s="233" t="s">
        <v>271</v>
      </c>
      <c r="F4" s="234"/>
      <c r="G4" s="234"/>
      <c r="H4" s="234"/>
      <c r="I4" s="235"/>
      <c r="J4" s="209" t="s">
        <v>239</v>
      </c>
      <c r="K4" s="210"/>
      <c r="L4" s="210"/>
      <c r="M4" s="210"/>
      <c r="N4" s="211"/>
      <c r="O4" s="174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  <c r="AW4" s="175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75"/>
      <c r="BM4" s="175"/>
      <c r="BN4" s="175"/>
      <c r="BO4" s="175"/>
      <c r="BP4" s="175"/>
      <c r="BQ4" s="175"/>
      <c r="BR4" s="175"/>
      <c r="BS4" s="175"/>
      <c r="BT4" s="175"/>
      <c r="BU4" s="175"/>
      <c r="BV4" s="175"/>
      <c r="BW4" s="175"/>
      <c r="BX4" s="175"/>
      <c r="BY4" s="175"/>
      <c r="BZ4" s="175"/>
      <c r="CA4" s="175"/>
      <c r="CB4" s="175"/>
      <c r="CC4" s="175"/>
      <c r="CD4" s="175"/>
      <c r="CE4" s="175"/>
      <c r="CF4" s="175"/>
      <c r="CG4" s="175"/>
      <c r="CH4" s="175"/>
      <c r="CI4" s="175"/>
      <c r="CJ4" s="175"/>
      <c r="CK4" s="175"/>
      <c r="CL4" s="175"/>
      <c r="CM4" s="175"/>
      <c r="CN4" s="175"/>
      <c r="CO4" s="175"/>
      <c r="CP4" s="175"/>
      <c r="CQ4" s="175"/>
      <c r="CR4" s="175"/>
      <c r="CS4" s="175"/>
      <c r="CT4" s="175"/>
      <c r="CU4" s="175"/>
      <c r="CV4" s="175"/>
      <c r="CW4" s="175"/>
      <c r="CX4" s="175"/>
      <c r="CY4" s="175"/>
      <c r="CZ4" s="175"/>
      <c r="DA4" s="175"/>
      <c r="DB4" s="175"/>
      <c r="DC4" s="175"/>
      <c r="DD4" s="175"/>
      <c r="DE4" s="175"/>
      <c r="DF4" s="175"/>
      <c r="DG4" s="175"/>
      <c r="DH4" s="175"/>
      <c r="DI4" s="175"/>
      <c r="DJ4" s="176"/>
      <c r="DK4" s="183" t="s">
        <v>14</v>
      </c>
      <c r="DL4" s="185" t="s">
        <v>15</v>
      </c>
      <c r="DM4" s="186"/>
      <c r="DN4" s="187"/>
      <c r="DO4" s="242" t="s">
        <v>3</v>
      </c>
      <c r="DP4" s="242"/>
      <c r="DQ4" s="242"/>
      <c r="DR4" s="242"/>
      <c r="DS4" s="242"/>
      <c r="DT4" s="242"/>
      <c r="DU4" s="242"/>
      <c r="DV4" s="242"/>
      <c r="DW4" s="242"/>
      <c r="DX4" s="242"/>
      <c r="DY4" s="242"/>
      <c r="DZ4" s="242"/>
      <c r="EA4" s="242"/>
      <c r="EB4" s="242"/>
      <c r="EC4" s="242"/>
      <c r="ED4" s="242"/>
      <c r="EE4" s="242"/>
      <c r="EF4" s="242"/>
      <c r="EG4" s="183" t="s">
        <v>16</v>
      </c>
      <c r="EH4" s="159" t="s">
        <v>17</v>
      </c>
      <c r="EI4" s="160"/>
      <c r="EJ4" s="161"/>
    </row>
    <row r="5" spans="1:141" s="9" customFormat="1" ht="15" customHeight="1" x14ac:dyDescent="0.3">
      <c r="A5" s="225"/>
      <c r="B5" s="228"/>
      <c r="C5" s="231"/>
      <c r="D5" s="231"/>
      <c r="E5" s="236"/>
      <c r="F5" s="237"/>
      <c r="G5" s="237"/>
      <c r="H5" s="237"/>
      <c r="I5" s="238"/>
      <c r="J5" s="212"/>
      <c r="K5" s="213"/>
      <c r="L5" s="213"/>
      <c r="M5" s="213"/>
      <c r="N5" s="214"/>
      <c r="O5" s="168" t="s">
        <v>246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70"/>
      <c r="BA5" s="155" t="s">
        <v>247</v>
      </c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55"/>
      <c r="BM5" s="155"/>
      <c r="BN5" s="155"/>
      <c r="BO5" s="155"/>
      <c r="BP5" s="147" t="s">
        <v>8</v>
      </c>
      <c r="BQ5" s="148"/>
      <c r="BR5" s="148"/>
      <c r="BS5" s="171" t="s">
        <v>248</v>
      </c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2"/>
      <c r="CH5" s="172"/>
      <c r="CI5" s="173"/>
      <c r="CJ5" s="177" t="s">
        <v>249</v>
      </c>
      <c r="CK5" s="178"/>
      <c r="CL5" s="178"/>
      <c r="CM5" s="178"/>
      <c r="CN5" s="178"/>
      <c r="CO5" s="178"/>
      <c r="CP5" s="178"/>
      <c r="CQ5" s="178"/>
      <c r="CR5" s="179"/>
      <c r="CS5" s="171" t="s">
        <v>250</v>
      </c>
      <c r="CT5" s="172"/>
      <c r="CU5" s="172"/>
      <c r="CV5" s="172"/>
      <c r="CW5" s="172"/>
      <c r="CX5" s="172"/>
      <c r="CY5" s="172"/>
      <c r="CZ5" s="172"/>
      <c r="DA5" s="172"/>
      <c r="DB5" s="155" t="s">
        <v>19</v>
      </c>
      <c r="DC5" s="155"/>
      <c r="DD5" s="155"/>
      <c r="DE5" s="147" t="s">
        <v>251</v>
      </c>
      <c r="DF5" s="148"/>
      <c r="DG5" s="149"/>
      <c r="DH5" s="147" t="s">
        <v>252</v>
      </c>
      <c r="DI5" s="148"/>
      <c r="DJ5" s="149"/>
      <c r="DK5" s="183"/>
      <c r="DL5" s="188"/>
      <c r="DM5" s="189"/>
      <c r="DN5" s="190"/>
      <c r="DO5" s="141"/>
      <c r="DP5" s="141"/>
      <c r="DQ5" s="142"/>
      <c r="DR5" s="142"/>
      <c r="DS5" s="142"/>
      <c r="DT5" s="142"/>
      <c r="DU5" s="147" t="s">
        <v>253</v>
      </c>
      <c r="DV5" s="148"/>
      <c r="DW5" s="149"/>
      <c r="DX5" s="153"/>
      <c r="DY5" s="154"/>
      <c r="DZ5" s="154"/>
      <c r="EA5" s="154"/>
      <c r="EB5" s="154"/>
      <c r="EC5" s="154"/>
      <c r="ED5" s="154"/>
      <c r="EE5" s="154"/>
      <c r="EF5" s="154"/>
      <c r="EG5" s="183"/>
      <c r="EH5" s="162"/>
      <c r="EI5" s="163"/>
      <c r="EJ5" s="164"/>
    </row>
    <row r="6" spans="1:141" s="9" customFormat="1" ht="119.25" customHeight="1" x14ac:dyDescent="0.3">
      <c r="A6" s="225"/>
      <c r="B6" s="228"/>
      <c r="C6" s="231"/>
      <c r="D6" s="231"/>
      <c r="E6" s="239"/>
      <c r="F6" s="240"/>
      <c r="G6" s="240"/>
      <c r="H6" s="240"/>
      <c r="I6" s="241"/>
      <c r="J6" s="215"/>
      <c r="K6" s="216"/>
      <c r="L6" s="216"/>
      <c r="M6" s="216"/>
      <c r="N6" s="217"/>
      <c r="O6" s="180" t="s">
        <v>238</v>
      </c>
      <c r="P6" s="181"/>
      <c r="Q6" s="181"/>
      <c r="R6" s="181"/>
      <c r="S6" s="182"/>
      <c r="T6" s="194" t="s">
        <v>235</v>
      </c>
      <c r="U6" s="195"/>
      <c r="V6" s="195"/>
      <c r="W6" s="195"/>
      <c r="X6" s="196"/>
      <c r="Y6" s="194" t="s">
        <v>234</v>
      </c>
      <c r="Z6" s="195"/>
      <c r="AA6" s="195"/>
      <c r="AB6" s="195"/>
      <c r="AC6" s="196"/>
      <c r="AD6" s="194" t="s">
        <v>275</v>
      </c>
      <c r="AE6" s="195"/>
      <c r="AF6" s="195"/>
      <c r="AG6" s="195"/>
      <c r="AH6" s="196"/>
      <c r="AI6" s="194" t="s">
        <v>254</v>
      </c>
      <c r="AJ6" s="195"/>
      <c r="AK6" s="195"/>
      <c r="AL6" s="195"/>
      <c r="AM6" s="196"/>
      <c r="AN6" s="194" t="s">
        <v>236</v>
      </c>
      <c r="AO6" s="195"/>
      <c r="AP6" s="195"/>
      <c r="AQ6" s="195"/>
      <c r="AR6" s="196"/>
      <c r="AS6" s="194" t="s">
        <v>237</v>
      </c>
      <c r="AT6" s="195"/>
      <c r="AU6" s="195"/>
      <c r="AV6" s="195"/>
      <c r="AW6" s="196"/>
      <c r="AX6" s="197" t="s">
        <v>255</v>
      </c>
      <c r="AY6" s="197"/>
      <c r="AZ6" s="197"/>
      <c r="BA6" s="202" t="s">
        <v>274</v>
      </c>
      <c r="BB6" s="203"/>
      <c r="BC6" s="203"/>
      <c r="BD6" s="202" t="s">
        <v>31</v>
      </c>
      <c r="BE6" s="203"/>
      <c r="BF6" s="204"/>
      <c r="BG6" s="198" t="s">
        <v>32</v>
      </c>
      <c r="BH6" s="199"/>
      <c r="BI6" s="205"/>
      <c r="BJ6" s="198" t="s">
        <v>33</v>
      </c>
      <c r="BK6" s="199"/>
      <c r="BL6" s="199"/>
      <c r="BM6" s="243" t="s">
        <v>34</v>
      </c>
      <c r="BN6" s="244"/>
      <c r="BO6" s="244"/>
      <c r="BP6" s="150"/>
      <c r="BQ6" s="151"/>
      <c r="BR6" s="151"/>
      <c r="BS6" s="221" t="s">
        <v>256</v>
      </c>
      <c r="BT6" s="222"/>
      <c r="BU6" s="222"/>
      <c r="BV6" s="222"/>
      <c r="BW6" s="223"/>
      <c r="BX6" s="184" t="s">
        <v>36</v>
      </c>
      <c r="BY6" s="184"/>
      <c r="BZ6" s="184"/>
      <c r="CA6" s="184" t="s">
        <v>37</v>
      </c>
      <c r="CB6" s="184"/>
      <c r="CC6" s="184"/>
      <c r="CD6" s="184" t="s">
        <v>38</v>
      </c>
      <c r="CE6" s="184"/>
      <c r="CF6" s="184"/>
      <c r="CG6" s="184" t="s">
        <v>39</v>
      </c>
      <c r="CH6" s="184"/>
      <c r="CI6" s="184"/>
      <c r="CJ6" s="184" t="s">
        <v>269</v>
      </c>
      <c r="CK6" s="184"/>
      <c r="CL6" s="184"/>
      <c r="CM6" s="177" t="s">
        <v>47</v>
      </c>
      <c r="CN6" s="178"/>
      <c r="CO6" s="178"/>
      <c r="CP6" s="184" t="s">
        <v>257</v>
      </c>
      <c r="CQ6" s="184"/>
      <c r="CR6" s="184"/>
      <c r="CS6" s="200" t="s">
        <v>41</v>
      </c>
      <c r="CT6" s="201"/>
      <c r="CU6" s="178"/>
      <c r="CV6" s="184" t="s">
        <v>42</v>
      </c>
      <c r="CW6" s="184"/>
      <c r="CX6" s="184"/>
      <c r="CY6" s="177" t="s">
        <v>270</v>
      </c>
      <c r="CZ6" s="178"/>
      <c r="DA6" s="178"/>
      <c r="DB6" s="155"/>
      <c r="DC6" s="155"/>
      <c r="DD6" s="155"/>
      <c r="DE6" s="150"/>
      <c r="DF6" s="151"/>
      <c r="DG6" s="152"/>
      <c r="DH6" s="150"/>
      <c r="DI6" s="151"/>
      <c r="DJ6" s="152"/>
      <c r="DK6" s="183"/>
      <c r="DL6" s="191"/>
      <c r="DM6" s="192"/>
      <c r="DN6" s="193"/>
      <c r="DO6" s="147" t="s">
        <v>258</v>
      </c>
      <c r="DP6" s="148"/>
      <c r="DQ6" s="149"/>
      <c r="DR6" s="147" t="s">
        <v>259</v>
      </c>
      <c r="DS6" s="148"/>
      <c r="DT6" s="149"/>
      <c r="DU6" s="150"/>
      <c r="DV6" s="151"/>
      <c r="DW6" s="152"/>
      <c r="DX6" s="147" t="s">
        <v>260</v>
      </c>
      <c r="DY6" s="148"/>
      <c r="DZ6" s="149"/>
      <c r="EA6" s="147" t="s">
        <v>261</v>
      </c>
      <c r="EB6" s="148"/>
      <c r="EC6" s="149"/>
      <c r="ED6" s="145" t="s">
        <v>53</v>
      </c>
      <c r="EE6" s="146"/>
      <c r="EF6" s="146"/>
      <c r="EG6" s="183"/>
      <c r="EH6" s="165"/>
      <c r="EI6" s="166"/>
      <c r="EJ6" s="167"/>
    </row>
    <row r="7" spans="1:141" s="10" customFormat="1" ht="36" customHeight="1" x14ac:dyDescent="0.3">
      <c r="A7" s="225"/>
      <c r="B7" s="228"/>
      <c r="C7" s="231"/>
      <c r="D7" s="231"/>
      <c r="E7" s="143" t="s">
        <v>43</v>
      </c>
      <c r="F7" s="218" t="s">
        <v>55</v>
      </c>
      <c r="G7" s="219"/>
      <c r="H7" s="219"/>
      <c r="I7" s="220"/>
      <c r="J7" s="143" t="s">
        <v>43</v>
      </c>
      <c r="K7" s="218" t="s">
        <v>55</v>
      </c>
      <c r="L7" s="219"/>
      <c r="M7" s="219"/>
      <c r="N7" s="220"/>
      <c r="O7" s="143" t="s">
        <v>43</v>
      </c>
      <c r="P7" s="218" t="s">
        <v>55</v>
      </c>
      <c r="Q7" s="219"/>
      <c r="R7" s="219"/>
      <c r="S7" s="220"/>
      <c r="T7" s="143" t="s">
        <v>43</v>
      </c>
      <c r="U7" s="218" t="s">
        <v>55</v>
      </c>
      <c r="V7" s="219"/>
      <c r="W7" s="219"/>
      <c r="X7" s="220"/>
      <c r="Y7" s="143" t="s">
        <v>43</v>
      </c>
      <c r="Z7" s="218" t="s">
        <v>55</v>
      </c>
      <c r="AA7" s="219"/>
      <c r="AB7" s="219"/>
      <c r="AC7" s="220"/>
      <c r="AD7" s="143" t="s">
        <v>43</v>
      </c>
      <c r="AE7" s="218" t="s">
        <v>55</v>
      </c>
      <c r="AF7" s="219"/>
      <c r="AG7" s="219"/>
      <c r="AH7" s="220"/>
      <c r="AI7" s="143" t="s">
        <v>43</v>
      </c>
      <c r="AJ7" s="218" t="s">
        <v>55</v>
      </c>
      <c r="AK7" s="219"/>
      <c r="AL7" s="219"/>
      <c r="AM7" s="220"/>
      <c r="AN7" s="143" t="s">
        <v>43</v>
      </c>
      <c r="AO7" s="218" t="s">
        <v>55</v>
      </c>
      <c r="AP7" s="219"/>
      <c r="AQ7" s="219"/>
      <c r="AR7" s="220"/>
      <c r="AS7" s="143" t="s">
        <v>43</v>
      </c>
      <c r="AT7" s="218" t="s">
        <v>55</v>
      </c>
      <c r="AU7" s="219"/>
      <c r="AV7" s="219"/>
      <c r="AW7" s="220"/>
      <c r="AX7" s="143" t="s">
        <v>43</v>
      </c>
      <c r="AY7" s="156" t="s">
        <v>55</v>
      </c>
      <c r="AZ7" s="157"/>
      <c r="BA7" s="143" t="s">
        <v>43</v>
      </c>
      <c r="BB7" s="156" t="s">
        <v>55</v>
      </c>
      <c r="BC7" s="157"/>
      <c r="BD7" s="143" t="s">
        <v>43</v>
      </c>
      <c r="BE7" s="156" t="s">
        <v>55</v>
      </c>
      <c r="BF7" s="157"/>
      <c r="BG7" s="143" t="s">
        <v>43</v>
      </c>
      <c r="BH7" s="156" t="s">
        <v>55</v>
      </c>
      <c r="BI7" s="157"/>
      <c r="BJ7" s="143" t="s">
        <v>43</v>
      </c>
      <c r="BK7" s="156" t="s">
        <v>55</v>
      </c>
      <c r="BL7" s="157"/>
      <c r="BM7" s="143" t="s">
        <v>43</v>
      </c>
      <c r="BN7" s="156" t="s">
        <v>55</v>
      </c>
      <c r="BO7" s="157"/>
      <c r="BP7" s="143" t="s">
        <v>43</v>
      </c>
      <c r="BQ7" s="156" t="s">
        <v>55</v>
      </c>
      <c r="BR7" s="157"/>
      <c r="BS7" s="143" t="s">
        <v>43</v>
      </c>
      <c r="BT7" s="156" t="s">
        <v>55</v>
      </c>
      <c r="BU7" s="245"/>
      <c r="BV7" s="245"/>
      <c r="BW7" s="157"/>
      <c r="BX7" s="143" t="s">
        <v>43</v>
      </c>
      <c r="BY7" s="156" t="s">
        <v>55</v>
      </c>
      <c r="BZ7" s="157"/>
      <c r="CA7" s="143" t="s">
        <v>43</v>
      </c>
      <c r="CB7" s="156" t="s">
        <v>55</v>
      </c>
      <c r="CC7" s="157"/>
      <c r="CD7" s="143" t="s">
        <v>43</v>
      </c>
      <c r="CE7" s="156" t="s">
        <v>55</v>
      </c>
      <c r="CF7" s="157"/>
      <c r="CG7" s="143" t="s">
        <v>43</v>
      </c>
      <c r="CH7" s="156" t="s">
        <v>55</v>
      </c>
      <c r="CI7" s="157"/>
      <c r="CJ7" s="143" t="s">
        <v>43</v>
      </c>
      <c r="CK7" s="156" t="s">
        <v>55</v>
      </c>
      <c r="CL7" s="157"/>
      <c r="CM7" s="143" t="s">
        <v>43</v>
      </c>
      <c r="CN7" s="156" t="s">
        <v>55</v>
      </c>
      <c r="CO7" s="157"/>
      <c r="CP7" s="143" t="s">
        <v>43</v>
      </c>
      <c r="CQ7" s="156" t="s">
        <v>55</v>
      </c>
      <c r="CR7" s="157"/>
      <c r="CS7" s="143" t="s">
        <v>43</v>
      </c>
      <c r="CT7" s="156" t="s">
        <v>55</v>
      </c>
      <c r="CU7" s="157"/>
      <c r="CV7" s="143" t="s">
        <v>43</v>
      </c>
      <c r="CW7" s="156" t="s">
        <v>55</v>
      </c>
      <c r="CX7" s="157"/>
      <c r="CY7" s="143" t="s">
        <v>43</v>
      </c>
      <c r="CZ7" s="156" t="s">
        <v>55</v>
      </c>
      <c r="DA7" s="157"/>
      <c r="DB7" s="143" t="s">
        <v>43</v>
      </c>
      <c r="DC7" s="156" t="s">
        <v>55</v>
      </c>
      <c r="DD7" s="157"/>
      <c r="DE7" s="143" t="s">
        <v>43</v>
      </c>
      <c r="DF7" s="156" t="s">
        <v>55</v>
      </c>
      <c r="DG7" s="157"/>
      <c r="DH7" s="143" t="s">
        <v>43</v>
      </c>
      <c r="DI7" s="156" t="s">
        <v>55</v>
      </c>
      <c r="DJ7" s="157"/>
      <c r="DK7" s="158" t="s">
        <v>262</v>
      </c>
      <c r="DL7" s="143" t="s">
        <v>43</v>
      </c>
      <c r="DM7" s="156" t="s">
        <v>55</v>
      </c>
      <c r="DN7" s="157"/>
      <c r="DO7" s="143" t="s">
        <v>43</v>
      </c>
      <c r="DP7" s="156" t="s">
        <v>55</v>
      </c>
      <c r="DQ7" s="157"/>
      <c r="DR7" s="143" t="s">
        <v>43</v>
      </c>
      <c r="DS7" s="156" t="s">
        <v>55</v>
      </c>
      <c r="DT7" s="157"/>
      <c r="DU7" s="143" t="s">
        <v>43</v>
      </c>
      <c r="DV7" s="156" t="s">
        <v>55</v>
      </c>
      <c r="DW7" s="157"/>
      <c r="DX7" s="143" t="s">
        <v>43</v>
      </c>
      <c r="DY7" s="156" t="s">
        <v>55</v>
      </c>
      <c r="DZ7" s="157"/>
      <c r="EA7" s="143" t="s">
        <v>43</v>
      </c>
      <c r="EB7" s="156" t="s">
        <v>55</v>
      </c>
      <c r="EC7" s="157"/>
      <c r="ED7" s="143" t="s">
        <v>43</v>
      </c>
      <c r="EE7" s="156" t="s">
        <v>55</v>
      </c>
      <c r="EF7" s="157"/>
      <c r="EG7" s="183" t="s">
        <v>262</v>
      </c>
      <c r="EH7" s="143" t="s">
        <v>43</v>
      </c>
      <c r="EI7" s="156" t="s">
        <v>55</v>
      </c>
      <c r="EJ7" s="157"/>
    </row>
    <row r="8" spans="1:141" s="27" customFormat="1" ht="101.25" customHeight="1" x14ac:dyDescent="0.25">
      <c r="A8" s="226"/>
      <c r="B8" s="229"/>
      <c r="C8" s="232"/>
      <c r="D8" s="232"/>
      <c r="E8" s="144"/>
      <c r="F8" s="35" t="s">
        <v>43</v>
      </c>
      <c r="G8" s="26" t="s">
        <v>276</v>
      </c>
      <c r="H8" s="36" t="s">
        <v>263</v>
      </c>
      <c r="I8" s="26" t="s">
        <v>264</v>
      </c>
      <c r="J8" s="144"/>
      <c r="K8" s="35" t="s">
        <v>43</v>
      </c>
      <c r="L8" s="26" t="s">
        <v>276</v>
      </c>
      <c r="M8" s="26" t="s">
        <v>264</v>
      </c>
      <c r="N8" s="26" t="s">
        <v>264</v>
      </c>
      <c r="O8" s="144"/>
      <c r="P8" s="35" t="s">
        <v>43</v>
      </c>
      <c r="Q8" s="26" t="s">
        <v>276</v>
      </c>
      <c r="R8" s="36" t="s">
        <v>263</v>
      </c>
      <c r="S8" s="26" t="s">
        <v>264</v>
      </c>
      <c r="T8" s="144"/>
      <c r="U8" s="35" t="s">
        <v>43</v>
      </c>
      <c r="V8" s="26" t="s">
        <v>276</v>
      </c>
      <c r="W8" s="36" t="s">
        <v>263</v>
      </c>
      <c r="X8" s="26" t="s">
        <v>264</v>
      </c>
      <c r="Y8" s="144"/>
      <c r="Z8" s="35" t="s">
        <v>43</v>
      </c>
      <c r="AA8" s="26" t="s">
        <v>276</v>
      </c>
      <c r="AB8" s="36" t="s">
        <v>263</v>
      </c>
      <c r="AC8" s="26" t="s">
        <v>264</v>
      </c>
      <c r="AD8" s="144"/>
      <c r="AE8" s="35" t="s">
        <v>43</v>
      </c>
      <c r="AF8" s="26" t="s">
        <v>276</v>
      </c>
      <c r="AG8" s="36" t="s">
        <v>263</v>
      </c>
      <c r="AH8" s="26" t="s">
        <v>264</v>
      </c>
      <c r="AI8" s="144"/>
      <c r="AJ8" s="35" t="s">
        <v>43</v>
      </c>
      <c r="AK8" s="26" t="s">
        <v>276</v>
      </c>
      <c r="AL8" s="36" t="s">
        <v>263</v>
      </c>
      <c r="AM8" s="26" t="s">
        <v>264</v>
      </c>
      <c r="AN8" s="144"/>
      <c r="AO8" s="35" t="s">
        <v>43</v>
      </c>
      <c r="AP8" s="26" t="s">
        <v>276</v>
      </c>
      <c r="AQ8" s="36" t="s">
        <v>263</v>
      </c>
      <c r="AR8" s="26" t="s">
        <v>264</v>
      </c>
      <c r="AS8" s="144"/>
      <c r="AT8" s="35" t="s">
        <v>43</v>
      </c>
      <c r="AU8" s="26" t="s">
        <v>276</v>
      </c>
      <c r="AV8" s="36" t="s">
        <v>263</v>
      </c>
      <c r="AW8" s="26" t="s">
        <v>264</v>
      </c>
      <c r="AX8" s="144"/>
      <c r="AY8" s="35" t="s">
        <v>43</v>
      </c>
      <c r="AZ8" s="26" t="s">
        <v>276</v>
      </c>
      <c r="BA8" s="144"/>
      <c r="BB8" s="35" t="s">
        <v>43</v>
      </c>
      <c r="BC8" s="26" t="s">
        <v>276</v>
      </c>
      <c r="BD8" s="144"/>
      <c r="BE8" s="35" t="s">
        <v>43</v>
      </c>
      <c r="BF8" s="26" t="s">
        <v>276</v>
      </c>
      <c r="BG8" s="144"/>
      <c r="BH8" s="35" t="s">
        <v>43</v>
      </c>
      <c r="BI8" s="26" t="s">
        <v>276</v>
      </c>
      <c r="BJ8" s="144"/>
      <c r="BK8" s="35" t="s">
        <v>43</v>
      </c>
      <c r="BL8" s="26" t="s">
        <v>276</v>
      </c>
      <c r="BM8" s="144"/>
      <c r="BN8" s="35" t="s">
        <v>43</v>
      </c>
      <c r="BO8" s="26" t="s">
        <v>276</v>
      </c>
      <c r="BP8" s="144"/>
      <c r="BQ8" s="35" t="s">
        <v>43</v>
      </c>
      <c r="BR8" s="26" t="s">
        <v>276</v>
      </c>
      <c r="BS8" s="144"/>
      <c r="BT8" s="35" t="s">
        <v>43</v>
      </c>
      <c r="BU8" s="26" t="s">
        <v>276</v>
      </c>
      <c r="BV8" s="36" t="str">
        <f>AQ8</f>
        <v>կատ, %-ը տարեկան  նկատմամբ</v>
      </c>
      <c r="BW8" s="26" t="s">
        <v>264</v>
      </c>
      <c r="BX8" s="144"/>
      <c r="BY8" s="35" t="s">
        <v>43</v>
      </c>
      <c r="BZ8" s="26" t="s">
        <v>276</v>
      </c>
      <c r="CA8" s="144"/>
      <c r="CB8" s="35" t="s">
        <v>43</v>
      </c>
      <c r="CC8" s="26" t="s">
        <v>276</v>
      </c>
      <c r="CD8" s="144"/>
      <c r="CE8" s="35" t="s">
        <v>43</v>
      </c>
      <c r="CF8" s="26" t="s">
        <v>276</v>
      </c>
      <c r="CG8" s="144"/>
      <c r="CH8" s="35" t="str">
        <f>CE8</f>
        <v xml:space="preserve">ծրագիր    տարեկան </v>
      </c>
      <c r="CI8" s="26" t="str">
        <f>CF8</f>
        <v xml:space="preserve">փաստացի </v>
      </c>
      <c r="CJ8" s="144"/>
      <c r="CK8" s="35" t="str">
        <f>CH8</f>
        <v xml:space="preserve">ծրագիր    տարեկան </v>
      </c>
      <c r="CL8" s="26" t="str">
        <f>CI8</f>
        <v xml:space="preserve">փաստացի </v>
      </c>
      <c r="CM8" s="144"/>
      <c r="CN8" s="35" t="str">
        <f>CK8</f>
        <v xml:space="preserve">ծրագիր    տարեկան </v>
      </c>
      <c r="CO8" s="26" t="str">
        <f>CL8</f>
        <v xml:space="preserve">փաստացի </v>
      </c>
      <c r="CP8" s="144"/>
      <c r="CQ8" s="35" t="str">
        <f>CN8</f>
        <v xml:space="preserve">ծրագիր    տարեկան </v>
      </c>
      <c r="CR8" s="26" t="str">
        <f>CO8</f>
        <v xml:space="preserve">փաստացի </v>
      </c>
      <c r="CS8" s="144"/>
      <c r="CT8" s="35" t="str">
        <f>CQ8</f>
        <v xml:space="preserve">ծրագիր    տարեկան </v>
      </c>
      <c r="CU8" s="26" t="str">
        <f>CR8</f>
        <v xml:space="preserve">փաստացի </v>
      </c>
      <c r="CV8" s="144"/>
      <c r="CW8" s="35" t="str">
        <f>CT8</f>
        <v xml:space="preserve">ծրագիր    տարեկան </v>
      </c>
      <c r="CX8" s="26" t="str">
        <f>CU8</f>
        <v xml:space="preserve">փաստացի </v>
      </c>
      <c r="CY8" s="144"/>
      <c r="CZ8" s="35" t="str">
        <f>CW8</f>
        <v xml:space="preserve">ծրագիր    տարեկան </v>
      </c>
      <c r="DA8" s="26" t="str">
        <f>CX8</f>
        <v xml:space="preserve">փաստացի </v>
      </c>
      <c r="DB8" s="144"/>
      <c r="DC8" s="35" t="str">
        <f>CZ8</f>
        <v xml:space="preserve">ծրագիր    տարեկան </v>
      </c>
      <c r="DD8" s="26" t="str">
        <f>DA8</f>
        <v xml:space="preserve">փաստացի </v>
      </c>
      <c r="DE8" s="144"/>
      <c r="DF8" s="35" t="str">
        <f>DC8</f>
        <v xml:space="preserve">ծրագիր    տարեկան </v>
      </c>
      <c r="DG8" s="26" t="str">
        <f>DD8</f>
        <v xml:space="preserve">փաստացի </v>
      </c>
      <c r="DH8" s="144"/>
      <c r="DI8" s="35" t="str">
        <f>DF8</f>
        <v xml:space="preserve">ծրագիր    տարեկան </v>
      </c>
      <c r="DJ8" s="26" t="str">
        <f>DG8</f>
        <v xml:space="preserve">փաստացի </v>
      </c>
      <c r="DK8" s="158"/>
      <c r="DL8" s="144"/>
      <c r="DM8" s="35" t="str">
        <f>DI8</f>
        <v xml:space="preserve">ծրագիր    տարեկան </v>
      </c>
      <c r="DN8" s="26" t="str">
        <f>DJ8</f>
        <v xml:space="preserve">փաստացի </v>
      </c>
      <c r="DO8" s="144"/>
      <c r="DP8" s="35" t="str">
        <f>DM8</f>
        <v xml:space="preserve">ծրագիր    տարեկան </v>
      </c>
      <c r="DQ8" s="26" t="str">
        <f>DN8</f>
        <v xml:space="preserve">փաստացի </v>
      </c>
      <c r="DR8" s="144"/>
      <c r="DS8" s="35" t="str">
        <f>DP8</f>
        <v xml:space="preserve">ծրագիր    տարեկան </v>
      </c>
      <c r="DT8" s="26" t="str">
        <f>DQ8</f>
        <v xml:space="preserve">փաստացի </v>
      </c>
      <c r="DU8" s="144"/>
      <c r="DV8" s="35" t="str">
        <f>DS8</f>
        <v xml:space="preserve">ծրագիր    տարեկան </v>
      </c>
      <c r="DW8" s="26" t="str">
        <f>DT8</f>
        <v xml:space="preserve">փաստացի </v>
      </c>
      <c r="DX8" s="144"/>
      <c r="DY8" s="35" t="str">
        <f>DV8</f>
        <v xml:space="preserve">ծրագիր    տարեկան </v>
      </c>
      <c r="DZ8" s="26" t="str">
        <f>DW8</f>
        <v xml:space="preserve">փաստացի </v>
      </c>
      <c r="EA8" s="144"/>
      <c r="EB8" s="35" t="str">
        <f>DY8</f>
        <v xml:space="preserve">ծրագիր    տարեկան </v>
      </c>
      <c r="EC8" s="26" t="str">
        <f>DZ8</f>
        <v xml:space="preserve">փաստացի </v>
      </c>
      <c r="ED8" s="144"/>
      <c r="EE8" s="35" t="str">
        <f>EB8</f>
        <v xml:space="preserve">ծրագիր    տարեկան </v>
      </c>
      <c r="EF8" s="26" t="str">
        <f>EC8</f>
        <v xml:space="preserve">փաստացի </v>
      </c>
      <c r="EG8" s="183"/>
      <c r="EH8" s="144"/>
      <c r="EI8" s="35" t="s">
        <v>43</v>
      </c>
      <c r="EJ8" s="26" t="str">
        <f>EF8</f>
        <v xml:space="preserve">փաստացի 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 t="s">
        <v>272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09" t="s">
        <v>265</v>
      </c>
      <c r="C10" s="115">
        <v>17529.575000000001</v>
      </c>
      <c r="D10" s="115">
        <v>223508.86619999999</v>
      </c>
      <c r="E10" s="25">
        <f>DL10+EH10-ED10</f>
        <v>4021156.5490000006</v>
      </c>
      <c r="F10" s="20">
        <f>DM10+EI10-EE10</f>
        <v>4021156.5490000006</v>
      </c>
      <c r="G10" s="12">
        <f>DN10+EJ10-EF10</f>
        <v>3579431.6</v>
      </c>
      <c r="H10" s="12">
        <f>G10/F10*100</f>
        <v>89.014977566345905</v>
      </c>
      <c r="I10" s="12">
        <f>G10/E10*100</f>
        <v>89.014977566345905</v>
      </c>
      <c r="J10" s="12">
        <f>T10+Y10+AI10+AN10+AS10+AX10+BP10+BX10+CA10+CD10+CG10+CJ10+CP10+CS10+CY10+DB10+DH10+AD10</f>
        <v>1415062.5490000001</v>
      </c>
      <c r="K10" s="12">
        <f>U10+Z10+AJ10+AO10+AT10+AY10+BQ10+BY10+CB10+CE10+CH10+CK10+CQ10+CT10+CZ10+DC10+DI10+AE10</f>
        <v>1415062.5490000001</v>
      </c>
      <c r="L10" s="12">
        <f>V10+AA10+AK10+AP10+AU10+AZ10+BR10+BZ10+CC10+CF10+CI10+CL10+CR10+CU10+DA10+DD10+DJ10+AF10</f>
        <v>1359562.1</v>
      </c>
      <c r="M10" s="12">
        <f>L10/K10*100</f>
        <v>96.077880158780175</v>
      </c>
      <c r="N10" s="12">
        <f>L10/J10*100</f>
        <v>96.077880158780175</v>
      </c>
      <c r="O10" s="12">
        <f t="shared" ref="O10:O20" si="0">T10+Y10+AD10</f>
        <v>209782.59300000026</v>
      </c>
      <c r="P10" s="12">
        <f t="shared" ref="P10:P20" si="1">U10+Z10+AE10</f>
        <v>209782.59300000026</v>
      </c>
      <c r="Q10" s="12">
        <f t="shared" ref="Q10:Q20" si="2">V10+AA10+AF10</f>
        <v>229297.88400000014</v>
      </c>
      <c r="R10" s="12">
        <f t="shared" ref="R10:R21" si="3">Q10/P10*100</f>
        <v>109.30262645766796</v>
      </c>
      <c r="S10" s="11">
        <f t="shared" ref="S10:S21" si="4">Q10/O10*100</f>
        <v>109.30262645766796</v>
      </c>
      <c r="T10" s="119">
        <v>10701</v>
      </c>
      <c r="U10" s="112">
        <v>10701</v>
      </c>
      <c r="V10" s="119">
        <v>5015.1000000000004</v>
      </c>
      <c r="W10" s="12">
        <f t="shared" ref="W10:W21" si="5">V10/U10*100</f>
        <v>46.865713484721056</v>
      </c>
      <c r="X10" s="11">
        <f t="shared" ref="X10:X21" si="6">V10/T10*100</f>
        <v>46.865713484721056</v>
      </c>
      <c r="Y10" s="119">
        <v>18000.599999999999</v>
      </c>
      <c r="Z10" s="119">
        <v>18000.599999999999</v>
      </c>
      <c r="AA10" s="119">
        <v>20505.599999999999</v>
      </c>
      <c r="AB10" s="12">
        <f t="shared" ref="AB10:AB24" si="7">AA10/Z10*100</f>
        <v>113.91620279324022</v>
      </c>
      <c r="AC10" s="11">
        <f t="shared" ref="AC10:AC21" si="8">AA10/Y10*100</f>
        <v>113.91620279324022</v>
      </c>
      <c r="AD10" s="118">
        <v>181080.99300000025</v>
      </c>
      <c r="AE10" s="118">
        <v>181080.99300000025</v>
      </c>
      <c r="AF10" s="116">
        <v>203777.18400000012</v>
      </c>
      <c r="AG10" s="118">
        <f>AF10/AE10*100</f>
        <v>112.53372351453797</v>
      </c>
      <c r="AH10" s="118">
        <f>AF10/AD10*100</f>
        <v>112.53372351453797</v>
      </c>
      <c r="AI10" s="119">
        <v>366304</v>
      </c>
      <c r="AJ10" s="112">
        <v>366304</v>
      </c>
      <c r="AK10" s="119">
        <v>432352.1</v>
      </c>
      <c r="AL10" s="12">
        <f t="shared" ref="AL10:AL21" si="9">AK10/AJ10*100</f>
        <v>118.03095243295185</v>
      </c>
      <c r="AM10" s="11">
        <f t="shared" ref="AM10:AM21" si="10">AK10/AI10*100</f>
        <v>118.03095243295185</v>
      </c>
      <c r="AN10" s="119">
        <v>118525.999</v>
      </c>
      <c r="AO10" s="116">
        <v>118525.999</v>
      </c>
      <c r="AP10" s="119">
        <v>126474.2</v>
      </c>
      <c r="AQ10" s="12">
        <f>AP10/AO10*100</f>
        <v>106.7058713422023</v>
      </c>
      <c r="AR10" s="11">
        <f>AP10/AN10*100</f>
        <v>106.7058713422023</v>
      </c>
      <c r="AS10" s="119">
        <v>27000</v>
      </c>
      <c r="AT10" s="116">
        <v>27000</v>
      </c>
      <c r="AU10" s="119">
        <v>24289.3</v>
      </c>
      <c r="AV10" s="12">
        <f>AU10/AT10*100</f>
        <v>89.96037037037037</v>
      </c>
      <c r="AW10" s="11">
        <f>AU10/AS10*100</f>
        <v>89.96037037037037</v>
      </c>
      <c r="AX10" s="38"/>
      <c r="AY10" s="33">
        <f>AX10/12*4</f>
        <v>0</v>
      </c>
      <c r="AZ10" s="47"/>
      <c r="BA10" s="38"/>
      <c r="BB10" s="33">
        <f>BA10/12*4</f>
        <v>0</v>
      </c>
      <c r="BC10" s="119">
        <v>0</v>
      </c>
      <c r="BD10" s="119">
        <v>1814264.7</v>
      </c>
      <c r="BE10" s="119">
        <v>1814264.7</v>
      </c>
      <c r="BF10" s="119">
        <v>1814264.4</v>
      </c>
      <c r="BG10" s="119">
        <v>6754.4</v>
      </c>
      <c r="BH10" s="116">
        <v>6754.4</v>
      </c>
      <c r="BI10" s="119">
        <v>8061.7</v>
      </c>
      <c r="BJ10" s="116">
        <v>0</v>
      </c>
      <c r="BK10" s="116">
        <v>0</v>
      </c>
      <c r="BL10" s="116">
        <v>0</v>
      </c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>BX10+CA10+CD10+CG10</f>
        <v>40789.698000000004</v>
      </c>
      <c r="BT10" s="12">
        <f>BY10+CB10+CE10+CH10</f>
        <v>40789.698000000004</v>
      </c>
      <c r="BU10" s="12">
        <f>BZ10+CC10+CF10+CI10</f>
        <v>40441.399999999994</v>
      </c>
      <c r="BV10" s="12">
        <f t="shared" ref="BV10:BV21" si="11">BU10/BT10*100</f>
        <v>99.146112824860793</v>
      </c>
      <c r="BW10" s="11">
        <f t="shared" ref="BW10:BW21" si="12">BU10/BS10*100</f>
        <v>99.146112824860793</v>
      </c>
      <c r="BX10" s="119">
        <v>22422.95</v>
      </c>
      <c r="BY10" s="116">
        <v>22422.95</v>
      </c>
      <c r="BZ10" s="119">
        <v>17025.5</v>
      </c>
      <c r="CA10" s="119">
        <v>1500</v>
      </c>
      <c r="CB10" s="116">
        <v>1500</v>
      </c>
      <c r="CC10" s="119">
        <v>1936.1</v>
      </c>
      <c r="CD10" s="119">
        <v>3416</v>
      </c>
      <c r="CE10" s="116">
        <v>3416</v>
      </c>
      <c r="CF10" s="119">
        <v>1405</v>
      </c>
      <c r="CG10" s="119">
        <v>13450.748</v>
      </c>
      <c r="CH10" s="113">
        <v>13450.748</v>
      </c>
      <c r="CI10" s="119">
        <v>20074.8</v>
      </c>
      <c r="CJ10" s="116">
        <v>0</v>
      </c>
      <c r="CK10" s="47">
        <v>0</v>
      </c>
      <c r="CL10" s="116">
        <v>0</v>
      </c>
      <c r="CM10" s="119">
        <v>3998</v>
      </c>
      <c r="CN10" s="116">
        <v>3998</v>
      </c>
      <c r="CO10" s="119">
        <v>3998</v>
      </c>
      <c r="CP10" s="119">
        <v>0</v>
      </c>
      <c r="CQ10" s="116">
        <v>0</v>
      </c>
      <c r="CR10" s="119">
        <v>0</v>
      </c>
      <c r="CS10" s="119">
        <v>508989.5</v>
      </c>
      <c r="CT10" s="112">
        <v>508989.5</v>
      </c>
      <c r="CU10" s="119">
        <v>400498.3</v>
      </c>
      <c r="CV10" s="119">
        <v>97000</v>
      </c>
      <c r="CW10" s="112">
        <v>97000</v>
      </c>
      <c r="CX10" s="119">
        <v>102419.7</v>
      </c>
      <c r="CY10" s="119">
        <v>0</v>
      </c>
      <c r="CZ10" s="114">
        <v>0</v>
      </c>
      <c r="DA10" s="119">
        <v>0</v>
      </c>
      <c r="DB10" s="119">
        <v>2000</v>
      </c>
      <c r="DC10" s="112">
        <v>2000</v>
      </c>
      <c r="DD10" s="119">
        <v>424.71600000000001</v>
      </c>
      <c r="DE10" s="119">
        <v>0</v>
      </c>
      <c r="DF10" s="116">
        <v>0</v>
      </c>
      <c r="DG10" s="119">
        <v>0</v>
      </c>
      <c r="DH10" s="119">
        <v>141670.75899999999</v>
      </c>
      <c r="DI10" s="112">
        <v>141670.75899999999</v>
      </c>
      <c r="DJ10" s="115">
        <v>105784.2</v>
      </c>
      <c r="DK10" s="112">
        <v>0</v>
      </c>
      <c r="DL10" s="12">
        <f>T10+Y10+AI10+AN10+AS10+AX10+BA10+BD10+BG10+BJ10+BM10+BP10+BX10+CA10+CD10+CG10+CJ10+CM10+CP10+CS10+CY10+DB10+DE10+DH10+AD10</f>
        <v>3240079.6490000002</v>
      </c>
      <c r="DM10" s="12">
        <f>U10+Z10+AJ10+AO10+AT10+AY10+BB10+BE10+BH10+BK10+BN10+BQ10+BY10+CB10+CE10+CH10+CK10+CN10+CQ10+CT10+CZ10+DC10+DF10+DI10+AE10</f>
        <v>3240079.6490000002</v>
      </c>
      <c r="DN10" s="12">
        <f>V10+AA10+AK10+AP10+AU10+AZ10+BC10+BF10+BI10+BL10+BO10+BR10+BZ10+CC10+CF10+CI10+CL10+CO10+CR10+CU10+DA10+DD10+DG10+DJ10+AF10</f>
        <v>3185886.2</v>
      </c>
      <c r="DO10" s="116">
        <v>0</v>
      </c>
      <c r="DP10" s="116">
        <v>0</v>
      </c>
      <c r="DQ10" s="119">
        <v>0</v>
      </c>
      <c r="DR10" s="119">
        <v>781076.9</v>
      </c>
      <c r="DS10" s="116">
        <v>781076.9</v>
      </c>
      <c r="DT10" s="116">
        <v>372645.4</v>
      </c>
      <c r="DU10" s="42">
        <v>0</v>
      </c>
      <c r="DV10" s="33">
        <v>0</v>
      </c>
      <c r="DW10" s="47">
        <v>0</v>
      </c>
      <c r="DX10" s="116">
        <v>0</v>
      </c>
      <c r="DY10" s="47">
        <v>0</v>
      </c>
      <c r="DZ10" s="47">
        <v>20900</v>
      </c>
      <c r="EA10" s="42">
        <v>0</v>
      </c>
      <c r="EB10" s="33">
        <v>0</v>
      </c>
      <c r="EC10" s="116">
        <v>0</v>
      </c>
      <c r="ED10" s="119">
        <v>190000</v>
      </c>
      <c r="EE10" s="119">
        <v>190000</v>
      </c>
      <c r="EF10" s="119">
        <v>190000</v>
      </c>
      <c r="EG10" s="47">
        <v>0</v>
      </c>
      <c r="EH10" s="12">
        <f>DO10+DR10+DU10+DX10+EA10+ED10</f>
        <v>971076.9</v>
      </c>
      <c r="EI10" s="12">
        <f>DP10+DS10+DV10+DY10+EB10+EE10</f>
        <v>971076.9</v>
      </c>
      <c r="EJ10" s="112">
        <f>DQ10+DT10+DW10+DZ10+EC10+EF10+EG10</f>
        <v>583545.4</v>
      </c>
    </row>
    <row r="11" spans="1:141" s="14" customFormat="1" ht="20.25" customHeight="1" x14ac:dyDescent="0.2">
      <c r="A11" s="21">
        <v>2</v>
      </c>
      <c r="B11" s="110" t="s">
        <v>266</v>
      </c>
      <c r="C11" s="121">
        <v>2055404.5656000001</v>
      </c>
      <c r="D11" s="121">
        <v>59848.183299999997</v>
      </c>
      <c r="E11" s="25">
        <f>DL11+EH11-ED11</f>
        <v>7092510</v>
      </c>
      <c r="F11" s="20">
        <f>DM11+EI11-EE11</f>
        <v>7092510</v>
      </c>
      <c r="G11" s="12">
        <f>DN11+EJ11-EF11</f>
        <v>6286286.7000000011</v>
      </c>
      <c r="H11" s="12">
        <f>G11/F11*100</f>
        <v>88.632750605920904</v>
      </c>
      <c r="I11" s="12">
        <f>G11/E11*100</f>
        <v>88.632750605920904</v>
      </c>
      <c r="J11" s="12">
        <f>T11+Y11+AI11+AN11+AS11+AX11+BP11+BX11+CA11+CD11+CG11+CJ11+CP11+CS11+CY11+DB11+DH11+AD11</f>
        <v>3486903.4</v>
      </c>
      <c r="K11" s="12">
        <f>U11+Z11+AJ11+AO11+AT11+AY11+BQ11+BY11+CB11+CE11+CH11+CK11+CQ11+CT11+CZ11+DC11+DI11+AE11</f>
        <v>3486903.4</v>
      </c>
      <c r="L11" s="12">
        <f>V11+AA11+AK11+AP11+AU11+AZ11+BR11+BZ11+CC11+CF11+CI11+CL11+CR11+CU11+DA11+DD11+DJ11+AF11</f>
        <v>3406926.7</v>
      </c>
      <c r="M11" s="12">
        <f>L11/K11*100</f>
        <v>97.706368923211357</v>
      </c>
      <c r="N11" s="12">
        <f>L11/J11*100</f>
        <v>97.706368923211357</v>
      </c>
      <c r="O11" s="12">
        <f t="shared" si="0"/>
        <v>781602.4</v>
      </c>
      <c r="P11" s="12">
        <f t="shared" si="1"/>
        <v>781602.4</v>
      </c>
      <c r="Q11" s="12">
        <f t="shared" si="2"/>
        <v>914362.4</v>
      </c>
      <c r="R11" s="12">
        <f t="shared" si="3"/>
        <v>116.98561826319877</v>
      </c>
      <c r="S11" s="11">
        <f t="shared" si="4"/>
        <v>116.98561826319877</v>
      </c>
      <c r="T11" s="122">
        <v>20936.400000000001</v>
      </c>
      <c r="U11" s="112">
        <v>20936.400000000001</v>
      </c>
      <c r="V11" s="122">
        <v>20840.400000000001</v>
      </c>
      <c r="W11" s="12">
        <f t="shared" si="5"/>
        <v>99.541468447297532</v>
      </c>
      <c r="X11" s="11">
        <f t="shared" si="6"/>
        <v>99.541468447297532</v>
      </c>
      <c r="Y11" s="122">
        <v>18401</v>
      </c>
      <c r="Z11" s="122">
        <v>18401</v>
      </c>
      <c r="AA11" s="122">
        <v>9647.5</v>
      </c>
      <c r="AB11" s="12">
        <f t="shared" si="7"/>
        <v>52.429215803488937</v>
      </c>
      <c r="AC11" s="11">
        <f t="shared" si="8"/>
        <v>52.429215803488937</v>
      </c>
      <c r="AD11" s="118">
        <v>742265</v>
      </c>
      <c r="AE11" s="118">
        <v>742265</v>
      </c>
      <c r="AF11" s="123">
        <v>883874.5</v>
      </c>
      <c r="AG11" s="118">
        <f t="shared" ref="AG11:AG20" si="13">AF11/AE11*100</f>
        <v>119.07802469468452</v>
      </c>
      <c r="AH11" s="118">
        <f t="shared" ref="AH11:AH21" si="14">AF11/AD11*100</f>
        <v>119.07802469468452</v>
      </c>
      <c r="AI11" s="122">
        <v>747103</v>
      </c>
      <c r="AJ11" s="112">
        <v>747103</v>
      </c>
      <c r="AK11" s="122">
        <v>801044.7</v>
      </c>
      <c r="AL11" s="12">
        <f t="shared" si="9"/>
        <v>107.22011556639445</v>
      </c>
      <c r="AM11" s="11">
        <f t="shared" si="10"/>
        <v>107.22011556639445</v>
      </c>
      <c r="AN11" s="122">
        <v>719784</v>
      </c>
      <c r="AO11" s="123">
        <v>719784</v>
      </c>
      <c r="AP11" s="122">
        <v>737852</v>
      </c>
      <c r="AQ11" s="12">
        <f>AP11/AO11*100</f>
        <v>102.51019750369554</v>
      </c>
      <c r="AR11" s="11">
        <f>AP11/AN11*100</f>
        <v>102.51019750369554</v>
      </c>
      <c r="AS11" s="122">
        <v>70000</v>
      </c>
      <c r="AT11" s="123">
        <v>70000</v>
      </c>
      <c r="AU11" s="122">
        <v>70531.199999999997</v>
      </c>
      <c r="AV11" s="12">
        <f>AU11/AT11*100</f>
        <v>100.75885714285712</v>
      </c>
      <c r="AW11" s="11">
        <f>AU11/AS11*100</f>
        <v>100.75885714285712</v>
      </c>
      <c r="AX11" s="38"/>
      <c r="AY11" s="33">
        <f>AX11/12*4</f>
        <v>0</v>
      </c>
      <c r="AZ11" s="47"/>
      <c r="BA11" s="38"/>
      <c r="BB11" s="33">
        <f>BA11/12*4</f>
        <v>0</v>
      </c>
      <c r="BC11" s="122">
        <v>20900</v>
      </c>
      <c r="BD11" s="122">
        <v>2446809.4</v>
      </c>
      <c r="BE11" s="122">
        <v>2446809.4</v>
      </c>
      <c r="BF11" s="122">
        <v>2446809.4</v>
      </c>
      <c r="BG11" s="122">
        <v>2798.2</v>
      </c>
      <c r="BH11" s="123">
        <v>2798.2</v>
      </c>
      <c r="BI11" s="122">
        <v>2832.5</v>
      </c>
      <c r="BJ11" s="123">
        <v>0</v>
      </c>
      <c r="BK11" s="123">
        <v>0</v>
      </c>
      <c r="BL11" s="123">
        <v>0</v>
      </c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>BX11+CA11+CD11+CG11</f>
        <v>70914</v>
      </c>
      <c r="BT11" s="12">
        <f>BY11+CB11+CE11+CH11</f>
        <v>70914</v>
      </c>
      <c r="BU11" s="12">
        <f>BZ11+CC11+CF11+CI11</f>
        <v>79359.100000000006</v>
      </c>
      <c r="BV11" s="12">
        <f t="shared" si="11"/>
        <v>111.90893194573709</v>
      </c>
      <c r="BW11" s="11">
        <f t="shared" si="12"/>
        <v>111.90893194573709</v>
      </c>
      <c r="BX11" s="122">
        <v>46914</v>
      </c>
      <c r="BY11" s="123">
        <v>46914</v>
      </c>
      <c r="BZ11" s="122">
        <v>53405.1</v>
      </c>
      <c r="CA11" s="122">
        <v>2000</v>
      </c>
      <c r="CB11" s="123">
        <v>2000</v>
      </c>
      <c r="CC11" s="122">
        <v>5628.3</v>
      </c>
      <c r="CD11" s="122">
        <v>0</v>
      </c>
      <c r="CE11" s="123">
        <f>CD11/12*11</f>
        <v>0</v>
      </c>
      <c r="CF11" s="122">
        <v>0</v>
      </c>
      <c r="CG11" s="122">
        <v>22000</v>
      </c>
      <c r="CH11" s="124">
        <v>22000</v>
      </c>
      <c r="CI11" s="122">
        <v>20325.7</v>
      </c>
      <c r="CJ11" s="123">
        <v>0</v>
      </c>
      <c r="CK11" s="47">
        <v>0</v>
      </c>
      <c r="CL11" s="123">
        <v>0</v>
      </c>
      <c r="CM11" s="122">
        <v>5999</v>
      </c>
      <c r="CN11" s="123">
        <v>5999</v>
      </c>
      <c r="CO11" s="122">
        <v>5997</v>
      </c>
      <c r="CP11" s="122">
        <v>0</v>
      </c>
      <c r="CQ11" s="123">
        <v>0</v>
      </c>
      <c r="CR11" s="122">
        <v>14</v>
      </c>
      <c r="CS11" s="122">
        <v>482500</v>
      </c>
      <c r="CT11" s="112">
        <v>482500</v>
      </c>
      <c r="CU11" s="122">
        <v>536377.9</v>
      </c>
      <c r="CV11" s="122">
        <v>265000</v>
      </c>
      <c r="CW11" s="112">
        <v>265000</v>
      </c>
      <c r="CX11" s="122">
        <v>274384.40000000002</v>
      </c>
      <c r="CY11" s="122">
        <v>200000</v>
      </c>
      <c r="CZ11" s="114">
        <v>200000</v>
      </c>
      <c r="DA11" s="122">
        <v>30899.200000000001</v>
      </c>
      <c r="DB11" s="122">
        <v>15000</v>
      </c>
      <c r="DC11" s="112">
        <v>15000</v>
      </c>
      <c r="DD11" s="122">
        <v>17786.3</v>
      </c>
      <c r="DE11" s="122">
        <v>0</v>
      </c>
      <c r="DF11" s="123">
        <v>0</v>
      </c>
      <c r="DG11" s="122">
        <v>0</v>
      </c>
      <c r="DH11" s="122">
        <v>400000</v>
      </c>
      <c r="DI11" s="122">
        <v>400000</v>
      </c>
      <c r="DJ11" s="121">
        <v>218699.9</v>
      </c>
      <c r="DK11" s="112">
        <v>0</v>
      </c>
      <c r="DL11" s="12">
        <f>T11+Y11+AI11+AN11+AS11+AX11+BA11+BD11+BG11+BJ11+BM11+BP11+BX11+CA11+CD11+CG11+CJ11+CM11+CP11+CS11+CY11+DB11+DE11+DH11+AD11</f>
        <v>5942510</v>
      </c>
      <c r="DM11" s="12">
        <v>5942510</v>
      </c>
      <c r="DN11" s="12">
        <f>V11+AA11+AK11+AP11+AU11+AZ11+BC11+BF11+BI11+BL11+BO11+BR11+BZ11+CC11+CF11+CI11+CL11+CO11+CR11+CU11+DA11+DD11+DG11+DJ11+AF11</f>
        <v>5883465.6000000015</v>
      </c>
      <c r="DO11" s="123">
        <v>0</v>
      </c>
      <c r="DP11" s="123">
        <v>0</v>
      </c>
      <c r="DQ11" s="122">
        <v>0</v>
      </c>
      <c r="DR11" s="122">
        <v>1150000</v>
      </c>
      <c r="DS11" s="122">
        <v>1150000</v>
      </c>
      <c r="DT11" s="123">
        <v>402821.1</v>
      </c>
      <c r="DU11" s="42">
        <v>0</v>
      </c>
      <c r="DV11" s="33">
        <v>0</v>
      </c>
      <c r="DW11" s="47">
        <v>0</v>
      </c>
      <c r="DX11" s="123">
        <v>0</v>
      </c>
      <c r="DY11" s="47">
        <v>0</v>
      </c>
      <c r="DZ11" s="47">
        <v>0</v>
      </c>
      <c r="EA11" s="42">
        <v>0</v>
      </c>
      <c r="EB11" s="33">
        <v>0</v>
      </c>
      <c r="EC11" s="123">
        <v>0</v>
      </c>
      <c r="ED11" s="122">
        <v>0</v>
      </c>
      <c r="EE11" s="121">
        <v>0</v>
      </c>
      <c r="EF11" s="122">
        <v>0</v>
      </c>
      <c r="EG11" s="47">
        <v>0</v>
      </c>
      <c r="EH11" s="12">
        <f>DO11+DR11+DU11+DX11+EA11+ED11</f>
        <v>1150000</v>
      </c>
      <c r="EI11" s="12">
        <f>DP11+DS11+DV11+DY11+EB11+EE11</f>
        <v>1150000</v>
      </c>
      <c r="EJ11" s="112">
        <f>DQ11+DT11+DW11+DZ11+EC11+EF11+EG11</f>
        <v>402821.1</v>
      </c>
      <c r="EK11" s="14">
        <f t="shared" ref="EK11:EK20" si="15">ED11-EH11</f>
        <v>-1150000</v>
      </c>
    </row>
    <row r="12" spans="1:141" s="14" customFormat="1" ht="20.25" customHeight="1" x14ac:dyDescent="0.2">
      <c r="A12" s="21">
        <v>3</v>
      </c>
      <c r="B12" s="110" t="s">
        <v>267</v>
      </c>
      <c r="C12" s="115">
        <v>147384.37549999999</v>
      </c>
      <c r="D12" s="115">
        <v>75696.847599999994</v>
      </c>
      <c r="E12" s="25">
        <f>DL12+EH12-ED12</f>
        <v>982194.5</v>
      </c>
      <c r="F12" s="20">
        <f>DM12+EI12-EE12</f>
        <v>982194.5</v>
      </c>
      <c r="G12" s="12">
        <f>DN12+EJ12-EF12</f>
        <v>744640.79999999993</v>
      </c>
      <c r="H12" s="12">
        <f>G12/F12*100</f>
        <v>75.813985926412727</v>
      </c>
      <c r="I12" s="12">
        <f>G12/E12*100</f>
        <v>75.813985926412727</v>
      </c>
      <c r="J12" s="12">
        <f>T12+Y12+AI12+AN12+AS12+AX12+BP12+BX12+CA12+CD12+CG12+CJ12+CP12+CS12+CY12+DB12+DH12+AD12</f>
        <v>180725.5</v>
      </c>
      <c r="K12" s="12">
        <f>U12+Z12+AJ12+AO12+AT12+AY12+BQ12+BY12+CB12+CE12+CH12+CK12+CQ12+CT12+CZ12+DC12+DI12+AE12</f>
        <v>180725.5</v>
      </c>
      <c r="L12" s="12">
        <f>V12+AA12+AK12+AP12+AU12+AZ12+BR12+BZ12+CC12+CF12+CI12+CL12+CR12+CU12+DA12+DD12+DJ12+AF12</f>
        <v>200580.9</v>
      </c>
      <c r="M12" s="12">
        <f>L12/K12*100</f>
        <v>110.98649609490636</v>
      </c>
      <c r="N12" s="12">
        <f>L12/J12*100</f>
        <v>110.98649609490636</v>
      </c>
      <c r="O12" s="12">
        <f t="shared" si="0"/>
        <v>41412.600000000006</v>
      </c>
      <c r="P12" s="12">
        <f t="shared" si="1"/>
        <v>41412.600000000006</v>
      </c>
      <c r="Q12" s="12">
        <f t="shared" si="2"/>
        <v>41048.69999999999</v>
      </c>
      <c r="R12" s="12">
        <f t="shared" si="3"/>
        <v>99.121281928688333</v>
      </c>
      <c r="S12" s="11">
        <f t="shared" si="4"/>
        <v>99.121281928688333</v>
      </c>
      <c r="T12" s="119">
        <v>0</v>
      </c>
      <c r="U12" s="112">
        <v>0</v>
      </c>
      <c r="V12" s="119">
        <v>581.6</v>
      </c>
      <c r="W12" s="12" t="e">
        <f t="shared" si="5"/>
        <v>#DIV/0!</v>
      </c>
      <c r="X12" s="11" t="e">
        <f t="shared" si="6"/>
        <v>#DIV/0!</v>
      </c>
      <c r="Y12" s="119">
        <v>0</v>
      </c>
      <c r="Z12" s="119">
        <v>0</v>
      </c>
      <c r="AA12" s="119">
        <v>1068.8</v>
      </c>
      <c r="AB12" s="12" t="e">
        <f t="shared" si="7"/>
        <v>#DIV/0!</v>
      </c>
      <c r="AC12" s="11" t="e">
        <f t="shared" si="8"/>
        <v>#DIV/0!</v>
      </c>
      <c r="AD12" s="118">
        <v>41412.600000000006</v>
      </c>
      <c r="AE12" s="118">
        <v>41412.600000000006</v>
      </c>
      <c r="AF12" s="116">
        <v>39398.299999999988</v>
      </c>
      <c r="AG12" s="118">
        <f t="shared" si="13"/>
        <v>95.136021404113677</v>
      </c>
      <c r="AH12" s="118">
        <f t="shared" si="14"/>
        <v>95.136021404113677</v>
      </c>
      <c r="AI12" s="119">
        <v>62127.9</v>
      </c>
      <c r="AJ12" s="112">
        <v>62127.9</v>
      </c>
      <c r="AK12" s="119">
        <v>67802.2</v>
      </c>
      <c r="AL12" s="12">
        <f t="shared" si="9"/>
        <v>109.13325575144177</v>
      </c>
      <c r="AM12" s="11">
        <f t="shared" si="10"/>
        <v>109.13325575144177</v>
      </c>
      <c r="AN12" s="119">
        <v>4183</v>
      </c>
      <c r="AO12" s="116">
        <v>4183</v>
      </c>
      <c r="AP12" s="119">
        <v>6156.6</v>
      </c>
      <c r="AQ12" s="12">
        <f>AP12/AO12*100</f>
        <v>147.18144872101365</v>
      </c>
      <c r="AR12" s="11">
        <f>AP12/AN12*100</f>
        <v>147.18144872101365</v>
      </c>
      <c r="AS12" s="119">
        <v>0</v>
      </c>
      <c r="AT12" s="116">
        <v>0</v>
      </c>
      <c r="AU12" s="119">
        <v>0</v>
      </c>
      <c r="AV12" s="12" t="e">
        <f>AU12/AT12*100</f>
        <v>#DIV/0!</v>
      </c>
      <c r="AW12" s="11" t="e">
        <f>AU12/AS12*100</f>
        <v>#DIV/0!</v>
      </c>
      <c r="AX12" s="38"/>
      <c r="AY12" s="33">
        <f>AX12*4</f>
        <v>0</v>
      </c>
      <c r="AZ12" s="47"/>
      <c r="BA12" s="38"/>
      <c r="BB12" s="33">
        <f>BA12*4</f>
        <v>0</v>
      </c>
      <c r="BC12" s="119">
        <v>0</v>
      </c>
      <c r="BD12" s="119">
        <v>465146.6</v>
      </c>
      <c r="BE12" s="119">
        <v>465146.6</v>
      </c>
      <c r="BF12" s="119">
        <v>465145.59999999998</v>
      </c>
      <c r="BG12" s="119">
        <v>1089.4000000000001</v>
      </c>
      <c r="BH12" s="116">
        <v>1089.4000000000001</v>
      </c>
      <c r="BI12" s="119">
        <v>1089.4000000000001</v>
      </c>
      <c r="BJ12" s="116">
        <v>0</v>
      </c>
      <c r="BK12" s="116">
        <v>0</v>
      </c>
      <c r="BL12" s="116">
        <v>0</v>
      </c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>BX12+CA12+CD12+CG12</f>
        <v>9773.6</v>
      </c>
      <c r="BT12" s="12">
        <f>BY12+CB12+CE12+CH12</f>
        <v>9773.6</v>
      </c>
      <c r="BU12" s="12">
        <f>BZ12+CC12+CF12+CI12</f>
        <v>11547.1</v>
      </c>
      <c r="BV12" s="12">
        <f t="shared" si="11"/>
        <v>118.14582139641483</v>
      </c>
      <c r="BW12" s="11">
        <f t="shared" si="12"/>
        <v>118.14582139641483</v>
      </c>
      <c r="BX12" s="119">
        <v>8273.6</v>
      </c>
      <c r="BY12" s="116">
        <v>8273.6</v>
      </c>
      <c r="BZ12" s="119">
        <v>9661.1</v>
      </c>
      <c r="CA12" s="119">
        <v>0</v>
      </c>
      <c r="CB12" s="116">
        <v>0</v>
      </c>
      <c r="CC12" s="119">
        <v>0</v>
      </c>
      <c r="CD12" s="119">
        <v>0</v>
      </c>
      <c r="CE12" s="116">
        <f>CD12*10</f>
        <v>0</v>
      </c>
      <c r="CF12" s="119">
        <v>0</v>
      </c>
      <c r="CG12" s="119">
        <v>1500</v>
      </c>
      <c r="CH12" s="113">
        <v>1500</v>
      </c>
      <c r="CI12" s="119">
        <v>1886</v>
      </c>
      <c r="CJ12" s="116">
        <v>0</v>
      </c>
      <c r="CK12" s="47">
        <v>0</v>
      </c>
      <c r="CL12" s="116">
        <v>0</v>
      </c>
      <c r="CM12" s="119">
        <v>0</v>
      </c>
      <c r="CN12" s="116">
        <v>0</v>
      </c>
      <c r="CO12" s="119">
        <v>0</v>
      </c>
      <c r="CP12" s="119">
        <v>270</v>
      </c>
      <c r="CQ12" s="116">
        <v>270</v>
      </c>
      <c r="CR12" s="119">
        <v>340</v>
      </c>
      <c r="CS12" s="119">
        <v>47498</v>
      </c>
      <c r="CT12" s="112">
        <v>47498</v>
      </c>
      <c r="CU12" s="119">
        <v>60313.8</v>
      </c>
      <c r="CV12" s="119">
        <v>26130</v>
      </c>
      <c r="CW12" s="112">
        <v>26130</v>
      </c>
      <c r="CX12" s="119">
        <v>37361.4</v>
      </c>
      <c r="CY12" s="119">
        <v>3000</v>
      </c>
      <c r="CZ12" s="114">
        <v>3000</v>
      </c>
      <c r="DA12" s="119">
        <v>3628.8</v>
      </c>
      <c r="DB12" s="119">
        <v>300</v>
      </c>
      <c r="DC12" s="112">
        <v>300</v>
      </c>
      <c r="DD12" s="119">
        <v>0</v>
      </c>
      <c r="DE12" s="119">
        <v>0</v>
      </c>
      <c r="DF12" s="116">
        <v>0</v>
      </c>
      <c r="DG12" s="119">
        <v>0</v>
      </c>
      <c r="DH12" s="119">
        <v>12160.4</v>
      </c>
      <c r="DI12" s="112">
        <v>12160.4</v>
      </c>
      <c r="DJ12" s="115">
        <v>9743.7000000000007</v>
      </c>
      <c r="DK12" s="112">
        <v>0</v>
      </c>
      <c r="DL12" s="12">
        <f>T12+Y12+AI12+AN12+AS12+AX12+BA12+BD12+BG12+BJ12+BM12+BP12+BX12+CA12+CD12+CG12+CJ12+CM12+CP12+CS12+CY12+DB12+DE12+DH12+AD12</f>
        <v>646961.5</v>
      </c>
      <c r="DM12" s="12">
        <f>U12+Z12+AJ12+AO12+AT12+AY12+BB12+BE12+BH12+BK12+BN12+BQ12+BY12+CB12+CE12+CH12+CK12+CN12+CQ12+CT12+CZ12+DC12+DF12+DI12+AE12</f>
        <v>646961.5</v>
      </c>
      <c r="DN12" s="12">
        <f>V12+AA12+AK12+AP12+AU12+AZ12+BC12+BF12+BI12+BL12+BO12+BR12+BZ12+CC12+CF12+CI12+CL12+CO12+CR12+CU12+DA12+DD12+DG12+DJ12+AF12</f>
        <v>666815.89999999991</v>
      </c>
      <c r="DO12" s="116">
        <v>0</v>
      </c>
      <c r="DP12" s="116">
        <v>0</v>
      </c>
      <c r="DQ12" s="119">
        <v>0</v>
      </c>
      <c r="DR12" s="119">
        <v>335233</v>
      </c>
      <c r="DS12" s="116">
        <v>335233</v>
      </c>
      <c r="DT12" s="116">
        <v>77824.899999999994</v>
      </c>
      <c r="DU12" s="42">
        <v>0</v>
      </c>
      <c r="DV12" s="33">
        <v>0</v>
      </c>
      <c r="DW12" s="47">
        <v>0</v>
      </c>
      <c r="DX12" s="116">
        <v>0</v>
      </c>
      <c r="DY12" s="47">
        <v>0</v>
      </c>
      <c r="DZ12" s="47">
        <v>0</v>
      </c>
      <c r="EA12" s="42">
        <v>0</v>
      </c>
      <c r="EB12" s="33">
        <v>0</v>
      </c>
      <c r="EC12" s="116">
        <v>0</v>
      </c>
      <c r="ED12" s="119">
        <v>76175.7</v>
      </c>
      <c r="EE12" s="115">
        <v>76175.7</v>
      </c>
      <c r="EF12" s="119">
        <v>76175.7</v>
      </c>
      <c r="EG12" s="47">
        <v>0</v>
      </c>
      <c r="EH12" s="12">
        <f>DO12+DR12+DU12+DX12+EA12+ED12</f>
        <v>411408.7</v>
      </c>
      <c r="EI12" s="12">
        <f>DP12+DS12+DV12+DY12+EB12+EE12</f>
        <v>411408.7</v>
      </c>
      <c r="EJ12" s="112">
        <f>DQ12+DT12+DW12+DZ12+EC12+EF12+EG12</f>
        <v>154000.59999999998</v>
      </c>
      <c r="EK12" s="14">
        <f t="shared" si="15"/>
        <v>-335233</v>
      </c>
    </row>
    <row r="13" spans="1:141" s="139" customFormat="1" ht="20.25" customHeight="1" x14ac:dyDescent="0.2">
      <c r="A13" s="125">
        <v>4</v>
      </c>
      <c r="B13" s="110" t="s">
        <v>242</v>
      </c>
      <c r="C13" s="126">
        <v>811451.38890000002</v>
      </c>
      <c r="D13" s="126">
        <v>71361.142699999997</v>
      </c>
      <c r="E13" s="127">
        <f>DL13+EH13-ED13</f>
        <v>4934363.0180000002</v>
      </c>
      <c r="F13" s="128">
        <f>DM13+EI13-EE13</f>
        <v>4934363.0180000002</v>
      </c>
      <c r="G13" s="129">
        <f>DN13+EJ13-EF13</f>
        <v>4160840.1000000006</v>
      </c>
      <c r="H13" s="129">
        <f>G13/F13*100</f>
        <v>84.323753335977202</v>
      </c>
      <c r="I13" s="129">
        <f>G13/E13*100</f>
        <v>84.323753335977202</v>
      </c>
      <c r="J13" s="129">
        <f>T13+Y13+AI13+AN13+AS13+AX13+BP13+BX13+CA13+CD13+CG13+CJ13+CP13+CS13+CY13+DB13+DH13+AD13</f>
        <v>1415539.6629999999</v>
      </c>
      <c r="K13" s="129">
        <f>U13+Z13+AJ13+AO13+AT13+AY13+BQ13+BY13+CB13+CE13+CH13+CK13+CQ13+CT13+CZ13+DC13+DI13+AE13</f>
        <v>1415539.6629999999</v>
      </c>
      <c r="L13" s="129">
        <f>V13+AA13+AK13+AP13+AU13+AZ13+BR13+BZ13+CC13+CF13+CI13+CL13+CR13+CU13+DA13+DD13+DJ13+AF13</f>
        <v>1462365.6</v>
      </c>
      <c r="M13" s="129">
        <f>L13/K13*100</f>
        <v>103.30799187221362</v>
      </c>
      <c r="N13" s="129">
        <f>L13/J13*100</f>
        <v>103.30799187221362</v>
      </c>
      <c r="O13" s="129">
        <f t="shared" si="0"/>
        <v>478833</v>
      </c>
      <c r="P13" s="129">
        <f t="shared" si="1"/>
        <v>478833</v>
      </c>
      <c r="Q13" s="129">
        <f t="shared" si="2"/>
        <v>485970.8000000001</v>
      </c>
      <c r="R13" s="129">
        <f t="shared" si="3"/>
        <v>101.49066584800966</v>
      </c>
      <c r="S13" s="130">
        <f t="shared" si="4"/>
        <v>101.49066584800966</v>
      </c>
      <c r="T13" s="126">
        <v>11000</v>
      </c>
      <c r="U13" s="131">
        <v>11000</v>
      </c>
      <c r="V13" s="126">
        <v>18769.900000000001</v>
      </c>
      <c r="W13" s="129">
        <f t="shared" si="5"/>
        <v>170.63545454545456</v>
      </c>
      <c r="X13" s="130">
        <f t="shared" si="6"/>
        <v>170.63545454545456</v>
      </c>
      <c r="Y13" s="126">
        <v>27030</v>
      </c>
      <c r="Z13" s="126">
        <v>27030</v>
      </c>
      <c r="AA13" s="126">
        <v>22529.8</v>
      </c>
      <c r="AB13" s="129">
        <f t="shared" si="7"/>
        <v>83.351091379948201</v>
      </c>
      <c r="AC13" s="130">
        <f t="shared" si="8"/>
        <v>83.351091379948201</v>
      </c>
      <c r="AD13" s="132">
        <v>440803</v>
      </c>
      <c r="AE13" s="132">
        <v>440803</v>
      </c>
      <c r="AF13" s="126">
        <v>444671.10000000009</v>
      </c>
      <c r="AG13" s="132">
        <f t="shared" si="13"/>
        <v>100.87751217664129</v>
      </c>
      <c r="AH13" s="132">
        <f t="shared" si="14"/>
        <v>100.87751217664129</v>
      </c>
      <c r="AI13" s="126">
        <v>298926</v>
      </c>
      <c r="AJ13" s="131">
        <v>298926</v>
      </c>
      <c r="AK13" s="126">
        <v>349674.9</v>
      </c>
      <c r="AL13" s="129">
        <f t="shared" si="9"/>
        <v>116.9770779390217</v>
      </c>
      <c r="AM13" s="130">
        <f t="shared" si="10"/>
        <v>116.9770779390217</v>
      </c>
      <c r="AN13" s="126">
        <v>268770</v>
      </c>
      <c r="AO13" s="126">
        <v>268770</v>
      </c>
      <c r="AP13" s="126">
        <v>284891.3</v>
      </c>
      <c r="AQ13" s="12">
        <f>AP13/AO13*100</f>
        <v>105.99817687986011</v>
      </c>
      <c r="AR13" s="130">
        <f>AP13/AN13*100</f>
        <v>105.99817687986011</v>
      </c>
      <c r="AS13" s="126">
        <v>14000</v>
      </c>
      <c r="AT13" s="126">
        <v>14000</v>
      </c>
      <c r="AU13" s="126">
        <v>12932.4</v>
      </c>
      <c r="AV13" s="129">
        <f>AU13/AT13*100</f>
        <v>92.374285714285705</v>
      </c>
      <c r="AW13" s="130">
        <f>AU13/AS13*100</f>
        <v>92.374285714285705</v>
      </c>
      <c r="AX13" s="133"/>
      <c r="AY13" s="134">
        <f t="shared" ref="AY13:AY21" si="16">AX13/12*4</f>
        <v>0</v>
      </c>
      <c r="AZ13" s="135"/>
      <c r="BA13" s="133"/>
      <c r="BB13" s="134">
        <f t="shared" ref="BB13:BB21" si="17">BA13/12*4</f>
        <v>0</v>
      </c>
      <c r="BC13" s="126">
        <v>0</v>
      </c>
      <c r="BD13" s="126">
        <v>1198416.8</v>
      </c>
      <c r="BE13" s="126">
        <v>1198416.8</v>
      </c>
      <c r="BF13" s="126">
        <v>1198416.8</v>
      </c>
      <c r="BG13" s="126">
        <v>3486.1</v>
      </c>
      <c r="BH13" s="126">
        <v>3486.1</v>
      </c>
      <c r="BI13" s="126">
        <v>3486.1</v>
      </c>
      <c r="BJ13" s="126">
        <v>0</v>
      </c>
      <c r="BK13" s="126">
        <v>0</v>
      </c>
      <c r="BL13" s="126">
        <v>0</v>
      </c>
      <c r="BM13" s="133">
        <v>0</v>
      </c>
      <c r="BN13" s="134">
        <v>0</v>
      </c>
      <c r="BO13" s="135">
        <v>0</v>
      </c>
      <c r="BP13" s="133">
        <v>0</v>
      </c>
      <c r="BQ13" s="134">
        <v>0</v>
      </c>
      <c r="BR13" s="135">
        <v>0</v>
      </c>
      <c r="BS13" s="129">
        <f>BX13+CA13+CD13+CG13</f>
        <v>39252.5</v>
      </c>
      <c r="BT13" s="129">
        <f>BY13+CB13+CE13+CH13</f>
        <v>39252.5</v>
      </c>
      <c r="BU13" s="129">
        <f>BZ13+CC13+CF13+CI13</f>
        <v>60310</v>
      </c>
      <c r="BV13" s="129">
        <f t="shared" si="11"/>
        <v>153.64626456913572</v>
      </c>
      <c r="BW13" s="130">
        <f t="shared" si="12"/>
        <v>153.64626456913572</v>
      </c>
      <c r="BX13" s="126">
        <v>22000</v>
      </c>
      <c r="BY13" s="126">
        <v>22000</v>
      </c>
      <c r="BZ13" s="126">
        <v>35627.1</v>
      </c>
      <c r="CA13" s="126">
        <v>0</v>
      </c>
      <c r="CB13" s="126">
        <v>0</v>
      </c>
      <c r="CC13" s="126">
        <v>0</v>
      </c>
      <c r="CD13" s="126">
        <v>0</v>
      </c>
      <c r="CE13" s="126">
        <f t="shared" ref="CE13:CE20" si="18">CD13/12*11</f>
        <v>0</v>
      </c>
      <c r="CF13" s="126">
        <v>0</v>
      </c>
      <c r="CG13" s="126">
        <v>17252.5</v>
      </c>
      <c r="CH13" s="136">
        <v>17252.5</v>
      </c>
      <c r="CI13" s="126">
        <v>24682.9</v>
      </c>
      <c r="CJ13" s="126">
        <v>0</v>
      </c>
      <c r="CK13" s="135">
        <v>0</v>
      </c>
      <c r="CL13" s="126">
        <v>0</v>
      </c>
      <c r="CM13" s="126">
        <v>3998</v>
      </c>
      <c r="CN13" s="126">
        <v>3998</v>
      </c>
      <c r="CO13" s="126">
        <v>3998</v>
      </c>
      <c r="CP13" s="126">
        <v>0</v>
      </c>
      <c r="CQ13" s="126">
        <v>0</v>
      </c>
      <c r="CR13" s="126">
        <v>0</v>
      </c>
      <c r="CS13" s="126">
        <v>247036.1</v>
      </c>
      <c r="CT13" s="131">
        <v>247036.1</v>
      </c>
      <c r="CU13" s="126">
        <v>207097.1</v>
      </c>
      <c r="CV13" s="126">
        <v>67795</v>
      </c>
      <c r="CW13" s="131">
        <v>67795</v>
      </c>
      <c r="CX13" s="126">
        <v>73280.899999999994</v>
      </c>
      <c r="CY13" s="126">
        <v>12500</v>
      </c>
      <c r="CZ13" s="137">
        <v>12500</v>
      </c>
      <c r="DA13" s="126">
        <v>13130.4</v>
      </c>
      <c r="DB13" s="126">
        <v>0</v>
      </c>
      <c r="DC13" s="131">
        <v>0</v>
      </c>
      <c r="DD13" s="126">
        <v>0</v>
      </c>
      <c r="DE13" s="126">
        <v>0</v>
      </c>
      <c r="DF13" s="126">
        <v>0</v>
      </c>
      <c r="DG13" s="126">
        <v>0</v>
      </c>
      <c r="DH13" s="126">
        <v>56222.063000000002</v>
      </c>
      <c r="DI13" s="131">
        <v>56222.063000000002</v>
      </c>
      <c r="DJ13" s="126">
        <v>48358.7</v>
      </c>
      <c r="DK13" s="131">
        <v>0</v>
      </c>
      <c r="DL13" s="129">
        <f>T13+Y13+AI13+AN13+AS13+AX13+BA13+BD13+BG13+BJ13+BM13+BP13+BX13+CA13+CD13+CG13+CJ13+CM13+CP13+CS13+CY13+DB13+DE13+DH13+AD13</f>
        <v>2621440.5630000001</v>
      </c>
      <c r="DM13" s="129">
        <f>U13+Z13+AJ13+AO13+AT13+AY13+BB13+BE13+BH13+BK13+BN13+BQ13+BY13+CB13+CE13+CH13+CK13+CN13+CQ13+CT13+CZ13+DC13+DF13+DI13+AE13</f>
        <v>2621440.5630000001</v>
      </c>
      <c r="DN13" s="129">
        <f>V13+AA13+AK13+AP13+AU13+AZ13+BC13+BF13+BI13+BL13+BO13+BR13+BZ13+CC13+CF13+CI13+CL13+CO13+CR13+CU13+DA13+DD13+DG13+DJ13+AF13</f>
        <v>2668266.5000000005</v>
      </c>
      <c r="DO13" s="126">
        <v>0</v>
      </c>
      <c r="DP13" s="126">
        <v>0</v>
      </c>
      <c r="DQ13" s="126">
        <v>0</v>
      </c>
      <c r="DR13" s="126">
        <v>2312922.4550000001</v>
      </c>
      <c r="DS13" s="126">
        <v>2312922.4550000001</v>
      </c>
      <c r="DT13" s="126">
        <v>1492573.6</v>
      </c>
      <c r="DU13" s="138">
        <v>0</v>
      </c>
      <c r="DV13" s="134">
        <v>0</v>
      </c>
      <c r="DW13" s="135">
        <v>0</v>
      </c>
      <c r="DX13" s="126">
        <v>0</v>
      </c>
      <c r="DY13" s="135">
        <v>0</v>
      </c>
      <c r="DZ13" s="135">
        <v>0</v>
      </c>
      <c r="EA13" s="138">
        <v>0</v>
      </c>
      <c r="EB13" s="134">
        <v>0</v>
      </c>
      <c r="EC13" s="126">
        <v>0</v>
      </c>
      <c r="ED13" s="126">
        <v>0</v>
      </c>
      <c r="EE13" s="126">
        <v>0</v>
      </c>
      <c r="EF13" s="126">
        <v>0</v>
      </c>
      <c r="EG13" s="135">
        <v>0</v>
      </c>
      <c r="EH13" s="129">
        <f>DO13+DR13+DU13+DX13+EA13+ED13</f>
        <v>2312922.4550000001</v>
      </c>
      <c r="EI13" s="129">
        <f>DP13+DS13+DV13+DY13+EB13+EE13</f>
        <v>2312922.4550000001</v>
      </c>
      <c r="EJ13" s="131">
        <f>DQ13+DT13+DW13+DZ13+EC13+EF13+EG13</f>
        <v>1492573.6</v>
      </c>
      <c r="EK13" s="139">
        <f t="shared" si="15"/>
        <v>-2312922.4550000001</v>
      </c>
    </row>
    <row r="14" spans="1:141" s="139" customFormat="1" ht="20.25" customHeight="1" x14ac:dyDescent="0.2">
      <c r="A14" s="125">
        <v>5</v>
      </c>
      <c r="B14" s="110" t="s">
        <v>243</v>
      </c>
      <c r="C14" s="126">
        <v>1992415.0183999999</v>
      </c>
      <c r="D14" s="126" t="s">
        <v>273</v>
      </c>
      <c r="E14" s="127">
        <f>DL14+EH14-ED14</f>
        <v>1603884.2999999998</v>
      </c>
      <c r="F14" s="128">
        <f>DM14+EI14-EE14</f>
        <v>1603884.2999999998</v>
      </c>
      <c r="G14" s="129">
        <f>DN14+EJ14-EF14</f>
        <v>1650708.9</v>
      </c>
      <c r="H14" s="129">
        <f>G14/F14*100</f>
        <v>102.91944998775786</v>
      </c>
      <c r="I14" s="129">
        <f>G14/E14*100</f>
        <v>102.91944998775786</v>
      </c>
      <c r="J14" s="129">
        <f>T14+Y14+AI14+AN14+AS14+AX14+BP14+BX14+CA14+CD14+CG14+CJ14+CP14+CS14+CY14+DB14+DH14+AD14</f>
        <v>1040856.3</v>
      </c>
      <c r="K14" s="129">
        <f>U14+Z14+AJ14+AO14+AT14+AY14+BQ14+BY14+CB14+CE14+CH14+CK14+CQ14+CT14+CZ14+DC14+DI14+AE14</f>
        <v>1040856.3</v>
      </c>
      <c r="L14" s="129">
        <f>V14+AA14+AK14+AP14+AU14+AZ14+BR14+BZ14+CC14+CF14+CI14+CL14+CR14+CU14+DA14+DD14+DJ14+AF14</f>
        <v>964057.3</v>
      </c>
      <c r="M14" s="129">
        <f>L14/K14*100</f>
        <v>92.621555924674709</v>
      </c>
      <c r="N14" s="129">
        <f>L14/J14*100</f>
        <v>92.621555924674709</v>
      </c>
      <c r="O14" s="129">
        <f t="shared" si="0"/>
        <v>673100</v>
      </c>
      <c r="P14" s="129">
        <f t="shared" si="1"/>
        <v>673100</v>
      </c>
      <c r="Q14" s="129">
        <f t="shared" si="2"/>
        <v>572038.55999999994</v>
      </c>
      <c r="R14" s="129">
        <f t="shared" si="3"/>
        <v>84.985672262665275</v>
      </c>
      <c r="S14" s="130">
        <f t="shared" si="4"/>
        <v>84.985672262665275</v>
      </c>
      <c r="T14" s="126">
        <v>6100</v>
      </c>
      <c r="U14" s="131">
        <v>6100</v>
      </c>
      <c r="V14" s="126">
        <v>5292.2</v>
      </c>
      <c r="W14" s="129">
        <f t="shared" si="5"/>
        <v>86.757377049180334</v>
      </c>
      <c r="X14" s="130">
        <f t="shared" si="6"/>
        <v>86.757377049180334</v>
      </c>
      <c r="Y14" s="126">
        <v>69000</v>
      </c>
      <c r="Z14" s="126">
        <v>69000</v>
      </c>
      <c r="AA14" s="126">
        <v>58936.4</v>
      </c>
      <c r="AB14" s="129">
        <f t="shared" si="7"/>
        <v>85.415072463768112</v>
      </c>
      <c r="AC14" s="130">
        <f t="shared" si="8"/>
        <v>85.415072463768112</v>
      </c>
      <c r="AD14" s="132">
        <v>598000</v>
      </c>
      <c r="AE14" s="132">
        <v>598000</v>
      </c>
      <c r="AF14" s="126">
        <v>507809.95999999996</v>
      </c>
      <c r="AG14" s="132">
        <f t="shared" si="13"/>
        <v>84.918053511705679</v>
      </c>
      <c r="AH14" s="132">
        <f t="shared" si="14"/>
        <v>84.918053511705679</v>
      </c>
      <c r="AI14" s="126">
        <v>58000</v>
      </c>
      <c r="AJ14" s="131">
        <v>58000</v>
      </c>
      <c r="AK14" s="126">
        <v>64459.199999999997</v>
      </c>
      <c r="AL14" s="129">
        <f t="shared" si="9"/>
        <v>111.13655172413792</v>
      </c>
      <c r="AM14" s="130">
        <f t="shared" si="10"/>
        <v>111.13655172413792</v>
      </c>
      <c r="AN14" s="126">
        <v>165718.5</v>
      </c>
      <c r="AO14" s="126">
        <v>165718.5</v>
      </c>
      <c r="AP14" s="126">
        <v>169583.7</v>
      </c>
      <c r="AQ14" s="12">
        <f>AP14/AO14*100</f>
        <v>102.332388960798</v>
      </c>
      <c r="AR14" s="130">
        <f>AP14/AN14*100</f>
        <v>102.332388960798</v>
      </c>
      <c r="AS14" s="126">
        <v>0</v>
      </c>
      <c r="AT14" s="126">
        <v>0</v>
      </c>
      <c r="AU14" s="126">
        <v>0</v>
      </c>
      <c r="AV14" s="129" t="e">
        <f>AU14/AT14*100</f>
        <v>#DIV/0!</v>
      </c>
      <c r="AW14" s="130" t="e">
        <f>AU14/AS14*100</f>
        <v>#DIV/0!</v>
      </c>
      <c r="AX14" s="133"/>
      <c r="AY14" s="134">
        <f t="shared" si="16"/>
        <v>0</v>
      </c>
      <c r="AZ14" s="135"/>
      <c r="BA14" s="133"/>
      <c r="BB14" s="134">
        <f t="shared" si="17"/>
        <v>0</v>
      </c>
      <c r="BC14" s="126">
        <v>0</v>
      </c>
      <c r="BD14" s="126">
        <v>64458.6</v>
      </c>
      <c r="BE14" s="126">
        <v>64458.6</v>
      </c>
      <c r="BF14" s="126">
        <v>64471.1</v>
      </c>
      <c r="BG14" s="126">
        <v>0</v>
      </c>
      <c r="BH14" s="126">
        <v>0</v>
      </c>
      <c r="BI14" s="126">
        <v>0</v>
      </c>
      <c r="BJ14" s="126">
        <v>0</v>
      </c>
      <c r="BK14" s="126">
        <v>0</v>
      </c>
      <c r="BL14" s="126">
        <v>0</v>
      </c>
      <c r="BM14" s="133">
        <v>0</v>
      </c>
      <c r="BN14" s="134">
        <v>0</v>
      </c>
      <c r="BO14" s="135">
        <v>0</v>
      </c>
      <c r="BP14" s="133">
        <v>0</v>
      </c>
      <c r="BQ14" s="134">
        <v>0</v>
      </c>
      <c r="BR14" s="135">
        <v>0</v>
      </c>
      <c r="BS14" s="129">
        <f>BX14+CA14+CD14+CG14</f>
        <v>42152.4</v>
      </c>
      <c r="BT14" s="129">
        <f>BY14+CB14+CE14+CH14</f>
        <v>42152.4</v>
      </c>
      <c r="BU14" s="129">
        <f>BZ14+CC14+CF14+CI14</f>
        <v>49929</v>
      </c>
      <c r="BV14" s="129">
        <f t="shared" si="11"/>
        <v>118.44877160019358</v>
      </c>
      <c r="BW14" s="130">
        <f t="shared" si="12"/>
        <v>118.44877160019358</v>
      </c>
      <c r="BX14" s="126">
        <v>13270.2</v>
      </c>
      <c r="BY14" s="126">
        <v>13270.2</v>
      </c>
      <c r="BZ14" s="126">
        <v>14011.1</v>
      </c>
      <c r="CA14" s="126">
        <v>27311.200000000001</v>
      </c>
      <c r="CB14" s="126">
        <v>27311.200000000001</v>
      </c>
      <c r="CC14" s="126">
        <v>30030.400000000001</v>
      </c>
      <c r="CD14" s="126">
        <v>0</v>
      </c>
      <c r="CE14" s="126">
        <f t="shared" si="18"/>
        <v>0</v>
      </c>
      <c r="CF14" s="126">
        <v>0</v>
      </c>
      <c r="CG14" s="126">
        <v>1571</v>
      </c>
      <c r="CH14" s="136">
        <v>1571</v>
      </c>
      <c r="CI14" s="126">
        <v>5887.5</v>
      </c>
      <c r="CJ14" s="126">
        <v>0</v>
      </c>
      <c r="CK14" s="135">
        <v>0</v>
      </c>
      <c r="CL14" s="126">
        <v>0</v>
      </c>
      <c r="CM14" s="126">
        <v>0</v>
      </c>
      <c r="CN14" s="126">
        <v>0</v>
      </c>
      <c r="CO14" s="126">
        <v>0</v>
      </c>
      <c r="CP14" s="126">
        <v>0</v>
      </c>
      <c r="CQ14" s="126">
        <v>0</v>
      </c>
      <c r="CR14" s="126">
        <v>0</v>
      </c>
      <c r="CS14" s="126">
        <v>91411.4</v>
      </c>
      <c r="CT14" s="131">
        <v>91411.4</v>
      </c>
      <c r="CU14" s="126">
        <v>94437.9</v>
      </c>
      <c r="CV14" s="126">
        <v>45604.4</v>
      </c>
      <c r="CW14" s="131">
        <v>45604.4</v>
      </c>
      <c r="CX14" s="126">
        <v>46451.6</v>
      </c>
      <c r="CY14" s="126">
        <v>1200</v>
      </c>
      <c r="CZ14" s="137">
        <v>1200</v>
      </c>
      <c r="DA14" s="126">
        <v>120.80200000000001</v>
      </c>
      <c r="DB14" s="126">
        <v>4000</v>
      </c>
      <c r="DC14" s="131">
        <v>4000</v>
      </c>
      <c r="DD14" s="126">
        <v>4083.7379999999998</v>
      </c>
      <c r="DE14" s="126">
        <v>6800</v>
      </c>
      <c r="DF14" s="126">
        <v>6800</v>
      </c>
      <c r="DG14" s="126">
        <v>6550</v>
      </c>
      <c r="DH14" s="126">
        <v>5274</v>
      </c>
      <c r="DI14" s="131">
        <v>5274</v>
      </c>
      <c r="DJ14" s="126">
        <v>9404.4</v>
      </c>
      <c r="DK14" s="131">
        <v>0</v>
      </c>
      <c r="DL14" s="129">
        <f>T14+Y14+AI14+AN14+AS14+AX14+BA14+BD14+BG14+BJ14+BM14+BP14+BX14+CA14+CD14+CG14+CJ14+CM14+CP14+CS14+CY14+DB14+DE14+DH14+AD14</f>
        <v>1112114.8999999999</v>
      </c>
      <c r="DM14" s="129">
        <f>U14+Z14+AJ14+AO14+AT14+AY14+BB14+BE14+BH14+BK14+BN14+BQ14+BY14+CB14+CE14+CH14+CK14+CN14+CQ14+CT14+CZ14+DC14+DF14+DI14+AE14</f>
        <v>1112114.8999999999</v>
      </c>
      <c r="DN14" s="129">
        <f>V14+AA14+AK14+AP14+AU14+AZ14+BC14+BF14+BI14+BL14+BO14+BR14+BZ14+CC14+CF14+CI14+CL14+CO14+CR14+CU14+DA14+DD14+DG14+DJ14+AF14</f>
        <v>1035078.4</v>
      </c>
      <c r="DO14" s="126">
        <v>0</v>
      </c>
      <c r="DP14" s="126">
        <v>0</v>
      </c>
      <c r="DQ14" s="126">
        <v>0</v>
      </c>
      <c r="DR14" s="126">
        <v>491769.4</v>
      </c>
      <c r="DS14" s="126">
        <v>491769.4</v>
      </c>
      <c r="DT14" s="126">
        <v>605909.19999999995</v>
      </c>
      <c r="DU14" s="138">
        <v>0</v>
      </c>
      <c r="DV14" s="134">
        <v>0</v>
      </c>
      <c r="DW14" s="135">
        <v>0</v>
      </c>
      <c r="DX14" s="126">
        <v>0</v>
      </c>
      <c r="DY14" s="135">
        <v>0</v>
      </c>
      <c r="DZ14" s="135">
        <v>9188.2999999999993</v>
      </c>
      <c r="EA14" s="138">
        <v>0</v>
      </c>
      <c r="EB14" s="134">
        <v>0</v>
      </c>
      <c r="EC14" s="126">
        <v>533</v>
      </c>
      <c r="ED14" s="126">
        <v>0</v>
      </c>
      <c r="EE14" s="126">
        <v>0</v>
      </c>
      <c r="EF14" s="126">
        <v>0</v>
      </c>
      <c r="EG14" s="135">
        <v>0</v>
      </c>
      <c r="EH14" s="129">
        <f>DO14+DR14+DU14+DX14+EA14+ED14</f>
        <v>491769.4</v>
      </c>
      <c r="EI14" s="129">
        <f>DP14+DS14+DV14+DY14+EB14+EE14</f>
        <v>491769.4</v>
      </c>
      <c r="EJ14" s="131">
        <f>DQ14+DT14+DW14+DZ14+EC14+EF14+EG14</f>
        <v>615630.5</v>
      </c>
      <c r="EK14" s="139">
        <f t="shared" si="15"/>
        <v>-491769.4</v>
      </c>
    </row>
    <row r="15" spans="1:141" s="14" customFormat="1" ht="20.25" customHeight="1" x14ac:dyDescent="0.2">
      <c r="A15" s="21">
        <v>6</v>
      </c>
      <c r="B15" s="111" t="s">
        <v>268</v>
      </c>
      <c r="C15" s="115">
        <v>11944.711600000001</v>
      </c>
      <c r="D15" s="115">
        <v>43080.4496</v>
      </c>
      <c r="E15" s="25">
        <f>DL15+EH15-ED15</f>
        <v>2320069.2999999998</v>
      </c>
      <c r="F15" s="20">
        <f>DM15+EI15-EE15</f>
        <v>2320069.2999999998</v>
      </c>
      <c r="G15" s="12">
        <f>DN15+EJ15-EF15</f>
        <v>1810620.2</v>
      </c>
      <c r="H15" s="12">
        <f>G15/F15*100</f>
        <v>78.041642980233391</v>
      </c>
      <c r="I15" s="12">
        <f>G15/E15*100</f>
        <v>78.041642980233391</v>
      </c>
      <c r="J15" s="12">
        <f>T15+Y15+AI15+AN15+AS15+AX15+BP15+BX15+CA15+CD15+CG15+CJ15+CP15+CS15+CY15+DB15+DH15+AD15</f>
        <v>687677.8</v>
      </c>
      <c r="K15" s="12">
        <f>U15+Z15+AJ15+AO15+AT15+AY15+BQ15+BY15+CB15+CE15+CH15+CK15+CQ15+CT15+CZ15+DC15+DI15+AE15</f>
        <v>687677.8</v>
      </c>
      <c r="L15" s="12">
        <f>V15+AA15+AK15+AP15+AU15+AZ15+BR15+BZ15+CC15+CF15+CI15+CL15+CR15+CU15+DA15+DD15+DJ15+AF15</f>
        <v>713566.7</v>
      </c>
      <c r="M15" s="12">
        <f>L15/K15*100</f>
        <v>103.76468456594061</v>
      </c>
      <c r="N15" s="12">
        <f>L15/J15*100</f>
        <v>103.76468456594061</v>
      </c>
      <c r="O15" s="12">
        <f t="shared" si="0"/>
        <v>214334.70000000007</v>
      </c>
      <c r="P15" s="12">
        <f t="shared" si="1"/>
        <v>214334.70000000007</v>
      </c>
      <c r="Q15" s="12">
        <f t="shared" si="2"/>
        <v>223280.09999999992</v>
      </c>
      <c r="R15" s="12">
        <f t="shared" si="3"/>
        <v>104.17356592282997</v>
      </c>
      <c r="S15" s="11">
        <f t="shared" si="4"/>
        <v>104.17356592282997</v>
      </c>
      <c r="T15" s="119">
        <v>1829</v>
      </c>
      <c r="U15" s="112">
        <v>1829</v>
      </c>
      <c r="V15" s="119">
        <v>5235.3</v>
      </c>
      <c r="W15" s="12">
        <f t="shared" si="5"/>
        <v>286.23838162930565</v>
      </c>
      <c r="X15" s="11">
        <f t="shared" si="6"/>
        <v>286.23838162930565</v>
      </c>
      <c r="Y15" s="119">
        <v>3129</v>
      </c>
      <c r="Z15" s="119">
        <v>3129</v>
      </c>
      <c r="AA15" s="119">
        <v>7502.9</v>
      </c>
      <c r="AB15" s="12">
        <f t="shared" si="7"/>
        <v>239.78587408117608</v>
      </c>
      <c r="AC15" s="11">
        <f t="shared" si="8"/>
        <v>239.78587408117608</v>
      </c>
      <c r="AD15" s="118">
        <v>209376.70000000007</v>
      </c>
      <c r="AE15" s="118">
        <v>209376.70000000007</v>
      </c>
      <c r="AF15" s="116">
        <v>210541.89999999991</v>
      </c>
      <c r="AG15" s="118">
        <f t="shared" si="13"/>
        <v>100.5565089143156</v>
      </c>
      <c r="AH15" s="118">
        <f t="shared" si="14"/>
        <v>100.5565089143156</v>
      </c>
      <c r="AI15" s="119">
        <v>230800</v>
      </c>
      <c r="AJ15" s="112">
        <v>230800</v>
      </c>
      <c r="AK15" s="119">
        <v>243504.5</v>
      </c>
      <c r="AL15" s="12">
        <f t="shared" si="9"/>
        <v>105.50454939341421</v>
      </c>
      <c r="AM15" s="11">
        <f t="shared" si="10"/>
        <v>105.50454939341421</v>
      </c>
      <c r="AN15" s="119">
        <v>48694</v>
      </c>
      <c r="AO15" s="116">
        <v>48694</v>
      </c>
      <c r="AP15" s="119">
        <v>64371.4</v>
      </c>
      <c r="AQ15" s="12">
        <f>AP15/AO15*100</f>
        <v>132.19575307019346</v>
      </c>
      <c r="AR15" s="11">
        <f>AP15/AN15*100</f>
        <v>132.19575307019346</v>
      </c>
      <c r="AS15" s="119">
        <v>4500</v>
      </c>
      <c r="AT15" s="116">
        <v>4500</v>
      </c>
      <c r="AU15" s="119">
        <v>3984.9</v>
      </c>
      <c r="AV15" s="12">
        <f>AU15/AT15*100</f>
        <v>88.553333333333342</v>
      </c>
      <c r="AW15" s="11">
        <f>AU15/AS15*100</f>
        <v>88.553333333333342</v>
      </c>
      <c r="AX15" s="38"/>
      <c r="AY15" s="33">
        <f t="shared" si="16"/>
        <v>0</v>
      </c>
      <c r="AZ15" s="47"/>
      <c r="BA15" s="38"/>
      <c r="BB15" s="33">
        <f t="shared" si="17"/>
        <v>0</v>
      </c>
      <c r="BC15" s="119">
        <v>0</v>
      </c>
      <c r="BD15" s="119">
        <v>1030629</v>
      </c>
      <c r="BE15" s="119">
        <v>1030629</v>
      </c>
      <c r="BF15" s="119">
        <v>1030682.3</v>
      </c>
      <c r="BG15" s="119">
        <v>5231.7</v>
      </c>
      <c r="BH15" s="116">
        <v>5231.7</v>
      </c>
      <c r="BI15" s="119">
        <v>4793.5</v>
      </c>
      <c r="BJ15" s="116">
        <v>0</v>
      </c>
      <c r="BK15" s="116">
        <v>0</v>
      </c>
      <c r="BL15" s="116">
        <v>0</v>
      </c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>BX15+CA15+CD15+CG15</f>
        <v>26555.1</v>
      </c>
      <c r="BT15" s="12">
        <f>BY15+CB15+CE15+CH15</f>
        <v>26555.1</v>
      </c>
      <c r="BU15" s="12">
        <f>BZ15+CC15+CF15+CI15</f>
        <v>31051.7</v>
      </c>
      <c r="BV15" s="12">
        <f t="shared" si="11"/>
        <v>116.93309383131678</v>
      </c>
      <c r="BW15" s="11">
        <f t="shared" si="12"/>
        <v>116.93309383131678</v>
      </c>
      <c r="BX15" s="119">
        <v>25267.3</v>
      </c>
      <c r="BY15" s="116">
        <v>25267.3</v>
      </c>
      <c r="BZ15" s="119">
        <v>29036.2</v>
      </c>
      <c r="CA15" s="119">
        <v>0</v>
      </c>
      <c r="CB15" s="116">
        <v>0</v>
      </c>
      <c r="CC15" s="119">
        <v>0</v>
      </c>
      <c r="CD15" s="119">
        <v>0</v>
      </c>
      <c r="CE15" s="116">
        <f t="shared" si="18"/>
        <v>0</v>
      </c>
      <c r="CF15" s="119">
        <v>0</v>
      </c>
      <c r="CG15" s="119">
        <v>1287.8</v>
      </c>
      <c r="CH15" s="113">
        <v>1287.8</v>
      </c>
      <c r="CI15" s="119">
        <v>2015.5</v>
      </c>
      <c r="CJ15" s="116">
        <v>0</v>
      </c>
      <c r="CK15" s="47">
        <v>0</v>
      </c>
      <c r="CL15" s="116">
        <v>0</v>
      </c>
      <c r="CM15" s="119">
        <v>0</v>
      </c>
      <c r="CN15" s="116">
        <v>0</v>
      </c>
      <c r="CO15" s="119">
        <v>0</v>
      </c>
      <c r="CP15" s="119">
        <v>0</v>
      </c>
      <c r="CQ15" s="116">
        <v>0</v>
      </c>
      <c r="CR15" s="119">
        <v>0</v>
      </c>
      <c r="CS15" s="119">
        <v>138018</v>
      </c>
      <c r="CT15" s="112">
        <v>138018</v>
      </c>
      <c r="CU15" s="119">
        <v>123584.5</v>
      </c>
      <c r="CV15" s="119">
        <v>48237</v>
      </c>
      <c r="CW15" s="112">
        <v>48237</v>
      </c>
      <c r="CX15" s="119">
        <v>54012.2</v>
      </c>
      <c r="CY15" s="119">
        <v>0</v>
      </c>
      <c r="CZ15" s="114">
        <v>0</v>
      </c>
      <c r="DA15" s="119">
        <v>0</v>
      </c>
      <c r="DB15" s="119">
        <v>0</v>
      </c>
      <c r="DC15" s="112">
        <v>0</v>
      </c>
      <c r="DD15" s="119">
        <v>0</v>
      </c>
      <c r="DE15" s="119">
        <v>0</v>
      </c>
      <c r="DF15" s="116">
        <v>0</v>
      </c>
      <c r="DG15" s="119">
        <v>0</v>
      </c>
      <c r="DH15" s="119">
        <v>24776</v>
      </c>
      <c r="DI15" s="112">
        <v>24776</v>
      </c>
      <c r="DJ15" s="115">
        <v>23789.599999999999</v>
      </c>
      <c r="DK15" s="112">
        <v>0</v>
      </c>
      <c r="DL15" s="12">
        <f>T15+Y15+AI15+AN15+AS15+AX15+BA15+BD15+BG15+BJ15+BM15+BP15+BX15+CA15+CD15+CG15+CJ15+CM15+CP15+CS15+CY15+DB15+DE15+DH15+AD15</f>
        <v>1723538.5</v>
      </c>
      <c r="DM15" s="12">
        <f>U15+Z15+AJ15+AO15+AT15+AY15+BB15+BE15+BH15+BK15+BN15+BQ15+BY15+CB15+CE15+CH15+CK15+CN15+CQ15+CT15+CZ15+DC15+DF15+DI15+AE15</f>
        <v>1723538.5</v>
      </c>
      <c r="DN15" s="12">
        <f>V15+AA15+AK15+AP15+AU15+AZ15+BC15+BF15+BI15+BL15+BO15+BR15+BZ15+CC15+CF15+CI15+CL15+CO15+CR15+CU15+DA15+DD15+DG15+DJ15+AF15</f>
        <v>1749042.5</v>
      </c>
      <c r="DO15" s="116">
        <v>0</v>
      </c>
      <c r="DP15" s="116">
        <v>0</v>
      </c>
      <c r="DQ15" s="119">
        <v>0</v>
      </c>
      <c r="DR15" s="119">
        <v>596530.80000000005</v>
      </c>
      <c r="DS15" s="116">
        <v>596530.80000000005</v>
      </c>
      <c r="DT15" s="116">
        <v>61577.7</v>
      </c>
      <c r="DU15" s="42">
        <v>0</v>
      </c>
      <c r="DV15" s="33">
        <v>0</v>
      </c>
      <c r="DW15" s="47">
        <v>0</v>
      </c>
      <c r="DX15" s="116">
        <v>0</v>
      </c>
      <c r="DY15" s="47">
        <v>0</v>
      </c>
      <c r="DZ15" s="47">
        <v>0</v>
      </c>
      <c r="EA15" s="42">
        <v>0</v>
      </c>
      <c r="EB15" s="33">
        <v>0</v>
      </c>
      <c r="EC15" s="116">
        <v>0</v>
      </c>
      <c r="ED15" s="119">
        <v>270000</v>
      </c>
      <c r="EE15" s="115">
        <v>270000</v>
      </c>
      <c r="EF15" s="119">
        <v>270000</v>
      </c>
      <c r="EG15" s="47">
        <v>0</v>
      </c>
      <c r="EH15" s="12">
        <f>DO15+DR15+DU15+DX15+EA15+ED15</f>
        <v>866530.8</v>
      </c>
      <c r="EI15" s="12">
        <f>DP15+DS15+DV15+DY15+EB15+EE15</f>
        <v>866530.8</v>
      </c>
      <c r="EJ15" s="112">
        <f>DQ15+DT15+DW15+DZ15+EC15+EF15+EG15</f>
        <v>331577.7</v>
      </c>
      <c r="EK15" s="14">
        <f t="shared" si="15"/>
        <v>-596530.80000000005</v>
      </c>
    </row>
    <row r="16" spans="1:141" s="139" customFormat="1" ht="20.25" customHeight="1" x14ac:dyDescent="0.2">
      <c r="A16" s="125">
        <v>7</v>
      </c>
      <c r="B16" s="110" t="s">
        <v>244</v>
      </c>
      <c r="C16" s="126">
        <v>111107.8337</v>
      </c>
      <c r="D16" s="126">
        <v>7277.0591999999997</v>
      </c>
      <c r="E16" s="127">
        <f>DL16+EH16-ED16</f>
        <v>2804050.2709999997</v>
      </c>
      <c r="F16" s="128">
        <f>DM16+EI16-EE16</f>
        <v>2804050.2709999997</v>
      </c>
      <c r="G16" s="129">
        <f>DN16+EJ16-EF16</f>
        <v>2519209.8000000003</v>
      </c>
      <c r="H16" s="129">
        <f>G16/F16*100</f>
        <v>89.841820100521318</v>
      </c>
      <c r="I16" s="129">
        <f>G16/E16*100</f>
        <v>89.841820100521318</v>
      </c>
      <c r="J16" s="129">
        <f>T16+Y16+AI16+AN16+AS16+AX16+BP16+BX16+CA16+CD16+CG16+CJ16+CP16+CS16+CY16+DB16+DH16+AD16</f>
        <v>783951.1</v>
      </c>
      <c r="K16" s="129">
        <f>U16+Z16+AJ16+AO16+AT16+AY16+BQ16+BY16+CB16+CE16+CH16+CK16+CQ16+CT16+CZ16+DC16+DI16+AE16</f>
        <v>783951.1</v>
      </c>
      <c r="L16" s="129">
        <f>V16+AA16+AK16+AP16+AU16+AZ16+BR16+BZ16+CC16+CF16+CI16+CL16+CR16+CU16+DA16+DD16+DJ16+AF16</f>
        <v>786290.5</v>
      </c>
      <c r="M16" s="129">
        <f>L16/K16*100</f>
        <v>100.29841146979703</v>
      </c>
      <c r="N16" s="129">
        <f>L16/J16*100</f>
        <v>100.29841146979703</v>
      </c>
      <c r="O16" s="129">
        <f t="shared" si="0"/>
        <v>176950</v>
      </c>
      <c r="P16" s="129">
        <f t="shared" si="1"/>
        <v>176950</v>
      </c>
      <c r="Q16" s="129">
        <f t="shared" si="2"/>
        <v>151775.80000000002</v>
      </c>
      <c r="R16" s="129">
        <f t="shared" si="3"/>
        <v>85.773269285108796</v>
      </c>
      <c r="S16" s="130">
        <f t="shared" si="4"/>
        <v>85.773269285108796</v>
      </c>
      <c r="T16" s="126">
        <v>2050</v>
      </c>
      <c r="U16" s="131">
        <v>2050</v>
      </c>
      <c r="V16" s="126">
        <v>2005.2</v>
      </c>
      <c r="W16" s="129">
        <f t="shared" si="5"/>
        <v>97.814634146341461</v>
      </c>
      <c r="X16" s="130">
        <f t="shared" si="6"/>
        <v>97.814634146341461</v>
      </c>
      <c r="Y16" s="126">
        <v>5300</v>
      </c>
      <c r="Z16" s="126">
        <v>5300</v>
      </c>
      <c r="AA16" s="126">
        <v>4328.7</v>
      </c>
      <c r="AB16" s="129">
        <f t="shared" si="7"/>
        <v>81.673584905660377</v>
      </c>
      <c r="AC16" s="130">
        <f t="shared" si="8"/>
        <v>81.673584905660377</v>
      </c>
      <c r="AD16" s="132">
        <v>169600</v>
      </c>
      <c r="AE16" s="132">
        <v>169600</v>
      </c>
      <c r="AF16" s="126">
        <v>145441.90000000002</v>
      </c>
      <c r="AG16" s="132">
        <f t="shared" si="13"/>
        <v>85.755837264150955</v>
      </c>
      <c r="AH16" s="132">
        <f t="shared" si="14"/>
        <v>85.755837264150955</v>
      </c>
      <c r="AI16" s="126">
        <v>255430</v>
      </c>
      <c r="AJ16" s="131">
        <v>255430</v>
      </c>
      <c r="AK16" s="126">
        <v>254124.79999999999</v>
      </c>
      <c r="AL16" s="129">
        <f t="shared" si="9"/>
        <v>99.489018517793511</v>
      </c>
      <c r="AM16" s="130">
        <f t="shared" si="10"/>
        <v>99.489018517793511</v>
      </c>
      <c r="AN16" s="126">
        <v>56270</v>
      </c>
      <c r="AO16" s="126">
        <v>56270</v>
      </c>
      <c r="AP16" s="126">
        <v>57203.1</v>
      </c>
      <c r="AQ16" s="12">
        <f>AP16/AO16*100</f>
        <v>101.6582548427226</v>
      </c>
      <c r="AR16" s="130">
        <f>AP16/AN16*100</f>
        <v>101.6582548427226</v>
      </c>
      <c r="AS16" s="126">
        <v>10500</v>
      </c>
      <c r="AT16" s="126">
        <v>10500</v>
      </c>
      <c r="AU16" s="126">
        <v>10076.6</v>
      </c>
      <c r="AV16" s="129">
        <f>AU16/AT16*100</f>
        <v>95.967619047619053</v>
      </c>
      <c r="AW16" s="130">
        <f>AU16/AS16*100</f>
        <v>95.967619047619053</v>
      </c>
      <c r="AX16" s="133"/>
      <c r="AY16" s="134">
        <f t="shared" si="16"/>
        <v>0</v>
      </c>
      <c r="AZ16" s="135"/>
      <c r="BA16" s="133"/>
      <c r="BB16" s="134">
        <f t="shared" si="17"/>
        <v>0</v>
      </c>
      <c r="BC16" s="126">
        <v>0</v>
      </c>
      <c r="BD16" s="126">
        <v>1237181.6000000001</v>
      </c>
      <c r="BE16" s="126">
        <v>1237181.6000000001</v>
      </c>
      <c r="BF16" s="126">
        <v>1237181.8</v>
      </c>
      <c r="BG16" s="126">
        <v>5665</v>
      </c>
      <c r="BH16" s="126">
        <v>5665</v>
      </c>
      <c r="BI16" s="126">
        <v>5665</v>
      </c>
      <c r="BJ16" s="126">
        <v>0</v>
      </c>
      <c r="BK16" s="126">
        <v>0</v>
      </c>
      <c r="BL16" s="126">
        <v>0</v>
      </c>
      <c r="BM16" s="133">
        <v>0</v>
      </c>
      <c r="BN16" s="134">
        <v>0</v>
      </c>
      <c r="BO16" s="135">
        <v>0</v>
      </c>
      <c r="BP16" s="133">
        <v>0</v>
      </c>
      <c r="BQ16" s="134">
        <v>0</v>
      </c>
      <c r="BR16" s="135">
        <v>0</v>
      </c>
      <c r="BS16" s="129">
        <f>BX16+CA16+CD16+CG16</f>
        <v>29529</v>
      </c>
      <c r="BT16" s="129">
        <f>BY16+CB16+CE16+CH16</f>
        <v>29529</v>
      </c>
      <c r="BU16" s="129">
        <f>BZ16+CC16+CF16+CI16</f>
        <v>21939.5</v>
      </c>
      <c r="BV16" s="129">
        <f t="shared" si="11"/>
        <v>74.29814758373125</v>
      </c>
      <c r="BW16" s="130">
        <f t="shared" si="12"/>
        <v>74.29814758373125</v>
      </c>
      <c r="BX16" s="126">
        <v>25225</v>
      </c>
      <c r="BY16" s="126">
        <v>25225</v>
      </c>
      <c r="BZ16" s="126">
        <v>17849.5</v>
      </c>
      <c r="CA16" s="126">
        <v>560</v>
      </c>
      <c r="CB16" s="126">
        <v>560</v>
      </c>
      <c r="CC16" s="126">
        <v>418.8</v>
      </c>
      <c r="CD16" s="126">
        <v>0</v>
      </c>
      <c r="CE16" s="126">
        <f t="shared" si="18"/>
        <v>0</v>
      </c>
      <c r="CF16" s="126">
        <v>0</v>
      </c>
      <c r="CG16" s="126">
        <v>3744</v>
      </c>
      <c r="CH16" s="136">
        <v>3744</v>
      </c>
      <c r="CI16" s="126">
        <v>3671.2</v>
      </c>
      <c r="CJ16" s="126">
        <v>0</v>
      </c>
      <c r="CK16" s="135">
        <v>0</v>
      </c>
      <c r="CL16" s="126">
        <v>0</v>
      </c>
      <c r="CM16" s="126">
        <v>1999</v>
      </c>
      <c r="CN16" s="126">
        <v>1999</v>
      </c>
      <c r="CO16" s="126">
        <v>1999</v>
      </c>
      <c r="CP16" s="126">
        <v>0</v>
      </c>
      <c r="CQ16" s="126">
        <v>0</v>
      </c>
      <c r="CR16" s="126">
        <v>0</v>
      </c>
      <c r="CS16" s="126">
        <v>187502.7</v>
      </c>
      <c r="CT16" s="131">
        <v>187502.7</v>
      </c>
      <c r="CU16" s="126">
        <v>170307.6</v>
      </c>
      <c r="CV16" s="126">
        <v>68000</v>
      </c>
      <c r="CW16" s="131">
        <v>68000</v>
      </c>
      <c r="CX16" s="126">
        <v>64697.599999999999</v>
      </c>
      <c r="CY16" s="126">
        <v>20000</v>
      </c>
      <c r="CZ16" s="137">
        <v>20000</v>
      </c>
      <c r="DA16" s="126">
        <v>48550</v>
      </c>
      <c r="DB16" s="126">
        <v>1000</v>
      </c>
      <c r="DC16" s="131">
        <v>1000</v>
      </c>
      <c r="DD16" s="126">
        <v>40</v>
      </c>
      <c r="DE16" s="126">
        <v>0</v>
      </c>
      <c r="DF16" s="126">
        <v>0</v>
      </c>
      <c r="DG16" s="126">
        <v>18327</v>
      </c>
      <c r="DH16" s="126">
        <v>46769.4</v>
      </c>
      <c r="DI16" s="131">
        <v>46769.4</v>
      </c>
      <c r="DJ16" s="126">
        <v>72273.100000000006</v>
      </c>
      <c r="DK16" s="131">
        <v>0</v>
      </c>
      <c r="DL16" s="129">
        <f>T16+Y16+AI16+AN16+AS16+AX16+BA16+BD16+BG16+BJ16+BM16+BP16+BX16+CA16+CD16+CG16+CJ16+CM16+CP16+CS16+CY16+DB16+DE16+DH16+AD16</f>
        <v>2028796.7</v>
      </c>
      <c r="DM16" s="129">
        <f>U16+Z16+AJ16+AO16+AT16+AY16+BB16+BE16+BH16+BK16+BN16+BQ16+BY16+CB16+CE16+CH16+CK16+CN16+CQ16+CT16+CZ16+DC16+DF16+DI16+AE16</f>
        <v>2028796.7</v>
      </c>
      <c r="DN16" s="129">
        <f>V16+AA16+AK16+AP16+AU16+AZ16+BC16+BF16+BI16+BL16+BO16+BR16+BZ16+CC16+CF16+CI16+CL16+CO16+CR16+CU16+DA16+DD16+DG16+DJ16+AF16</f>
        <v>2049463.3000000003</v>
      </c>
      <c r="DO16" s="126">
        <v>0</v>
      </c>
      <c r="DP16" s="126">
        <v>0</v>
      </c>
      <c r="DQ16" s="126">
        <v>0</v>
      </c>
      <c r="DR16" s="126">
        <v>761753.571</v>
      </c>
      <c r="DS16" s="126">
        <v>761753.571</v>
      </c>
      <c r="DT16" s="126">
        <v>469746.5</v>
      </c>
      <c r="DU16" s="138">
        <v>0</v>
      </c>
      <c r="DV16" s="134">
        <v>0</v>
      </c>
      <c r="DW16" s="135">
        <v>0</v>
      </c>
      <c r="DX16" s="126">
        <v>13500</v>
      </c>
      <c r="DY16" s="135">
        <v>13500</v>
      </c>
      <c r="DZ16" s="135">
        <v>0</v>
      </c>
      <c r="EA16" s="138">
        <v>0</v>
      </c>
      <c r="EB16" s="134">
        <v>0</v>
      </c>
      <c r="EC16" s="126">
        <v>0</v>
      </c>
      <c r="ED16" s="126">
        <v>0</v>
      </c>
      <c r="EE16" s="126">
        <v>0</v>
      </c>
      <c r="EF16" s="126">
        <v>0</v>
      </c>
      <c r="EG16" s="135">
        <v>0</v>
      </c>
      <c r="EH16" s="129">
        <f>DO16+DR16+DU16+DX16+EA16+ED16</f>
        <v>775253.571</v>
      </c>
      <c r="EI16" s="129">
        <f>DP16+DS16+DV16+DY16+EB16+EE16</f>
        <v>775253.571</v>
      </c>
      <c r="EJ16" s="131">
        <f>DQ16+DT16+DW16+DZ16+EC16+EF16+EG16</f>
        <v>469746.5</v>
      </c>
      <c r="EK16" s="139">
        <f t="shared" si="15"/>
        <v>-775253.571</v>
      </c>
    </row>
    <row r="17" spans="1:141" s="14" customFormat="1" ht="20.25" customHeight="1" x14ac:dyDescent="0.2">
      <c r="A17" s="21">
        <v>8</v>
      </c>
      <c r="B17" s="110" t="s">
        <v>90</v>
      </c>
      <c r="C17" s="115">
        <v>40473.337899999999</v>
      </c>
      <c r="D17" s="115">
        <v>3134.7619</v>
      </c>
      <c r="E17" s="25">
        <f>DL17+EH17-ED17</f>
        <v>1114704.2119999998</v>
      </c>
      <c r="F17" s="20">
        <f>DM17+EI17-EE17</f>
        <v>1114704.2119999998</v>
      </c>
      <c r="G17" s="12">
        <f>DN17+EJ17-EF17</f>
        <v>1155121.7999999998</v>
      </c>
      <c r="H17" s="12">
        <f>G17/F17*100</f>
        <v>103.62585765487356</v>
      </c>
      <c r="I17" s="12">
        <f>G17/E17*100</f>
        <v>103.62585765487356</v>
      </c>
      <c r="J17" s="12">
        <f>T17+Y17+AI17+AN17+AS17+AX17+BP17+BX17+CA17+CD17+CG17+CJ17+CP17+CS17+CY17+DB17+DH17+AD17</f>
        <v>294600.61200000002</v>
      </c>
      <c r="K17" s="12">
        <f>U17+Z17+AJ17+AO17+AT17+AY17+BQ17+BY17+CB17+CE17+CH17+CK17+CQ17+CT17+CZ17+DC17+DI17+AE17</f>
        <v>294600.61200000002</v>
      </c>
      <c r="L17" s="12">
        <f>V17+AA17+AK17+AP17+AU17+AZ17+BR17+BZ17+CC17+CF17+CI17+CL17+CR17+CU17+DA17+DD17+DJ17+AF17</f>
        <v>300462.2</v>
      </c>
      <c r="M17" s="12">
        <f>L17/K17*100</f>
        <v>101.98967271663373</v>
      </c>
      <c r="N17" s="12">
        <f>L17/J17*100</f>
        <v>101.98967271663373</v>
      </c>
      <c r="O17" s="12">
        <f t="shared" si="0"/>
        <v>60000.012000000017</v>
      </c>
      <c r="P17" s="12">
        <f t="shared" si="1"/>
        <v>60000.012000000017</v>
      </c>
      <c r="Q17" s="12">
        <f t="shared" si="2"/>
        <v>70577.299999999988</v>
      </c>
      <c r="R17" s="12">
        <f t="shared" si="3"/>
        <v>117.62880980757132</v>
      </c>
      <c r="S17" s="11">
        <f t="shared" si="4"/>
        <v>117.62880980757132</v>
      </c>
      <c r="T17" s="119">
        <v>2500</v>
      </c>
      <c r="U17" s="112">
        <v>2500</v>
      </c>
      <c r="V17" s="119">
        <v>3212</v>
      </c>
      <c r="W17" s="12">
        <f t="shared" si="5"/>
        <v>128.47999999999999</v>
      </c>
      <c r="X17" s="11">
        <f t="shared" si="6"/>
        <v>128.47999999999999</v>
      </c>
      <c r="Y17" s="119">
        <v>4500</v>
      </c>
      <c r="Z17" s="119">
        <v>4500</v>
      </c>
      <c r="AA17" s="119">
        <v>4635.8999999999996</v>
      </c>
      <c r="AB17" s="12">
        <f t="shared" si="7"/>
        <v>103.02</v>
      </c>
      <c r="AC17" s="11">
        <f t="shared" si="8"/>
        <v>103.02</v>
      </c>
      <c r="AD17" s="118">
        <v>53000.012000000017</v>
      </c>
      <c r="AE17" s="118">
        <v>53000.012000000017</v>
      </c>
      <c r="AF17" s="116">
        <v>62729.399999999994</v>
      </c>
      <c r="AG17" s="118">
        <f t="shared" si="13"/>
        <v>118.35733169267957</v>
      </c>
      <c r="AH17" s="118">
        <f t="shared" si="14"/>
        <v>118.35733169267957</v>
      </c>
      <c r="AI17" s="119">
        <v>63000</v>
      </c>
      <c r="AJ17" s="112">
        <v>63000</v>
      </c>
      <c r="AK17" s="119">
        <v>72547.3</v>
      </c>
      <c r="AL17" s="12">
        <f t="shared" si="9"/>
        <v>115.15444444444445</v>
      </c>
      <c r="AM17" s="11">
        <f t="shared" si="10"/>
        <v>115.15444444444445</v>
      </c>
      <c r="AN17" s="119">
        <v>63720</v>
      </c>
      <c r="AO17" s="116">
        <v>63720</v>
      </c>
      <c r="AP17" s="140">
        <v>63955.199999999997</v>
      </c>
      <c r="AQ17" s="12">
        <f>AP17/AO17*100</f>
        <v>100.36911487758945</v>
      </c>
      <c r="AR17" s="11">
        <f>AP17/AN17*100</f>
        <v>100.36911487758945</v>
      </c>
      <c r="AS17" s="119">
        <v>0</v>
      </c>
      <c r="AT17" s="116">
        <v>0</v>
      </c>
      <c r="AU17" s="119">
        <v>0</v>
      </c>
      <c r="AV17" s="12" t="e">
        <f>AU17/AT17*100</f>
        <v>#DIV/0!</v>
      </c>
      <c r="AW17" s="11" t="e">
        <f>AU17/AS17*100</f>
        <v>#DIV/0!</v>
      </c>
      <c r="AX17" s="38"/>
      <c r="AY17" s="33">
        <f t="shared" si="16"/>
        <v>0</v>
      </c>
      <c r="AZ17" s="47"/>
      <c r="BA17" s="38"/>
      <c r="BB17" s="33">
        <f t="shared" si="17"/>
        <v>0</v>
      </c>
      <c r="BC17" s="119">
        <v>0</v>
      </c>
      <c r="BD17" s="119">
        <v>361438.2</v>
      </c>
      <c r="BE17" s="119">
        <v>361438.2</v>
      </c>
      <c r="BF17" s="119">
        <v>361438.3</v>
      </c>
      <c r="BG17" s="119">
        <v>0</v>
      </c>
      <c r="BH17" s="116">
        <v>0</v>
      </c>
      <c r="BI17" s="119">
        <v>0</v>
      </c>
      <c r="BJ17" s="116">
        <v>0</v>
      </c>
      <c r="BK17" s="116">
        <v>0</v>
      </c>
      <c r="BL17" s="116">
        <v>0</v>
      </c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>BX17+CA17+CD17+CG17</f>
        <v>8906.5</v>
      </c>
      <c r="BT17" s="12">
        <f>BY17+CB17+CE17+CH17</f>
        <v>8906.5</v>
      </c>
      <c r="BU17" s="12">
        <f>BZ17+CC17+CF17+CI17</f>
        <v>10072.9</v>
      </c>
      <c r="BV17" s="12">
        <f t="shared" si="11"/>
        <v>113.09605344411383</v>
      </c>
      <c r="BW17" s="11">
        <f t="shared" si="12"/>
        <v>113.09605344411383</v>
      </c>
      <c r="BX17" s="119">
        <v>8500</v>
      </c>
      <c r="BY17" s="116">
        <v>8500</v>
      </c>
      <c r="BZ17" s="119">
        <v>9880.9</v>
      </c>
      <c r="CA17" s="119">
        <v>0</v>
      </c>
      <c r="CB17" s="116">
        <v>0</v>
      </c>
      <c r="CC17" s="119">
        <v>0</v>
      </c>
      <c r="CD17" s="119">
        <v>0</v>
      </c>
      <c r="CE17" s="116">
        <f t="shared" si="18"/>
        <v>0</v>
      </c>
      <c r="CF17" s="119">
        <v>0</v>
      </c>
      <c r="CG17" s="119">
        <v>406.5</v>
      </c>
      <c r="CH17" s="113">
        <v>406.5</v>
      </c>
      <c r="CI17" s="119">
        <v>192</v>
      </c>
      <c r="CJ17" s="116">
        <v>0</v>
      </c>
      <c r="CK17" s="47">
        <v>0</v>
      </c>
      <c r="CL17" s="116">
        <v>0</v>
      </c>
      <c r="CM17" s="119">
        <v>0</v>
      </c>
      <c r="CN17" s="116">
        <v>0</v>
      </c>
      <c r="CO17" s="119">
        <v>0</v>
      </c>
      <c r="CP17" s="119">
        <v>0</v>
      </c>
      <c r="CQ17" s="116">
        <v>0</v>
      </c>
      <c r="CR17" s="119">
        <v>0</v>
      </c>
      <c r="CS17" s="119">
        <v>42500</v>
      </c>
      <c r="CT17" s="112">
        <v>42500</v>
      </c>
      <c r="CU17" s="119">
        <v>44549.2</v>
      </c>
      <c r="CV17" s="119">
        <v>12500</v>
      </c>
      <c r="CW17" s="112">
        <v>12500</v>
      </c>
      <c r="CX17" s="119">
        <v>13853.8</v>
      </c>
      <c r="CY17" s="119">
        <v>30500</v>
      </c>
      <c r="CZ17" s="114">
        <v>30500</v>
      </c>
      <c r="DA17" s="119">
        <v>15751.1</v>
      </c>
      <c r="DB17" s="119">
        <v>0</v>
      </c>
      <c r="DC17" s="112">
        <v>0</v>
      </c>
      <c r="DD17" s="119">
        <v>304</v>
      </c>
      <c r="DE17" s="119">
        <v>0</v>
      </c>
      <c r="DF17" s="116">
        <v>0</v>
      </c>
      <c r="DG17" s="119">
        <v>0</v>
      </c>
      <c r="DH17" s="119">
        <v>25974.1</v>
      </c>
      <c r="DI17" s="112">
        <v>25974.1</v>
      </c>
      <c r="DJ17" s="115">
        <v>22705.200000000001</v>
      </c>
      <c r="DK17" s="112">
        <v>0</v>
      </c>
      <c r="DL17" s="12">
        <f>T17+Y17+AI17+AN17+AS17+AX17+BA17+BD17+BG17+BJ17+BM17+BP17+BX17+CA17+CD17+CG17+CJ17+CM17+CP17+CS17+CY17+DB17+DE17+DH17+AD17</f>
        <v>656038.81199999992</v>
      </c>
      <c r="DM17" s="12">
        <f>U17+Z17+AJ17+AO17+AT17+AY17+BB17+BE17+BH17+BK17+BN17+BQ17+BY17+CB17+CE17+CH17+CK17+CN17+CQ17+CT17+CZ17+DC17+DF17+DI17+AE17</f>
        <v>656038.81199999992</v>
      </c>
      <c r="DN17" s="12">
        <f>V17+AA17+AK17+AP17+AU17+AZ17+BC17+BF17+BI17+BL17+BO17+BR17+BZ17+CC17+CF17+CI17+CL17+CO17+CR17+CU17+DA17+DD17+DG17+DJ17+AF17</f>
        <v>661900.49999999988</v>
      </c>
      <c r="DO17" s="116">
        <v>0</v>
      </c>
      <c r="DP17" s="116">
        <v>0</v>
      </c>
      <c r="DQ17" s="119">
        <v>0</v>
      </c>
      <c r="DR17" s="119">
        <v>458665.4</v>
      </c>
      <c r="DS17" s="116">
        <v>458665.4</v>
      </c>
      <c r="DT17" s="116">
        <v>473821.3</v>
      </c>
      <c r="DU17" s="42">
        <v>0</v>
      </c>
      <c r="DV17" s="33">
        <v>0</v>
      </c>
      <c r="DW17" s="47">
        <v>0</v>
      </c>
      <c r="DX17" s="116">
        <v>0</v>
      </c>
      <c r="DY17" s="47">
        <v>0</v>
      </c>
      <c r="DZ17" s="47">
        <v>19400</v>
      </c>
      <c r="EA17" s="42">
        <v>0</v>
      </c>
      <c r="EB17" s="33">
        <v>0</v>
      </c>
      <c r="EC17" s="116">
        <v>0</v>
      </c>
      <c r="ED17" s="119">
        <v>0</v>
      </c>
      <c r="EE17" s="115">
        <v>0</v>
      </c>
      <c r="EF17" s="119">
        <v>0</v>
      </c>
      <c r="EG17" s="47">
        <v>0</v>
      </c>
      <c r="EH17" s="12">
        <f>DO17+DR17+DU17+DX17+EA17+ED17</f>
        <v>458665.4</v>
      </c>
      <c r="EI17" s="12">
        <f>DP17+DS17+DV17+DY17+EB17+EE17</f>
        <v>458665.4</v>
      </c>
      <c r="EJ17" s="112">
        <f>DQ17+DT17+DW17+DZ17+EC17+EF17+EG17</f>
        <v>493221.3</v>
      </c>
      <c r="EK17" s="14">
        <f t="shared" si="15"/>
        <v>-458665.4</v>
      </c>
    </row>
    <row r="18" spans="1:141" s="14" customFormat="1" ht="20.25" customHeight="1" x14ac:dyDescent="0.2">
      <c r="A18" s="21">
        <v>9</v>
      </c>
      <c r="B18" s="110" t="s">
        <v>245</v>
      </c>
      <c r="C18" s="115">
        <v>294618.17290000001</v>
      </c>
      <c r="D18" s="115">
        <v>8064.7076999999999</v>
      </c>
      <c r="E18" s="25">
        <f>DL18+EH18-ED18</f>
        <v>222806.8</v>
      </c>
      <c r="F18" s="20">
        <f>DM18+EI18-EE18</f>
        <v>222806.8</v>
      </c>
      <c r="G18" s="12">
        <f>DN18+EJ18-EF18</f>
        <v>226629.69999999998</v>
      </c>
      <c r="H18" s="12">
        <f>G18/F18*100</f>
        <v>101.71579143904046</v>
      </c>
      <c r="I18" s="12">
        <f>G18/E18*100</f>
        <v>101.71579143904046</v>
      </c>
      <c r="J18" s="12">
        <f>T18+Y18+AI18+AN18+AS18+AX18+BP18+BX18+CA18+CD18+CG18+CJ18+CP18+CS18+CY18+DB18+DH18+AD18</f>
        <v>130000</v>
      </c>
      <c r="K18" s="12">
        <f>U18+Z18+AJ18+AO18+AT18+AY18+BQ18+BY18+CB18+CE18+CH18+CK18+CQ18+CT18+CZ18+DC18+DI18+AE18</f>
        <v>130000</v>
      </c>
      <c r="L18" s="12">
        <f>V18+AA18+AK18+AP18+AU18+AZ18+BR18+BZ18+CC18+CF18+CI18+CL18+CR18+CU18+DA18+DD18+DJ18+AF18</f>
        <v>133782.5</v>
      </c>
      <c r="M18" s="12">
        <f>L18/K18*100</f>
        <v>102.90961538461538</v>
      </c>
      <c r="N18" s="12">
        <f>L18/J18*100</f>
        <v>102.90961538461538</v>
      </c>
      <c r="O18" s="12">
        <f t="shared" si="0"/>
        <v>52500</v>
      </c>
      <c r="P18" s="12">
        <f t="shared" si="1"/>
        <v>52500</v>
      </c>
      <c r="Q18" s="12">
        <f t="shared" si="2"/>
        <v>58748.900000000009</v>
      </c>
      <c r="R18" s="12">
        <f t="shared" si="3"/>
        <v>111.90266666666669</v>
      </c>
      <c r="S18" s="11">
        <f t="shared" si="4"/>
        <v>111.90266666666669</v>
      </c>
      <c r="T18" s="119">
        <v>0</v>
      </c>
      <c r="U18" s="112">
        <v>0</v>
      </c>
      <c r="V18" s="119">
        <v>5436.2560000000003</v>
      </c>
      <c r="W18" s="12" t="e">
        <f t="shared" si="5"/>
        <v>#DIV/0!</v>
      </c>
      <c r="X18" s="11" t="e">
        <f t="shared" si="6"/>
        <v>#DIV/0!</v>
      </c>
      <c r="Y18" s="119">
        <v>0</v>
      </c>
      <c r="Z18" s="119">
        <v>0</v>
      </c>
      <c r="AA18" s="119">
        <v>5946.9</v>
      </c>
      <c r="AB18" s="12" t="e">
        <f t="shared" si="7"/>
        <v>#DIV/0!</v>
      </c>
      <c r="AC18" s="11" t="e">
        <f t="shared" si="8"/>
        <v>#DIV/0!</v>
      </c>
      <c r="AD18" s="118">
        <v>52500</v>
      </c>
      <c r="AE18" s="118">
        <v>52500</v>
      </c>
      <c r="AF18" s="116">
        <v>47365.744000000006</v>
      </c>
      <c r="AG18" s="118">
        <f t="shared" si="13"/>
        <v>90.220464761904779</v>
      </c>
      <c r="AH18" s="118">
        <f t="shared" si="14"/>
        <v>90.220464761904779</v>
      </c>
      <c r="AI18" s="119">
        <v>25000</v>
      </c>
      <c r="AJ18" s="112">
        <v>25000</v>
      </c>
      <c r="AK18" s="119">
        <v>26946.2</v>
      </c>
      <c r="AL18" s="12">
        <f t="shared" si="9"/>
        <v>107.78480000000002</v>
      </c>
      <c r="AM18" s="11">
        <f t="shared" si="10"/>
        <v>107.78480000000002</v>
      </c>
      <c r="AN18" s="119">
        <v>7500</v>
      </c>
      <c r="AO18" s="116">
        <v>7500</v>
      </c>
      <c r="AP18" s="119">
        <v>7468.6</v>
      </c>
      <c r="AQ18" s="12">
        <f>AP18/AO18*100</f>
        <v>99.581333333333333</v>
      </c>
      <c r="AR18" s="11">
        <f>AP18/AN18*100</f>
        <v>99.581333333333333</v>
      </c>
      <c r="AS18" s="119">
        <v>0</v>
      </c>
      <c r="AT18" s="116">
        <v>0</v>
      </c>
      <c r="AU18" s="119">
        <v>0</v>
      </c>
      <c r="AV18" s="12" t="e">
        <f>AU18/AT18*100</f>
        <v>#DIV/0!</v>
      </c>
      <c r="AW18" s="11" t="e">
        <f>AU18/AS18*100</f>
        <v>#DIV/0!</v>
      </c>
      <c r="AX18" s="38"/>
      <c r="AY18" s="33">
        <f t="shared" si="16"/>
        <v>0</v>
      </c>
      <c r="AZ18" s="47"/>
      <c r="BA18" s="38"/>
      <c r="BB18" s="33">
        <f t="shared" si="17"/>
        <v>0</v>
      </c>
      <c r="BC18" s="119">
        <v>0</v>
      </c>
      <c r="BD18" s="119">
        <v>92806.8</v>
      </c>
      <c r="BE18" s="119">
        <v>92806.8</v>
      </c>
      <c r="BF18" s="119">
        <v>92847.2</v>
      </c>
      <c r="BG18" s="119">
        <v>0</v>
      </c>
      <c r="BH18" s="116">
        <v>0</v>
      </c>
      <c r="BI18" s="119">
        <v>0</v>
      </c>
      <c r="BJ18" s="116">
        <v>0</v>
      </c>
      <c r="BK18" s="116">
        <v>0</v>
      </c>
      <c r="BL18" s="116">
        <v>0</v>
      </c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>BX18+CA18+CD18+CG18</f>
        <v>9500</v>
      </c>
      <c r="BT18" s="12">
        <f>BY18+CB18+CE18+CH18</f>
        <v>9500</v>
      </c>
      <c r="BU18" s="12">
        <f>BZ18+CC18+CF18+CI18</f>
        <v>9577.5</v>
      </c>
      <c r="BV18" s="12">
        <f t="shared" si="11"/>
        <v>100.81578947368422</v>
      </c>
      <c r="BW18" s="11">
        <f t="shared" si="12"/>
        <v>100.81578947368422</v>
      </c>
      <c r="BX18" s="119">
        <v>9200</v>
      </c>
      <c r="BY18" s="116">
        <v>9200</v>
      </c>
      <c r="BZ18" s="119">
        <v>8728.9</v>
      </c>
      <c r="CA18" s="119">
        <v>0</v>
      </c>
      <c r="CB18" s="116">
        <v>0</v>
      </c>
      <c r="CC18" s="119">
        <v>0</v>
      </c>
      <c r="CD18" s="119">
        <v>0</v>
      </c>
      <c r="CE18" s="116">
        <f t="shared" si="18"/>
        <v>0</v>
      </c>
      <c r="CF18" s="119">
        <v>0</v>
      </c>
      <c r="CG18" s="119">
        <v>300</v>
      </c>
      <c r="CH18" s="113">
        <v>300</v>
      </c>
      <c r="CI18" s="119">
        <v>848.6</v>
      </c>
      <c r="CJ18" s="116">
        <v>0</v>
      </c>
      <c r="CK18" s="47">
        <v>0</v>
      </c>
      <c r="CL18" s="116">
        <v>0</v>
      </c>
      <c r="CM18" s="119">
        <v>0</v>
      </c>
      <c r="CN18" s="116">
        <v>0</v>
      </c>
      <c r="CO18" s="119">
        <v>0</v>
      </c>
      <c r="CP18" s="119">
        <v>0</v>
      </c>
      <c r="CQ18" s="116">
        <v>0</v>
      </c>
      <c r="CR18" s="119">
        <v>0</v>
      </c>
      <c r="CS18" s="119">
        <v>14500</v>
      </c>
      <c r="CT18" s="112">
        <v>14500</v>
      </c>
      <c r="CU18" s="119">
        <v>13823.4</v>
      </c>
      <c r="CV18" s="119">
        <v>5500</v>
      </c>
      <c r="CW18" s="112">
        <v>5500</v>
      </c>
      <c r="CX18" s="119">
        <v>5667.2</v>
      </c>
      <c r="CY18" s="119">
        <v>18700</v>
      </c>
      <c r="CZ18" s="114">
        <v>18700</v>
      </c>
      <c r="DA18" s="119">
        <v>14967.9</v>
      </c>
      <c r="DB18" s="119">
        <v>800</v>
      </c>
      <c r="DC18" s="112">
        <v>800</v>
      </c>
      <c r="DD18" s="119">
        <v>800</v>
      </c>
      <c r="DE18" s="119">
        <v>0</v>
      </c>
      <c r="DF18" s="116">
        <v>0</v>
      </c>
      <c r="DG18" s="119">
        <v>0</v>
      </c>
      <c r="DH18" s="119">
        <v>1500</v>
      </c>
      <c r="DI18" s="112">
        <v>1500</v>
      </c>
      <c r="DJ18" s="115">
        <v>1450</v>
      </c>
      <c r="DK18" s="112">
        <v>0</v>
      </c>
      <c r="DL18" s="12">
        <f>T18+Y18+AI18+AN18+AS18+AX18+BA18+BD18+BG18+BJ18+BM18+BP18+BX18+CA18+CD18+CG18+CJ18+CM18+CP18+CS18+CY18+DB18+DE18+DH18+AD18</f>
        <v>222806.8</v>
      </c>
      <c r="DM18" s="12">
        <f>U18+Z18+AJ18+AO18+AT18+AY18+BB18+BE18+BH18+BK18+BN18+BQ18+BY18+CB18+CE18+CH18+CK18+CN18+CQ18+CT18+CZ18+DC18+DF18+DI18+AE18</f>
        <v>222806.8</v>
      </c>
      <c r="DN18" s="12">
        <f>V18+AA18+AK18+AP18+AU18+AZ18+BC18+BF18+BI18+BL18+BO18+BR18+BZ18+CC18+CF18+CI18+CL18+CO18+CR18+CU18+DA18+DD18+DG18+DJ18+AF18</f>
        <v>226629.69999999998</v>
      </c>
      <c r="DO18" s="116">
        <v>0</v>
      </c>
      <c r="DP18" s="116">
        <v>0</v>
      </c>
      <c r="DQ18" s="119">
        <v>0</v>
      </c>
      <c r="DR18" s="119">
        <v>0</v>
      </c>
      <c r="DS18" s="116">
        <v>0</v>
      </c>
      <c r="DT18" s="116">
        <v>0</v>
      </c>
      <c r="DU18" s="42">
        <v>0</v>
      </c>
      <c r="DV18" s="33">
        <v>0</v>
      </c>
      <c r="DW18" s="47">
        <v>0</v>
      </c>
      <c r="DX18" s="116">
        <v>0</v>
      </c>
      <c r="DY18" s="47">
        <v>0</v>
      </c>
      <c r="DZ18" s="47">
        <v>0</v>
      </c>
      <c r="EA18" s="42">
        <v>0</v>
      </c>
      <c r="EB18" s="33">
        <v>0</v>
      </c>
      <c r="EC18" s="116">
        <v>0</v>
      </c>
      <c r="ED18" s="119">
        <v>0</v>
      </c>
      <c r="EE18" s="115">
        <v>0</v>
      </c>
      <c r="EF18" s="119">
        <v>0</v>
      </c>
      <c r="EG18" s="47">
        <v>0</v>
      </c>
      <c r="EH18" s="12">
        <f>DO18+DR18+DU18+DX18+EA18+ED18</f>
        <v>0</v>
      </c>
      <c r="EI18" s="12">
        <f>DP18+DS18+DV18+DY18+EB18+EE18</f>
        <v>0</v>
      </c>
      <c r="EJ18" s="112">
        <f>DQ18+DT18+DW18+DZ18+EC18+EF18+EG18</f>
        <v>0</v>
      </c>
      <c r="EK18" s="14">
        <f t="shared" si="15"/>
        <v>0</v>
      </c>
    </row>
    <row r="19" spans="1:141" s="14" customFormat="1" ht="20.25" customHeight="1" x14ac:dyDescent="0.2">
      <c r="A19" s="21">
        <v>10</v>
      </c>
      <c r="B19" s="110" t="s">
        <v>240</v>
      </c>
      <c r="C19" s="115">
        <v>1838.1035999999999</v>
      </c>
      <c r="D19" s="115">
        <v>25390.8253</v>
      </c>
      <c r="E19" s="25">
        <f>DL19+EH19-ED19</f>
        <v>1247994.6749999998</v>
      </c>
      <c r="F19" s="20">
        <f>DM19+EI19-EE19</f>
        <v>1247994.6749999998</v>
      </c>
      <c r="G19" s="12">
        <f>DN19+EJ19-EF19</f>
        <v>1145764.1000000001</v>
      </c>
      <c r="H19" s="12">
        <f>G19/F19*100</f>
        <v>91.808412563939839</v>
      </c>
      <c r="I19" s="12">
        <f>G19/E19*100</f>
        <v>91.808412563939839</v>
      </c>
      <c r="J19" s="12">
        <f>T19+Y19+AI19+AN19+AS19+AX19+BP19+BX19+CA19+CD19+CG19+CJ19+CP19+CS19+CY19+DB19+DH19+AD19</f>
        <v>541654</v>
      </c>
      <c r="K19" s="12">
        <f>U19+Z19+AJ19+AO19+AT19+AY19+BQ19+BY19+CB19+CE19+CH19+CK19+CQ19+CT19+CZ19+DC19+DI19+AE19</f>
        <v>541654</v>
      </c>
      <c r="L19" s="12">
        <f>V19+AA19+AK19+AP19+AU19+AZ19+BR19+BZ19+CC19+CF19+CI19+CL19+CR19+CU19+DA19+DD19+DJ19+AF19</f>
        <v>454529.7</v>
      </c>
      <c r="M19" s="12">
        <f>L19/K19*100</f>
        <v>83.915137707835626</v>
      </c>
      <c r="N19" s="12">
        <f>L19/J19*100</f>
        <v>83.915137707835626</v>
      </c>
      <c r="O19" s="12">
        <f t="shared" si="0"/>
        <v>109824.40000000002</v>
      </c>
      <c r="P19" s="12">
        <f t="shared" si="1"/>
        <v>109824.40000000002</v>
      </c>
      <c r="Q19" s="12">
        <f t="shared" si="2"/>
        <v>91367.2</v>
      </c>
      <c r="R19" s="12">
        <f t="shared" si="3"/>
        <v>83.193898623620967</v>
      </c>
      <c r="S19" s="11">
        <f t="shared" si="4"/>
        <v>83.193898623620967</v>
      </c>
      <c r="T19" s="119">
        <v>1000</v>
      </c>
      <c r="U19" s="112">
        <v>1000</v>
      </c>
      <c r="V19" s="119">
        <v>307.39999999999998</v>
      </c>
      <c r="W19" s="12">
        <f t="shared" si="5"/>
        <v>30.739999999999995</v>
      </c>
      <c r="X19" s="11">
        <f t="shared" si="6"/>
        <v>30.739999999999995</v>
      </c>
      <c r="Y19" s="119">
        <v>4000</v>
      </c>
      <c r="Z19" s="119">
        <v>4000</v>
      </c>
      <c r="AA19" s="119">
        <v>6690.8</v>
      </c>
      <c r="AB19" s="12">
        <f t="shared" si="7"/>
        <v>167.27</v>
      </c>
      <c r="AC19" s="11">
        <f t="shared" si="8"/>
        <v>167.27</v>
      </c>
      <c r="AD19" s="118">
        <v>104824.40000000002</v>
      </c>
      <c r="AE19" s="118">
        <v>104824.40000000002</v>
      </c>
      <c r="AF19" s="116">
        <v>84369</v>
      </c>
      <c r="AG19" s="118">
        <f t="shared" si="13"/>
        <v>80.486031878074172</v>
      </c>
      <c r="AH19" s="118">
        <f t="shared" si="14"/>
        <v>80.486031878074172</v>
      </c>
      <c r="AI19" s="119">
        <v>97594</v>
      </c>
      <c r="AJ19" s="112">
        <v>97594</v>
      </c>
      <c r="AK19" s="119">
        <v>98273.8</v>
      </c>
      <c r="AL19" s="12">
        <f t="shared" si="9"/>
        <v>100.69655921470581</v>
      </c>
      <c r="AM19" s="11">
        <f t="shared" si="10"/>
        <v>100.69655921470581</v>
      </c>
      <c r="AN19" s="119">
        <v>109816</v>
      </c>
      <c r="AO19" s="116">
        <v>109816</v>
      </c>
      <c r="AP19" s="119">
        <v>113088.1</v>
      </c>
      <c r="AQ19" s="12">
        <f>AP19/AO19*100</f>
        <v>102.97962045603555</v>
      </c>
      <c r="AR19" s="11">
        <f>AP19/AN19*100</f>
        <v>102.97962045603555</v>
      </c>
      <c r="AS19" s="119">
        <v>0</v>
      </c>
      <c r="AT19" s="116">
        <v>0</v>
      </c>
      <c r="AU19" s="119">
        <v>0</v>
      </c>
      <c r="AV19" s="12" t="e">
        <f>AU19/AT19*100</f>
        <v>#DIV/0!</v>
      </c>
      <c r="AW19" s="11" t="e">
        <f>AU19/AS19*100</f>
        <v>#DIV/0!</v>
      </c>
      <c r="AX19" s="38"/>
      <c r="AY19" s="33">
        <f t="shared" si="16"/>
        <v>0</v>
      </c>
      <c r="AZ19" s="47"/>
      <c r="BA19" s="38"/>
      <c r="BB19" s="33">
        <f t="shared" si="17"/>
        <v>0</v>
      </c>
      <c r="BC19" s="119">
        <v>0</v>
      </c>
      <c r="BD19" s="119">
        <v>483976.6</v>
      </c>
      <c r="BE19" s="119">
        <v>483976.6</v>
      </c>
      <c r="BF19" s="119">
        <v>483976.8</v>
      </c>
      <c r="BG19" s="119">
        <v>653.70000000000005</v>
      </c>
      <c r="BH19" s="116">
        <v>653.70000000000005</v>
      </c>
      <c r="BI19" s="119">
        <v>653.70000000000005</v>
      </c>
      <c r="BJ19" s="116">
        <v>0</v>
      </c>
      <c r="BK19" s="116">
        <v>0</v>
      </c>
      <c r="BL19" s="116">
        <v>0</v>
      </c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>BX19+CA19+CD19+CG19</f>
        <v>18389.599999999999</v>
      </c>
      <c r="BT19" s="12">
        <f>BY19+CB19+CE19+CH19</f>
        <v>18389.599999999999</v>
      </c>
      <c r="BU19" s="12">
        <f>BZ19+CC19+CF19+CI19</f>
        <v>9659.2000000000007</v>
      </c>
      <c r="BV19" s="12">
        <f t="shared" si="11"/>
        <v>52.525340409796847</v>
      </c>
      <c r="BW19" s="11">
        <f t="shared" si="12"/>
        <v>52.525340409796847</v>
      </c>
      <c r="BX19" s="119">
        <v>7389.6</v>
      </c>
      <c r="BY19" s="116">
        <v>7389.6</v>
      </c>
      <c r="BZ19" s="119">
        <v>7365.1</v>
      </c>
      <c r="CA19" s="119">
        <v>0</v>
      </c>
      <c r="CB19" s="116">
        <v>0</v>
      </c>
      <c r="CC19" s="119">
        <v>5</v>
      </c>
      <c r="CD19" s="119">
        <v>0</v>
      </c>
      <c r="CE19" s="116">
        <f t="shared" si="18"/>
        <v>0</v>
      </c>
      <c r="CF19" s="119">
        <v>0</v>
      </c>
      <c r="CG19" s="119">
        <v>11000</v>
      </c>
      <c r="CH19" s="113">
        <v>11000</v>
      </c>
      <c r="CI19" s="119">
        <v>2289.1</v>
      </c>
      <c r="CJ19" s="116">
        <v>0</v>
      </c>
      <c r="CK19" s="47">
        <v>0</v>
      </c>
      <c r="CL19" s="116">
        <v>0</v>
      </c>
      <c r="CM19" s="119">
        <v>0</v>
      </c>
      <c r="CN19" s="116">
        <v>0</v>
      </c>
      <c r="CO19" s="119">
        <v>0</v>
      </c>
      <c r="CP19" s="119">
        <v>13230</v>
      </c>
      <c r="CQ19" s="116">
        <v>13230</v>
      </c>
      <c r="CR19" s="119">
        <v>9358.5</v>
      </c>
      <c r="CS19" s="119">
        <v>100800</v>
      </c>
      <c r="CT19" s="112">
        <v>100800</v>
      </c>
      <c r="CU19" s="119">
        <v>96567.3</v>
      </c>
      <c r="CV19" s="119">
        <v>21500</v>
      </c>
      <c r="CW19" s="112">
        <v>21500</v>
      </c>
      <c r="CX19" s="119">
        <v>17908.099999999999</v>
      </c>
      <c r="CY19" s="119">
        <v>69500</v>
      </c>
      <c r="CZ19" s="114">
        <v>69500</v>
      </c>
      <c r="DA19" s="119">
        <v>18651</v>
      </c>
      <c r="DB19" s="119">
        <v>0</v>
      </c>
      <c r="DC19" s="112">
        <v>0</v>
      </c>
      <c r="DD19" s="119">
        <v>300</v>
      </c>
      <c r="DE19" s="119">
        <v>0</v>
      </c>
      <c r="DF19" s="116">
        <v>0</v>
      </c>
      <c r="DG19" s="119">
        <v>6050</v>
      </c>
      <c r="DH19" s="119">
        <v>22500</v>
      </c>
      <c r="DI19" s="112">
        <v>22500</v>
      </c>
      <c r="DJ19" s="115">
        <v>17264.599999999999</v>
      </c>
      <c r="DK19" s="112">
        <v>0</v>
      </c>
      <c r="DL19" s="12">
        <f>T19+Y19+AI19+AN19+AS19+AX19+BA19+BD19+BG19+BJ19+BM19+BP19+BX19+CA19+CD19+CG19+CJ19+CM19+CP19+CS19+CY19+DB19+DE19+DH19+AD19</f>
        <v>1026284.2999999999</v>
      </c>
      <c r="DM19" s="12">
        <f>U19+Z19+AJ19+AO19+AT19+AY19+BB19+BE19+BH19+BK19+BN19+BQ19+BY19+CB19+CE19+CH19+CK19+CN19+CQ19+CT19+CZ19+DC19+DF19+DI19+AE19</f>
        <v>1026284.2999999999</v>
      </c>
      <c r="DN19" s="12">
        <f>V19+AA19+AK19+AP19+AU19+AZ19+BC19+BF19+BI19+BL19+BO19+BR19+BZ19+CC19+CF19+CI19+CL19+CO19+CR19+CU19+DA19+DD19+DG19+DJ19+AF19</f>
        <v>945210.2</v>
      </c>
      <c r="DO19" s="116">
        <v>56010</v>
      </c>
      <c r="DP19" s="116">
        <v>56010</v>
      </c>
      <c r="DQ19" s="119">
        <v>56010</v>
      </c>
      <c r="DR19" s="119">
        <v>165700.375</v>
      </c>
      <c r="DS19" s="116">
        <v>165700.375</v>
      </c>
      <c r="DT19" s="116">
        <v>144543.9</v>
      </c>
      <c r="DU19" s="42">
        <v>0</v>
      </c>
      <c r="DV19" s="33">
        <v>0</v>
      </c>
      <c r="DW19" s="47">
        <v>0</v>
      </c>
      <c r="DX19" s="116">
        <v>0</v>
      </c>
      <c r="DY19" s="47">
        <v>0</v>
      </c>
      <c r="DZ19" s="47">
        <v>0</v>
      </c>
      <c r="EA19" s="42">
        <v>0</v>
      </c>
      <c r="EB19" s="33">
        <v>0</v>
      </c>
      <c r="EC19" s="116">
        <v>0</v>
      </c>
      <c r="ED19" s="119">
        <v>142857.04999999999</v>
      </c>
      <c r="EE19" s="115">
        <v>142857.04999999999</v>
      </c>
      <c r="EF19" s="119">
        <v>97000</v>
      </c>
      <c r="EG19" s="47">
        <v>0</v>
      </c>
      <c r="EH19" s="12">
        <f>DO19+DR19+DU19+DX19+EA19+ED19</f>
        <v>364567.42499999999</v>
      </c>
      <c r="EI19" s="12">
        <f>DP19+DS19+DV19+DY19+EB19+EE19</f>
        <v>364567.42499999999</v>
      </c>
      <c r="EJ19" s="112">
        <f>DQ19+DT19+DW19+DZ19+EC19+EF19+EG19</f>
        <v>297553.90000000002</v>
      </c>
      <c r="EK19" s="14">
        <f t="shared" si="15"/>
        <v>-221710.375</v>
      </c>
    </row>
    <row r="20" spans="1:141" s="14" customFormat="1" ht="20.25" customHeight="1" x14ac:dyDescent="0.2">
      <c r="A20" s="21">
        <v>11</v>
      </c>
      <c r="B20" s="111" t="s">
        <v>241</v>
      </c>
      <c r="C20" s="115">
        <v>1367486.757</v>
      </c>
      <c r="D20" s="115">
        <v>32227.9473</v>
      </c>
      <c r="E20" s="25">
        <f>DL20+EH20-ED20</f>
        <v>1334185.0900000001</v>
      </c>
      <c r="F20" s="20">
        <f>DM20+EI20-EE20</f>
        <v>1334185.0900000001</v>
      </c>
      <c r="G20" s="12">
        <f>DN20+EJ20-EF20</f>
        <v>1363846.9</v>
      </c>
      <c r="H20" s="12">
        <f>G20/F20*100</f>
        <v>102.2232155210189</v>
      </c>
      <c r="I20" s="12">
        <f>G20/E20*100</f>
        <v>102.2232155210189</v>
      </c>
      <c r="J20" s="12">
        <f>T20+Y20+AI20+AN20+AS20+AX20+BP20+BX20+CA20+CD20+CG20+CJ20+CP20+CS20+CY20+DB20+DH20+AD20</f>
        <v>702145.59</v>
      </c>
      <c r="K20" s="12">
        <f>U20+Z20+AJ20+AO20+AT20+AY20+BQ20+BY20+CB20+CE20+CH20+CK20+CQ20+CT20+CZ20+DC20+DI20+AE20</f>
        <v>702145.59</v>
      </c>
      <c r="L20" s="12">
        <f>V20+AA20+AK20+AP20+AU20+AZ20+BR20+BZ20+CC20+CF20+CI20+CL20+CR20+CU20+DA20+DD20+DJ20+AF20</f>
        <v>731455.7</v>
      </c>
      <c r="M20" s="12">
        <f>L20/K20*100</f>
        <v>104.17436361025922</v>
      </c>
      <c r="N20" s="12">
        <f>L20/J20*100</f>
        <v>104.17436361025922</v>
      </c>
      <c r="O20" s="12">
        <f t="shared" si="0"/>
        <v>239092.69999999995</v>
      </c>
      <c r="P20" s="12">
        <f t="shared" si="1"/>
        <v>239092.69999999995</v>
      </c>
      <c r="Q20" s="12">
        <f t="shared" si="2"/>
        <v>260538.99999999994</v>
      </c>
      <c r="R20" s="12">
        <f t="shared" si="3"/>
        <v>108.96986817247034</v>
      </c>
      <c r="S20" s="11">
        <f t="shared" si="4"/>
        <v>108.96986817247034</v>
      </c>
      <c r="T20" s="119">
        <v>6800</v>
      </c>
      <c r="U20" s="112">
        <v>6800</v>
      </c>
      <c r="V20" s="119">
        <v>3268.9</v>
      </c>
      <c r="W20" s="12">
        <f t="shared" si="5"/>
        <v>48.07205882352941</v>
      </c>
      <c r="X20" s="11">
        <f t="shared" si="6"/>
        <v>48.07205882352941</v>
      </c>
      <c r="Y20" s="119">
        <v>2750</v>
      </c>
      <c r="Z20" s="119">
        <v>2750</v>
      </c>
      <c r="AA20" s="119">
        <v>3514.4</v>
      </c>
      <c r="AB20" s="12">
        <f t="shared" si="7"/>
        <v>127.79636363636364</v>
      </c>
      <c r="AC20" s="11">
        <f t="shared" si="8"/>
        <v>127.79636363636364</v>
      </c>
      <c r="AD20" s="118">
        <v>229542.69999999995</v>
      </c>
      <c r="AE20" s="118">
        <v>229542.69999999995</v>
      </c>
      <c r="AF20" s="116">
        <v>253755.69999999995</v>
      </c>
      <c r="AG20" s="118">
        <f t="shared" si="13"/>
        <v>110.54836420413284</v>
      </c>
      <c r="AH20" s="118">
        <f t="shared" si="14"/>
        <v>110.54836420413284</v>
      </c>
      <c r="AI20" s="119">
        <v>113763</v>
      </c>
      <c r="AJ20" s="112">
        <v>113763</v>
      </c>
      <c r="AK20" s="119">
        <v>129737.9</v>
      </c>
      <c r="AL20" s="12">
        <f t="shared" si="9"/>
        <v>114.04226330177649</v>
      </c>
      <c r="AM20" s="11">
        <f t="shared" si="10"/>
        <v>114.04226330177649</v>
      </c>
      <c r="AN20" s="119">
        <v>175601.7</v>
      </c>
      <c r="AO20" s="116">
        <v>175601.7</v>
      </c>
      <c r="AP20" s="119">
        <v>171394.9</v>
      </c>
      <c r="AQ20" s="12">
        <f>AP20/AO20*100</f>
        <v>97.604351210722896</v>
      </c>
      <c r="AR20" s="11">
        <f>AP20/AN20*100</f>
        <v>97.604351210722896</v>
      </c>
      <c r="AS20" s="119">
        <v>0</v>
      </c>
      <c r="AT20" s="116">
        <v>0</v>
      </c>
      <c r="AU20" s="119">
        <v>0</v>
      </c>
      <c r="AV20" s="12" t="e">
        <f>AU20/AT20*100</f>
        <v>#DIV/0!</v>
      </c>
      <c r="AW20" s="11" t="e">
        <f>AU20/AS20*100</f>
        <v>#DIV/0!</v>
      </c>
      <c r="AX20" s="38"/>
      <c r="AY20" s="33">
        <f t="shared" si="16"/>
        <v>0</v>
      </c>
      <c r="AZ20" s="47"/>
      <c r="BA20" s="38"/>
      <c r="BB20" s="33">
        <f t="shared" si="17"/>
        <v>0</v>
      </c>
      <c r="BC20" s="119">
        <v>0</v>
      </c>
      <c r="BD20" s="119">
        <v>314204.90000000002</v>
      </c>
      <c r="BE20" s="119">
        <v>314204.90000000002</v>
      </c>
      <c r="BF20" s="119">
        <v>314490.8</v>
      </c>
      <c r="BG20" s="119">
        <v>370</v>
      </c>
      <c r="BH20" s="116">
        <v>370</v>
      </c>
      <c r="BI20" s="119">
        <v>435.8</v>
      </c>
      <c r="BJ20" s="116">
        <v>0</v>
      </c>
      <c r="BK20" s="116">
        <v>0</v>
      </c>
      <c r="BL20" s="116">
        <v>0</v>
      </c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>BX20+CA20+CD20+CG20</f>
        <v>5323.3899999999994</v>
      </c>
      <c r="BT20" s="12">
        <f>BY20+CB20+CE20+CH20</f>
        <v>5323.3899999999994</v>
      </c>
      <c r="BU20" s="12">
        <f>BZ20+CC20+CF20+CI20</f>
        <v>4092.3</v>
      </c>
      <c r="BV20" s="12">
        <f t="shared" si="11"/>
        <v>76.873946864685863</v>
      </c>
      <c r="BW20" s="11">
        <f t="shared" si="12"/>
        <v>76.873946864685863</v>
      </c>
      <c r="BX20" s="119">
        <v>3826.39</v>
      </c>
      <c r="BY20" s="116">
        <v>3826.39</v>
      </c>
      <c r="BZ20" s="119">
        <v>2994.8</v>
      </c>
      <c r="CA20" s="119">
        <v>0</v>
      </c>
      <c r="CB20" s="116">
        <v>0</v>
      </c>
      <c r="CC20" s="119">
        <v>0</v>
      </c>
      <c r="CD20" s="119">
        <v>0</v>
      </c>
      <c r="CE20" s="116">
        <f t="shared" si="18"/>
        <v>0</v>
      </c>
      <c r="CF20" s="119">
        <v>0</v>
      </c>
      <c r="CG20" s="119">
        <v>1497</v>
      </c>
      <c r="CH20" s="113">
        <v>1497</v>
      </c>
      <c r="CI20" s="119">
        <v>1097.5</v>
      </c>
      <c r="CJ20" s="116">
        <v>0</v>
      </c>
      <c r="CK20" s="47">
        <v>0</v>
      </c>
      <c r="CL20" s="116">
        <v>0</v>
      </c>
      <c r="CM20" s="119">
        <v>0</v>
      </c>
      <c r="CN20" s="116">
        <v>0</v>
      </c>
      <c r="CO20" s="119">
        <v>0</v>
      </c>
      <c r="CP20" s="119">
        <v>0</v>
      </c>
      <c r="CQ20" s="116">
        <v>0</v>
      </c>
      <c r="CR20" s="119">
        <v>0</v>
      </c>
      <c r="CS20" s="119">
        <v>98994.8</v>
      </c>
      <c r="CT20" s="112">
        <v>98994.8</v>
      </c>
      <c r="CU20" s="119">
        <v>97155.7</v>
      </c>
      <c r="CV20" s="119">
        <v>46497.8</v>
      </c>
      <c r="CW20" s="112">
        <v>46497.8</v>
      </c>
      <c r="CX20" s="119">
        <v>45548.800000000003</v>
      </c>
      <c r="CY20" s="119">
        <v>57000</v>
      </c>
      <c r="CZ20" s="114">
        <v>57000</v>
      </c>
      <c r="DA20" s="119">
        <v>55033.599999999999</v>
      </c>
      <c r="DB20" s="119">
        <v>5300</v>
      </c>
      <c r="DC20" s="112">
        <v>5300</v>
      </c>
      <c r="DD20" s="119">
        <v>6810.9</v>
      </c>
      <c r="DE20" s="119">
        <v>0</v>
      </c>
      <c r="DF20" s="116">
        <v>0</v>
      </c>
      <c r="DG20" s="119">
        <v>0</v>
      </c>
      <c r="DH20" s="119">
        <v>7070</v>
      </c>
      <c r="DI20" s="112">
        <v>7070</v>
      </c>
      <c r="DJ20" s="115">
        <v>6691.4</v>
      </c>
      <c r="DK20" s="112">
        <v>0</v>
      </c>
      <c r="DL20" s="12">
        <f>T20+Y20+AI20+AN20+AS20+AX20+BA20+BD20+BG20+BJ20+BM20+BP20+BX20+CA20+CD20+CG20+CJ20+CM20+CP20+CS20+CY20+DB20+DE20+DH20+AD20</f>
        <v>1016720.4900000001</v>
      </c>
      <c r="DM20" s="12">
        <f>U20+Z20+AJ20+AO20+AT20+AY20+BB20+BE20+BH20+BK20+BN20+BQ20+BY20+CB20+CE20+CH20+CK20+CN20+CQ20+CT20+CZ20+DC20+DF20+DI20+AE20</f>
        <v>1016720.4900000001</v>
      </c>
      <c r="DN20" s="12">
        <f>V20+AA20+AK20+AP20+AU20+AZ20+BC20+BF20+BI20+BL20+BO20+BR20+BZ20+CC20+CF20+CI20+CL20+CO20+CR20+CU20+DA20+DD20+DG20+DJ20+AF20</f>
        <v>1046382.2999999999</v>
      </c>
      <c r="DO20" s="116">
        <v>0</v>
      </c>
      <c r="DP20" s="116">
        <v>0</v>
      </c>
      <c r="DQ20" s="119">
        <v>0</v>
      </c>
      <c r="DR20" s="119">
        <v>317464.59999999998</v>
      </c>
      <c r="DS20" s="116">
        <v>317464.59999999998</v>
      </c>
      <c r="DT20" s="116">
        <v>317464.59999999998</v>
      </c>
      <c r="DU20" s="42">
        <v>0</v>
      </c>
      <c r="DV20" s="33">
        <v>0</v>
      </c>
      <c r="DW20" s="47">
        <v>0</v>
      </c>
      <c r="DX20" s="116">
        <v>0</v>
      </c>
      <c r="DY20" s="47">
        <v>0</v>
      </c>
      <c r="DZ20" s="47">
        <v>0</v>
      </c>
      <c r="EA20" s="42">
        <v>0</v>
      </c>
      <c r="EB20" s="33">
        <v>0</v>
      </c>
      <c r="EC20" s="116">
        <v>0</v>
      </c>
      <c r="ED20" s="119">
        <v>0</v>
      </c>
      <c r="EE20" s="115">
        <v>0</v>
      </c>
      <c r="EF20" s="119">
        <v>0</v>
      </c>
      <c r="EG20" s="47">
        <v>0</v>
      </c>
      <c r="EH20" s="12">
        <f>DO20+DR20+DU20+DX20+EA20+ED20</f>
        <v>317464.59999999998</v>
      </c>
      <c r="EI20" s="12">
        <f>DP20+DS20+DV20+DY20+EB20+EE20</f>
        <v>317464.59999999998</v>
      </c>
      <c r="EJ20" s="112">
        <f>DQ20+DT20+DW20+DZ20+EC20+EF20+EG20</f>
        <v>317464.59999999998</v>
      </c>
      <c r="EK20" s="14">
        <f t="shared" si="15"/>
        <v>-317464.59999999998</v>
      </c>
    </row>
    <row r="21" spans="1:141" s="17" customFormat="1" ht="18.75" customHeight="1" x14ac:dyDescent="0.2">
      <c r="A21" s="21"/>
      <c r="B21" s="90" t="s">
        <v>44</v>
      </c>
      <c r="C21" s="16">
        <f>SUM(C10:C20)</f>
        <v>6851653.8400999997</v>
      </c>
      <c r="D21" s="16">
        <f>SUM(D10:D20)</f>
        <v>549590.79079999996</v>
      </c>
      <c r="E21" s="16">
        <f t="shared" ref="E21:G21" si="19">SUM(E10:E20)</f>
        <v>27677918.715000004</v>
      </c>
      <c r="F21" s="16">
        <f t="shared" si="19"/>
        <v>27677918.715000004</v>
      </c>
      <c r="G21" s="16">
        <f t="shared" si="19"/>
        <v>24643100.600000005</v>
      </c>
      <c r="H21" s="12">
        <f>G21/F21*100</f>
        <v>89.035237272536378</v>
      </c>
      <c r="I21" s="12">
        <f>G21/E21*100</f>
        <v>89.035237272536378</v>
      </c>
      <c r="J21" s="16">
        <f>SUM(J10:J20)</f>
        <v>10679116.513999999</v>
      </c>
      <c r="K21" s="16">
        <f>SUM(K10:K20)</f>
        <v>10679116.513999999</v>
      </c>
      <c r="L21" s="16">
        <f t="shared" ref="L21" si="20">SUM(L10:L20)</f>
        <v>10513579.899999999</v>
      </c>
      <c r="M21" s="12">
        <f>L21/K21*100</f>
        <v>98.449903474852192</v>
      </c>
      <c r="N21" s="12">
        <f>L21/J21*100</f>
        <v>98.449903474852192</v>
      </c>
      <c r="O21" s="24">
        <f>SUM(O10:O20)</f>
        <v>3037432.4050000003</v>
      </c>
      <c r="P21" s="24">
        <f>SUM(P10:P20)</f>
        <v>3037432.4050000003</v>
      </c>
      <c r="Q21" s="24">
        <f t="shared" ref="Q21" si="21">SUM(Q10:Q20)</f>
        <v>3099006.6439999999</v>
      </c>
      <c r="R21" s="12">
        <f t="shared" si="3"/>
        <v>102.02718055218745</v>
      </c>
      <c r="S21" s="11">
        <f t="shared" si="4"/>
        <v>102.02718055218745</v>
      </c>
      <c r="T21" s="24">
        <f t="shared" ref="T21:U21" si="22">SUM(T10:T20)</f>
        <v>62916.4</v>
      </c>
      <c r="U21" s="24">
        <f t="shared" si="22"/>
        <v>62916.4</v>
      </c>
      <c r="V21" s="24">
        <f>SUM(V10:V20)</f>
        <v>69964.255999999979</v>
      </c>
      <c r="W21" s="12">
        <f t="shared" si="5"/>
        <v>111.20193780953771</v>
      </c>
      <c r="X21" s="11">
        <f t="shared" si="6"/>
        <v>111.20193780953771</v>
      </c>
      <c r="Y21" s="24">
        <f>SUM(Y10:Y20)</f>
        <v>152110.6</v>
      </c>
      <c r="Z21" s="24">
        <f>SUM(Z10:Z20)</f>
        <v>152110.6</v>
      </c>
      <c r="AA21" s="24">
        <f t="shared" ref="AA21" si="23">SUM(AA10:AA20)</f>
        <v>145307.69999999998</v>
      </c>
      <c r="AB21" s="12">
        <f t="shared" si="7"/>
        <v>95.527662109018024</v>
      </c>
      <c r="AC21" s="11">
        <f t="shared" si="8"/>
        <v>95.527662109018024</v>
      </c>
      <c r="AD21" s="24">
        <f t="shared" ref="AD21:AF21" si="24">SUM(AD10:AD20)</f>
        <v>2822405.4050000003</v>
      </c>
      <c r="AE21" s="24">
        <f t="shared" si="24"/>
        <v>2822405.4050000003</v>
      </c>
      <c r="AF21" s="24">
        <f t="shared" si="24"/>
        <v>2883734.6880000001</v>
      </c>
      <c r="AG21" s="24">
        <f>AF21/AE21*100</f>
        <v>102.17294379083006</v>
      </c>
      <c r="AH21" s="118">
        <f t="shared" si="14"/>
        <v>102.17294379083006</v>
      </c>
      <c r="AI21" s="24">
        <f>SUM(AI10:AI20)</f>
        <v>2318047.9</v>
      </c>
      <c r="AJ21" s="24">
        <f t="shared" ref="AJ21:AK21" si="25">SUM(AJ10:AJ20)</f>
        <v>2318047.9</v>
      </c>
      <c r="AK21" s="24">
        <f t="shared" si="25"/>
        <v>2540467.5999999996</v>
      </c>
      <c r="AL21" s="12">
        <f t="shared" si="9"/>
        <v>109.59512959158435</v>
      </c>
      <c r="AM21" s="11">
        <f t="shared" si="10"/>
        <v>109.59512959158435</v>
      </c>
      <c r="AN21" s="24">
        <f>SUM(AN10:AN20)</f>
        <v>1738583.1989999998</v>
      </c>
      <c r="AO21" s="24">
        <f t="shared" ref="AO21:AP21" si="26">SUM(AO10:AO20)</f>
        <v>1738583.1989999998</v>
      </c>
      <c r="AP21" s="24">
        <f t="shared" si="26"/>
        <v>1802439.0999999999</v>
      </c>
      <c r="AQ21" s="12">
        <f>AP21/AO21*100</f>
        <v>103.67287001489078</v>
      </c>
      <c r="AR21" s="11">
        <f>AP21/AN21*100</f>
        <v>103.67287001489078</v>
      </c>
      <c r="AS21" s="24">
        <f>SUM(AS10:AS20)</f>
        <v>126000</v>
      </c>
      <c r="AT21" s="24">
        <f t="shared" ref="AT21" si="27">SUM(AT10:AT20)</f>
        <v>126000</v>
      </c>
      <c r="AU21" s="24">
        <f>SUM(AU10:AU20)</f>
        <v>121814.39999999999</v>
      </c>
      <c r="AV21" s="12">
        <f>AU21/AT21*100</f>
        <v>96.678095238095224</v>
      </c>
      <c r="AW21" s="11">
        <f>AU21/AS21*100</f>
        <v>96.678095238095224</v>
      </c>
      <c r="AX21" s="24">
        <f>SUM(AX10:AX20)</f>
        <v>0</v>
      </c>
      <c r="AY21" s="33">
        <f t="shared" si="16"/>
        <v>0</v>
      </c>
      <c r="AZ21" s="19">
        <v>0</v>
      </c>
      <c r="BA21" s="24">
        <f>SUM(BA10:BA20)</f>
        <v>0</v>
      </c>
      <c r="BB21" s="33">
        <f t="shared" si="17"/>
        <v>0</v>
      </c>
      <c r="BC21" s="19">
        <f>SUM(BC10:BC20)</f>
        <v>20900</v>
      </c>
      <c r="BD21" s="24">
        <f>SUM(BD10:BD20)</f>
        <v>9509333.1999999993</v>
      </c>
      <c r="BE21" s="24">
        <f t="shared" ref="BE21:BF21" si="28">SUM(BE10:BE20)</f>
        <v>9509333.1999999993</v>
      </c>
      <c r="BF21" s="24">
        <f t="shared" si="28"/>
        <v>9509724.5</v>
      </c>
      <c r="BG21" s="24">
        <f>SUM(BG10:BG20)</f>
        <v>26048.5</v>
      </c>
      <c r="BH21" s="24">
        <f>SUM(BH10:BH20)</f>
        <v>26048.5</v>
      </c>
      <c r="BI21" s="24">
        <f>SUM(BI10:BI20)</f>
        <v>27017.7</v>
      </c>
      <c r="BJ21" s="24">
        <f>SUM(BJ10:BJ20)</f>
        <v>0</v>
      </c>
      <c r="BK21" s="24">
        <f t="shared" ref="BK21:BL21" si="29">SUM(BK10:BK20)</f>
        <v>0</v>
      </c>
      <c r="BL21" s="24">
        <f t="shared" si="29"/>
        <v>0</v>
      </c>
      <c r="BM21" s="24">
        <f>SUM(BM10:BM20)</f>
        <v>0</v>
      </c>
      <c r="BN21" s="33">
        <f>BM21/12*4</f>
        <v>0</v>
      </c>
      <c r="BO21" s="24">
        <f>SUM(BO10:BO20)</f>
        <v>0</v>
      </c>
      <c r="BP21" s="24">
        <f>SUM(BP10:BP20)</f>
        <v>0</v>
      </c>
      <c r="BQ21" s="33">
        <f>BP21/12*4</f>
        <v>0</v>
      </c>
      <c r="BR21" s="24">
        <f>SUM(BR10:BR20)</f>
        <v>0</v>
      </c>
      <c r="BS21" s="24">
        <f>SUM(BS10:BS20)</f>
        <v>301085.788</v>
      </c>
      <c r="BT21" s="24">
        <f t="shared" ref="BT21:BU21" si="30">SUM(BT10:BT20)</f>
        <v>301085.788</v>
      </c>
      <c r="BU21" s="24">
        <f t="shared" si="30"/>
        <v>327979.7</v>
      </c>
      <c r="BV21" s="12">
        <f t="shared" si="11"/>
        <v>108.93230868804741</v>
      </c>
      <c r="BW21" s="11">
        <f t="shared" si="12"/>
        <v>108.93230868804741</v>
      </c>
      <c r="BX21" s="24">
        <f>SUM(BX10:BX20)</f>
        <v>192289.04</v>
      </c>
      <c r="BY21" s="24">
        <f t="shared" ref="BY21:BZ21" si="31">SUM(BY10:BY20)</f>
        <v>192289.04</v>
      </c>
      <c r="BZ21" s="24">
        <f t="shared" si="31"/>
        <v>205585.30000000002</v>
      </c>
      <c r="CA21" s="116">
        <v>4060</v>
      </c>
      <c r="CB21" s="116">
        <v>4060</v>
      </c>
      <c r="CC21" s="24">
        <f t="shared" ref="CC21" si="32">SUM(CC10:CC20)</f>
        <v>38018.600000000006</v>
      </c>
      <c r="CD21" s="24">
        <f>SUM(CD10:CD20)</f>
        <v>3416</v>
      </c>
      <c r="CE21" s="24">
        <f t="shared" ref="CE21:CF21" si="33">SUM(CE10:CE20)</f>
        <v>3416</v>
      </c>
      <c r="CF21" s="24">
        <f t="shared" si="33"/>
        <v>1405</v>
      </c>
      <c r="CG21" s="24">
        <f>SUM(CG10:CG20)</f>
        <v>74009.54800000001</v>
      </c>
      <c r="CH21" s="24">
        <f t="shared" ref="CH21:CI21" si="34">SUM(CH10:CH20)</f>
        <v>74009.54800000001</v>
      </c>
      <c r="CI21" s="24">
        <f t="shared" si="34"/>
        <v>82970.8</v>
      </c>
      <c r="CJ21" s="24">
        <f>SUM(CJ10:CJ20)</f>
        <v>0</v>
      </c>
      <c r="CK21" s="33">
        <f>CJ21/12*4</f>
        <v>0</v>
      </c>
      <c r="CL21" s="24">
        <f>SUM(CL10:CL20)</f>
        <v>0</v>
      </c>
      <c r="CM21" s="24">
        <f>SUM(CM10:CM20)</f>
        <v>15994</v>
      </c>
      <c r="CN21" s="24">
        <f t="shared" ref="CN21:CO21" si="35">SUM(CN10:CN20)</f>
        <v>15994</v>
      </c>
      <c r="CO21" s="24">
        <f t="shared" si="35"/>
        <v>15992</v>
      </c>
      <c r="CP21" s="24">
        <f>SUM(CP10:CP20)</f>
        <v>13500</v>
      </c>
      <c r="CQ21" s="24">
        <f t="shared" ref="CQ21:CR21" si="36">SUM(CQ10:CQ20)</f>
        <v>13500</v>
      </c>
      <c r="CR21" s="24">
        <f t="shared" si="36"/>
        <v>9712.5</v>
      </c>
      <c r="CS21" s="24">
        <f>SUM(CS10:CS20)</f>
        <v>1959750.5</v>
      </c>
      <c r="CT21" s="24">
        <f>SUM(CT10:CT20)</f>
        <v>1959750.5</v>
      </c>
      <c r="CU21" s="24">
        <f t="shared" ref="CU21:EJ21" si="37">SUM(CU10:CU20)</f>
        <v>1844712.7</v>
      </c>
      <c r="CV21" s="24">
        <f t="shared" si="37"/>
        <v>703764.20000000007</v>
      </c>
      <c r="CW21" s="24">
        <f t="shared" si="37"/>
        <v>703764.20000000007</v>
      </c>
      <c r="CX21" s="24">
        <f t="shared" si="37"/>
        <v>735585.7</v>
      </c>
      <c r="CY21" s="24">
        <f t="shared" si="37"/>
        <v>412400</v>
      </c>
      <c r="CZ21" s="24">
        <f t="shared" si="37"/>
        <v>412400</v>
      </c>
      <c r="DA21" s="24">
        <f t="shared" si="37"/>
        <v>200732.802</v>
      </c>
      <c r="DB21" s="24">
        <f t="shared" si="37"/>
        <v>28400</v>
      </c>
      <c r="DC21" s="24">
        <f t="shared" si="37"/>
        <v>28400</v>
      </c>
      <c r="DD21" s="24">
        <f t="shared" si="37"/>
        <v>30549.654000000002</v>
      </c>
      <c r="DE21" s="24">
        <f t="shared" si="37"/>
        <v>6800</v>
      </c>
      <c r="DF21" s="24">
        <f t="shared" si="37"/>
        <v>6800</v>
      </c>
      <c r="DG21" s="24">
        <f t="shared" si="37"/>
        <v>30927</v>
      </c>
      <c r="DH21" s="24">
        <f t="shared" si="37"/>
        <v>743916.72199999995</v>
      </c>
      <c r="DI21" s="24">
        <f t="shared" si="37"/>
        <v>743916.72199999995</v>
      </c>
      <c r="DJ21" s="24">
        <f t="shared" si="37"/>
        <v>536164.80000000005</v>
      </c>
      <c r="DK21" s="24">
        <f t="shared" si="37"/>
        <v>0</v>
      </c>
      <c r="DL21" s="24">
        <f t="shared" si="37"/>
        <v>20237292.214000002</v>
      </c>
      <c r="DM21" s="24">
        <f t="shared" si="37"/>
        <v>20237292.214000002</v>
      </c>
      <c r="DN21" s="24">
        <f t="shared" si="37"/>
        <v>20118141.100000001</v>
      </c>
      <c r="DO21" s="24">
        <f t="shared" si="37"/>
        <v>56010</v>
      </c>
      <c r="DP21" s="24">
        <f t="shared" si="37"/>
        <v>56010</v>
      </c>
      <c r="DQ21" s="24">
        <f t="shared" si="37"/>
        <v>56010</v>
      </c>
      <c r="DR21" s="24">
        <f t="shared" si="37"/>
        <v>7371116.5010000002</v>
      </c>
      <c r="DS21" s="24">
        <f t="shared" si="37"/>
        <v>7371116.5010000002</v>
      </c>
      <c r="DT21" s="24">
        <f t="shared" si="37"/>
        <v>4418928.2</v>
      </c>
      <c r="DU21" s="24">
        <f t="shared" si="37"/>
        <v>0</v>
      </c>
      <c r="DV21" s="24">
        <f t="shared" si="37"/>
        <v>0</v>
      </c>
      <c r="DW21" s="24">
        <f t="shared" si="37"/>
        <v>0</v>
      </c>
      <c r="DX21" s="24">
        <f t="shared" si="37"/>
        <v>13500</v>
      </c>
      <c r="DY21" s="24">
        <f t="shared" si="37"/>
        <v>13500</v>
      </c>
      <c r="DZ21" s="24">
        <f t="shared" si="37"/>
        <v>49488.3</v>
      </c>
      <c r="EA21" s="24">
        <f t="shared" si="37"/>
        <v>0</v>
      </c>
      <c r="EB21" s="24">
        <f t="shared" si="37"/>
        <v>0</v>
      </c>
      <c r="EC21" s="24">
        <f t="shared" si="37"/>
        <v>533</v>
      </c>
      <c r="ED21" s="24">
        <f>SUM(ED10:ED20)</f>
        <v>679032.75</v>
      </c>
      <c r="EE21" s="24">
        <f t="shared" si="37"/>
        <v>679032.75</v>
      </c>
      <c r="EF21" s="24">
        <f t="shared" si="37"/>
        <v>633175.69999999995</v>
      </c>
      <c r="EG21" s="24">
        <f t="shared" si="37"/>
        <v>0</v>
      </c>
      <c r="EH21" s="24">
        <f t="shared" si="37"/>
        <v>8119659.2509999992</v>
      </c>
      <c r="EI21" s="24">
        <f t="shared" si="37"/>
        <v>8119659.2509999992</v>
      </c>
      <c r="EJ21" s="24">
        <f t="shared" si="37"/>
        <v>5158135.2</v>
      </c>
      <c r="EK21" s="24">
        <f>SUM(EK10:EK20)</f>
        <v>-6659549.6009999998</v>
      </c>
    </row>
    <row r="22" spans="1:141" hidden="1" x14ac:dyDescent="0.3">
      <c r="E22" s="52"/>
      <c r="F22" s="33">
        <f>E22/12*4</f>
        <v>0</v>
      </c>
      <c r="G22" s="52"/>
      <c r="J22" s="108">
        <f>J21/E21*100</f>
        <v>38.583524375380392</v>
      </c>
      <c r="Z22" s="33">
        <f>Y22/12*4</f>
        <v>0</v>
      </c>
      <c r="AB22" s="12" t="e">
        <f t="shared" si="7"/>
        <v>#DIV/0!</v>
      </c>
      <c r="AJ22" s="33">
        <f>AI22/12*1.4*6</f>
        <v>0</v>
      </c>
      <c r="AT22" s="33">
        <f>AS22/12*4</f>
        <v>0</v>
      </c>
      <c r="BB22" s="33">
        <f>BA22/12*1.4*6</f>
        <v>0</v>
      </c>
      <c r="BD22" s="52"/>
      <c r="BE22" s="33">
        <f>BD22/12*4</f>
        <v>0</v>
      </c>
      <c r="BN22" s="33">
        <f>BM22/12*1.4*6</f>
        <v>0</v>
      </c>
      <c r="BT22" s="33">
        <f>BS22/12*1.4*6</f>
        <v>0</v>
      </c>
      <c r="BY22" s="33">
        <f>BX22/12*4</f>
        <v>0</v>
      </c>
      <c r="CB22" s="33">
        <f>CA22/12*4</f>
        <v>0</v>
      </c>
      <c r="CH22" s="33">
        <f>CG22/12*1.4*6</f>
        <v>0</v>
      </c>
      <c r="CK22" s="33">
        <f>CJ22/12*1.4*6</f>
        <v>0</v>
      </c>
      <c r="CQ22" s="33">
        <f>CP22/12*4</f>
        <v>0</v>
      </c>
      <c r="CT22" s="33">
        <f>CS22/12*1.4*6</f>
        <v>0</v>
      </c>
      <c r="CZ22" s="33">
        <f>CY22/12*1.4*6</f>
        <v>0</v>
      </c>
      <c r="DC22" s="33">
        <f>DB22/12*4</f>
        <v>0</v>
      </c>
      <c r="DF22" s="33">
        <f>DE22/12*4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 x14ac:dyDescent="0.3">
      <c r="F23" s="33">
        <f>E23/12*4</f>
        <v>0</v>
      </c>
      <c r="H23" s="108">
        <v>6165672.4340000004</v>
      </c>
      <c r="I23" s="1">
        <v>1727843.7120000001</v>
      </c>
      <c r="Z23" s="33">
        <f>Y23/12*4</f>
        <v>0</v>
      </c>
      <c r="AB23" s="12" t="e">
        <f t="shared" si="7"/>
        <v>#DIV/0!</v>
      </c>
      <c r="AJ23" s="33">
        <f>AI23/12*1.4*6</f>
        <v>0</v>
      </c>
      <c r="AT23" s="33">
        <f>AS23/12*4</f>
        <v>0</v>
      </c>
      <c r="BB23" s="33">
        <f>BA23/12*1.4*6</f>
        <v>0</v>
      </c>
      <c r="BE23" s="33">
        <f>BD23/12*4</f>
        <v>0</v>
      </c>
      <c r="BN23" s="33">
        <f>BM23/12*1.4*6</f>
        <v>0</v>
      </c>
      <c r="BT23" s="33">
        <f>BS23/12*1.4*6</f>
        <v>0</v>
      </c>
      <c r="BY23" s="33">
        <f>BX23/12*4</f>
        <v>0</v>
      </c>
      <c r="CB23" s="33">
        <f>CA23/12*4</f>
        <v>0</v>
      </c>
      <c r="CH23" s="33">
        <f>CG23/12*1.4*6</f>
        <v>0</v>
      </c>
      <c r="CK23" s="33">
        <f>CJ23/12*1.4*6</f>
        <v>0</v>
      </c>
      <c r="CQ23" s="33">
        <f>CP23/12*4</f>
        <v>0</v>
      </c>
      <c r="CT23" s="33">
        <f>CS23/12*1.4*6</f>
        <v>0</v>
      </c>
      <c r="CZ23" s="33">
        <f>CY23/12*1.4*6</f>
        <v>0</v>
      </c>
      <c r="DC23" s="33">
        <f>DB23/12*4</f>
        <v>0</v>
      </c>
      <c r="DF23" s="33">
        <f>DE23/12*4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 x14ac:dyDescent="0.3">
      <c r="F24" s="33">
        <f>E24/12*4</f>
        <v>0</v>
      </c>
      <c r="Z24" s="33">
        <f>Y24/12*4</f>
        <v>0</v>
      </c>
      <c r="AB24" s="12" t="e">
        <f t="shared" si="7"/>
        <v>#DIV/0!</v>
      </c>
      <c r="AJ24" s="33">
        <f>AI24/12*1.4*6</f>
        <v>0</v>
      </c>
      <c r="AT24" s="33">
        <f>AS24/12*4</f>
        <v>0</v>
      </c>
      <c r="BB24" s="33">
        <f>BA24/12*1.4*6</f>
        <v>0</v>
      </c>
      <c r="BE24" s="33">
        <f>BD24/12*4</f>
        <v>0</v>
      </c>
      <c r="BN24" s="33">
        <f>BM24/12*1.4*6</f>
        <v>0</v>
      </c>
      <c r="BT24" s="33">
        <f>BS24/12*1.4*6</f>
        <v>0</v>
      </c>
      <c r="BY24" s="33">
        <f>BX24/12*4</f>
        <v>0</v>
      </c>
      <c r="CB24" s="33">
        <f>CA24/12*4</f>
        <v>0</v>
      </c>
      <c r="CH24" s="33">
        <f>CG24/12*1.4*6</f>
        <v>0</v>
      </c>
      <c r="CK24" s="33">
        <f>CJ24/12*1.4*6</f>
        <v>0</v>
      </c>
      <c r="CQ24" s="33">
        <f>CP24/12*4</f>
        <v>0</v>
      </c>
      <c r="CT24" s="33">
        <f>CS24/12*1.4*6</f>
        <v>0</v>
      </c>
      <c r="CZ24" s="33">
        <f>CY24/12*1.4*6</f>
        <v>0</v>
      </c>
      <c r="DC24" s="33">
        <f>DB24/12*4</f>
        <v>0</v>
      </c>
      <c r="DF24" s="33">
        <f>DE24/12*4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 x14ac:dyDescent="0.3">
      <c r="L25" s="52"/>
      <c r="AA25" s="120">
        <f>Y10+T10</f>
        <v>28701.599999999999</v>
      </c>
      <c r="AI25" s="52"/>
      <c r="AJ25" s="52"/>
      <c r="AK25" s="52"/>
      <c r="CX25" s="1">
        <f>CX21/CW21*100</f>
        <v>104.52161391557</v>
      </c>
    </row>
    <row r="26" spans="1:141" x14ac:dyDescent="0.3">
      <c r="O26" s="52"/>
    </row>
    <row r="27" spans="1:141" x14ac:dyDescent="0.3">
      <c r="O27" s="52"/>
    </row>
    <row r="28" spans="1:141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1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P10: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DZ10:DZ20" name="Range6_5"/>
    <protectedRange sqref="C16:D20 C12:D13" name="Range1_1"/>
    <protectedRange sqref="C10:D11" name="Range1_1_1"/>
    <protectedRange sqref="C14:D15" name="Range1_2"/>
    <protectedRange sqref="DR10:DR20 DS11" name="Range6_1_4_1_1"/>
    <protectedRange sqref="V10:V20" name="Range4_2_1"/>
    <protectedRange sqref="AA10:AA20" name="Range4_2_2"/>
    <protectedRange sqref="AK10:AK20" name="Range4_2_3"/>
    <protectedRange sqref="AO10:AP20" name="Range4_2_4"/>
    <protectedRange sqref="AU10:AU20" name="Range4_2_5"/>
    <protectedRange sqref="BE18:BF20 BF17 BE10:BF16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S10:DT10 DS12:DT20 DT11" name="Range6_2_1"/>
    <protectedRange sqref="EF10:EF20" name="Range6_2_2"/>
  </protectedRanges>
  <mergeCells count="135"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CK7:CL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ED7:ED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46" t="s">
        <v>128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</row>
    <row r="4" spans="1:18" ht="71.25" customHeight="1" x14ac:dyDescent="0.2">
      <c r="A4" s="53"/>
      <c r="B4" s="227" t="s">
        <v>129</v>
      </c>
      <c r="C4" s="248" t="s">
        <v>130</v>
      </c>
      <c r="D4" s="249"/>
      <c r="E4" s="249"/>
      <c r="F4" s="250"/>
      <c r="G4" s="251" t="s">
        <v>139</v>
      </c>
      <c r="H4" s="251" t="s">
        <v>131</v>
      </c>
      <c r="I4" s="251" t="s">
        <v>140</v>
      </c>
      <c r="J4" s="251" t="s">
        <v>132</v>
      </c>
      <c r="K4" s="252" t="s">
        <v>133</v>
      </c>
      <c r="L4" s="253"/>
      <c r="M4" s="253"/>
      <c r="N4" s="254"/>
      <c r="O4" s="251" t="s">
        <v>141</v>
      </c>
      <c r="P4" s="251" t="s">
        <v>131</v>
      </c>
      <c r="Q4" s="251" t="s">
        <v>142</v>
      </c>
      <c r="R4" s="251" t="s">
        <v>134</v>
      </c>
    </row>
    <row r="5" spans="1:18" ht="17.25" customHeight="1" x14ac:dyDescent="0.2">
      <c r="A5" s="54"/>
      <c r="B5" s="228"/>
      <c r="C5" s="255" t="s">
        <v>135</v>
      </c>
      <c r="D5" s="257" t="s">
        <v>55</v>
      </c>
      <c r="E5" s="258"/>
      <c r="F5" s="259"/>
      <c r="G5" s="251"/>
      <c r="H5" s="251"/>
      <c r="I5" s="251"/>
      <c r="J5" s="251"/>
      <c r="K5" s="260" t="s">
        <v>135</v>
      </c>
      <c r="L5" s="262" t="s">
        <v>55</v>
      </c>
      <c r="M5" s="263"/>
      <c r="N5" s="264"/>
      <c r="O5" s="251"/>
      <c r="P5" s="251"/>
      <c r="Q5" s="251"/>
      <c r="R5" s="251"/>
    </row>
    <row r="6" spans="1:18" ht="26.25" customHeight="1" x14ac:dyDescent="0.2">
      <c r="A6" s="54"/>
      <c r="B6" s="228"/>
      <c r="C6" s="256"/>
      <c r="D6" s="97" t="s">
        <v>136</v>
      </c>
      <c r="E6" s="98" t="s">
        <v>9</v>
      </c>
      <c r="F6" s="98" t="s">
        <v>137</v>
      </c>
      <c r="G6" s="251"/>
      <c r="H6" s="251"/>
      <c r="I6" s="251"/>
      <c r="J6" s="251"/>
      <c r="K6" s="261"/>
      <c r="L6" s="55" t="s">
        <v>136</v>
      </c>
      <c r="M6" s="56" t="s">
        <v>9</v>
      </c>
      <c r="N6" s="56" t="s">
        <v>137</v>
      </c>
      <c r="O6" s="251"/>
      <c r="P6" s="251"/>
      <c r="Q6" s="251"/>
      <c r="R6" s="251"/>
    </row>
    <row r="7" spans="1:18" ht="15" customHeight="1" x14ac:dyDescent="0.2">
      <c r="A7" s="54"/>
      <c r="B7" s="22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209782.59300000026</v>
      </c>
      <c r="D8" s="100">
        <f>Ekamut!P10</f>
        <v>209782.59300000026</v>
      </c>
      <c r="E8" s="100">
        <f>Ekamut!Q10</f>
        <v>229297.88400000014</v>
      </c>
      <c r="F8" s="100">
        <f>Ekamut!S10</f>
        <v>109.30262645766796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18000.599999999999</v>
      </c>
      <c r="L8" s="59">
        <f>Ekamut!Z10</f>
        <v>18000.599999999999</v>
      </c>
      <c r="M8" s="59">
        <f>Ekamut!AA10</f>
        <v>20505.599999999999</v>
      </c>
      <c r="N8" s="59">
        <f>Ekamut!AC10</f>
        <v>113.91620279324022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781602.4</v>
      </c>
      <c r="D9" s="100">
        <f>Ekamut!P11</f>
        <v>781602.4</v>
      </c>
      <c r="E9" s="100">
        <f>Ekamut!Q11</f>
        <v>914362.4</v>
      </c>
      <c r="F9" s="100">
        <f>Ekamut!S11</f>
        <v>116.98561826319877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18401</v>
      </c>
      <c r="M9" s="59">
        <f>Ekamut!AA11</f>
        <v>9647.5</v>
      </c>
      <c r="N9" s="59">
        <f>Ekamut!AC11</f>
        <v>52.429215803488937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41412.600000000006</v>
      </c>
      <c r="D10" s="100">
        <f>Ekamut!P12</f>
        <v>41412.600000000006</v>
      </c>
      <c r="E10" s="100">
        <f>Ekamut!Q12</f>
        <v>41048.69999999999</v>
      </c>
      <c r="F10" s="100">
        <f>Ekamut!S12</f>
        <v>99.121281928688333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1068.8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478833</v>
      </c>
      <c r="D11" s="100">
        <f>Ekamut!P13</f>
        <v>478833</v>
      </c>
      <c r="E11" s="100">
        <f>Ekamut!Q13</f>
        <v>485970.8000000001</v>
      </c>
      <c r="F11" s="100">
        <f>Ekamut!S13</f>
        <v>101.49066584800966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27030</v>
      </c>
      <c r="M11" s="59">
        <f>Ekamut!AA13</f>
        <v>22529.8</v>
      </c>
      <c r="N11" s="59">
        <f>Ekamut!AC13</f>
        <v>83.351091379948201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673100</v>
      </c>
      <c r="D12" s="100">
        <f>Ekamut!P14</f>
        <v>673100</v>
      </c>
      <c r="E12" s="100">
        <f>Ekamut!Q14</f>
        <v>572038.55999999994</v>
      </c>
      <c r="F12" s="100">
        <f>Ekamut!S14</f>
        <v>84.985672262665275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69000</v>
      </c>
      <c r="L12" s="59">
        <f>Ekamut!Z14</f>
        <v>69000</v>
      </c>
      <c r="M12" s="59">
        <f>Ekamut!AA14</f>
        <v>58936.4</v>
      </c>
      <c r="N12" s="59">
        <f>Ekamut!AC14</f>
        <v>85.415072463768112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214334.70000000007</v>
      </c>
      <c r="D13" s="100">
        <f>Ekamut!P15</f>
        <v>214334.70000000007</v>
      </c>
      <c r="E13" s="100">
        <f>Ekamut!Q15</f>
        <v>223280.09999999992</v>
      </c>
      <c r="F13" s="100">
        <f>Ekamut!S15</f>
        <v>104.17356592282997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3129</v>
      </c>
      <c r="M13" s="59">
        <f>Ekamut!AA15</f>
        <v>7502.9</v>
      </c>
      <c r="N13" s="59">
        <f>Ekamut!AC15</f>
        <v>239.78587408117608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176950</v>
      </c>
      <c r="D14" s="100">
        <f>Ekamut!P16</f>
        <v>176950</v>
      </c>
      <c r="E14" s="100">
        <f>Ekamut!Q16</f>
        <v>151775.80000000002</v>
      </c>
      <c r="F14" s="100">
        <f>Ekamut!S16</f>
        <v>85.773269285108796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5300</v>
      </c>
      <c r="L14" s="59">
        <f>Ekamut!Z16</f>
        <v>5300</v>
      </c>
      <c r="M14" s="59">
        <f>Ekamut!AA16</f>
        <v>4328.7</v>
      </c>
      <c r="N14" s="59">
        <f>Ekamut!AC16</f>
        <v>81.673584905660377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60000.012000000017</v>
      </c>
      <c r="D15" s="100">
        <f>Ekamut!P17</f>
        <v>60000.012000000017</v>
      </c>
      <c r="E15" s="100">
        <f>Ekamut!Q17</f>
        <v>70577.299999999988</v>
      </c>
      <c r="F15" s="100">
        <f>Ekamut!S17</f>
        <v>117.62880980757132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4500</v>
      </c>
      <c r="L15" s="59">
        <f>Ekamut!Z17</f>
        <v>4500</v>
      </c>
      <c r="M15" s="59">
        <f>Ekamut!AA17</f>
        <v>4635.8999999999996</v>
      </c>
      <c r="N15" s="59">
        <f>Ekamut!AC17</f>
        <v>103.02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52500</v>
      </c>
      <c r="D16" s="100">
        <f>Ekamut!P18</f>
        <v>52500</v>
      </c>
      <c r="E16" s="100">
        <f>Ekamut!Q18</f>
        <v>58748.900000000009</v>
      </c>
      <c r="F16" s="100">
        <f>Ekamut!S18</f>
        <v>111.90266666666669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5946.9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109824.40000000002</v>
      </c>
      <c r="D17" s="100">
        <f>Ekamut!P19</f>
        <v>109824.40000000002</v>
      </c>
      <c r="E17" s="100">
        <f>Ekamut!Q19</f>
        <v>91367.2</v>
      </c>
      <c r="F17" s="100">
        <f>Ekamut!S19</f>
        <v>83.193898623620967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4000</v>
      </c>
      <c r="M17" s="59">
        <f>Ekamut!AA19</f>
        <v>6690.8</v>
      </c>
      <c r="N17" s="59">
        <f>Ekamut!AC19</f>
        <v>167.27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239092.69999999995</v>
      </c>
      <c r="D18" s="100">
        <f>Ekamut!P20</f>
        <v>239092.69999999995</v>
      </c>
      <c r="E18" s="100">
        <f>Ekamut!Q20</f>
        <v>260538.99999999994</v>
      </c>
      <c r="F18" s="100">
        <f>Ekamut!S20</f>
        <v>108.96986817247034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2750</v>
      </c>
      <c r="M18" s="59">
        <f>Ekamut!AA20</f>
        <v>3514.4</v>
      </c>
      <c r="N18" s="59">
        <f>Ekamut!AC20</f>
        <v>127.79636363636364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102.02718055218745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95.527662109018024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ColWidth="9"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67" t="s">
        <v>149</v>
      </c>
      <c r="B1" s="267"/>
      <c r="C1" s="267"/>
      <c r="D1" s="267"/>
    </row>
    <row r="2" spans="1:4" s="9" customFormat="1" ht="13.15" customHeight="1" x14ac:dyDescent="0.3">
      <c r="A2" s="271" t="s">
        <v>6</v>
      </c>
      <c r="B2" s="268" t="s">
        <v>10</v>
      </c>
      <c r="C2" s="268" t="s">
        <v>147</v>
      </c>
      <c r="D2" s="268" t="s">
        <v>148</v>
      </c>
    </row>
    <row r="3" spans="1:4" s="9" customFormat="1" ht="13.15" customHeight="1" x14ac:dyDescent="0.3">
      <c r="A3" s="272"/>
      <c r="B3" s="269"/>
      <c r="C3" s="269"/>
      <c r="D3" s="269"/>
    </row>
    <row r="4" spans="1:4" s="9" customFormat="1" ht="13.15" customHeight="1" x14ac:dyDescent="0.3">
      <c r="A4" s="272"/>
      <c r="B4" s="269"/>
      <c r="C4" s="269"/>
      <c r="D4" s="269"/>
    </row>
    <row r="5" spans="1:4" s="10" customFormat="1" ht="13.15" customHeight="1" x14ac:dyDescent="0.3">
      <c r="A5" s="272"/>
      <c r="B5" s="269"/>
      <c r="C5" s="269"/>
      <c r="D5" s="269"/>
    </row>
    <row r="6" spans="1:4" s="27" customFormat="1" ht="28.15" customHeight="1" x14ac:dyDescent="0.25">
      <c r="A6" s="273"/>
      <c r="B6" s="270"/>
      <c r="C6" s="270"/>
      <c r="D6" s="270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65" t="s">
        <v>44</v>
      </c>
      <c r="B80" s="266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ColWidth="9"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76" t="s">
        <v>230</v>
      </c>
      <c r="B1" s="276"/>
      <c r="C1" s="276"/>
      <c r="D1" s="276"/>
      <c r="E1" s="276"/>
      <c r="F1" s="276"/>
      <c r="G1" s="276"/>
    </row>
    <row r="2" spans="1:7" ht="34.5" customHeight="1" x14ac:dyDescent="0.3">
      <c r="A2" s="277"/>
      <c r="B2" s="277"/>
      <c r="C2" s="277"/>
      <c r="D2" s="277"/>
      <c r="E2" s="277"/>
      <c r="F2" s="277"/>
      <c r="G2" s="277"/>
    </row>
    <row r="3" spans="1:7" ht="105.6" customHeight="1" x14ac:dyDescent="0.3">
      <c r="A3" s="274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75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ColWidth="9"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206" t="s">
        <v>11</v>
      </c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207" t="s">
        <v>143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R2" s="5"/>
      <c r="S2" s="5"/>
      <c r="U2" s="208"/>
      <c r="V2" s="208"/>
      <c r="W2" s="208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207" t="s">
        <v>12</v>
      </c>
      <c r="N3" s="207"/>
      <c r="O3" s="207"/>
      <c r="P3" s="207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24" t="s">
        <v>6</v>
      </c>
      <c r="B4" s="224" t="s">
        <v>10</v>
      </c>
      <c r="C4" s="230" t="s">
        <v>4</v>
      </c>
      <c r="D4" s="87"/>
      <c r="E4" s="230" t="s">
        <v>5</v>
      </c>
      <c r="F4" s="233" t="s">
        <v>13</v>
      </c>
      <c r="G4" s="234"/>
      <c r="H4" s="234"/>
      <c r="I4" s="234"/>
      <c r="J4" s="235"/>
      <c r="K4" s="209" t="s">
        <v>45</v>
      </c>
      <c r="L4" s="210"/>
      <c r="M4" s="210"/>
      <c r="N4" s="210"/>
      <c r="O4" s="211"/>
      <c r="P4" s="174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  <c r="AW4" s="175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75"/>
      <c r="BM4" s="175"/>
      <c r="BN4" s="175"/>
      <c r="BO4" s="175"/>
      <c r="BP4" s="175"/>
      <c r="BQ4" s="175"/>
      <c r="BR4" s="175"/>
      <c r="BS4" s="175"/>
      <c r="BT4" s="175"/>
      <c r="BU4" s="175"/>
      <c r="BV4" s="175"/>
      <c r="BW4" s="175"/>
      <c r="BX4" s="175"/>
      <c r="BY4" s="175"/>
      <c r="BZ4" s="175"/>
      <c r="CA4" s="175"/>
      <c r="CB4" s="175"/>
      <c r="CC4" s="175"/>
      <c r="CD4" s="175"/>
      <c r="CE4" s="175"/>
      <c r="CF4" s="175"/>
      <c r="CG4" s="175"/>
      <c r="CH4" s="175"/>
      <c r="CI4" s="175"/>
      <c r="CJ4" s="175"/>
      <c r="CK4" s="175"/>
      <c r="CL4" s="175"/>
      <c r="CM4" s="175"/>
      <c r="CN4" s="175"/>
      <c r="CO4" s="175"/>
      <c r="CP4" s="175"/>
      <c r="CQ4" s="175"/>
      <c r="CR4" s="175"/>
      <c r="CS4" s="175"/>
      <c r="CT4" s="175"/>
      <c r="CU4" s="175"/>
      <c r="CV4" s="175"/>
      <c r="CW4" s="175"/>
      <c r="CX4" s="175"/>
      <c r="CY4" s="175"/>
      <c r="CZ4" s="175"/>
      <c r="DA4" s="175"/>
      <c r="DB4" s="175"/>
      <c r="DC4" s="175"/>
      <c r="DD4" s="175"/>
      <c r="DE4" s="175"/>
      <c r="DF4" s="176"/>
      <c r="DG4" s="183" t="s">
        <v>14</v>
      </c>
      <c r="DH4" s="185" t="s">
        <v>15</v>
      </c>
      <c r="DI4" s="186"/>
      <c r="DJ4" s="187"/>
      <c r="DK4" s="242" t="s">
        <v>3</v>
      </c>
      <c r="DL4" s="242"/>
      <c r="DM4" s="242"/>
      <c r="DN4" s="242"/>
      <c r="DO4" s="242"/>
      <c r="DP4" s="242"/>
      <c r="DQ4" s="242"/>
      <c r="DR4" s="242"/>
      <c r="DS4" s="242"/>
      <c r="DT4" s="242"/>
      <c r="DU4" s="242"/>
      <c r="DV4" s="242"/>
      <c r="DW4" s="242"/>
      <c r="DX4" s="242"/>
      <c r="DY4" s="242"/>
      <c r="DZ4" s="242"/>
      <c r="EA4" s="242"/>
      <c r="EB4" s="242"/>
      <c r="EC4" s="278" t="s">
        <v>16</v>
      </c>
      <c r="ED4" s="159" t="s">
        <v>17</v>
      </c>
      <c r="EE4" s="160"/>
      <c r="EF4" s="161"/>
    </row>
    <row r="5" spans="1:136" s="9" customFormat="1" ht="15" customHeight="1" x14ac:dyDescent="0.3">
      <c r="A5" s="225"/>
      <c r="B5" s="225"/>
      <c r="C5" s="231"/>
      <c r="D5" s="88"/>
      <c r="E5" s="231"/>
      <c r="F5" s="236"/>
      <c r="G5" s="237"/>
      <c r="H5" s="237"/>
      <c r="I5" s="237"/>
      <c r="J5" s="238"/>
      <c r="K5" s="212"/>
      <c r="L5" s="213"/>
      <c r="M5" s="213"/>
      <c r="N5" s="213"/>
      <c r="O5" s="214"/>
      <c r="P5" s="168" t="s">
        <v>7</v>
      </c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70"/>
      <c r="AW5" s="155" t="s">
        <v>2</v>
      </c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47" t="s">
        <v>8</v>
      </c>
      <c r="BM5" s="148"/>
      <c r="BN5" s="148"/>
      <c r="BO5" s="171" t="s">
        <v>18</v>
      </c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3"/>
      <c r="CF5" s="177" t="s">
        <v>0</v>
      </c>
      <c r="CG5" s="178"/>
      <c r="CH5" s="178"/>
      <c r="CI5" s="178"/>
      <c r="CJ5" s="178"/>
      <c r="CK5" s="178"/>
      <c r="CL5" s="178"/>
      <c r="CM5" s="178"/>
      <c r="CN5" s="179"/>
      <c r="CO5" s="171" t="s">
        <v>1</v>
      </c>
      <c r="CP5" s="172"/>
      <c r="CQ5" s="172"/>
      <c r="CR5" s="172"/>
      <c r="CS5" s="172"/>
      <c r="CT5" s="172"/>
      <c r="CU5" s="172"/>
      <c r="CV5" s="172"/>
      <c r="CW5" s="172"/>
      <c r="CX5" s="155" t="s">
        <v>19</v>
      </c>
      <c r="CY5" s="155"/>
      <c r="CZ5" s="155"/>
      <c r="DA5" s="147" t="s">
        <v>20</v>
      </c>
      <c r="DB5" s="148"/>
      <c r="DC5" s="149"/>
      <c r="DD5" s="147" t="s">
        <v>21</v>
      </c>
      <c r="DE5" s="148"/>
      <c r="DF5" s="149"/>
      <c r="DG5" s="183"/>
      <c r="DH5" s="188"/>
      <c r="DI5" s="189"/>
      <c r="DJ5" s="190"/>
      <c r="DK5" s="141"/>
      <c r="DL5" s="141"/>
      <c r="DM5" s="142"/>
      <c r="DN5" s="142"/>
      <c r="DO5" s="142"/>
      <c r="DP5" s="142"/>
      <c r="DQ5" s="147" t="s">
        <v>22</v>
      </c>
      <c r="DR5" s="148"/>
      <c r="DS5" s="149"/>
      <c r="DT5" s="153"/>
      <c r="DU5" s="154"/>
      <c r="DV5" s="154"/>
      <c r="DW5" s="154"/>
      <c r="DX5" s="154"/>
      <c r="DY5" s="154"/>
      <c r="DZ5" s="154"/>
      <c r="EA5" s="154"/>
      <c r="EB5" s="154"/>
      <c r="EC5" s="280"/>
      <c r="ED5" s="162"/>
      <c r="EE5" s="163"/>
      <c r="EF5" s="164"/>
    </row>
    <row r="6" spans="1:136" s="9" customFormat="1" ht="119.25" customHeight="1" x14ac:dyDescent="0.3">
      <c r="A6" s="225"/>
      <c r="B6" s="225"/>
      <c r="C6" s="231"/>
      <c r="D6" s="88"/>
      <c r="E6" s="231"/>
      <c r="F6" s="239"/>
      <c r="G6" s="240"/>
      <c r="H6" s="240"/>
      <c r="I6" s="240"/>
      <c r="J6" s="241"/>
      <c r="K6" s="215"/>
      <c r="L6" s="216"/>
      <c r="M6" s="216"/>
      <c r="N6" s="216"/>
      <c r="O6" s="217"/>
      <c r="P6" s="180" t="s">
        <v>23</v>
      </c>
      <c r="Q6" s="181"/>
      <c r="R6" s="181"/>
      <c r="S6" s="181"/>
      <c r="T6" s="182"/>
      <c r="U6" s="194" t="s">
        <v>24</v>
      </c>
      <c r="V6" s="195"/>
      <c r="W6" s="195"/>
      <c r="X6" s="195"/>
      <c r="Y6" s="196"/>
      <c r="Z6" s="194" t="s">
        <v>25</v>
      </c>
      <c r="AA6" s="195"/>
      <c r="AB6" s="195"/>
      <c r="AC6" s="195"/>
      <c r="AD6" s="196"/>
      <c r="AE6" s="194" t="s">
        <v>26</v>
      </c>
      <c r="AF6" s="195"/>
      <c r="AG6" s="195"/>
      <c r="AH6" s="195"/>
      <c r="AI6" s="196"/>
      <c r="AJ6" s="194" t="s">
        <v>27</v>
      </c>
      <c r="AK6" s="195"/>
      <c r="AL6" s="195"/>
      <c r="AM6" s="195"/>
      <c r="AN6" s="196"/>
      <c r="AO6" s="194" t="s">
        <v>28</v>
      </c>
      <c r="AP6" s="195"/>
      <c r="AQ6" s="195"/>
      <c r="AR6" s="195"/>
      <c r="AS6" s="196"/>
      <c r="AT6" s="197" t="s">
        <v>29</v>
      </c>
      <c r="AU6" s="197"/>
      <c r="AV6" s="197"/>
      <c r="AW6" s="202" t="s">
        <v>30</v>
      </c>
      <c r="AX6" s="203"/>
      <c r="AY6" s="203"/>
      <c r="AZ6" s="202" t="s">
        <v>31</v>
      </c>
      <c r="BA6" s="203"/>
      <c r="BB6" s="204"/>
      <c r="BC6" s="198" t="s">
        <v>32</v>
      </c>
      <c r="BD6" s="199"/>
      <c r="BE6" s="205"/>
      <c r="BF6" s="198" t="s">
        <v>33</v>
      </c>
      <c r="BG6" s="199"/>
      <c r="BH6" s="199"/>
      <c r="BI6" s="243" t="s">
        <v>34</v>
      </c>
      <c r="BJ6" s="244"/>
      <c r="BK6" s="244"/>
      <c r="BL6" s="150"/>
      <c r="BM6" s="151"/>
      <c r="BN6" s="151"/>
      <c r="BO6" s="221" t="s">
        <v>35</v>
      </c>
      <c r="BP6" s="222"/>
      <c r="BQ6" s="222"/>
      <c r="BR6" s="222"/>
      <c r="BS6" s="223"/>
      <c r="BT6" s="184" t="s">
        <v>36</v>
      </c>
      <c r="BU6" s="184"/>
      <c r="BV6" s="184"/>
      <c r="BW6" s="184" t="s">
        <v>37</v>
      </c>
      <c r="BX6" s="184"/>
      <c r="BY6" s="184"/>
      <c r="BZ6" s="184" t="s">
        <v>38</v>
      </c>
      <c r="CA6" s="184"/>
      <c r="CB6" s="184"/>
      <c r="CC6" s="184" t="s">
        <v>39</v>
      </c>
      <c r="CD6" s="184"/>
      <c r="CE6" s="184"/>
      <c r="CF6" s="184" t="s">
        <v>46</v>
      </c>
      <c r="CG6" s="184"/>
      <c r="CH6" s="184"/>
      <c r="CI6" s="177" t="s">
        <v>47</v>
      </c>
      <c r="CJ6" s="178"/>
      <c r="CK6" s="178"/>
      <c r="CL6" s="184" t="s">
        <v>40</v>
      </c>
      <c r="CM6" s="184"/>
      <c r="CN6" s="184"/>
      <c r="CO6" s="200" t="s">
        <v>41</v>
      </c>
      <c r="CP6" s="201"/>
      <c r="CQ6" s="178"/>
      <c r="CR6" s="184" t="s">
        <v>42</v>
      </c>
      <c r="CS6" s="184"/>
      <c r="CT6" s="184"/>
      <c r="CU6" s="177" t="s">
        <v>48</v>
      </c>
      <c r="CV6" s="178"/>
      <c r="CW6" s="178"/>
      <c r="CX6" s="155"/>
      <c r="CY6" s="155"/>
      <c r="CZ6" s="155"/>
      <c r="DA6" s="150"/>
      <c r="DB6" s="151"/>
      <c r="DC6" s="152"/>
      <c r="DD6" s="150"/>
      <c r="DE6" s="151"/>
      <c r="DF6" s="152"/>
      <c r="DG6" s="183"/>
      <c r="DH6" s="191"/>
      <c r="DI6" s="192"/>
      <c r="DJ6" s="193"/>
      <c r="DK6" s="147" t="s">
        <v>49</v>
      </c>
      <c r="DL6" s="148"/>
      <c r="DM6" s="149"/>
      <c r="DN6" s="147" t="s">
        <v>50</v>
      </c>
      <c r="DO6" s="148"/>
      <c r="DP6" s="149"/>
      <c r="DQ6" s="150"/>
      <c r="DR6" s="151"/>
      <c r="DS6" s="152"/>
      <c r="DT6" s="147" t="s">
        <v>51</v>
      </c>
      <c r="DU6" s="148"/>
      <c r="DV6" s="149"/>
      <c r="DW6" s="147" t="s">
        <v>52</v>
      </c>
      <c r="DX6" s="148"/>
      <c r="DY6" s="149"/>
      <c r="DZ6" s="145" t="s">
        <v>53</v>
      </c>
      <c r="EA6" s="146"/>
      <c r="EB6" s="146"/>
      <c r="EC6" s="279"/>
      <c r="ED6" s="165"/>
      <c r="EE6" s="166"/>
      <c r="EF6" s="167"/>
    </row>
    <row r="7" spans="1:136" s="10" customFormat="1" ht="36" customHeight="1" x14ac:dyDescent="0.3">
      <c r="A7" s="225"/>
      <c r="B7" s="225"/>
      <c r="C7" s="231"/>
      <c r="D7" s="88"/>
      <c r="E7" s="231"/>
      <c r="F7" s="143" t="s">
        <v>43</v>
      </c>
      <c r="G7" s="218" t="s">
        <v>55</v>
      </c>
      <c r="H7" s="219"/>
      <c r="I7" s="219"/>
      <c r="J7" s="220"/>
      <c r="K7" s="143" t="s">
        <v>43</v>
      </c>
      <c r="L7" s="218" t="s">
        <v>55</v>
      </c>
      <c r="M7" s="219"/>
      <c r="N7" s="219"/>
      <c r="O7" s="220"/>
      <c r="P7" s="143" t="s">
        <v>43</v>
      </c>
      <c r="Q7" s="218" t="s">
        <v>55</v>
      </c>
      <c r="R7" s="219"/>
      <c r="S7" s="219"/>
      <c r="T7" s="220"/>
      <c r="U7" s="143" t="s">
        <v>43</v>
      </c>
      <c r="V7" s="218" t="s">
        <v>55</v>
      </c>
      <c r="W7" s="219"/>
      <c r="X7" s="219"/>
      <c r="Y7" s="220"/>
      <c r="Z7" s="143" t="s">
        <v>43</v>
      </c>
      <c r="AA7" s="218" t="s">
        <v>55</v>
      </c>
      <c r="AB7" s="219"/>
      <c r="AC7" s="219"/>
      <c r="AD7" s="220"/>
      <c r="AE7" s="143" t="s">
        <v>43</v>
      </c>
      <c r="AF7" s="218" t="s">
        <v>55</v>
      </c>
      <c r="AG7" s="219"/>
      <c r="AH7" s="219"/>
      <c r="AI7" s="220"/>
      <c r="AJ7" s="143" t="s">
        <v>43</v>
      </c>
      <c r="AK7" s="218" t="s">
        <v>55</v>
      </c>
      <c r="AL7" s="219"/>
      <c r="AM7" s="219"/>
      <c r="AN7" s="220"/>
      <c r="AO7" s="143" t="s">
        <v>43</v>
      </c>
      <c r="AP7" s="218" t="s">
        <v>55</v>
      </c>
      <c r="AQ7" s="219"/>
      <c r="AR7" s="219"/>
      <c r="AS7" s="220"/>
      <c r="AT7" s="143" t="s">
        <v>43</v>
      </c>
      <c r="AU7" s="156" t="s">
        <v>55</v>
      </c>
      <c r="AV7" s="157"/>
      <c r="AW7" s="143" t="s">
        <v>43</v>
      </c>
      <c r="AX7" s="156" t="s">
        <v>55</v>
      </c>
      <c r="AY7" s="157"/>
      <c r="AZ7" s="143" t="s">
        <v>43</v>
      </c>
      <c r="BA7" s="156" t="s">
        <v>55</v>
      </c>
      <c r="BB7" s="157"/>
      <c r="BC7" s="143" t="s">
        <v>43</v>
      </c>
      <c r="BD7" s="156" t="s">
        <v>55</v>
      </c>
      <c r="BE7" s="157"/>
      <c r="BF7" s="143" t="s">
        <v>43</v>
      </c>
      <c r="BG7" s="156" t="s">
        <v>55</v>
      </c>
      <c r="BH7" s="157"/>
      <c r="BI7" s="143" t="s">
        <v>43</v>
      </c>
      <c r="BJ7" s="156" t="s">
        <v>55</v>
      </c>
      <c r="BK7" s="157"/>
      <c r="BL7" s="143" t="s">
        <v>43</v>
      </c>
      <c r="BM7" s="156" t="s">
        <v>55</v>
      </c>
      <c r="BN7" s="157"/>
      <c r="BO7" s="143" t="s">
        <v>43</v>
      </c>
      <c r="BP7" s="156" t="s">
        <v>55</v>
      </c>
      <c r="BQ7" s="245"/>
      <c r="BR7" s="245"/>
      <c r="BS7" s="157"/>
      <c r="BT7" s="143" t="s">
        <v>43</v>
      </c>
      <c r="BU7" s="156" t="s">
        <v>55</v>
      </c>
      <c r="BV7" s="157"/>
      <c r="BW7" s="143" t="s">
        <v>43</v>
      </c>
      <c r="BX7" s="156" t="s">
        <v>55</v>
      </c>
      <c r="BY7" s="157"/>
      <c r="BZ7" s="143" t="s">
        <v>43</v>
      </c>
      <c r="CA7" s="156" t="s">
        <v>55</v>
      </c>
      <c r="CB7" s="157"/>
      <c r="CC7" s="143" t="s">
        <v>43</v>
      </c>
      <c r="CD7" s="156" t="s">
        <v>55</v>
      </c>
      <c r="CE7" s="157"/>
      <c r="CF7" s="143" t="s">
        <v>43</v>
      </c>
      <c r="CG7" s="156" t="s">
        <v>55</v>
      </c>
      <c r="CH7" s="157"/>
      <c r="CI7" s="143" t="s">
        <v>43</v>
      </c>
      <c r="CJ7" s="156" t="s">
        <v>55</v>
      </c>
      <c r="CK7" s="157"/>
      <c r="CL7" s="143" t="s">
        <v>43</v>
      </c>
      <c r="CM7" s="156" t="s">
        <v>55</v>
      </c>
      <c r="CN7" s="157"/>
      <c r="CO7" s="143" t="s">
        <v>43</v>
      </c>
      <c r="CP7" s="156" t="s">
        <v>55</v>
      </c>
      <c r="CQ7" s="157"/>
      <c r="CR7" s="143" t="s">
        <v>43</v>
      </c>
      <c r="CS7" s="156" t="s">
        <v>55</v>
      </c>
      <c r="CT7" s="157"/>
      <c r="CU7" s="143" t="s">
        <v>43</v>
      </c>
      <c r="CV7" s="156" t="s">
        <v>55</v>
      </c>
      <c r="CW7" s="157"/>
      <c r="CX7" s="143" t="s">
        <v>43</v>
      </c>
      <c r="CY7" s="156" t="s">
        <v>55</v>
      </c>
      <c r="CZ7" s="157"/>
      <c r="DA7" s="143" t="s">
        <v>43</v>
      </c>
      <c r="DB7" s="156" t="s">
        <v>55</v>
      </c>
      <c r="DC7" s="157"/>
      <c r="DD7" s="143" t="s">
        <v>43</v>
      </c>
      <c r="DE7" s="156" t="s">
        <v>55</v>
      </c>
      <c r="DF7" s="157"/>
      <c r="DG7" s="158" t="s">
        <v>9</v>
      </c>
      <c r="DH7" s="143" t="s">
        <v>43</v>
      </c>
      <c r="DI7" s="156" t="s">
        <v>55</v>
      </c>
      <c r="DJ7" s="157"/>
      <c r="DK7" s="143" t="s">
        <v>43</v>
      </c>
      <c r="DL7" s="156" t="s">
        <v>55</v>
      </c>
      <c r="DM7" s="157"/>
      <c r="DN7" s="143" t="s">
        <v>43</v>
      </c>
      <c r="DO7" s="156" t="s">
        <v>55</v>
      </c>
      <c r="DP7" s="157"/>
      <c r="DQ7" s="143" t="s">
        <v>43</v>
      </c>
      <c r="DR7" s="156" t="s">
        <v>55</v>
      </c>
      <c r="DS7" s="157"/>
      <c r="DT7" s="143" t="s">
        <v>43</v>
      </c>
      <c r="DU7" s="156" t="s">
        <v>55</v>
      </c>
      <c r="DV7" s="157"/>
      <c r="DW7" s="143" t="s">
        <v>43</v>
      </c>
      <c r="DX7" s="156" t="s">
        <v>55</v>
      </c>
      <c r="DY7" s="157"/>
      <c r="DZ7" s="143" t="s">
        <v>43</v>
      </c>
      <c r="EA7" s="218" t="s">
        <v>55</v>
      </c>
      <c r="EB7" s="220"/>
      <c r="EC7" s="278" t="s">
        <v>9</v>
      </c>
      <c r="ED7" s="143" t="s">
        <v>43</v>
      </c>
      <c r="EE7" s="156" t="s">
        <v>55</v>
      </c>
      <c r="EF7" s="157"/>
    </row>
    <row r="8" spans="1:136" s="27" customFormat="1" ht="101.25" customHeight="1" x14ac:dyDescent="0.25">
      <c r="A8" s="226"/>
      <c r="B8" s="226"/>
      <c r="C8" s="232"/>
      <c r="D8" s="89"/>
      <c r="E8" s="232"/>
      <c r="F8" s="144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44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44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44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44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44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44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44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44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44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44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44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44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44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44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44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44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44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44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44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44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44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44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44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44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44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44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44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44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58"/>
      <c r="DH8" s="144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44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44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44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44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44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44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79"/>
      <c r="ED8" s="144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ColWidth="9"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206" t="s">
        <v>11</v>
      </c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207" t="s">
        <v>143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Q2" s="5"/>
      <c r="R2" s="5"/>
      <c r="T2" s="208"/>
      <c r="U2" s="208"/>
      <c r="V2" s="20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07" t="s">
        <v>12</v>
      </c>
      <c r="M3" s="207"/>
      <c r="N3" s="207"/>
      <c r="O3" s="20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24" t="s">
        <v>6</v>
      </c>
      <c r="B4" s="227" t="s">
        <v>10</v>
      </c>
      <c r="C4" s="230" t="s">
        <v>4</v>
      </c>
      <c r="D4" s="230" t="s">
        <v>5</v>
      </c>
      <c r="E4" s="233" t="s">
        <v>13</v>
      </c>
      <c r="F4" s="234"/>
      <c r="G4" s="234"/>
      <c r="H4" s="234"/>
      <c r="I4" s="235"/>
      <c r="J4" s="209" t="s">
        <v>45</v>
      </c>
      <c r="K4" s="210"/>
      <c r="L4" s="210"/>
      <c r="M4" s="210"/>
      <c r="N4" s="211"/>
      <c r="O4" s="174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  <c r="AW4" s="175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75"/>
      <c r="BM4" s="175"/>
      <c r="BN4" s="175"/>
      <c r="BO4" s="175"/>
      <c r="BP4" s="175"/>
      <c r="BQ4" s="175"/>
      <c r="BR4" s="175"/>
      <c r="BS4" s="175"/>
      <c r="BT4" s="175"/>
      <c r="BU4" s="175"/>
      <c r="BV4" s="175"/>
      <c r="BW4" s="175"/>
      <c r="BX4" s="175"/>
      <c r="BY4" s="175"/>
      <c r="BZ4" s="175"/>
      <c r="CA4" s="175"/>
      <c r="CB4" s="175"/>
      <c r="CC4" s="175"/>
      <c r="CD4" s="175"/>
      <c r="CE4" s="175"/>
      <c r="CF4" s="175"/>
      <c r="CG4" s="175"/>
      <c r="CH4" s="175"/>
      <c r="CI4" s="175"/>
      <c r="CJ4" s="175"/>
      <c r="CK4" s="175"/>
      <c r="CL4" s="175"/>
      <c r="CM4" s="175"/>
      <c r="CN4" s="175"/>
      <c r="CO4" s="175"/>
      <c r="CP4" s="175"/>
      <c r="CQ4" s="175"/>
      <c r="CR4" s="175"/>
      <c r="CS4" s="175"/>
      <c r="CT4" s="175"/>
      <c r="CU4" s="175"/>
      <c r="CV4" s="175"/>
      <c r="CW4" s="175"/>
      <c r="CX4" s="175"/>
      <c r="CY4" s="175"/>
      <c r="CZ4" s="175"/>
      <c r="DA4" s="175"/>
      <c r="DB4" s="175"/>
      <c r="DC4" s="175"/>
      <c r="DD4" s="175"/>
      <c r="DE4" s="176"/>
      <c r="DF4" s="183" t="s">
        <v>14</v>
      </c>
      <c r="DG4" s="185" t="s">
        <v>231</v>
      </c>
      <c r="DH4" s="242" t="s">
        <v>3</v>
      </c>
      <c r="DI4" s="242"/>
      <c r="DJ4" s="242"/>
      <c r="DK4" s="242"/>
      <c r="DL4" s="242"/>
      <c r="DM4" s="242"/>
      <c r="DN4" s="242"/>
      <c r="DO4" s="242"/>
      <c r="DP4" s="242"/>
      <c r="DQ4" s="242"/>
      <c r="DR4" s="242"/>
      <c r="DS4" s="242"/>
      <c r="DT4" s="242"/>
      <c r="DU4" s="242"/>
      <c r="DV4" s="242"/>
      <c r="DW4" s="242"/>
      <c r="DX4" s="242"/>
      <c r="DY4" s="242"/>
      <c r="DZ4" s="278" t="s">
        <v>16</v>
      </c>
      <c r="EA4" s="281" t="s">
        <v>232</v>
      </c>
    </row>
    <row r="5" spans="1:131" s="9" customFormat="1" ht="15" customHeight="1" x14ac:dyDescent="0.3">
      <c r="A5" s="225"/>
      <c r="B5" s="228"/>
      <c r="C5" s="231"/>
      <c r="D5" s="231"/>
      <c r="E5" s="236"/>
      <c r="F5" s="237"/>
      <c r="G5" s="237"/>
      <c r="H5" s="237"/>
      <c r="I5" s="238"/>
      <c r="J5" s="212"/>
      <c r="K5" s="213"/>
      <c r="L5" s="213"/>
      <c r="M5" s="213"/>
      <c r="N5" s="214"/>
      <c r="O5" s="168" t="s">
        <v>7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70"/>
      <c r="AV5" s="155" t="s">
        <v>2</v>
      </c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47" t="s">
        <v>8</v>
      </c>
      <c r="BL5" s="148"/>
      <c r="BM5" s="148"/>
      <c r="BN5" s="171" t="s">
        <v>18</v>
      </c>
      <c r="BO5" s="172"/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3"/>
      <c r="CE5" s="177" t="s">
        <v>0</v>
      </c>
      <c r="CF5" s="178"/>
      <c r="CG5" s="178"/>
      <c r="CH5" s="178"/>
      <c r="CI5" s="178"/>
      <c r="CJ5" s="178"/>
      <c r="CK5" s="178"/>
      <c r="CL5" s="178"/>
      <c r="CM5" s="179"/>
      <c r="CN5" s="171" t="s">
        <v>1</v>
      </c>
      <c r="CO5" s="172"/>
      <c r="CP5" s="172"/>
      <c r="CQ5" s="172"/>
      <c r="CR5" s="172"/>
      <c r="CS5" s="172"/>
      <c r="CT5" s="172"/>
      <c r="CU5" s="172"/>
      <c r="CV5" s="172"/>
      <c r="CW5" s="155" t="s">
        <v>19</v>
      </c>
      <c r="CX5" s="155"/>
      <c r="CY5" s="155"/>
      <c r="CZ5" s="147" t="s">
        <v>20</v>
      </c>
      <c r="DA5" s="148"/>
      <c r="DB5" s="149"/>
      <c r="DC5" s="147" t="s">
        <v>21</v>
      </c>
      <c r="DD5" s="148"/>
      <c r="DE5" s="149"/>
      <c r="DF5" s="183"/>
      <c r="DG5" s="188"/>
      <c r="DH5" s="141"/>
      <c r="DI5" s="141"/>
      <c r="DJ5" s="142"/>
      <c r="DK5" s="142"/>
      <c r="DL5" s="142"/>
      <c r="DM5" s="142"/>
      <c r="DN5" s="147" t="s">
        <v>22</v>
      </c>
      <c r="DO5" s="148"/>
      <c r="DP5" s="149"/>
      <c r="DQ5" s="153"/>
      <c r="DR5" s="154"/>
      <c r="DS5" s="154"/>
      <c r="DT5" s="154"/>
      <c r="DU5" s="154"/>
      <c r="DV5" s="154"/>
      <c r="DW5" s="154"/>
      <c r="DX5" s="154"/>
      <c r="DY5" s="154"/>
      <c r="DZ5" s="280"/>
      <c r="EA5" s="281"/>
    </row>
    <row r="6" spans="1:131" s="9" customFormat="1" ht="119.25" customHeight="1" x14ac:dyDescent="0.3">
      <c r="A6" s="225"/>
      <c r="B6" s="228"/>
      <c r="C6" s="231"/>
      <c r="D6" s="231"/>
      <c r="E6" s="239"/>
      <c r="F6" s="240"/>
      <c r="G6" s="240"/>
      <c r="H6" s="240"/>
      <c r="I6" s="241"/>
      <c r="J6" s="215"/>
      <c r="K6" s="216"/>
      <c r="L6" s="216"/>
      <c r="M6" s="216"/>
      <c r="N6" s="217"/>
      <c r="O6" s="180" t="s">
        <v>23</v>
      </c>
      <c r="P6" s="181"/>
      <c r="Q6" s="181"/>
      <c r="R6" s="181"/>
      <c r="S6" s="182"/>
      <c r="T6" s="194" t="s">
        <v>24</v>
      </c>
      <c r="U6" s="195"/>
      <c r="V6" s="195"/>
      <c r="W6" s="195"/>
      <c r="X6" s="196"/>
      <c r="Y6" s="194" t="s">
        <v>25</v>
      </c>
      <c r="Z6" s="195"/>
      <c r="AA6" s="195"/>
      <c r="AB6" s="195"/>
      <c r="AC6" s="196"/>
      <c r="AD6" s="194" t="s">
        <v>26</v>
      </c>
      <c r="AE6" s="195"/>
      <c r="AF6" s="195"/>
      <c r="AG6" s="195"/>
      <c r="AH6" s="196"/>
      <c r="AI6" s="194" t="s">
        <v>27</v>
      </c>
      <c r="AJ6" s="195"/>
      <c r="AK6" s="195"/>
      <c r="AL6" s="195"/>
      <c r="AM6" s="196"/>
      <c r="AN6" s="194" t="s">
        <v>28</v>
      </c>
      <c r="AO6" s="195"/>
      <c r="AP6" s="195"/>
      <c r="AQ6" s="195"/>
      <c r="AR6" s="196"/>
      <c r="AS6" s="197" t="s">
        <v>29</v>
      </c>
      <c r="AT6" s="197"/>
      <c r="AU6" s="197"/>
      <c r="AV6" s="202" t="s">
        <v>30</v>
      </c>
      <c r="AW6" s="203"/>
      <c r="AX6" s="203"/>
      <c r="AY6" s="202" t="s">
        <v>31</v>
      </c>
      <c r="AZ6" s="203"/>
      <c r="BA6" s="204"/>
      <c r="BB6" s="198" t="s">
        <v>32</v>
      </c>
      <c r="BC6" s="199"/>
      <c r="BD6" s="205"/>
      <c r="BE6" s="198" t="s">
        <v>33</v>
      </c>
      <c r="BF6" s="199"/>
      <c r="BG6" s="199"/>
      <c r="BH6" s="243" t="s">
        <v>34</v>
      </c>
      <c r="BI6" s="244"/>
      <c r="BJ6" s="244"/>
      <c r="BK6" s="150"/>
      <c r="BL6" s="151"/>
      <c r="BM6" s="151"/>
      <c r="BN6" s="221" t="s">
        <v>35</v>
      </c>
      <c r="BO6" s="222"/>
      <c r="BP6" s="222"/>
      <c r="BQ6" s="222"/>
      <c r="BR6" s="223"/>
      <c r="BS6" s="184" t="s">
        <v>36</v>
      </c>
      <c r="BT6" s="184"/>
      <c r="BU6" s="184"/>
      <c r="BV6" s="184" t="s">
        <v>37</v>
      </c>
      <c r="BW6" s="184"/>
      <c r="BX6" s="184"/>
      <c r="BY6" s="184" t="s">
        <v>38</v>
      </c>
      <c r="BZ6" s="184"/>
      <c r="CA6" s="184"/>
      <c r="CB6" s="184" t="s">
        <v>39</v>
      </c>
      <c r="CC6" s="184"/>
      <c r="CD6" s="184"/>
      <c r="CE6" s="184" t="s">
        <v>46</v>
      </c>
      <c r="CF6" s="184"/>
      <c r="CG6" s="184"/>
      <c r="CH6" s="177" t="s">
        <v>47</v>
      </c>
      <c r="CI6" s="178"/>
      <c r="CJ6" s="178"/>
      <c r="CK6" s="184" t="s">
        <v>40</v>
      </c>
      <c r="CL6" s="184"/>
      <c r="CM6" s="184"/>
      <c r="CN6" s="200" t="s">
        <v>41</v>
      </c>
      <c r="CO6" s="201"/>
      <c r="CP6" s="178"/>
      <c r="CQ6" s="184" t="s">
        <v>42</v>
      </c>
      <c r="CR6" s="184"/>
      <c r="CS6" s="184"/>
      <c r="CT6" s="177" t="s">
        <v>48</v>
      </c>
      <c r="CU6" s="178"/>
      <c r="CV6" s="178"/>
      <c r="CW6" s="155"/>
      <c r="CX6" s="155"/>
      <c r="CY6" s="155"/>
      <c r="CZ6" s="150"/>
      <c r="DA6" s="151"/>
      <c r="DB6" s="152"/>
      <c r="DC6" s="150"/>
      <c r="DD6" s="151"/>
      <c r="DE6" s="152"/>
      <c r="DF6" s="183"/>
      <c r="DG6" s="191"/>
      <c r="DH6" s="147" t="s">
        <v>49</v>
      </c>
      <c r="DI6" s="148"/>
      <c r="DJ6" s="149"/>
      <c r="DK6" s="147" t="s">
        <v>50</v>
      </c>
      <c r="DL6" s="148"/>
      <c r="DM6" s="149"/>
      <c r="DN6" s="150"/>
      <c r="DO6" s="151"/>
      <c r="DP6" s="152"/>
      <c r="DQ6" s="147" t="s">
        <v>51</v>
      </c>
      <c r="DR6" s="148"/>
      <c r="DS6" s="149"/>
      <c r="DT6" s="147" t="s">
        <v>52</v>
      </c>
      <c r="DU6" s="148"/>
      <c r="DV6" s="149"/>
      <c r="DW6" s="145" t="s">
        <v>53</v>
      </c>
      <c r="DX6" s="146"/>
      <c r="DY6" s="146"/>
      <c r="DZ6" s="279"/>
      <c r="EA6" s="281"/>
    </row>
    <row r="7" spans="1:131" s="10" customFormat="1" ht="36" customHeight="1" x14ac:dyDescent="0.3">
      <c r="A7" s="225"/>
      <c r="B7" s="228"/>
      <c r="C7" s="231"/>
      <c r="D7" s="231"/>
      <c r="E7" s="143" t="s">
        <v>43</v>
      </c>
      <c r="F7" s="218" t="s">
        <v>55</v>
      </c>
      <c r="G7" s="219"/>
      <c r="H7" s="219"/>
      <c r="I7" s="220"/>
      <c r="J7" s="143" t="s">
        <v>43</v>
      </c>
      <c r="K7" s="218" t="s">
        <v>55</v>
      </c>
      <c r="L7" s="219"/>
      <c r="M7" s="219"/>
      <c r="N7" s="220"/>
      <c r="O7" s="143" t="s">
        <v>43</v>
      </c>
      <c r="P7" s="218" t="s">
        <v>55</v>
      </c>
      <c r="Q7" s="219"/>
      <c r="R7" s="219"/>
      <c r="S7" s="220"/>
      <c r="T7" s="143" t="s">
        <v>43</v>
      </c>
      <c r="U7" s="218" t="s">
        <v>55</v>
      </c>
      <c r="V7" s="219"/>
      <c r="W7" s="219"/>
      <c r="X7" s="220"/>
      <c r="Y7" s="143" t="s">
        <v>43</v>
      </c>
      <c r="Z7" s="218" t="s">
        <v>55</v>
      </c>
      <c r="AA7" s="219"/>
      <c r="AB7" s="219"/>
      <c r="AC7" s="220"/>
      <c r="AD7" s="143" t="s">
        <v>43</v>
      </c>
      <c r="AE7" s="218" t="s">
        <v>55</v>
      </c>
      <c r="AF7" s="219"/>
      <c r="AG7" s="219"/>
      <c r="AH7" s="220"/>
      <c r="AI7" s="143" t="s">
        <v>43</v>
      </c>
      <c r="AJ7" s="218" t="s">
        <v>55</v>
      </c>
      <c r="AK7" s="219"/>
      <c r="AL7" s="219"/>
      <c r="AM7" s="220"/>
      <c r="AN7" s="143" t="s">
        <v>43</v>
      </c>
      <c r="AO7" s="218" t="s">
        <v>55</v>
      </c>
      <c r="AP7" s="219"/>
      <c r="AQ7" s="219"/>
      <c r="AR7" s="220"/>
      <c r="AS7" s="143" t="s">
        <v>43</v>
      </c>
      <c r="AT7" s="156" t="s">
        <v>55</v>
      </c>
      <c r="AU7" s="157"/>
      <c r="AV7" s="143" t="s">
        <v>43</v>
      </c>
      <c r="AW7" s="156" t="s">
        <v>55</v>
      </c>
      <c r="AX7" s="157"/>
      <c r="AY7" s="143" t="s">
        <v>43</v>
      </c>
      <c r="AZ7" s="156" t="s">
        <v>55</v>
      </c>
      <c r="BA7" s="157"/>
      <c r="BB7" s="143" t="s">
        <v>43</v>
      </c>
      <c r="BC7" s="156" t="s">
        <v>55</v>
      </c>
      <c r="BD7" s="157"/>
      <c r="BE7" s="143" t="s">
        <v>43</v>
      </c>
      <c r="BF7" s="156" t="s">
        <v>55</v>
      </c>
      <c r="BG7" s="157"/>
      <c r="BH7" s="143" t="s">
        <v>43</v>
      </c>
      <c r="BI7" s="156" t="s">
        <v>55</v>
      </c>
      <c r="BJ7" s="157"/>
      <c r="BK7" s="143" t="s">
        <v>43</v>
      </c>
      <c r="BL7" s="156" t="s">
        <v>55</v>
      </c>
      <c r="BM7" s="157"/>
      <c r="BN7" s="143" t="s">
        <v>43</v>
      </c>
      <c r="BO7" s="156" t="s">
        <v>55</v>
      </c>
      <c r="BP7" s="245"/>
      <c r="BQ7" s="245"/>
      <c r="BR7" s="157"/>
      <c r="BS7" s="143" t="s">
        <v>43</v>
      </c>
      <c r="BT7" s="156" t="s">
        <v>55</v>
      </c>
      <c r="BU7" s="157"/>
      <c r="BV7" s="143" t="s">
        <v>43</v>
      </c>
      <c r="BW7" s="156" t="s">
        <v>55</v>
      </c>
      <c r="BX7" s="157"/>
      <c r="BY7" s="143" t="s">
        <v>43</v>
      </c>
      <c r="BZ7" s="156" t="s">
        <v>55</v>
      </c>
      <c r="CA7" s="157"/>
      <c r="CB7" s="143" t="s">
        <v>43</v>
      </c>
      <c r="CC7" s="156" t="s">
        <v>55</v>
      </c>
      <c r="CD7" s="157"/>
      <c r="CE7" s="143" t="s">
        <v>43</v>
      </c>
      <c r="CF7" s="156" t="s">
        <v>55</v>
      </c>
      <c r="CG7" s="157"/>
      <c r="CH7" s="143" t="s">
        <v>43</v>
      </c>
      <c r="CI7" s="156" t="s">
        <v>55</v>
      </c>
      <c r="CJ7" s="157"/>
      <c r="CK7" s="143" t="s">
        <v>43</v>
      </c>
      <c r="CL7" s="156" t="s">
        <v>55</v>
      </c>
      <c r="CM7" s="157"/>
      <c r="CN7" s="143" t="s">
        <v>43</v>
      </c>
      <c r="CO7" s="156" t="s">
        <v>55</v>
      </c>
      <c r="CP7" s="157"/>
      <c r="CQ7" s="143" t="s">
        <v>43</v>
      </c>
      <c r="CR7" s="156" t="s">
        <v>55</v>
      </c>
      <c r="CS7" s="157"/>
      <c r="CT7" s="143" t="s">
        <v>43</v>
      </c>
      <c r="CU7" s="156" t="s">
        <v>55</v>
      </c>
      <c r="CV7" s="157"/>
      <c r="CW7" s="143" t="s">
        <v>43</v>
      </c>
      <c r="CX7" s="156" t="s">
        <v>55</v>
      </c>
      <c r="CY7" s="157"/>
      <c r="CZ7" s="143" t="s">
        <v>43</v>
      </c>
      <c r="DA7" s="156" t="s">
        <v>55</v>
      </c>
      <c r="DB7" s="157"/>
      <c r="DC7" s="143" t="s">
        <v>43</v>
      </c>
      <c r="DD7" s="156" t="s">
        <v>55</v>
      </c>
      <c r="DE7" s="157"/>
      <c r="DF7" s="158" t="s">
        <v>9</v>
      </c>
      <c r="DG7" s="143" t="s">
        <v>43</v>
      </c>
      <c r="DH7" s="143" t="s">
        <v>43</v>
      </c>
      <c r="DI7" s="156" t="s">
        <v>55</v>
      </c>
      <c r="DJ7" s="157"/>
      <c r="DK7" s="143" t="s">
        <v>43</v>
      </c>
      <c r="DL7" s="156" t="s">
        <v>55</v>
      </c>
      <c r="DM7" s="157"/>
      <c r="DN7" s="143" t="s">
        <v>43</v>
      </c>
      <c r="DO7" s="156" t="s">
        <v>55</v>
      </c>
      <c r="DP7" s="157"/>
      <c r="DQ7" s="143" t="s">
        <v>43</v>
      </c>
      <c r="DR7" s="156" t="s">
        <v>55</v>
      </c>
      <c r="DS7" s="157"/>
      <c r="DT7" s="143" t="s">
        <v>43</v>
      </c>
      <c r="DU7" s="156" t="s">
        <v>55</v>
      </c>
      <c r="DV7" s="157"/>
      <c r="DW7" s="143" t="s">
        <v>43</v>
      </c>
      <c r="DX7" s="218" t="s">
        <v>55</v>
      </c>
      <c r="DY7" s="220"/>
      <c r="DZ7" s="278" t="s">
        <v>9</v>
      </c>
      <c r="EA7" s="143" t="s">
        <v>43</v>
      </c>
    </row>
    <row r="8" spans="1:131" s="27" customFormat="1" ht="101.25" customHeight="1" x14ac:dyDescent="0.25">
      <c r="A8" s="226"/>
      <c r="B8" s="229"/>
      <c r="C8" s="232"/>
      <c r="D8" s="232"/>
      <c r="E8" s="144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44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44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44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44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44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44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44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44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44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44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44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44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44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44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44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44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44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44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44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44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44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44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44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44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44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44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44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44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58"/>
      <c r="DG8" s="144"/>
      <c r="DH8" s="144"/>
      <c r="DI8" s="35" t="e">
        <f>#REF!</f>
        <v>#REF!</v>
      </c>
      <c r="DJ8" s="26" t="e">
        <f>#REF!</f>
        <v>#REF!</v>
      </c>
      <c r="DK8" s="144"/>
      <c r="DL8" s="35" t="e">
        <f>DI8</f>
        <v>#REF!</v>
      </c>
      <c r="DM8" s="26" t="e">
        <f>DJ8</f>
        <v>#REF!</v>
      </c>
      <c r="DN8" s="144"/>
      <c r="DO8" s="35" t="e">
        <f>DL8</f>
        <v>#REF!</v>
      </c>
      <c r="DP8" s="26" t="e">
        <f>DM8</f>
        <v>#REF!</v>
      </c>
      <c r="DQ8" s="144"/>
      <c r="DR8" s="35" t="e">
        <f>DO8</f>
        <v>#REF!</v>
      </c>
      <c r="DS8" s="26" t="e">
        <f>DP8</f>
        <v>#REF!</v>
      </c>
      <c r="DT8" s="144"/>
      <c r="DU8" s="35" t="e">
        <f>DR8</f>
        <v>#REF!</v>
      </c>
      <c r="DV8" s="26" t="e">
        <f>DS8</f>
        <v>#REF!</v>
      </c>
      <c r="DW8" s="144"/>
      <c r="DX8" s="35" t="e">
        <f>DU8</f>
        <v>#REF!</v>
      </c>
      <c r="DY8" s="26" t="e">
        <f>DV8</f>
        <v>#REF!</v>
      </c>
      <c r="DZ8" s="279"/>
      <c r="EA8" s="144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82" t="s">
        <v>44</v>
      </c>
      <c r="B82" s="283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ColWidth="9"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206" t="s">
        <v>11</v>
      </c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207" t="s">
        <v>143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Q2" s="5"/>
      <c r="R2" s="5"/>
      <c r="T2" s="208"/>
      <c r="U2" s="208"/>
      <c r="V2" s="20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07" t="s">
        <v>12</v>
      </c>
      <c r="M3" s="207"/>
      <c r="N3" s="207"/>
      <c r="O3" s="20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24" t="s">
        <v>6</v>
      </c>
      <c r="B4" s="224" t="s">
        <v>10</v>
      </c>
      <c r="C4" s="230" t="s">
        <v>4</v>
      </c>
      <c r="D4" s="230" t="s">
        <v>5</v>
      </c>
      <c r="E4" s="233" t="s">
        <v>13</v>
      </c>
      <c r="F4" s="234"/>
      <c r="G4" s="234"/>
      <c r="H4" s="234"/>
      <c r="I4" s="235"/>
      <c r="J4" s="209" t="s">
        <v>45</v>
      </c>
      <c r="K4" s="210"/>
      <c r="L4" s="210"/>
      <c r="M4" s="210"/>
      <c r="N4" s="211"/>
      <c r="O4" s="174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  <c r="AW4" s="175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75"/>
      <c r="BM4" s="175"/>
      <c r="BN4" s="175"/>
      <c r="BO4" s="175"/>
      <c r="BP4" s="175"/>
      <c r="BQ4" s="175"/>
      <c r="BR4" s="175"/>
      <c r="BS4" s="175"/>
      <c r="BT4" s="175"/>
      <c r="BU4" s="175"/>
      <c r="BV4" s="175"/>
      <c r="BW4" s="175"/>
      <c r="BX4" s="175"/>
      <c r="BY4" s="175"/>
      <c r="BZ4" s="175"/>
      <c r="CA4" s="175"/>
      <c r="CB4" s="175"/>
      <c r="CC4" s="175"/>
      <c r="CD4" s="175"/>
      <c r="CE4" s="175"/>
      <c r="CF4" s="175"/>
      <c r="CG4" s="175"/>
      <c r="CH4" s="175"/>
      <c r="CI4" s="175"/>
      <c r="CJ4" s="175"/>
      <c r="CK4" s="175"/>
      <c r="CL4" s="175"/>
      <c r="CM4" s="175"/>
      <c r="CN4" s="175"/>
      <c r="CO4" s="175"/>
      <c r="CP4" s="175"/>
      <c r="CQ4" s="175"/>
      <c r="CR4" s="175"/>
      <c r="CS4" s="175"/>
      <c r="CT4" s="175"/>
      <c r="CU4" s="175"/>
      <c r="CV4" s="175"/>
      <c r="CW4" s="175"/>
      <c r="CX4" s="175"/>
      <c r="CY4" s="175"/>
      <c r="CZ4" s="175"/>
      <c r="DA4" s="175"/>
      <c r="DB4" s="175"/>
      <c r="DC4" s="175"/>
      <c r="DD4" s="175"/>
      <c r="DE4" s="176"/>
      <c r="DF4" s="183" t="s">
        <v>14</v>
      </c>
      <c r="DG4" s="185" t="s">
        <v>15</v>
      </c>
      <c r="DH4" s="186"/>
      <c r="DI4" s="187"/>
      <c r="DJ4" s="242" t="s">
        <v>3</v>
      </c>
      <c r="DK4" s="242"/>
      <c r="DL4" s="242"/>
      <c r="DM4" s="242"/>
      <c r="DN4" s="242"/>
      <c r="DO4" s="242"/>
      <c r="DP4" s="242"/>
      <c r="DQ4" s="242"/>
      <c r="DR4" s="242"/>
      <c r="DS4" s="242"/>
      <c r="DT4" s="242"/>
      <c r="DU4" s="242"/>
      <c r="DV4" s="242"/>
      <c r="DW4" s="242"/>
      <c r="DX4" s="242"/>
      <c r="DY4" s="242"/>
      <c r="DZ4" s="242"/>
      <c r="EA4" s="242"/>
      <c r="EB4" s="183" t="s">
        <v>16</v>
      </c>
      <c r="EC4" s="159" t="s">
        <v>17</v>
      </c>
      <c r="ED4" s="160"/>
      <c r="EE4" s="161"/>
    </row>
    <row r="5" spans="1:136" s="9" customFormat="1" ht="15" customHeight="1" x14ac:dyDescent="0.3">
      <c r="A5" s="225"/>
      <c r="B5" s="225"/>
      <c r="C5" s="231"/>
      <c r="D5" s="231"/>
      <c r="E5" s="236"/>
      <c r="F5" s="237"/>
      <c r="G5" s="237"/>
      <c r="H5" s="237"/>
      <c r="I5" s="238"/>
      <c r="J5" s="212"/>
      <c r="K5" s="213"/>
      <c r="L5" s="213"/>
      <c r="M5" s="213"/>
      <c r="N5" s="214"/>
      <c r="O5" s="168" t="s">
        <v>7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70"/>
      <c r="AV5" s="155" t="s">
        <v>2</v>
      </c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47" t="s">
        <v>8</v>
      </c>
      <c r="BL5" s="148"/>
      <c r="BM5" s="148"/>
      <c r="BN5" s="171" t="s">
        <v>18</v>
      </c>
      <c r="BO5" s="172"/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3"/>
      <c r="CE5" s="177" t="s">
        <v>0</v>
      </c>
      <c r="CF5" s="178"/>
      <c r="CG5" s="178"/>
      <c r="CH5" s="178"/>
      <c r="CI5" s="178"/>
      <c r="CJ5" s="178"/>
      <c r="CK5" s="178"/>
      <c r="CL5" s="178"/>
      <c r="CM5" s="179"/>
      <c r="CN5" s="171" t="s">
        <v>1</v>
      </c>
      <c r="CO5" s="172"/>
      <c r="CP5" s="172"/>
      <c r="CQ5" s="172"/>
      <c r="CR5" s="172"/>
      <c r="CS5" s="172"/>
      <c r="CT5" s="172"/>
      <c r="CU5" s="172"/>
      <c r="CV5" s="172"/>
      <c r="CW5" s="155" t="s">
        <v>19</v>
      </c>
      <c r="CX5" s="155"/>
      <c r="CY5" s="155"/>
      <c r="CZ5" s="147" t="s">
        <v>20</v>
      </c>
      <c r="DA5" s="148"/>
      <c r="DB5" s="149"/>
      <c r="DC5" s="147" t="s">
        <v>21</v>
      </c>
      <c r="DD5" s="148"/>
      <c r="DE5" s="149"/>
      <c r="DF5" s="183"/>
      <c r="DG5" s="188"/>
      <c r="DH5" s="189"/>
      <c r="DI5" s="190"/>
      <c r="DJ5" s="141"/>
      <c r="DK5" s="141"/>
      <c r="DL5" s="142"/>
      <c r="DM5" s="142"/>
      <c r="DN5" s="142"/>
      <c r="DO5" s="142"/>
      <c r="DP5" s="147" t="s">
        <v>22</v>
      </c>
      <c r="DQ5" s="148"/>
      <c r="DR5" s="149"/>
      <c r="DS5" s="153"/>
      <c r="DT5" s="154"/>
      <c r="DU5" s="154"/>
      <c r="DV5" s="154"/>
      <c r="DW5" s="154"/>
      <c r="DX5" s="154"/>
      <c r="DY5" s="154"/>
      <c r="DZ5" s="154"/>
      <c r="EA5" s="154"/>
      <c r="EB5" s="183"/>
      <c r="EC5" s="162"/>
      <c r="ED5" s="163"/>
      <c r="EE5" s="164"/>
    </row>
    <row r="6" spans="1:136" s="9" customFormat="1" ht="119.25" customHeight="1" x14ac:dyDescent="0.3">
      <c r="A6" s="225"/>
      <c r="B6" s="225"/>
      <c r="C6" s="231"/>
      <c r="D6" s="231"/>
      <c r="E6" s="239"/>
      <c r="F6" s="240"/>
      <c r="G6" s="240"/>
      <c r="H6" s="240"/>
      <c r="I6" s="241"/>
      <c r="J6" s="215"/>
      <c r="K6" s="216"/>
      <c r="L6" s="216"/>
      <c r="M6" s="216"/>
      <c r="N6" s="217"/>
      <c r="O6" s="180" t="s">
        <v>23</v>
      </c>
      <c r="P6" s="181"/>
      <c r="Q6" s="181"/>
      <c r="R6" s="181"/>
      <c r="S6" s="182"/>
      <c r="T6" s="194" t="s">
        <v>24</v>
      </c>
      <c r="U6" s="195"/>
      <c r="V6" s="195"/>
      <c r="W6" s="195"/>
      <c r="X6" s="196"/>
      <c r="Y6" s="194" t="s">
        <v>25</v>
      </c>
      <c r="Z6" s="195"/>
      <c r="AA6" s="195"/>
      <c r="AB6" s="195"/>
      <c r="AC6" s="196"/>
      <c r="AD6" s="194" t="s">
        <v>26</v>
      </c>
      <c r="AE6" s="195"/>
      <c r="AF6" s="195"/>
      <c r="AG6" s="195"/>
      <c r="AH6" s="196"/>
      <c r="AI6" s="194" t="s">
        <v>27</v>
      </c>
      <c r="AJ6" s="195"/>
      <c r="AK6" s="195"/>
      <c r="AL6" s="195"/>
      <c r="AM6" s="196"/>
      <c r="AN6" s="194" t="s">
        <v>28</v>
      </c>
      <c r="AO6" s="195"/>
      <c r="AP6" s="195"/>
      <c r="AQ6" s="195"/>
      <c r="AR6" s="196"/>
      <c r="AS6" s="197" t="s">
        <v>29</v>
      </c>
      <c r="AT6" s="197"/>
      <c r="AU6" s="197"/>
      <c r="AV6" s="202" t="s">
        <v>30</v>
      </c>
      <c r="AW6" s="203"/>
      <c r="AX6" s="203"/>
      <c r="AY6" s="202" t="s">
        <v>31</v>
      </c>
      <c r="AZ6" s="203"/>
      <c r="BA6" s="204"/>
      <c r="BB6" s="198" t="s">
        <v>32</v>
      </c>
      <c r="BC6" s="199"/>
      <c r="BD6" s="205"/>
      <c r="BE6" s="198" t="s">
        <v>33</v>
      </c>
      <c r="BF6" s="199"/>
      <c r="BG6" s="199"/>
      <c r="BH6" s="243" t="s">
        <v>34</v>
      </c>
      <c r="BI6" s="244"/>
      <c r="BJ6" s="244"/>
      <c r="BK6" s="150"/>
      <c r="BL6" s="151"/>
      <c r="BM6" s="151"/>
      <c r="BN6" s="221" t="s">
        <v>35</v>
      </c>
      <c r="BO6" s="222"/>
      <c r="BP6" s="222"/>
      <c r="BQ6" s="222"/>
      <c r="BR6" s="223"/>
      <c r="BS6" s="184" t="s">
        <v>36</v>
      </c>
      <c r="BT6" s="184"/>
      <c r="BU6" s="184"/>
      <c r="BV6" s="184" t="s">
        <v>37</v>
      </c>
      <c r="BW6" s="184"/>
      <c r="BX6" s="184"/>
      <c r="BY6" s="184" t="s">
        <v>38</v>
      </c>
      <c r="BZ6" s="184"/>
      <c r="CA6" s="184"/>
      <c r="CB6" s="184" t="s">
        <v>39</v>
      </c>
      <c r="CC6" s="184"/>
      <c r="CD6" s="184"/>
      <c r="CE6" s="184" t="s">
        <v>46</v>
      </c>
      <c r="CF6" s="184"/>
      <c r="CG6" s="184"/>
      <c r="CH6" s="177" t="s">
        <v>47</v>
      </c>
      <c r="CI6" s="178"/>
      <c r="CJ6" s="178"/>
      <c r="CK6" s="184" t="s">
        <v>40</v>
      </c>
      <c r="CL6" s="184"/>
      <c r="CM6" s="184"/>
      <c r="CN6" s="200" t="s">
        <v>41</v>
      </c>
      <c r="CO6" s="201"/>
      <c r="CP6" s="178"/>
      <c r="CQ6" s="184" t="s">
        <v>42</v>
      </c>
      <c r="CR6" s="184"/>
      <c r="CS6" s="184"/>
      <c r="CT6" s="177" t="s">
        <v>48</v>
      </c>
      <c r="CU6" s="178"/>
      <c r="CV6" s="178"/>
      <c r="CW6" s="155"/>
      <c r="CX6" s="155"/>
      <c r="CY6" s="155"/>
      <c r="CZ6" s="150"/>
      <c r="DA6" s="151"/>
      <c r="DB6" s="152"/>
      <c r="DC6" s="150"/>
      <c r="DD6" s="151"/>
      <c r="DE6" s="152"/>
      <c r="DF6" s="183"/>
      <c r="DG6" s="191"/>
      <c r="DH6" s="192"/>
      <c r="DI6" s="193"/>
      <c r="DJ6" s="147" t="s">
        <v>49</v>
      </c>
      <c r="DK6" s="148"/>
      <c r="DL6" s="149"/>
      <c r="DM6" s="147" t="s">
        <v>50</v>
      </c>
      <c r="DN6" s="148"/>
      <c r="DO6" s="149"/>
      <c r="DP6" s="150"/>
      <c r="DQ6" s="151"/>
      <c r="DR6" s="152"/>
      <c r="DS6" s="147" t="s">
        <v>51</v>
      </c>
      <c r="DT6" s="148"/>
      <c r="DU6" s="149"/>
      <c r="DV6" s="147" t="s">
        <v>52</v>
      </c>
      <c r="DW6" s="148"/>
      <c r="DX6" s="149"/>
      <c r="DY6" s="145" t="s">
        <v>53</v>
      </c>
      <c r="DZ6" s="146"/>
      <c r="EA6" s="146"/>
      <c r="EB6" s="183"/>
      <c r="EC6" s="165"/>
      <c r="ED6" s="166"/>
      <c r="EE6" s="167"/>
    </row>
    <row r="7" spans="1:136" s="10" customFormat="1" ht="36" customHeight="1" x14ac:dyDescent="0.3">
      <c r="A7" s="225"/>
      <c r="B7" s="225"/>
      <c r="C7" s="231"/>
      <c r="D7" s="231"/>
      <c r="E7" s="143" t="s">
        <v>43</v>
      </c>
      <c r="F7" s="218" t="s">
        <v>55</v>
      </c>
      <c r="G7" s="219"/>
      <c r="H7" s="219"/>
      <c r="I7" s="220"/>
      <c r="J7" s="143" t="s">
        <v>43</v>
      </c>
      <c r="K7" s="218" t="s">
        <v>55</v>
      </c>
      <c r="L7" s="219"/>
      <c r="M7" s="219"/>
      <c r="N7" s="220"/>
      <c r="O7" s="143" t="s">
        <v>43</v>
      </c>
      <c r="P7" s="218" t="s">
        <v>55</v>
      </c>
      <c r="Q7" s="219"/>
      <c r="R7" s="219"/>
      <c r="S7" s="220"/>
      <c r="T7" s="143" t="s">
        <v>43</v>
      </c>
      <c r="U7" s="218" t="s">
        <v>55</v>
      </c>
      <c r="V7" s="219"/>
      <c r="W7" s="219"/>
      <c r="X7" s="220"/>
      <c r="Y7" s="143" t="s">
        <v>43</v>
      </c>
      <c r="Z7" s="218" t="s">
        <v>55</v>
      </c>
      <c r="AA7" s="219"/>
      <c r="AB7" s="219"/>
      <c r="AC7" s="220"/>
      <c r="AD7" s="143" t="s">
        <v>43</v>
      </c>
      <c r="AE7" s="218" t="s">
        <v>55</v>
      </c>
      <c r="AF7" s="219"/>
      <c r="AG7" s="219"/>
      <c r="AH7" s="220"/>
      <c r="AI7" s="143" t="s">
        <v>43</v>
      </c>
      <c r="AJ7" s="218" t="s">
        <v>55</v>
      </c>
      <c r="AK7" s="219"/>
      <c r="AL7" s="219"/>
      <c r="AM7" s="220"/>
      <c r="AN7" s="143" t="s">
        <v>43</v>
      </c>
      <c r="AO7" s="218" t="s">
        <v>55</v>
      </c>
      <c r="AP7" s="219"/>
      <c r="AQ7" s="219"/>
      <c r="AR7" s="220"/>
      <c r="AS7" s="143" t="s">
        <v>43</v>
      </c>
      <c r="AT7" s="156" t="s">
        <v>55</v>
      </c>
      <c r="AU7" s="157"/>
      <c r="AV7" s="143" t="s">
        <v>43</v>
      </c>
      <c r="AW7" s="156" t="s">
        <v>55</v>
      </c>
      <c r="AX7" s="157"/>
      <c r="AY7" s="143" t="s">
        <v>43</v>
      </c>
      <c r="AZ7" s="156" t="s">
        <v>55</v>
      </c>
      <c r="BA7" s="157"/>
      <c r="BB7" s="143" t="s">
        <v>43</v>
      </c>
      <c r="BC7" s="156" t="s">
        <v>55</v>
      </c>
      <c r="BD7" s="157"/>
      <c r="BE7" s="143" t="s">
        <v>43</v>
      </c>
      <c r="BF7" s="156" t="s">
        <v>55</v>
      </c>
      <c r="BG7" s="157"/>
      <c r="BH7" s="143" t="s">
        <v>43</v>
      </c>
      <c r="BI7" s="156" t="s">
        <v>55</v>
      </c>
      <c r="BJ7" s="157"/>
      <c r="BK7" s="143" t="s">
        <v>43</v>
      </c>
      <c r="BL7" s="156" t="s">
        <v>55</v>
      </c>
      <c r="BM7" s="157"/>
      <c r="BN7" s="143" t="s">
        <v>43</v>
      </c>
      <c r="BO7" s="156" t="s">
        <v>55</v>
      </c>
      <c r="BP7" s="245"/>
      <c r="BQ7" s="245"/>
      <c r="BR7" s="157"/>
      <c r="BS7" s="143" t="s">
        <v>43</v>
      </c>
      <c r="BT7" s="156" t="s">
        <v>55</v>
      </c>
      <c r="BU7" s="157"/>
      <c r="BV7" s="143" t="s">
        <v>43</v>
      </c>
      <c r="BW7" s="156" t="s">
        <v>55</v>
      </c>
      <c r="BX7" s="157"/>
      <c r="BY7" s="143" t="s">
        <v>43</v>
      </c>
      <c r="BZ7" s="156" t="s">
        <v>55</v>
      </c>
      <c r="CA7" s="157"/>
      <c r="CB7" s="143" t="s">
        <v>43</v>
      </c>
      <c r="CC7" s="156" t="s">
        <v>55</v>
      </c>
      <c r="CD7" s="157"/>
      <c r="CE7" s="143" t="s">
        <v>43</v>
      </c>
      <c r="CF7" s="156" t="s">
        <v>55</v>
      </c>
      <c r="CG7" s="157"/>
      <c r="CH7" s="143" t="s">
        <v>43</v>
      </c>
      <c r="CI7" s="156" t="s">
        <v>55</v>
      </c>
      <c r="CJ7" s="157"/>
      <c r="CK7" s="143" t="s">
        <v>43</v>
      </c>
      <c r="CL7" s="156" t="s">
        <v>55</v>
      </c>
      <c r="CM7" s="157"/>
      <c r="CN7" s="143" t="s">
        <v>43</v>
      </c>
      <c r="CO7" s="156" t="s">
        <v>55</v>
      </c>
      <c r="CP7" s="157"/>
      <c r="CQ7" s="143" t="s">
        <v>43</v>
      </c>
      <c r="CR7" s="156" t="s">
        <v>55</v>
      </c>
      <c r="CS7" s="157"/>
      <c r="CT7" s="143" t="s">
        <v>43</v>
      </c>
      <c r="CU7" s="156" t="s">
        <v>55</v>
      </c>
      <c r="CV7" s="157"/>
      <c r="CW7" s="143" t="s">
        <v>43</v>
      </c>
      <c r="CX7" s="156" t="s">
        <v>55</v>
      </c>
      <c r="CY7" s="157"/>
      <c r="CZ7" s="143" t="s">
        <v>43</v>
      </c>
      <c r="DA7" s="156" t="s">
        <v>55</v>
      </c>
      <c r="DB7" s="157"/>
      <c r="DC7" s="143" t="s">
        <v>43</v>
      </c>
      <c r="DD7" s="156" t="s">
        <v>55</v>
      </c>
      <c r="DE7" s="157"/>
      <c r="DF7" s="158" t="s">
        <v>9</v>
      </c>
      <c r="DG7" s="143" t="s">
        <v>43</v>
      </c>
      <c r="DH7" s="156" t="s">
        <v>55</v>
      </c>
      <c r="DI7" s="157"/>
      <c r="DJ7" s="143" t="s">
        <v>43</v>
      </c>
      <c r="DK7" s="156" t="s">
        <v>55</v>
      </c>
      <c r="DL7" s="157"/>
      <c r="DM7" s="143" t="s">
        <v>43</v>
      </c>
      <c r="DN7" s="156" t="s">
        <v>55</v>
      </c>
      <c r="DO7" s="157"/>
      <c r="DP7" s="143" t="s">
        <v>43</v>
      </c>
      <c r="DQ7" s="156" t="s">
        <v>55</v>
      </c>
      <c r="DR7" s="157"/>
      <c r="DS7" s="143" t="s">
        <v>43</v>
      </c>
      <c r="DT7" s="156" t="s">
        <v>55</v>
      </c>
      <c r="DU7" s="157"/>
      <c r="DV7" s="143" t="s">
        <v>43</v>
      </c>
      <c r="DW7" s="156" t="s">
        <v>55</v>
      </c>
      <c r="DX7" s="157"/>
      <c r="DY7" s="143" t="s">
        <v>43</v>
      </c>
      <c r="DZ7" s="156" t="s">
        <v>55</v>
      </c>
      <c r="EA7" s="157"/>
      <c r="EB7" s="183" t="s">
        <v>9</v>
      </c>
      <c r="EC7" s="143" t="s">
        <v>43</v>
      </c>
      <c r="ED7" s="156" t="s">
        <v>55</v>
      </c>
      <c r="EE7" s="157"/>
    </row>
    <row r="8" spans="1:136" s="27" customFormat="1" ht="101.25" customHeight="1" x14ac:dyDescent="0.25">
      <c r="A8" s="226"/>
      <c r="B8" s="226"/>
      <c r="C8" s="232"/>
      <c r="D8" s="232"/>
      <c r="E8" s="144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44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44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44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44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44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44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44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44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44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44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44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44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44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44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44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44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44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44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44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44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44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44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44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44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44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44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44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44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58"/>
      <c r="DG8" s="144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44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44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44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44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44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44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83"/>
      <c r="EC8" s="144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ColWidth="9"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27" t="s">
        <v>6</v>
      </c>
      <c r="B2" s="227" t="s">
        <v>10</v>
      </c>
      <c r="C2" s="245"/>
      <c r="D2" s="245"/>
      <c r="E2" s="245"/>
    </row>
    <row r="3" spans="1:5" s="9" customFormat="1" ht="15" customHeight="1" x14ac:dyDescent="0.3">
      <c r="A3" s="228"/>
      <c r="B3" s="228"/>
      <c r="C3" s="245"/>
      <c r="D3" s="245"/>
      <c r="E3" s="245"/>
    </row>
    <row r="4" spans="1:5" s="9" customFormat="1" ht="119.25" customHeight="1" x14ac:dyDescent="0.3">
      <c r="A4" s="228"/>
      <c r="B4" s="228"/>
      <c r="C4" s="286" t="s">
        <v>42</v>
      </c>
      <c r="D4" s="286"/>
      <c r="E4" s="286"/>
    </row>
    <row r="5" spans="1:5" s="10" customFormat="1" ht="36" customHeight="1" x14ac:dyDescent="0.3">
      <c r="A5" s="228"/>
      <c r="B5" s="228"/>
      <c r="C5" s="284" t="s">
        <v>43</v>
      </c>
      <c r="D5" s="156" t="s">
        <v>55</v>
      </c>
      <c r="E5" s="157"/>
    </row>
    <row r="6" spans="1:5" s="27" customFormat="1" ht="101.25" customHeight="1" x14ac:dyDescent="0.25">
      <c r="A6" s="229"/>
      <c r="B6" s="229"/>
      <c r="C6" s="285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asc15</cp:lastModifiedBy>
  <cp:lastPrinted>2021-02-12T10:41:28Z</cp:lastPrinted>
  <dcterms:created xsi:type="dcterms:W3CDTF">2002-03-15T09:46:46Z</dcterms:created>
  <dcterms:modified xsi:type="dcterms:W3CDTF">2026-01-05T08:20:51Z</dcterms:modified>
</cp:coreProperties>
</file>