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008\Downloads\"/>
    </mc:Choice>
  </mc:AlternateContent>
  <bookViews>
    <workbookView xWindow="0" yWindow="0" windowWidth="28800" windowHeight="120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DI20" i="22" l="1"/>
  <c r="DC20" i="22"/>
  <c r="CZ20" i="22"/>
  <c r="CW20" i="22"/>
  <c r="CT20" i="22"/>
  <c r="CN20" i="22"/>
  <c r="CH20" i="22"/>
  <c r="CE20" i="22"/>
  <c r="CB20" i="22"/>
  <c r="BY20" i="22"/>
  <c r="AT20" i="22"/>
  <c r="AJ20" i="22"/>
  <c r="AE20" i="22"/>
  <c r="DI19" i="22"/>
  <c r="DC19" i="22"/>
  <c r="CZ19" i="22"/>
  <c r="CW19" i="22"/>
  <c r="CT19" i="22"/>
  <c r="CN19" i="22"/>
  <c r="CH19" i="22"/>
  <c r="CE19" i="22"/>
  <c r="CB19" i="22"/>
  <c r="BY19" i="22"/>
  <c r="AT19" i="22"/>
  <c r="AJ19" i="22"/>
  <c r="AE19" i="22"/>
  <c r="DI18" i="22"/>
  <c r="DC18" i="22"/>
  <c r="CZ18" i="22"/>
  <c r="CW18" i="22"/>
  <c r="CT18" i="22"/>
  <c r="CN18" i="22"/>
  <c r="CH18" i="22"/>
  <c r="CE18" i="22"/>
  <c r="CB18" i="22"/>
  <c r="BY18" i="22"/>
  <c r="AT18" i="22"/>
  <c r="AJ18" i="22"/>
  <c r="AE18" i="22"/>
  <c r="DI17" i="22"/>
  <c r="DC17" i="22"/>
  <c r="CZ17" i="22"/>
  <c r="CW17" i="22"/>
  <c r="CT17" i="22"/>
  <c r="CN17" i="22"/>
  <c r="CH17" i="22"/>
  <c r="CE17" i="22"/>
  <c r="CB17" i="22"/>
  <c r="BY17" i="22"/>
  <c r="AT17" i="22"/>
  <c r="AJ17" i="22"/>
  <c r="AE17" i="22"/>
  <c r="DI16" i="22"/>
  <c r="DC16" i="22"/>
  <c r="CZ16" i="22"/>
  <c r="CW16" i="22"/>
  <c r="CT16" i="22"/>
  <c r="CN16" i="22"/>
  <c r="CH16" i="22"/>
  <c r="CE16" i="22"/>
  <c r="CB16" i="22"/>
  <c r="BY16" i="22"/>
  <c r="AT16" i="22"/>
  <c r="AJ16" i="22"/>
  <c r="AE16" i="22"/>
  <c r="DI15" i="22"/>
  <c r="DC15" i="22"/>
  <c r="CZ15" i="22"/>
  <c r="CW15" i="22"/>
  <c r="CT15" i="22"/>
  <c r="CN15" i="22"/>
  <c r="CH15" i="22"/>
  <c r="CE15" i="22"/>
  <c r="CB15" i="22"/>
  <c r="BY15" i="22"/>
  <c r="AT15" i="22"/>
  <c r="AJ15" i="22"/>
  <c r="AE15" i="22"/>
  <c r="DI14" i="22"/>
  <c r="DC14" i="22"/>
  <c r="CZ14" i="22"/>
  <c r="CW14" i="22"/>
  <c r="CT14" i="22"/>
  <c r="CN14" i="22"/>
  <c r="CH14" i="22"/>
  <c r="CE14" i="22"/>
  <c r="CB14" i="22"/>
  <c r="BY14" i="22"/>
  <c r="AT14" i="22"/>
  <c r="AJ14" i="22"/>
  <c r="AE14" i="22"/>
  <c r="DI13" i="22"/>
  <c r="DC13" i="22"/>
  <c r="CZ13" i="22"/>
  <c r="CW13" i="22"/>
  <c r="CT13" i="22"/>
  <c r="CN13" i="22"/>
  <c r="CH13" i="22"/>
  <c r="CE13" i="22"/>
  <c r="CB13" i="22"/>
  <c r="BY13" i="22"/>
  <c r="AT13" i="22"/>
  <c r="AJ13" i="22"/>
  <c r="AE13" i="22"/>
  <c r="DI12" i="22"/>
  <c r="DC12" i="22"/>
  <c r="CZ12" i="22"/>
  <c r="CW12" i="22"/>
  <c r="CT12" i="22"/>
  <c r="CH12" i="22"/>
  <c r="BY12" i="22"/>
  <c r="AJ12" i="22"/>
  <c r="AE12" i="22"/>
  <c r="DI11" i="22"/>
  <c r="DC11" i="22"/>
  <c r="CZ11" i="22"/>
  <c r="CW11" i="22"/>
  <c r="CT11" i="22"/>
  <c r="CN11" i="22"/>
  <c r="CH11" i="22"/>
  <c r="CE11" i="22"/>
  <c r="CB11" i="22"/>
  <c r="BY11" i="22"/>
  <c r="AT11" i="22"/>
  <c r="AJ11" i="22"/>
  <c r="AE11" i="22"/>
  <c r="DI10" i="22"/>
  <c r="DC10" i="22"/>
  <c r="CZ10" i="22"/>
  <c r="CW10" i="22"/>
  <c r="CT10" i="22"/>
  <c r="CN10" i="22"/>
  <c r="CH10" i="22"/>
  <c r="CE10" i="22"/>
  <c r="CB10" i="22"/>
  <c r="BY10" i="22"/>
  <c r="AT10" i="22"/>
  <c r="AJ10" i="22"/>
  <c r="AE10" i="22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CN12" i="22" l="1"/>
  <c r="CE12" i="22"/>
  <c r="CB12" i="22"/>
  <c r="AT12" i="22"/>
  <c r="EI24" i="22" l="1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BE21" i="22" l="1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P17" i="22" l="1"/>
  <c r="P16" i="22"/>
  <c r="P15" i="22"/>
  <c r="P10" i="22"/>
  <c r="P20" i="22"/>
  <c r="P14" i="22"/>
  <c r="P11" i="22"/>
  <c r="P19" i="22"/>
  <c r="P13" i="22"/>
  <c r="P18" i="22"/>
  <c r="P12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P34" i="28" s="1"/>
  <c r="R34" i="28" s="1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I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K25" i="28" s="1"/>
  <c r="M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S19" i="28" s="1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O17" i="28" s="1"/>
  <c r="BQ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O13" i="28" s="1"/>
  <c r="BQ13" i="28" s="1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P82" i="28" s="1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R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O82" i="27" s="1"/>
  <c r="AQ82" i="27" s="1"/>
  <c r="AK82" i="27"/>
  <c r="AI82" i="27"/>
  <c r="AF82" i="27"/>
  <c r="AD82" i="27"/>
  <c r="AA82" i="27"/>
  <c r="Y82" i="27"/>
  <c r="Z82" i="27" s="1"/>
  <c r="V82" i="27"/>
  <c r="T82" i="27"/>
  <c r="U82" i="27" s="1"/>
  <c r="W82" i="27" s="1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R81" i="27" s="1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Q76" i="27" s="1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O73" i="27" s="1"/>
  <c r="BQ73" i="27" s="1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S72" i="27" s="1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K71" i="27" s="1"/>
  <c r="M71" i="27" s="1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I67" i="27" s="1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R60" i="27" s="1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Q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Q50" i="27" s="1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R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S49" i="27" s="1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I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N47" i="27" s="1"/>
  <c r="EA46" i="27"/>
  <c r="DX46" i="27"/>
  <c r="DU46" i="27"/>
  <c r="DR46" i="27"/>
  <c r="DO46" i="27"/>
  <c r="DL46" i="27"/>
  <c r="DI46" i="27"/>
  <c r="DG46" i="27"/>
  <c r="E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R45" i="27" s="1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R41" i="27" s="1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M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R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Q37" i="27" s="1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R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E36" i="27" s="1"/>
  <c r="F36" i="27" s="1"/>
  <c r="H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N35" i="27" s="1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R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Q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R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N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L82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E15" i="27" s="1"/>
  <c r="F15" i="27" s="1"/>
  <c r="H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N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DJ82" i="26" s="1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N80" i="26" s="1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N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O74" i="26" s="1"/>
  <c r="ED73" i="26"/>
  <c r="EE73" i="26" s="1"/>
  <c r="DX73" i="26"/>
  <c r="DU73" i="26"/>
  <c r="DR73" i="26"/>
  <c r="DO73" i="26"/>
  <c r="DL73" i="26"/>
  <c r="DJ73" i="26"/>
  <c r="H73" i="26" s="1"/>
  <c r="DH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N72" i="26" s="1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O71" i="26" s="1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Q69" i="26" s="1"/>
  <c r="S69" i="26" s="1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S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R67" i="26" s="1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S66" i="26" s="1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M65" i="26"/>
  <c r="K65" i="26"/>
  <c r="L65" i="26" s="1"/>
  <c r="ED64" i="26"/>
  <c r="F64" i="26" s="1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ED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R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T51" i="26" s="1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S50" i="26" s="1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F48" i="26" s="1"/>
  <c r="G48" i="26" s="1"/>
  <c r="I48" i="26" s="1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T48" i="26" s="1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T45" i="26" s="1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O41" i="26" s="1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R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L37" i="26" s="1"/>
  <c r="N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R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ED31" i="26"/>
  <c r="EE31" i="26" s="1"/>
  <c r="DX31" i="26"/>
  <c r="DU31" i="26"/>
  <c r="DR31" i="26"/>
  <c r="DO31" i="26"/>
  <c r="DL31" i="26"/>
  <c r="DJ31" i="26"/>
  <c r="H31" i="26" s="1"/>
  <c r="DH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O30" i="26" s="1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P29" i="26" s="1"/>
  <c r="BR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M29" i="26"/>
  <c r="O29" i="26" s="1"/>
  <c r="K29" i="26"/>
  <c r="L29" i="26" s="1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O28" i="26" s="1"/>
  <c r="K28" i="26"/>
  <c r="L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O82" i="26" s="1"/>
  <c r="BP82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R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M13" i="26"/>
  <c r="O13" i="26" s="1"/>
  <c r="K13" i="26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T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L10" i="26" s="1"/>
  <c r="N10" i="26" s="1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53" i="26"/>
  <c r="BS21" i="26"/>
  <c r="T31" i="26"/>
  <c r="O55" i="26"/>
  <c r="O68" i="26"/>
  <c r="T37" i="26"/>
  <c r="S62" i="26"/>
  <c r="T69" i="26"/>
  <c r="BS39" i="26"/>
  <c r="O40" i="26"/>
  <c r="BS54" i="26"/>
  <c r="O66" i="26"/>
  <c r="O69" i="26"/>
  <c r="AS82" i="26"/>
  <c r="BS50" i="26"/>
  <c r="Q53" i="26"/>
  <c r="S53" i="26" s="1"/>
  <c r="BS61" i="26"/>
  <c r="BS63" i="26"/>
  <c r="BS72" i="26"/>
  <c r="S80" i="26"/>
  <c r="AI82" i="26"/>
  <c r="T74" i="26"/>
  <c r="BS37" i="26"/>
  <c r="T71" i="26"/>
  <c r="O78" i="26"/>
  <c r="BS33" i="26"/>
  <c r="T52" i="26"/>
  <c r="BR53" i="26"/>
  <c r="S55" i="26"/>
  <c r="O63" i="26"/>
  <c r="BS74" i="26"/>
  <c r="Q25" i="26"/>
  <c r="T30" i="26"/>
  <c r="N39" i="26"/>
  <c r="L41" i="26"/>
  <c r="Q51" i="26"/>
  <c r="Q57" i="26"/>
  <c r="S57" i="26" s="1"/>
  <c r="Q61" i="26"/>
  <c r="S61" i="26" s="1"/>
  <c r="O65" i="26"/>
  <c r="O73" i="26"/>
  <c r="BS73" i="26"/>
  <c r="S74" i="26"/>
  <c r="Q77" i="26"/>
  <c r="Q15" i="26"/>
  <c r="Q31" i="26"/>
  <c r="S31" i="26" s="1"/>
  <c r="BS35" i="26"/>
  <c r="BS62" i="26"/>
  <c r="T64" i="26"/>
  <c r="O77" i="26"/>
  <c r="BS77" i="26"/>
  <c r="BS80" i="26"/>
  <c r="T81" i="26"/>
  <c r="BS81" i="26"/>
  <c r="T16" i="26"/>
  <c r="T21" i="26"/>
  <c r="BS31" i="26"/>
  <c r="O42" i="26"/>
  <c r="F42" i="26"/>
  <c r="J42" i="26" s="1"/>
  <c r="T54" i="26"/>
  <c r="T55" i="26"/>
  <c r="N56" i="26"/>
  <c r="O62" i="26"/>
  <c r="Q63" i="26"/>
  <c r="O67" i="26"/>
  <c r="O70" i="26"/>
  <c r="Q71" i="26"/>
  <c r="S71" i="26" s="1"/>
  <c r="T73" i="26"/>
  <c r="T80" i="26"/>
  <c r="F46" i="26"/>
  <c r="J46" i="26" s="1"/>
  <c r="DI48" i="26"/>
  <c r="DI50" i="26"/>
  <c r="O57" i="26"/>
  <c r="O14" i="26"/>
  <c r="BS20" i="26"/>
  <c r="O22" i="26"/>
  <c r="BS22" i="26"/>
  <c r="BS26" i="26"/>
  <c r="Q33" i="26"/>
  <c r="S33" i="26" s="1"/>
  <c r="O34" i="26"/>
  <c r="BS34" i="26"/>
  <c r="Q35" i="26"/>
  <c r="Q37" i="26"/>
  <c r="S37" i="26" s="1"/>
  <c r="Q39" i="26"/>
  <c r="S39" i="26" s="1"/>
  <c r="Q41" i="26"/>
  <c r="BR42" i="26"/>
  <c r="DI42" i="26"/>
  <c r="O46" i="26"/>
  <c r="O48" i="26"/>
  <c r="O50" i="26"/>
  <c r="BS53" i="26"/>
  <c r="O56" i="26"/>
  <c r="BR58" i="26"/>
  <c r="BS59" i="26"/>
  <c r="BR59" i="26"/>
  <c r="F10" i="26"/>
  <c r="G10" i="26" s="1"/>
  <c r="DI10" i="26"/>
  <c r="L11" i="26"/>
  <c r="L13" i="26"/>
  <c r="N13" i="26" s="1"/>
  <c r="BP17" i="26"/>
  <c r="BR17" i="26" s="1"/>
  <c r="BP19" i="26"/>
  <c r="BP21" i="26"/>
  <c r="BR21" i="26" s="1"/>
  <c r="BP25" i="26"/>
  <c r="F26" i="26"/>
  <c r="BP27" i="26"/>
  <c r="BR27" i="26" s="1"/>
  <c r="BP31" i="26"/>
  <c r="BR31" i="26" s="1"/>
  <c r="F32" i="26"/>
  <c r="G32" i="26" s="1"/>
  <c r="I32" i="26" s="1"/>
  <c r="F34" i="26"/>
  <c r="G34" i="26" s="1"/>
  <c r="BP35" i="26"/>
  <c r="BR35" i="26" s="1"/>
  <c r="DI43" i="26"/>
  <c r="F43" i="26"/>
  <c r="G43" i="26" s="1"/>
  <c r="DI45" i="26"/>
  <c r="F45" i="26"/>
  <c r="G45" i="26" s="1"/>
  <c r="DI51" i="26"/>
  <c r="F51" i="26"/>
  <c r="G51" i="26" s="1"/>
  <c r="I51" i="26" s="1"/>
  <c r="F53" i="26"/>
  <c r="J53" i="26" s="1"/>
  <c r="F55" i="26"/>
  <c r="G55" i="26" s="1"/>
  <c r="I55" i="26" s="1"/>
  <c r="DI57" i="26"/>
  <c r="DI59" i="26"/>
  <c r="F59" i="26"/>
  <c r="BP10" i="26"/>
  <c r="BR10" i="26" s="1"/>
  <c r="F11" i="26"/>
  <c r="G11" i="26" s="1"/>
  <c r="F23" i="26"/>
  <c r="G23" i="26" s="1"/>
  <c r="F25" i="26"/>
  <c r="G25" i="26" s="1"/>
  <c r="F29" i="26"/>
  <c r="F33" i="26"/>
  <c r="G33" i="26" s="1"/>
  <c r="I33" i="26" s="1"/>
  <c r="BS41" i="26"/>
  <c r="N47" i="26"/>
  <c r="N53" i="26"/>
  <c r="N55" i="26"/>
  <c r="BS58" i="26"/>
  <c r="N60" i="26"/>
  <c r="BP60" i="26"/>
  <c r="BR60" i="26" s="1"/>
  <c r="BR61" i="26"/>
  <c r="L62" i="26"/>
  <c r="N62" i="26" s="1"/>
  <c r="BP62" i="26"/>
  <c r="BR62" i="26"/>
  <c r="F63" i="26"/>
  <c r="J63" i="26" s="1"/>
  <c r="N63" i="26"/>
  <c r="BR63" i="26"/>
  <c r="BP64" i="26"/>
  <c r="BR64" i="26" s="1"/>
  <c r="F65" i="26"/>
  <c r="L66" i="26"/>
  <c r="N66" i="26" s="1"/>
  <c r="BP66" i="26"/>
  <c r="F67" i="26"/>
  <c r="G67" i="26" s="1"/>
  <c r="I67" i="26" s="1"/>
  <c r="N67" i="26"/>
  <c r="L68" i="26"/>
  <c r="N68" i="26" s="1"/>
  <c r="BP68" i="26"/>
  <c r="F69" i="26"/>
  <c r="L70" i="26"/>
  <c r="N70" i="26" s="1"/>
  <c r="F71" i="26"/>
  <c r="G71" i="26" s="1"/>
  <c r="BP72" i="26"/>
  <c r="BR72" i="26" s="1"/>
  <c r="BP74" i="26"/>
  <c r="BR74" i="26" s="1"/>
  <c r="BR75" i="26"/>
  <c r="L76" i="26"/>
  <c r="N76" i="26" s="1"/>
  <c r="BP76" i="26"/>
  <c r="BR76" i="26" s="1"/>
  <c r="BR77" i="26"/>
  <c r="L78" i="26"/>
  <c r="N78" i="26" s="1"/>
  <c r="F79" i="26"/>
  <c r="G79" i="26" s="1"/>
  <c r="BP80" i="26"/>
  <c r="BR80" i="26" s="1"/>
  <c r="BR81" i="26"/>
  <c r="V82" i="26"/>
  <c r="X82" i="26" s="1"/>
  <c r="AH82" i="26"/>
  <c r="AP82" i="26"/>
  <c r="AR82" i="26" s="1"/>
  <c r="F62" i="26"/>
  <c r="G62" i="26" s="1"/>
  <c r="I62" i="26" s="1"/>
  <c r="F66" i="26"/>
  <c r="F68" i="26"/>
  <c r="J68" i="26" s="1"/>
  <c r="F70" i="26"/>
  <c r="G70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N68" i="27"/>
  <c r="R72" i="27"/>
  <c r="BR75" i="27"/>
  <c r="S78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N30" i="27"/>
  <c r="S30" i="27"/>
  <c r="BR33" i="27"/>
  <c r="BR36" i="27"/>
  <c r="H45" i="27"/>
  <c r="N46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BR48" i="27"/>
  <c r="M49" i="27"/>
  <c r="N53" i="27"/>
  <c r="S55" i="27"/>
  <c r="S59" i="27"/>
  <c r="BR59" i="27"/>
  <c r="BQ61" i="27"/>
  <c r="S65" i="27"/>
  <c r="N66" i="27"/>
  <c r="M67" i="27"/>
  <c r="S77" i="27"/>
  <c r="R60" i="27"/>
  <c r="R68" i="27"/>
  <c r="BR11" i="27"/>
  <c r="S13" i="27"/>
  <c r="S15" i="27"/>
  <c r="BQ15" i="27"/>
  <c r="S16" i="27"/>
  <c r="N17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1" i="27" s="1"/>
  <c r="BR34" i="27"/>
  <c r="S35" i="27"/>
  <c r="R36" i="27"/>
  <c r="S40" i="27"/>
  <c r="BO41" i="27"/>
  <c r="BQ41" i="27" s="1"/>
  <c r="R42" i="27"/>
  <c r="BR43" i="27"/>
  <c r="BO45" i="27"/>
  <c r="BR47" i="27"/>
  <c r="P49" i="27"/>
  <c r="R49" i="27" s="1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N77" i="27"/>
  <c r="S79" i="27"/>
  <c r="AR82" i="27"/>
  <c r="E40" i="27"/>
  <c r="I40" i="27" s="1"/>
  <c r="K47" i="27"/>
  <c r="M47" i="27" s="1"/>
  <c r="N51" i="27"/>
  <c r="M53" i="27"/>
  <c r="P55" i="27"/>
  <c r="R55" i="27" s="1"/>
  <c r="P64" i="27"/>
  <c r="R64" i="27" s="1"/>
  <c r="M65" i="27"/>
  <c r="P77" i="27"/>
  <c r="R77" i="27" s="1"/>
  <c r="BQ78" i="27"/>
  <c r="M80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F38" i="27" s="1"/>
  <c r="H38" i="27" s="1"/>
  <c r="M42" i="27"/>
  <c r="BQ43" i="27"/>
  <c r="N45" i="27"/>
  <c r="BR50" i="27"/>
  <c r="S53" i="27"/>
  <c r="N55" i="27"/>
  <c r="R56" i="27"/>
  <c r="S57" i="27"/>
  <c r="N62" i="27"/>
  <c r="BR64" i="27"/>
  <c r="S67" i="27"/>
  <c r="R69" i="27"/>
  <c r="R70" i="27"/>
  <c r="S71" i="27"/>
  <c r="N75" i="27"/>
  <c r="BR77" i="27"/>
  <c r="R78" i="27"/>
  <c r="H10" i="27"/>
  <c r="P10" i="27"/>
  <c r="R10" i="27" s="1"/>
  <c r="R11" i="27"/>
  <c r="K12" i="27"/>
  <c r="M12" i="27"/>
  <c r="BO12" i="27"/>
  <c r="BQ12" i="27" s="1"/>
  <c r="P13" i="27"/>
  <c r="R13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M25" i="27"/>
  <c r="BQ25" i="27"/>
  <c r="K26" i="27"/>
  <c r="M26" i="27" s="1"/>
  <c r="BO26" i="27"/>
  <c r="BQ26" i="27" s="1"/>
  <c r="E27" i="27"/>
  <c r="M27" i="27"/>
  <c r="BQ27" i="27"/>
  <c r="K28" i="27"/>
  <c r="M28" i="27"/>
  <c r="BO28" i="27"/>
  <c r="BQ28" i="27" s="1"/>
  <c r="E29" i="27"/>
  <c r="F29" i="27" s="1"/>
  <c r="H29" i="27" s="1"/>
  <c r="M29" i="27"/>
  <c r="K30" i="27"/>
  <c r="M30" i="27" s="1"/>
  <c r="E31" i="27"/>
  <c r="I31" i="27" s="1"/>
  <c r="BQ31" i="27"/>
  <c r="K32" i="27"/>
  <c r="M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M37" i="27"/>
  <c r="K38" i="27"/>
  <c r="M38" i="27" s="1"/>
  <c r="BO38" i="27"/>
  <c r="BQ38" i="27" s="1"/>
  <c r="K39" i="27"/>
  <c r="R40" i="27"/>
  <c r="S42" i="27"/>
  <c r="R43" i="27"/>
  <c r="I45" i="27"/>
  <c r="R47" i="27"/>
  <c r="M48" i="27"/>
  <c r="BQ49" i="27"/>
  <c r="M50" i="27"/>
  <c r="M52" i="27"/>
  <c r="BQ53" i="27"/>
  <c r="M54" i="27"/>
  <c r="BQ55" i="27"/>
  <c r="M63" i="27"/>
  <c r="BQ63" i="27"/>
  <c r="M76" i="27"/>
  <c r="E49" i="27"/>
  <c r="F49" i="27" s="1"/>
  <c r="H49" i="27" s="1"/>
  <c r="E51" i="27"/>
  <c r="F51" i="27" s="1"/>
  <c r="H51" i="27" s="1"/>
  <c r="E53" i="27"/>
  <c r="F53" i="27" s="1"/>
  <c r="H53" i="27" s="1"/>
  <c r="M56" i="27"/>
  <c r="N56" i="27"/>
  <c r="G82" i="27"/>
  <c r="BQ56" i="27"/>
  <c r="BQ65" i="27"/>
  <c r="BQ69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50" i="27"/>
  <c r="E52" i="27"/>
  <c r="F52" i="27" s="1"/>
  <c r="H52" i="27" s="1"/>
  <c r="E54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E79" i="27"/>
  <c r="F79" i="27" s="1"/>
  <c r="H79" i="27" s="1"/>
  <c r="S80" i="27"/>
  <c r="E81" i="27"/>
  <c r="I81" i="27" s="1"/>
  <c r="BQ81" i="27"/>
  <c r="AC82" i="27"/>
  <c r="BR56" i="27"/>
  <c r="N58" i="27"/>
  <c r="BR58" i="27"/>
  <c r="N61" i="27"/>
  <c r="BR61" i="27"/>
  <c r="N63" i="27"/>
  <c r="BR63" i="27"/>
  <c r="N65" i="27"/>
  <c r="BR65" i="27"/>
  <c r="N67" i="27"/>
  <c r="BR69" i="27"/>
  <c r="N70" i="27"/>
  <c r="BR72" i="27"/>
  <c r="N76" i="27"/>
  <c r="BR76" i="27"/>
  <c r="BR78" i="27"/>
  <c r="P79" i="27"/>
  <c r="R79" i="27" s="1"/>
  <c r="N80" i="27"/>
  <c r="BR80" i="27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F67" i="27" s="1"/>
  <c r="K68" i="27"/>
  <c r="M68" i="27" s="1"/>
  <c r="BO68" i="27"/>
  <c r="BQ68" i="27" s="1"/>
  <c r="E70" i="27"/>
  <c r="BO71" i="27"/>
  <c r="BQ71" i="27" s="1"/>
  <c r="E72" i="27"/>
  <c r="K73" i="27"/>
  <c r="M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77" i="27"/>
  <c r="I57" i="27"/>
  <c r="DJ8" i="27"/>
  <c r="DM8" i="27" s="1"/>
  <c r="DP8" i="27" s="1"/>
  <c r="DS8" i="27" s="1"/>
  <c r="DV8" i="27" s="1"/>
  <c r="DY8" i="27" s="1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S28" i="28"/>
  <c r="EF28" i="28"/>
  <c r="S32" i="28"/>
  <c r="EF32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P14" i="28"/>
  <c r="R14" i="28" s="1"/>
  <c r="E15" i="28"/>
  <c r="I15" i="28" s="1"/>
  <c r="K17" i="28"/>
  <c r="M17" i="28" s="1"/>
  <c r="P18" i="28"/>
  <c r="E19" i="28"/>
  <c r="F19" i="28" s="1"/>
  <c r="H19" i="28" s="1"/>
  <c r="K21" i="28"/>
  <c r="BQ21" i="28"/>
  <c r="P22" i="28"/>
  <c r="R22" i="28" s="1"/>
  <c r="E23" i="28"/>
  <c r="F23" i="28" s="1"/>
  <c r="H23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 s="1"/>
  <c r="E31" i="28"/>
  <c r="F31" i="28" s="1"/>
  <c r="K33" i="28"/>
  <c r="M33" i="28" s="1"/>
  <c r="BO33" i="28"/>
  <c r="BQ33" i="28" s="1"/>
  <c r="K37" i="28"/>
  <c r="M37" i="28"/>
  <c r="BO37" i="28"/>
  <c r="P38" i="28"/>
  <c r="R38" i="28" s="1"/>
  <c r="N10" i="28"/>
  <c r="BR10" i="28"/>
  <c r="BR39" i="28"/>
  <c r="S40" i="28"/>
  <c r="R42" i="28"/>
  <c r="K45" i="28"/>
  <c r="M45" i="28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J81" i="23"/>
  <c r="C19" i="23"/>
  <c r="C63" i="23"/>
  <c r="C45" i="23"/>
  <c r="C33" i="23"/>
  <c r="C39" i="23"/>
  <c r="I66" i="27"/>
  <c r="I78" i="27"/>
  <c r="I74" i="27"/>
  <c r="J67" i="26"/>
  <c r="BQ15" i="28"/>
  <c r="G68" i="26"/>
  <c r="I68" i="26" s="1"/>
  <c r="G42" i="26"/>
  <c r="I42" i="26" s="1"/>
  <c r="BQ58" i="27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R31" i="28"/>
  <c r="K32" i="28"/>
  <c r="M32" i="28" s="1"/>
  <c r="M66" i="28"/>
  <c r="BQ80" i="28"/>
  <c r="BR14" i="28"/>
  <c r="E16" i="28"/>
  <c r="I16" i="28" s="1"/>
  <c r="E12" i="28"/>
  <c r="F12" i="28" s="1"/>
  <c r="H12" i="28" s="1"/>
  <c r="E25" i="28"/>
  <c r="F25" i="28" s="1"/>
  <c r="H25" i="28" s="1"/>
  <c r="BQ56" i="28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 s="1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T76" i="26"/>
  <c r="EF66" i="28"/>
  <c r="ED66" i="28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Q82" i="27"/>
  <c r="S82" i="27" s="1"/>
  <c r="K13" i="27"/>
  <c r="M13" i="27" s="1"/>
  <c r="S49" i="28"/>
  <c r="R49" i="28"/>
  <c r="BQ66" i="28"/>
  <c r="BR66" i="28"/>
  <c r="L59" i="23"/>
  <c r="L45" i="23"/>
  <c r="L31" i="23"/>
  <c r="I44" i="28"/>
  <c r="N50" i="28"/>
  <c r="J51" i="26"/>
  <c r="I26" i="28"/>
  <c r="I65" i="27"/>
  <c r="I56" i="27"/>
  <c r="G46" i="26"/>
  <c r="I46" i="26" s="1"/>
  <c r="T34" i="26"/>
  <c r="T17" i="26"/>
  <c r="S17" i="26"/>
  <c r="BR18" i="26"/>
  <c r="L24" i="26"/>
  <c r="N24" i="26" s="1"/>
  <c r="P12" i="27"/>
  <c r="R12" i="27" s="1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H82" i="26"/>
  <c r="DI82" i="26" s="1"/>
  <c r="F80" i="26"/>
  <c r="J80" i="26" s="1"/>
  <c r="BO14" i="27"/>
  <c r="BQ14" i="27" s="1"/>
  <c r="BR14" i="27"/>
  <c r="BO54" i="27"/>
  <c r="BQ54" i="27" s="1"/>
  <c r="BR54" i="27"/>
  <c r="I61" i="28"/>
  <c r="BR41" i="28"/>
  <c r="G82" i="28"/>
  <c r="N72" i="27"/>
  <c r="J82" i="27"/>
  <c r="K82" i="27" s="1"/>
  <c r="S10" i="27"/>
  <c r="BR40" i="27"/>
  <c r="F17" i="26"/>
  <c r="G17" i="26" s="1"/>
  <c r="L27" i="26"/>
  <c r="N27" i="26" s="1"/>
  <c r="L12" i="26"/>
  <c r="N12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34" i="27"/>
  <c r="M34" i="27"/>
  <c r="N44" i="27"/>
  <c r="M44" i="27"/>
  <c r="BO44" i="27"/>
  <c r="BQ44" i="27" s="1"/>
  <c r="P54" i="27"/>
  <c r="R54" i="27" s="1"/>
  <c r="S54" i="27"/>
  <c r="E40" i="28"/>
  <c r="F40" i="28" s="1"/>
  <c r="H40" i="28" s="1"/>
  <c r="DH40" i="28"/>
  <c r="I43" i="26"/>
  <c r="F22" i="27"/>
  <c r="H22" i="27" s="1"/>
  <c r="I22" i="27"/>
  <c r="EE30" i="26"/>
  <c r="Q36" i="26"/>
  <c r="S36" i="26" s="1"/>
  <c r="T36" i="26"/>
  <c r="BO50" i="28"/>
  <c r="BQ50" i="28" s="1"/>
  <c r="BR50" i="28"/>
  <c r="R27" i="27"/>
  <c r="E21" i="28"/>
  <c r="I21" i="28" s="1"/>
  <c r="DH21" i="28"/>
  <c r="BR13" i="27"/>
  <c r="J70" i="26"/>
  <c r="S42" i="26"/>
  <c r="F44" i="26"/>
  <c r="J44" i="26" s="1"/>
  <c r="O51" i="26"/>
  <c r="O11" i="26"/>
  <c r="BS24" i="26"/>
  <c r="DI49" i="26"/>
  <c r="BR56" i="26"/>
  <c r="BS56" i="26"/>
  <c r="L64" i="26"/>
  <c r="N64" i="26" s="1"/>
  <c r="O64" i="26"/>
  <c r="EE64" i="26"/>
  <c r="T68" i="26"/>
  <c r="BO74" i="27"/>
  <c r="BQ74" i="27" s="1"/>
  <c r="BR74" i="27"/>
  <c r="E38" i="28"/>
  <c r="EF38" i="28"/>
  <c r="N40" i="28"/>
  <c r="M40" i="28"/>
  <c r="G66" i="26"/>
  <c r="I66" i="26" s="1"/>
  <c r="J66" i="26"/>
  <c r="J71" i="26"/>
  <c r="S32" i="26"/>
  <c r="T32" i="26"/>
  <c r="S35" i="26"/>
  <c r="T35" i="26"/>
  <c r="T57" i="26"/>
  <c r="S37" i="27"/>
  <c r="F81" i="27"/>
  <c r="H81" i="27"/>
  <c r="G2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L82" i="28"/>
  <c r="I33" i="27"/>
  <c r="R46" i="27"/>
  <c r="I15" i="27"/>
  <c r="BS49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BS64" i="26"/>
  <c r="BR39" i="27"/>
  <c r="P48" i="27"/>
  <c r="R48" i="27" s="1"/>
  <c r="S48" i="27"/>
  <c r="X82" i="27"/>
  <c r="Y82" i="26"/>
  <c r="S23" i="27"/>
  <c r="BN82" i="28"/>
  <c r="BO82" i="28" s="1"/>
  <c r="BQ82" i="28" s="1"/>
  <c r="BO12" i="28"/>
  <c r="BQ12" i="28" s="1"/>
  <c r="O25" i="26"/>
  <c r="N25" i="26"/>
  <c r="T28" i="26"/>
  <c r="R10" i="28"/>
  <c r="G80" i="23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I18" i="28"/>
  <c r="I40" i="28"/>
  <c r="F80" i="28"/>
  <c r="H80" i="28" s="1"/>
  <c r="G64" i="26"/>
  <c r="I64" i="26" s="1"/>
  <c r="J64" i="26"/>
  <c r="J77" i="26"/>
  <c r="G77" i="26"/>
  <c r="I77" i="26" s="1"/>
  <c r="G56" i="26"/>
  <c r="I56" i="26" s="1"/>
  <c r="F38" i="28"/>
  <c r="H38" i="28" s="1"/>
  <c r="I38" i="28"/>
  <c r="EE19" i="26"/>
  <c r="F19" i="26"/>
  <c r="G19" i="26" s="1"/>
  <c r="I19" i="26" s="1"/>
  <c r="S18" i="28"/>
  <c r="Q82" i="28"/>
  <c r="R18" i="28"/>
  <c r="E13" i="28"/>
  <c r="I13" i="28" s="1"/>
  <c r="EC82" i="28"/>
  <c r="ED82" i="28" s="1"/>
  <c r="T20" i="26"/>
  <c r="I17" i="28"/>
  <c r="I76" i="28"/>
  <c r="I11" i="28"/>
  <c r="F49" i="28"/>
  <c r="H49" i="28" s="1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65" i="28"/>
  <c r="F41" i="28"/>
  <c r="H41" i="28" s="1"/>
  <c r="I41" i="28"/>
  <c r="F72" i="27"/>
  <c r="H72" i="27" s="1"/>
  <c r="I72" i="27"/>
  <c r="F48" i="27"/>
  <c r="H48" i="27" s="1"/>
  <c r="F21" i="27"/>
  <c r="H21" i="27" s="1"/>
  <c r="I21" i="27"/>
  <c r="Q10" i="26"/>
  <c r="S10" i="26" s="1"/>
  <c r="T10" i="26"/>
  <c r="BP16" i="26"/>
  <c r="BS16" i="26"/>
  <c r="N31" i="27"/>
  <c r="M31" i="27"/>
  <c r="BO35" i="27"/>
  <c r="BQ35" i="27" s="1"/>
  <c r="BR35" i="27"/>
  <c r="N36" i="27"/>
  <c r="M36" i="27"/>
  <c r="O10" i="26"/>
  <c r="ED36" i="28"/>
  <c r="E36" i="28"/>
  <c r="J74" i="26"/>
  <c r="DG82" i="28"/>
  <c r="J43" i="26"/>
  <c r="F58" i="28"/>
  <c r="H58" i="28" s="1"/>
  <c r="I27" i="28"/>
  <c r="I59" i="28"/>
  <c r="F68" i="27"/>
  <c r="H68" i="27" s="1"/>
  <c r="I68" i="27"/>
  <c r="I38" i="27"/>
  <c r="G65" i="26"/>
  <c r="I65" i="26" s="1"/>
  <c r="J65" i="26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I14" i="27"/>
  <c r="BO21" i="27"/>
  <c r="BQ21" i="27" s="1"/>
  <c r="BR21" i="27"/>
  <c r="BR23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EE82" i="26"/>
  <c r="F36" i="28"/>
  <c r="H36" i="28" s="1"/>
  <c r="I36" i="28"/>
  <c r="J19" i="26"/>
  <c r="I56" i="28"/>
  <c r="G15" i="26"/>
  <c r="I15" i="26" s="1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Q13" i="26" l="1"/>
  <c r="T13" i="26"/>
  <c r="DI30" i="26"/>
  <c r="F30" i="26"/>
  <c r="G30" i="26" s="1"/>
  <c r="DI31" i="26"/>
  <c r="F31" i="26"/>
  <c r="L32" i="26"/>
  <c r="O32" i="26"/>
  <c r="BS43" i="26"/>
  <c r="BR43" i="26"/>
  <c r="Q44" i="26"/>
  <c r="S44" i="26" s="1"/>
  <c r="T44" i="26"/>
  <c r="Q46" i="26"/>
  <c r="S46" i="26" s="1"/>
  <c r="T46" i="26"/>
  <c r="S49" i="26"/>
  <c r="T49" i="26"/>
  <c r="Q65" i="26"/>
  <c r="S65" i="26" s="1"/>
  <c r="T65" i="26"/>
  <c r="BR65" i="26"/>
  <c r="BS65" i="26"/>
  <c r="Q67" i="26"/>
  <c r="S67" i="26" s="1"/>
  <c r="T67" i="26"/>
  <c r="BR68" i="26"/>
  <c r="BS68" i="26"/>
  <c r="Q70" i="26"/>
  <c r="T70" i="26"/>
  <c r="BS70" i="26"/>
  <c r="BP70" i="26"/>
  <c r="BR70" i="26" s="1"/>
  <c r="DI73" i="26"/>
  <c r="F73" i="26"/>
  <c r="T75" i="26"/>
  <c r="S75" i="26"/>
  <c r="EE75" i="26"/>
  <c r="F75" i="26"/>
  <c r="EE76" i="26"/>
  <c r="F76" i="26"/>
  <c r="Q78" i="26"/>
  <c r="T78" i="26"/>
  <c r="BP79" i="26"/>
  <c r="BR79" i="26" s="1"/>
  <c r="BS79" i="26"/>
  <c r="N82" i="27"/>
  <c r="P44" i="27"/>
  <c r="R44" i="27" s="1"/>
  <c r="S44" i="27"/>
  <c r="P45" i="27"/>
  <c r="R45" i="27" s="1"/>
  <c r="S45" i="27"/>
  <c r="F46" i="27"/>
  <c r="H46" i="27" s="1"/>
  <c r="I46" i="27"/>
  <c r="K69" i="27"/>
  <c r="M69" i="27" s="1"/>
  <c r="N69" i="27"/>
  <c r="BO70" i="27"/>
  <c r="BQ70" i="27" s="1"/>
  <c r="BR70" i="27"/>
  <c r="P76" i="27"/>
  <c r="R76" i="27" s="1"/>
  <c r="S76" i="27"/>
  <c r="K78" i="27"/>
  <c r="M78" i="27" s="1"/>
  <c r="N78" i="27"/>
  <c r="I79" i="27"/>
  <c r="S81" i="27"/>
  <c r="P81" i="27"/>
  <c r="R81" i="27" s="1"/>
  <c r="AE82" i="27"/>
  <c r="AG82" i="27" s="1"/>
  <c r="AH82" i="27"/>
  <c r="N31" i="28"/>
  <c r="M31" i="28"/>
  <c r="BO31" i="28"/>
  <c r="BR31" i="28"/>
  <c r="DH32" i="28"/>
  <c r="E32" i="28"/>
  <c r="F63" i="27"/>
  <c r="H63" i="27" s="1"/>
  <c r="I63" i="27"/>
  <c r="F54" i="28"/>
  <c r="H54" i="28" s="1"/>
  <c r="F58" i="27"/>
  <c r="H58" i="27" s="1"/>
  <c r="F39" i="28"/>
  <c r="H39" i="28" s="1"/>
  <c r="I52" i="27"/>
  <c r="BS29" i="26"/>
  <c r="Q45" i="26"/>
  <c r="S45" i="26" s="1"/>
  <c r="O31" i="26"/>
  <c r="I29" i="26"/>
  <c r="F49" i="26"/>
  <c r="G49" i="26" s="1"/>
  <c r="I49" i="26" s="1"/>
  <c r="F46" i="28"/>
  <c r="H46" i="28" s="1"/>
  <c r="I46" i="28"/>
  <c r="F37" i="27"/>
  <c r="H37" i="27" s="1"/>
  <c r="I37" i="27"/>
  <c r="F25" i="27"/>
  <c r="H25" i="27" s="1"/>
  <c r="I25" i="27"/>
  <c r="F72" i="26"/>
  <c r="L74" i="26"/>
  <c r="N74" i="26" s="1"/>
  <c r="J26" i="26"/>
  <c r="T50" i="26"/>
  <c r="Q22" i="26"/>
  <c r="S22" i="26" s="1"/>
  <c r="T22" i="26"/>
  <c r="T27" i="26"/>
  <c r="Q27" i="26"/>
  <c r="S27" i="26" s="1"/>
  <c r="BS28" i="26"/>
  <c r="Q29" i="26"/>
  <c r="S29" i="26" s="1"/>
  <c r="T29" i="26"/>
  <c r="DI35" i="26"/>
  <c r="F35" i="26"/>
  <c r="DI37" i="26"/>
  <c r="F37" i="26"/>
  <c r="DI39" i="26"/>
  <c r="F39" i="26"/>
  <c r="DI41" i="26"/>
  <c r="F41" i="26"/>
  <c r="J41" i="26" s="1"/>
  <c r="S58" i="26"/>
  <c r="T58" i="26"/>
  <c r="EE58" i="26"/>
  <c r="F58" i="26"/>
  <c r="G58" i="26" s="1"/>
  <c r="I58" i="26" s="1"/>
  <c r="EE60" i="26"/>
  <c r="F60" i="26"/>
  <c r="EE61" i="26"/>
  <c r="F61" i="26"/>
  <c r="BR12" i="27"/>
  <c r="BP82" i="27"/>
  <c r="BO67" i="27"/>
  <c r="BQ67" i="27" s="1"/>
  <c r="BR67" i="27"/>
  <c r="BO11" i="28"/>
  <c r="BQ11" i="28" s="1"/>
  <c r="BR11" i="28"/>
  <c r="I51" i="27"/>
  <c r="I62" i="27"/>
  <c r="J78" i="26"/>
  <c r="F81" i="26"/>
  <c r="BP78" i="26"/>
  <c r="BR78" i="26" s="1"/>
  <c r="G69" i="26"/>
  <c r="I69" i="26" s="1"/>
  <c r="J69" i="26"/>
  <c r="BS67" i="26"/>
  <c r="DI14" i="26"/>
  <c r="F14" i="26"/>
  <c r="G14" i="26" s="1"/>
  <c r="I14" i="26" s="1"/>
  <c r="L16" i="26"/>
  <c r="O16" i="26"/>
  <c r="DI18" i="26"/>
  <c r="F18" i="26"/>
  <c r="J18" i="26" s="1"/>
  <c r="F82" i="26"/>
  <c r="G82" i="26" s="1"/>
  <c r="EE48" i="26"/>
  <c r="Q12" i="26"/>
  <c r="S12" i="26" s="1"/>
  <c r="R82" i="27"/>
  <c r="F75" i="28"/>
  <c r="H75" i="28" s="1"/>
  <c r="I75" i="28"/>
  <c r="I55" i="27"/>
  <c r="F55" i="27"/>
  <c r="H55" i="27" s="1"/>
  <c r="F54" i="27"/>
  <c r="H54" i="27" s="1"/>
  <c r="I54" i="27"/>
  <c r="N71" i="26"/>
  <c r="J29" i="26"/>
  <c r="F47" i="26"/>
  <c r="G47" i="26" s="1"/>
  <c r="I47" i="26" s="1"/>
  <c r="O72" i="26"/>
  <c r="R82" i="26"/>
  <c r="T82" i="26" s="1"/>
  <c r="N11" i="26"/>
  <c r="M82" i="26"/>
  <c r="J11" i="26"/>
  <c r="BR13" i="26"/>
  <c r="S76" i="26"/>
  <c r="N22" i="28"/>
  <c r="BQ20" i="28"/>
  <c r="BQ37" i="28"/>
  <c r="E35" i="28"/>
  <c r="H31" i="28"/>
  <c r="H67" i="27"/>
  <c r="F75" i="27"/>
  <c r="H75" i="27" s="1"/>
  <c r="R75" i="27"/>
  <c r="BQ45" i="27"/>
  <c r="I70" i="26"/>
  <c r="BR66" i="26"/>
  <c r="T11" i="26"/>
  <c r="O37" i="26"/>
  <c r="O38" i="26"/>
  <c r="N44" i="26"/>
  <c r="DI52" i="26"/>
  <c r="F52" i="26"/>
  <c r="BO29" i="27"/>
  <c r="BQ29" i="27" s="1"/>
  <c r="BR29" i="27"/>
  <c r="BR32" i="27"/>
  <c r="ED35" i="28"/>
  <c r="M21" i="28"/>
  <c r="N35" i="28"/>
  <c r="M39" i="27"/>
  <c r="I79" i="26"/>
  <c r="S63" i="26"/>
  <c r="DI12" i="26"/>
  <c r="F12" i="26"/>
  <c r="G12" i="26" s="1"/>
  <c r="I12" i="26" s="1"/>
  <c r="DI13" i="26"/>
  <c r="F13" i="26"/>
  <c r="G13" i="26" s="1"/>
  <c r="N26" i="26"/>
  <c r="O26" i="26"/>
  <c r="N29" i="26"/>
  <c r="BR46" i="26"/>
  <c r="BP52" i="26"/>
  <c r="BR52" i="26" s="1"/>
  <c r="BS52" i="26"/>
  <c r="BP55" i="26"/>
  <c r="BS55" i="26"/>
  <c r="F57" i="26"/>
  <c r="O60" i="26"/>
  <c r="N77" i="26"/>
  <c r="O80" i="26"/>
  <c r="S38" i="27"/>
  <c r="N49" i="28"/>
  <c r="N54" i="28"/>
  <c r="S56" i="28"/>
  <c r="N63" i="28"/>
  <c r="BR71" i="28"/>
  <c r="N74" i="28"/>
  <c r="I71" i="26"/>
  <c r="I45" i="26"/>
  <c r="S77" i="26"/>
  <c r="S25" i="26"/>
  <c r="F77" i="25"/>
  <c r="BS10" i="26"/>
  <c r="BS17" i="26"/>
  <c r="O19" i="26"/>
  <c r="F21" i="26"/>
  <c r="BS23" i="26"/>
  <c r="S26" i="26"/>
  <c r="BR30" i="26"/>
  <c r="T33" i="26"/>
  <c r="T47" i="26"/>
  <c r="S60" i="26"/>
  <c r="S38" i="28"/>
  <c r="BR45" i="28"/>
  <c r="S66" i="28"/>
  <c r="N67" i="28"/>
  <c r="BR68" i="28"/>
  <c r="N28" i="26"/>
  <c r="N33" i="26"/>
  <c r="S64" i="26"/>
  <c r="T77" i="26"/>
  <c r="S23" i="28"/>
  <c r="N73" i="28"/>
  <c r="AG21" i="22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J52" i="26" l="1"/>
  <c r="G52" i="26"/>
  <c r="I52" i="26" s="1"/>
  <c r="G81" i="26"/>
  <c r="I81" i="26" s="1"/>
  <c r="J81" i="26"/>
  <c r="G60" i="26"/>
  <c r="I60" i="26" s="1"/>
  <c r="J60" i="26"/>
  <c r="G39" i="26"/>
  <c r="I39" i="26" s="1"/>
  <c r="J39" i="26"/>
  <c r="G35" i="26"/>
  <c r="I35" i="26" s="1"/>
  <c r="J35" i="26"/>
  <c r="G72" i="26"/>
  <c r="I72" i="26" s="1"/>
  <c r="J72" i="26"/>
  <c r="G76" i="26"/>
  <c r="I76" i="26" s="1"/>
  <c r="J76" i="26"/>
  <c r="F35" i="28"/>
  <c r="H35" i="28" s="1"/>
  <c r="I35" i="28"/>
  <c r="G57" i="26"/>
  <c r="I57" i="26" s="1"/>
  <c r="J57" i="26"/>
  <c r="J61" i="26"/>
  <c r="G61" i="26"/>
  <c r="I61" i="26" s="1"/>
  <c r="J37" i="26"/>
  <c r="G37" i="26"/>
  <c r="I37" i="26" s="1"/>
  <c r="F32" i="28"/>
  <c r="H32" i="28" s="1"/>
  <c r="I32" i="28"/>
  <c r="G75" i="26"/>
  <c r="I75" i="26" s="1"/>
  <c r="J75" i="26"/>
  <c r="G73" i="26"/>
  <c r="I73" i="26" s="1"/>
  <c r="J73" i="26"/>
  <c r="G31" i="26"/>
  <c r="I31" i="26" s="1"/>
  <c r="J31" i="26"/>
  <c r="G21" i="26"/>
  <c r="I21" i="26" s="1"/>
  <c r="J21" i="26"/>
  <c r="J12" i="26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<sst xmlns="http://schemas.openxmlformats.org/spreadsheetml/2006/main" count="1240" uniqueCount="280">
  <si>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</si>
  <si>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</si>
  <si>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</si>
  <si>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</si>
  <si>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</si>
  <si>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</si>
  <si>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</si>
  <si>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</si>
  <si>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</si>
  <si>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</si>
  <si>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</si>
  <si>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</si>
  <si>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</si>
  <si>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</si>
  <si>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</si>
  <si>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</si>
  <si>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</si>
  <si>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</si>
  <si>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</si>
  <si>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</si>
  <si>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</si>
  <si>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</si>
  <si>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</si>
  <si>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</si>
  <si>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</si>
  <si>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</si>
  <si>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</si>
  <si>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</si>
  <si>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</si>
  <si>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</si>
  <si>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</si>
  <si>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</si>
  <si>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</si>
  <si>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</si>
  <si>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</si>
  <si>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</si>
  <si>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</si>
  <si>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</si>
  <si>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</si>
  <si>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</si>
  <si>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</si>
  <si>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</si>
  <si>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</si>
  <si>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</si>
  <si>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</si>
  <si>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</si>
  <si>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</si>
  <si>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</si>
  <si>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</si>
  <si>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</si>
  <si>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</si>
  <si>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</si>
  <si>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</si>
  <si>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</si>
  <si>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</si>
  <si>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</si>
  <si>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</si>
  <si>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</si>
  <si>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</si>
  <si>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</si>
  <si>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</si>
  <si>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</si>
  <si>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</si>
  <si>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</si>
  <si>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</si>
  <si>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</si>
  <si>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</si>
  <si>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</si>
  <si>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</si>
  <si>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</si>
  <si>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</si>
  <si>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</si>
  <si>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</si>
  <si>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</si>
  <si>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</si>
  <si>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</si>
  <si>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</si>
  <si>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</si>
  <si>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</si>
  <si>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</si>
  <si>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</si>
  <si>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</si>
  <si>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</si>
  <si>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</si>
  <si>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</si>
  <si>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</si>
  <si>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</si>
  <si>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</si>
  <si>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</si>
  <si>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</si>
  <si>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</si>
  <si>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</si>
  <si>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</si>
  <si>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</si>
  <si>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</si>
  <si>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</si>
  <si>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</si>
  <si>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</si>
  <si>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</si>
  <si>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</si>
  <si>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</si>
  <si>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</si>
  <si>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</si>
  <si>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</si>
  <si>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</si>
  <si>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</si>
  <si>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</si>
  <si>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</si>
  <si>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</si>
  <si>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</si>
  <si>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</si>
  <si>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</si>
  <si>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</si>
  <si>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</si>
  <si>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</si>
  <si>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</si>
  <si>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</si>
  <si>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</si>
  <si>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</si>
  <si>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</si>
  <si>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</si>
  <si>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</si>
  <si>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</si>
  <si>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</si>
  <si>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</si>
  <si>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</si>
  <si>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</si>
  <si>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</si>
  <si>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</si>
  <si>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</si>
  <si>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</si>
  <si>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</si>
  <si>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</si>
  <si>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</si>
  <si>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</si>
  <si>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</si>
  <si>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</si>
  <si>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</si>
  <si>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</si>
  <si>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</si>
  <si>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</si>
  <si>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</si>
  <si>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</si>
  <si>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</si>
  <si>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</si>
  <si>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</si>
  <si>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</si>
  <si>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</si>
  <si>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</si>
  <si>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</si>
  <si>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</si>
  <si>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</si>
  <si>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</si>
  <si>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</si>
  <si>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</si>
  <si>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</si>
  <si>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</si>
  <si>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</si>
  <si>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</si>
  <si>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</si>
  <si>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</si>
  <si>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</si>
  <si>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</si>
  <si>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</si>
  <si>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</si>
  <si>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</si>
  <si>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</si>
  <si>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</si>
  <si>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</si>
  <si>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</si>
  <si>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</si>
  <si>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</si>
  <si>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</si>
  <si>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</si>
  <si>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</si>
  <si>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</si>
  <si>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</si>
  <si>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</si>
  <si>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</si>
  <si>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</si>
  <si>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</si>
  <si>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</si>
  <si>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</si>
  <si>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</si>
  <si>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</si>
  <si>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</si>
  <si>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</si>
  <si>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</si>
  <si>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</si>
  <si>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</si>
  <si>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</si>
  <si>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</si>
  <si>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</si>
  <si>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</si>
  <si>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</si>
  <si>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</si>
  <si>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</si>
  <si>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</si>
  <si>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</si>
  <si>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</si>
  <si>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</si>
  <si>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</si>
  <si>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</si>
  <si>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</si>
  <si>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</si>
  <si>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</si>
  <si>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</si>
  <si>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</si>
  <si>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</si>
  <si>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</si>
  <si>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</si>
  <si>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</si>
  <si>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</si>
  <si>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</si>
  <si>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</si>
  <si>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</si>
  <si>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</si>
  <si>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</si>
  <si>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</si>
  <si>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</si>
  <si>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</si>
  <si>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</si>
  <si>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</si>
  <si>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</si>
  <si>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</si>
  <si>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</si>
  <si>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</si>
  <si>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</si>
  <si>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</si>
  <si>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</si>
  <si>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</si>
  <si>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</si>
  <si>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</si>
  <si>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</si>
  <si>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</si>
  <si>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</si>
  <si>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</si>
  <si>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</si>
  <si>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</si>
  <si>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</si>
  <si>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</si>
  <si>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</si>
  <si>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</si>
  <si>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</si>
  <si>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</si>
  <si>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</si>
  <si>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</si>
  <si>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</si>
  <si>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</si>
  <si>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</si>
  <si>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</si>
  <si>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</si>
  <si>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</si>
  <si>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</si>
  <si>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</si>
  <si>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</si>
  <si>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</si>
  <si>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</si>
  <si>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</si>
  <si>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</si>
  <si>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</si>
  <si>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</si>
  <si>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</si>
  <si>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</si>
  <si>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</si>
  <si>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</si>
  <si>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</si>
  <si>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</si>
  <si>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</si>
  <si>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</si>
  <si>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</si>
  <si>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</si>
  <si>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</si>
  <si>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</si>
  <si>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</si>
  <si>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</si>
  <si>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>ծրագիր 10 ամիս</t>
  </si>
  <si>
    <t>փաստացի  (11 ամիս)</t>
  </si>
  <si>
    <t>փաստացի           (11 ամիս)</t>
  </si>
  <si>
    <t xml:space="preserve"> ՀՀ  ԿՈՏԱՅՔԻ _  ՄԱՐԶԻ  ՀԱՄԱՅՆՔՆԵՐԻ   ԲՅՈՒՋԵՏԱՅԻՆ   ԵԿԱՄՈՒՏՆԵՐԻ   ՎԵՐԱԲԵՐՅԱԼ  (աճողական)  2025թ,  «11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</si>
</sst>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4" fontId="25" fillId="0" borderId="18" xfId="0" applyNumberFormat="1" applyFont="1" applyBorder="1" applyAlignment="1" applyProtection="1">
      <alignment horizontal="right" vertical="center"/>
      <protection locked="0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P8" sqref="P8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5.625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10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7"/>
      <c r="AE1" s="117"/>
      <c r="AF1" s="117"/>
      <c r="AG1" s="117"/>
      <c r="AH1" s="117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62" t="s">
        <v>279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31" t="s">
        <v>6</v>
      </c>
      <c r="B4" s="134" t="s">
        <v>10</v>
      </c>
      <c r="C4" s="137" t="s">
        <v>4</v>
      </c>
      <c r="D4" s="137" t="s">
        <v>5</v>
      </c>
      <c r="E4" s="140" t="s">
        <v>271</v>
      </c>
      <c r="F4" s="141"/>
      <c r="G4" s="141"/>
      <c r="H4" s="141"/>
      <c r="I4" s="142"/>
      <c r="J4" s="164" t="s">
        <v>239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5"/>
      <c r="DG4" s="195"/>
      <c r="DH4" s="195"/>
      <c r="DI4" s="195"/>
      <c r="DJ4" s="196"/>
      <c r="DK4" s="130" t="s">
        <v>14</v>
      </c>
      <c r="DL4" s="201" t="s">
        <v>15</v>
      </c>
      <c r="DM4" s="202"/>
      <c r="DN4" s="203"/>
      <c r="DO4" s="150" t="s">
        <v>3</v>
      </c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150"/>
      <c r="EG4" s="130" t="s">
        <v>16</v>
      </c>
      <c r="EH4" s="178" t="s">
        <v>17</v>
      </c>
      <c r="EI4" s="179"/>
      <c r="EJ4" s="180"/>
    </row>
    <row r="5" spans="1:141" s="9" customFormat="1" ht="15" customHeight="1">
      <c r="A5" s="132"/>
      <c r="B5" s="135"/>
      <c r="C5" s="138"/>
      <c r="D5" s="138"/>
      <c r="E5" s="143"/>
      <c r="F5" s="144"/>
      <c r="G5" s="144"/>
      <c r="H5" s="144"/>
      <c r="I5" s="145"/>
      <c r="J5" s="167"/>
      <c r="K5" s="168"/>
      <c r="L5" s="168"/>
      <c r="M5" s="168"/>
      <c r="N5" s="169"/>
      <c r="O5" s="187" t="s">
        <v>246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9"/>
      <c r="BA5" s="190" t="s">
        <v>247</v>
      </c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51" t="s">
        <v>8</v>
      </c>
      <c r="BQ5" s="152"/>
      <c r="BR5" s="152"/>
      <c r="BS5" s="191" t="s">
        <v>248</v>
      </c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2"/>
      <c r="CF5" s="192"/>
      <c r="CG5" s="192"/>
      <c r="CH5" s="192"/>
      <c r="CI5" s="193"/>
      <c r="CJ5" s="157" t="s">
        <v>249</v>
      </c>
      <c r="CK5" s="158"/>
      <c r="CL5" s="158"/>
      <c r="CM5" s="158"/>
      <c r="CN5" s="158"/>
      <c r="CO5" s="158"/>
      <c r="CP5" s="158"/>
      <c r="CQ5" s="158"/>
      <c r="CR5" s="197"/>
      <c r="CS5" s="191" t="s">
        <v>250</v>
      </c>
      <c r="CT5" s="192"/>
      <c r="CU5" s="192"/>
      <c r="CV5" s="192"/>
      <c r="CW5" s="192"/>
      <c r="CX5" s="192"/>
      <c r="CY5" s="192"/>
      <c r="CZ5" s="192"/>
      <c r="DA5" s="192"/>
      <c r="DB5" s="190" t="s">
        <v>19</v>
      </c>
      <c r="DC5" s="190"/>
      <c r="DD5" s="190"/>
      <c r="DE5" s="151" t="s">
        <v>251</v>
      </c>
      <c r="DF5" s="152"/>
      <c r="DG5" s="153"/>
      <c r="DH5" s="151" t="s">
        <v>252</v>
      </c>
      <c r="DI5" s="152"/>
      <c r="DJ5" s="153"/>
      <c r="DK5" s="130"/>
      <c r="DL5" s="204"/>
      <c r="DM5" s="205"/>
      <c r="DN5" s="206"/>
      <c r="DO5" s="217"/>
      <c r="DP5" s="217"/>
      <c r="DQ5" s="218"/>
      <c r="DR5" s="218"/>
      <c r="DS5" s="218"/>
      <c r="DT5" s="218"/>
      <c r="DU5" s="151" t="s">
        <v>253</v>
      </c>
      <c r="DV5" s="152"/>
      <c r="DW5" s="153"/>
      <c r="DX5" s="221"/>
      <c r="DY5" s="222"/>
      <c r="DZ5" s="222"/>
      <c r="EA5" s="222"/>
      <c r="EB5" s="222"/>
      <c r="EC5" s="222"/>
      <c r="ED5" s="222"/>
      <c r="EE5" s="222"/>
      <c r="EF5" s="222"/>
      <c r="EG5" s="130"/>
      <c r="EH5" s="181"/>
      <c r="EI5" s="182"/>
      <c r="EJ5" s="183"/>
    </row>
    <row r="6" spans="1:141" s="9" customFormat="1" ht="119.25" customHeight="1">
      <c r="A6" s="132"/>
      <c r="B6" s="135"/>
      <c r="C6" s="138"/>
      <c r="D6" s="138"/>
      <c r="E6" s="146"/>
      <c r="F6" s="147"/>
      <c r="G6" s="147"/>
      <c r="H6" s="147"/>
      <c r="I6" s="148"/>
      <c r="J6" s="170"/>
      <c r="K6" s="171"/>
      <c r="L6" s="171"/>
      <c r="M6" s="171"/>
      <c r="N6" s="172"/>
      <c r="O6" s="198" t="s">
        <v>238</v>
      </c>
      <c r="P6" s="199"/>
      <c r="Q6" s="199"/>
      <c r="R6" s="199"/>
      <c r="S6" s="200"/>
      <c r="T6" s="119" t="s">
        <v>235</v>
      </c>
      <c r="U6" s="120"/>
      <c r="V6" s="120"/>
      <c r="W6" s="120"/>
      <c r="X6" s="121"/>
      <c r="Y6" s="119" t="s">
        <v>234</v>
      </c>
      <c r="Z6" s="120"/>
      <c r="AA6" s="120"/>
      <c r="AB6" s="120"/>
      <c r="AC6" s="121"/>
      <c r="AD6" s="119" t="s">
        <v>275</v>
      </c>
      <c r="AE6" s="120"/>
      <c r="AF6" s="120"/>
      <c r="AG6" s="120"/>
      <c r="AH6" s="121"/>
      <c r="AI6" s="119" t="s">
        <v>254</v>
      </c>
      <c r="AJ6" s="120"/>
      <c r="AK6" s="120"/>
      <c r="AL6" s="120"/>
      <c r="AM6" s="121"/>
      <c r="AN6" s="119" t="s">
        <v>236</v>
      </c>
      <c r="AO6" s="120"/>
      <c r="AP6" s="120"/>
      <c r="AQ6" s="120"/>
      <c r="AR6" s="121"/>
      <c r="AS6" s="119" t="s">
        <v>237</v>
      </c>
      <c r="AT6" s="120"/>
      <c r="AU6" s="120"/>
      <c r="AV6" s="120"/>
      <c r="AW6" s="121"/>
      <c r="AX6" s="210" t="s">
        <v>255</v>
      </c>
      <c r="AY6" s="210"/>
      <c r="AZ6" s="210"/>
      <c r="BA6" s="173" t="s">
        <v>274</v>
      </c>
      <c r="BB6" s="174"/>
      <c r="BC6" s="174"/>
      <c r="BD6" s="173" t="s">
        <v>31</v>
      </c>
      <c r="BE6" s="174"/>
      <c r="BF6" s="215"/>
      <c r="BG6" s="211" t="s">
        <v>32</v>
      </c>
      <c r="BH6" s="212"/>
      <c r="BI6" s="216"/>
      <c r="BJ6" s="211" t="s">
        <v>33</v>
      </c>
      <c r="BK6" s="212"/>
      <c r="BL6" s="212"/>
      <c r="BM6" s="159" t="s">
        <v>34</v>
      </c>
      <c r="BN6" s="160"/>
      <c r="BO6" s="160"/>
      <c r="BP6" s="154"/>
      <c r="BQ6" s="155"/>
      <c r="BR6" s="155"/>
      <c r="BS6" s="175" t="s">
        <v>256</v>
      </c>
      <c r="BT6" s="176"/>
      <c r="BU6" s="176"/>
      <c r="BV6" s="176"/>
      <c r="BW6" s="177"/>
      <c r="BX6" s="149" t="s">
        <v>36</v>
      </c>
      <c r="BY6" s="149"/>
      <c r="BZ6" s="149"/>
      <c r="CA6" s="149" t="s">
        <v>37</v>
      </c>
      <c r="CB6" s="149"/>
      <c r="CC6" s="149"/>
      <c r="CD6" s="149" t="s">
        <v>38</v>
      </c>
      <c r="CE6" s="149"/>
      <c r="CF6" s="149"/>
      <c r="CG6" s="149" t="s">
        <v>39</v>
      </c>
      <c r="CH6" s="149"/>
      <c r="CI6" s="149"/>
      <c r="CJ6" s="149" t="s">
        <v>269</v>
      </c>
      <c r="CK6" s="149"/>
      <c r="CL6" s="149"/>
      <c r="CM6" s="157" t="s">
        <v>47</v>
      </c>
      <c r="CN6" s="158"/>
      <c r="CO6" s="158"/>
      <c r="CP6" s="149" t="s">
        <v>257</v>
      </c>
      <c r="CQ6" s="149"/>
      <c r="CR6" s="149"/>
      <c r="CS6" s="213" t="s">
        <v>41</v>
      </c>
      <c r="CT6" s="214"/>
      <c r="CU6" s="158"/>
      <c r="CV6" s="149" t="s">
        <v>42</v>
      </c>
      <c r="CW6" s="149"/>
      <c r="CX6" s="149"/>
      <c r="CY6" s="157" t="s">
        <v>270</v>
      </c>
      <c r="CZ6" s="158"/>
      <c r="DA6" s="158"/>
      <c r="DB6" s="190"/>
      <c r="DC6" s="190"/>
      <c r="DD6" s="190"/>
      <c r="DE6" s="154"/>
      <c r="DF6" s="155"/>
      <c r="DG6" s="156"/>
      <c r="DH6" s="154"/>
      <c r="DI6" s="155"/>
      <c r="DJ6" s="156"/>
      <c r="DK6" s="130"/>
      <c r="DL6" s="207"/>
      <c r="DM6" s="208"/>
      <c r="DN6" s="209"/>
      <c r="DO6" s="151" t="s">
        <v>258</v>
      </c>
      <c r="DP6" s="152"/>
      <c r="DQ6" s="153"/>
      <c r="DR6" s="151" t="s">
        <v>259</v>
      </c>
      <c r="DS6" s="152"/>
      <c r="DT6" s="153"/>
      <c r="DU6" s="154"/>
      <c r="DV6" s="155"/>
      <c r="DW6" s="156"/>
      <c r="DX6" s="151" t="s">
        <v>260</v>
      </c>
      <c r="DY6" s="152"/>
      <c r="DZ6" s="153"/>
      <c r="EA6" s="151" t="s">
        <v>261</v>
      </c>
      <c r="EB6" s="152"/>
      <c r="EC6" s="153"/>
      <c r="ED6" s="219" t="s">
        <v>53</v>
      </c>
      <c r="EE6" s="220"/>
      <c r="EF6" s="220"/>
      <c r="EG6" s="130"/>
      <c r="EH6" s="184"/>
      <c r="EI6" s="185"/>
      <c r="EJ6" s="186"/>
    </row>
    <row r="7" spans="1:141" s="10" customFormat="1" ht="36" customHeight="1">
      <c r="A7" s="132"/>
      <c r="B7" s="135"/>
      <c r="C7" s="138"/>
      <c r="D7" s="138"/>
      <c r="E7" s="122" t="s">
        <v>43</v>
      </c>
      <c r="F7" s="124" t="s">
        <v>55</v>
      </c>
      <c r="G7" s="125"/>
      <c r="H7" s="125"/>
      <c r="I7" s="126"/>
      <c r="J7" s="122" t="s">
        <v>43</v>
      </c>
      <c r="K7" s="124" t="s">
        <v>55</v>
      </c>
      <c r="L7" s="125"/>
      <c r="M7" s="125"/>
      <c r="N7" s="126"/>
      <c r="O7" s="122" t="s">
        <v>43</v>
      </c>
      <c r="P7" s="124" t="s">
        <v>55</v>
      </c>
      <c r="Q7" s="125"/>
      <c r="R7" s="125"/>
      <c r="S7" s="126"/>
      <c r="T7" s="122" t="s">
        <v>43</v>
      </c>
      <c r="U7" s="124" t="s">
        <v>55</v>
      </c>
      <c r="V7" s="125"/>
      <c r="W7" s="125"/>
      <c r="X7" s="126"/>
      <c r="Y7" s="122" t="s">
        <v>43</v>
      </c>
      <c r="Z7" s="124" t="s">
        <v>55</v>
      </c>
      <c r="AA7" s="125"/>
      <c r="AB7" s="125"/>
      <c r="AC7" s="126"/>
      <c r="AD7" s="122" t="s">
        <v>43</v>
      </c>
      <c r="AE7" s="124" t="s">
        <v>55</v>
      </c>
      <c r="AF7" s="125"/>
      <c r="AG7" s="125"/>
      <c r="AH7" s="126"/>
      <c r="AI7" s="122" t="s">
        <v>43</v>
      </c>
      <c r="AJ7" s="124" t="s">
        <v>55</v>
      </c>
      <c r="AK7" s="125"/>
      <c r="AL7" s="125"/>
      <c r="AM7" s="126"/>
      <c r="AN7" s="122" t="s">
        <v>43</v>
      </c>
      <c r="AO7" s="124" t="s">
        <v>55</v>
      </c>
      <c r="AP7" s="125"/>
      <c r="AQ7" s="125"/>
      <c r="AR7" s="126"/>
      <c r="AS7" s="122" t="s">
        <v>43</v>
      </c>
      <c r="AT7" s="124" t="s">
        <v>55</v>
      </c>
      <c r="AU7" s="125"/>
      <c r="AV7" s="125"/>
      <c r="AW7" s="126"/>
      <c r="AX7" s="122" t="s">
        <v>43</v>
      </c>
      <c r="AY7" s="127" t="s">
        <v>55</v>
      </c>
      <c r="AZ7" s="128"/>
      <c r="BA7" s="122" t="s">
        <v>43</v>
      </c>
      <c r="BB7" s="127" t="s">
        <v>55</v>
      </c>
      <c r="BC7" s="128"/>
      <c r="BD7" s="122" t="s">
        <v>43</v>
      </c>
      <c r="BE7" s="127" t="s">
        <v>55</v>
      </c>
      <c r="BF7" s="128"/>
      <c r="BG7" s="122" t="s">
        <v>43</v>
      </c>
      <c r="BH7" s="127" t="s">
        <v>55</v>
      </c>
      <c r="BI7" s="128"/>
      <c r="BJ7" s="122" t="s">
        <v>43</v>
      </c>
      <c r="BK7" s="127" t="s">
        <v>55</v>
      </c>
      <c r="BL7" s="128"/>
      <c r="BM7" s="122" t="s">
        <v>43</v>
      </c>
      <c r="BN7" s="127" t="s">
        <v>55</v>
      </c>
      <c r="BO7" s="128"/>
      <c r="BP7" s="122" t="s">
        <v>43</v>
      </c>
      <c r="BQ7" s="127" t="s">
        <v>55</v>
      </c>
      <c r="BR7" s="128"/>
      <c r="BS7" s="122" t="s">
        <v>43</v>
      </c>
      <c r="BT7" s="127" t="s">
        <v>55</v>
      </c>
      <c r="BU7" s="129"/>
      <c r="BV7" s="129"/>
      <c r="BW7" s="128"/>
      <c r="BX7" s="122" t="s">
        <v>43</v>
      </c>
      <c r="BY7" s="127" t="s">
        <v>55</v>
      </c>
      <c r="BZ7" s="128"/>
      <c r="CA7" s="122" t="s">
        <v>43</v>
      </c>
      <c r="CB7" s="127" t="s">
        <v>55</v>
      </c>
      <c r="CC7" s="128"/>
      <c r="CD7" s="122" t="s">
        <v>43</v>
      </c>
      <c r="CE7" s="127" t="s">
        <v>55</v>
      </c>
      <c r="CF7" s="128"/>
      <c r="CG7" s="122" t="s">
        <v>43</v>
      </c>
      <c r="CH7" s="127" t="s">
        <v>55</v>
      </c>
      <c r="CI7" s="128"/>
      <c r="CJ7" s="122" t="s">
        <v>43</v>
      </c>
      <c r="CK7" s="127" t="s">
        <v>55</v>
      </c>
      <c r="CL7" s="128"/>
      <c r="CM7" s="122" t="s">
        <v>43</v>
      </c>
      <c r="CN7" s="127" t="s">
        <v>55</v>
      </c>
      <c r="CO7" s="128"/>
      <c r="CP7" s="122" t="s">
        <v>43</v>
      </c>
      <c r="CQ7" s="127" t="s">
        <v>55</v>
      </c>
      <c r="CR7" s="128"/>
      <c r="CS7" s="122" t="s">
        <v>43</v>
      </c>
      <c r="CT7" s="127" t="s">
        <v>55</v>
      </c>
      <c r="CU7" s="128"/>
      <c r="CV7" s="122" t="s">
        <v>43</v>
      </c>
      <c r="CW7" s="127" t="s">
        <v>55</v>
      </c>
      <c r="CX7" s="128"/>
      <c r="CY7" s="122" t="s">
        <v>43</v>
      </c>
      <c r="CZ7" s="127" t="s">
        <v>55</v>
      </c>
      <c r="DA7" s="128"/>
      <c r="DB7" s="122" t="s">
        <v>43</v>
      </c>
      <c r="DC7" s="127" t="s">
        <v>55</v>
      </c>
      <c r="DD7" s="128"/>
      <c r="DE7" s="122" t="s">
        <v>43</v>
      </c>
      <c r="DF7" s="127" t="s">
        <v>55</v>
      </c>
      <c r="DG7" s="128"/>
      <c r="DH7" s="122" t="s">
        <v>43</v>
      </c>
      <c r="DI7" s="127" t="s">
        <v>55</v>
      </c>
      <c r="DJ7" s="128"/>
      <c r="DK7" s="223" t="s">
        <v>262</v>
      </c>
      <c r="DL7" s="122" t="s">
        <v>43</v>
      </c>
      <c r="DM7" s="127" t="s">
        <v>55</v>
      </c>
      <c r="DN7" s="128"/>
      <c r="DO7" s="122" t="s">
        <v>43</v>
      </c>
      <c r="DP7" s="127" t="s">
        <v>55</v>
      </c>
      <c r="DQ7" s="128"/>
      <c r="DR7" s="122" t="s">
        <v>43</v>
      </c>
      <c r="DS7" s="127" t="s">
        <v>55</v>
      </c>
      <c r="DT7" s="128"/>
      <c r="DU7" s="122" t="s">
        <v>43</v>
      </c>
      <c r="DV7" s="127" t="s">
        <v>55</v>
      </c>
      <c r="DW7" s="128"/>
      <c r="DX7" s="122" t="s">
        <v>43</v>
      </c>
      <c r="DY7" s="127" t="s">
        <v>55</v>
      </c>
      <c r="DZ7" s="128"/>
      <c r="EA7" s="122" t="s">
        <v>43</v>
      </c>
      <c r="EB7" s="127" t="s">
        <v>55</v>
      </c>
      <c r="EC7" s="128"/>
      <c r="ED7" s="122" t="s">
        <v>43</v>
      </c>
      <c r="EE7" s="127" t="s">
        <v>55</v>
      </c>
      <c r="EF7" s="128"/>
      <c r="EG7" s="130" t="s">
        <v>262</v>
      </c>
      <c r="EH7" s="122" t="s">
        <v>43</v>
      </c>
      <c r="EI7" s="127" t="s">
        <v>55</v>
      </c>
      <c r="EJ7" s="128"/>
    </row>
    <row r="8" spans="1:141" s="27" customFormat="1" ht="101.25" customHeight="1">
      <c r="A8" s="133"/>
      <c r="B8" s="136"/>
      <c r="C8" s="139"/>
      <c r="D8" s="139"/>
      <c r="E8" s="123"/>
      <c r="F8" s="35" t="s">
        <v>276</v>
      </c>
      <c r="G8" s="26" t="s">
        <v>277</v>
      </c>
      <c r="H8" s="36" t="s">
        <v>263</v>
      </c>
      <c r="I8" s="26" t="s">
        <v>264</v>
      </c>
      <c r="J8" s="123"/>
      <c r="K8" s="35" t="s">
        <v>276</v>
      </c>
      <c r="L8" s="26" t="s">
        <v>278</v>
      </c>
      <c r="M8" s="26" t="s">
        <v>264</v>
      </c>
      <c r="N8" s="26" t="s">
        <v>264</v>
      </c>
      <c r="O8" s="123"/>
      <c r="P8" s="35" t="s">
        <v>276</v>
      </c>
      <c r="Q8" s="26" t="s">
        <v>278</v>
      </c>
      <c r="R8" s="36" t="s">
        <v>263</v>
      </c>
      <c r="S8" s="26" t="s">
        <v>264</v>
      </c>
      <c r="T8" s="123"/>
      <c r="U8" s="35" t="s">
        <v>276</v>
      </c>
      <c r="V8" s="26" t="s">
        <v>278</v>
      </c>
      <c r="W8" s="36" t="s">
        <v>263</v>
      </c>
      <c r="X8" s="26" t="s">
        <v>264</v>
      </c>
      <c r="Y8" s="123"/>
      <c r="Z8" s="35" t="s">
        <v>276</v>
      </c>
      <c r="AA8" s="26" t="s">
        <v>278</v>
      </c>
      <c r="AB8" s="36" t="s">
        <v>263</v>
      </c>
      <c r="AC8" s="26" t="s">
        <v>264</v>
      </c>
      <c r="AD8" s="123"/>
      <c r="AE8" s="35" t="s">
        <v>276</v>
      </c>
      <c r="AF8" s="26" t="s">
        <v>278</v>
      </c>
      <c r="AG8" s="36" t="s">
        <v>263</v>
      </c>
      <c r="AH8" s="26" t="s">
        <v>264</v>
      </c>
      <c r="AI8" s="123"/>
      <c r="AJ8" s="35" t="s">
        <v>276</v>
      </c>
      <c r="AK8" s="26" t="s">
        <v>278</v>
      </c>
      <c r="AL8" s="36" t="s">
        <v>263</v>
      </c>
      <c r="AM8" s="26" t="s">
        <v>264</v>
      </c>
      <c r="AN8" s="123"/>
      <c r="AO8" s="35" t="s">
        <v>276</v>
      </c>
      <c r="AP8" s="26" t="s">
        <v>278</v>
      </c>
      <c r="AQ8" s="36" t="s">
        <v>263</v>
      </c>
      <c r="AR8" s="26" t="s">
        <v>264</v>
      </c>
      <c r="AS8" s="123"/>
      <c r="AT8" s="35" t="s">
        <v>276</v>
      </c>
      <c r="AU8" s="26" t="s">
        <v>278</v>
      </c>
      <c r="AV8" s="36" t="s">
        <v>263</v>
      </c>
      <c r="AW8" s="26" t="s">
        <v>264</v>
      </c>
      <c r="AX8" s="123"/>
      <c r="AY8" s="35" t="s">
        <v>276</v>
      </c>
      <c r="AZ8" s="26" t="s">
        <v>278</v>
      </c>
      <c r="BA8" s="123"/>
      <c r="BB8" s="35" t="s">
        <v>276</v>
      </c>
      <c r="BC8" s="26" t="s">
        <v>278</v>
      </c>
      <c r="BD8" s="123"/>
      <c r="BE8" s="35" t="s">
        <v>276</v>
      </c>
      <c r="BF8" s="26" t="s">
        <v>278</v>
      </c>
      <c r="BG8" s="123"/>
      <c r="BH8" s="35" t="s">
        <v>276</v>
      </c>
      <c r="BI8" s="26" t="s">
        <v>278</v>
      </c>
      <c r="BJ8" s="123"/>
      <c r="BK8" s="35" t="s">
        <v>276</v>
      </c>
      <c r="BL8" s="26" t="s">
        <v>278</v>
      </c>
      <c r="BM8" s="123"/>
      <c r="BN8" s="35" t="s">
        <v>276</v>
      </c>
      <c r="BO8" s="26" t="s">
        <v>278</v>
      </c>
      <c r="BP8" s="123"/>
      <c r="BQ8" s="35" t="str">
        <f>BN8</f>
        <v>ծրագիր 10 ամիս</v>
      </c>
      <c r="BR8" s="26" t="str">
        <f>BL8</f>
        <v>փաստացի           (11 ամիս)</v>
      </c>
      <c r="BS8" s="123"/>
      <c r="BT8" s="35" t="str">
        <f>BQ8</f>
        <v>ծրագիր 10 ամիս</v>
      </c>
      <c r="BU8" s="26" t="str">
        <f>BR8</f>
        <v>փաստացի           (11 ամիս)</v>
      </c>
      <c r="BV8" s="36" t="str">
        <f>AQ8</f>
        <v>կատ, %-ը տարեկան  նկատմամբ</v>
      </c>
      <c r="BW8" s="26" t="s">
        <v>264</v>
      </c>
      <c r="BX8" s="123"/>
      <c r="BY8" s="35" t="str">
        <f>BT8</f>
        <v>ծրագիր 10 ամիս</v>
      </c>
      <c r="BZ8" s="26" t="str">
        <f>BU8</f>
        <v>փաստացի           (11 ամիս)</v>
      </c>
      <c r="CA8" s="123"/>
      <c r="CB8" s="35" t="str">
        <f>BY8</f>
        <v>ծրագիր 10 ամիս</v>
      </c>
      <c r="CC8" s="26" t="str">
        <f>BZ8</f>
        <v>փաստացի           (11 ամիս)</v>
      </c>
      <c r="CD8" s="123"/>
      <c r="CE8" s="35" t="str">
        <f>CB8</f>
        <v>ծրագիր 10 ամիս</v>
      </c>
      <c r="CF8" s="26" t="str">
        <f>CC8</f>
        <v>փաստացի           (11 ամիս)</v>
      </c>
      <c r="CG8" s="123"/>
      <c r="CH8" s="35" t="str">
        <f>CE8</f>
        <v>ծրագիր 10 ամիս</v>
      </c>
      <c r="CI8" s="26" t="str">
        <f>CF8</f>
        <v>փաստացի           (11 ամիս)</v>
      </c>
      <c r="CJ8" s="123"/>
      <c r="CK8" s="35" t="str">
        <f>CH8</f>
        <v>ծրագիր 10 ամիս</v>
      </c>
      <c r="CL8" s="26" t="str">
        <f>CI8</f>
        <v>փաստացի           (11 ամիս)</v>
      </c>
      <c r="CM8" s="123"/>
      <c r="CN8" s="35" t="str">
        <f>CK8</f>
        <v>ծրագիր 10 ամիս</v>
      </c>
      <c r="CO8" s="26" t="str">
        <f>CL8</f>
        <v>փաստացի           (11 ամիս)</v>
      </c>
      <c r="CP8" s="123"/>
      <c r="CQ8" s="35" t="str">
        <f>CN8</f>
        <v>ծրագիր 10 ամիս</v>
      </c>
      <c r="CR8" s="26" t="str">
        <f>CO8</f>
        <v>փաստացի           (11 ամիս)</v>
      </c>
      <c r="CS8" s="123"/>
      <c r="CT8" s="35" t="str">
        <f>CQ8</f>
        <v>ծրագիր 10 ամիս</v>
      </c>
      <c r="CU8" s="26" t="str">
        <f>CR8</f>
        <v>փաստացի           (11 ամիս)</v>
      </c>
      <c r="CV8" s="123"/>
      <c r="CW8" s="35" t="str">
        <f>CT8</f>
        <v>ծրագիր 10 ամիս</v>
      </c>
      <c r="CX8" s="26" t="str">
        <f>CU8</f>
        <v>փաստացի           (11 ամիս)</v>
      </c>
      <c r="CY8" s="123"/>
      <c r="CZ8" s="35" t="str">
        <f>CW8</f>
        <v>ծրագիր 10 ամիս</v>
      </c>
      <c r="DA8" s="26" t="str">
        <f>CX8</f>
        <v>փաստացի           (11 ամիս)</v>
      </c>
      <c r="DB8" s="123"/>
      <c r="DC8" s="35" t="str">
        <f>CZ8</f>
        <v>ծրագիր 10 ամիս</v>
      </c>
      <c r="DD8" s="26" t="str">
        <f>DA8</f>
        <v>փաստացի           (11 ամիս)</v>
      </c>
      <c r="DE8" s="123"/>
      <c r="DF8" s="35" t="str">
        <f>DC8</f>
        <v>ծրագիր 10 ամիս</v>
      </c>
      <c r="DG8" s="26" t="str">
        <f>DD8</f>
        <v>փաստացի           (11 ամիս)</v>
      </c>
      <c r="DH8" s="123"/>
      <c r="DI8" s="35" t="str">
        <f>DF8</f>
        <v>ծրագիր 10 ամիս</v>
      </c>
      <c r="DJ8" s="26" t="str">
        <f>DG8</f>
        <v>փաստացի           (11 ամիս)</v>
      </c>
      <c r="DK8" s="223"/>
      <c r="DL8" s="123"/>
      <c r="DM8" s="35" t="str">
        <f>DI8</f>
        <v>ծրագիր 10 ամիս</v>
      </c>
      <c r="DN8" s="26" t="str">
        <f>DJ8</f>
        <v>փաստացի           (11 ամիս)</v>
      </c>
      <c r="DO8" s="123"/>
      <c r="DP8" s="35" t="str">
        <f>DM8</f>
        <v>ծրագիր 10 ամիս</v>
      </c>
      <c r="DQ8" s="26" t="str">
        <f>DN8</f>
        <v>փաստացի           (11 ամիս)</v>
      </c>
      <c r="DR8" s="123"/>
      <c r="DS8" s="35" t="str">
        <f>DP8</f>
        <v>ծրագիր 10 ամիս</v>
      </c>
      <c r="DT8" s="26" t="str">
        <f>DQ8</f>
        <v>փաստացի           (11 ամիս)</v>
      </c>
      <c r="DU8" s="123"/>
      <c r="DV8" s="35" t="str">
        <f>DS8</f>
        <v>ծրագիր 10 ամիս</v>
      </c>
      <c r="DW8" s="26" t="str">
        <f>DT8</f>
        <v>փաստացի           (11 ամիս)</v>
      </c>
      <c r="DX8" s="123"/>
      <c r="DY8" s="35" t="str">
        <f>DV8</f>
        <v>ծրագիր 10 ամիս</v>
      </c>
      <c r="DZ8" s="26" t="str">
        <f>DW8</f>
        <v>փաստացի           (11 ամիս)</v>
      </c>
      <c r="EA8" s="123"/>
      <c r="EB8" s="35" t="str">
        <f>DY8</f>
        <v>ծրագիր 10 ամիս</v>
      </c>
      <c r="EC8" s="26" t="str">
        <f>DZ8</f>
        <v>փաստացի           (11 ամիս)</v>
      </c>
      <c r="ED8" s="123"/>
      <c r="EE8" s="35" t="str">
        <f>EB8</f>
        <v>ծրագիր 10 ամիս</v>
      </c>
      <c r="EF8" s="26" t="str">
        <f>EC8</f>
        <v>փաստացի           (11 ամիս)</v>
      </c>
      <c r="EG8" s="130"/>
      <c r="EH8" s="123"/>
      <c r="EI8" s="35" t="s">
        <v>43</v>
      </c>
      <c r="EJ8" s="26" t="str">
        <f>EF8</f>
        <v>փաստացի           (11 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9" t="s">
        <v>265</v>
      </c>
      <c r="C10" s="115">
        <v>17529.575000000001</v>
      </c>
      <c r="D10" s="115">
        <v>223508.86619999999</v>
      </c>
      <c r="E10" s="25">
        <f t="shared" ref="E10:E20" si="0">DL10+EH10-ED10</f>
        <v>4155188.6489999997</v>
      </c>
      <c r="F10" s="20">
        <f t="shared" ref="F10:F20" si="1">DM10+EI10-EE10</f>
        <v>3152497.1401666673</v>
      </c>
      <c r="G10" s="12">
        <f t="shared" ref="G10:G20" si="2">DN10+EJ10-EF10</f>
        <v>2892288.2251000004</v>
      </c>
      <c r="H10" s="12">
        <f>G10/F10*100</f>
        <v>91.745942866964498</v>
      </c>
      <c r="I10" s="12">
        <f>G10/E10*100</f>
        <v>69.60666456855256</v>
      </c>
      <c r="J10" s="12">
        <f t="shared" ref="J10:K20" si="3">T10+Y10+AI10+AN10+AS10+AX10+BP10+BX10+CA10+CD10+CG10+CJ10+CP10+CS10+CY10+DB10+DH10+AD10</f>
        <v>1549094.649</v>
      </c>
      <c r="K10" s="12">
        <f t="shared" si="3"/>
        <v>1425797.9068333332</v>
      </c>
      <c r="L10" s="12">
        <f>V10+AA10+AK10+AP10+AU10+AZ10+BR10+BZ10+CC10+CF10+CI10+CL10+CR10+CU10+DA10+DD10+DJ10+AF10</f>
        <v>1164339.6151000001</v>
      </c>
      <c r="M10" s="12">
        <f>L10/K10*100</f>
        <v>81.662317606144725</v>
      </c>
      <c r="N10" s="12">
        <f>L10/J10*100</f>
        <v>75.162587118329157</v>
      </c>
      <c r="O10" s="12">
        <f>T10+Y10+AD10</f>
        <v>209782.62800000017</v>
      </c>
      <c r="P10" s="12">
        <f>U10+Z10+AE10</f>
        <v>192300.74233333347</v>
      </c>
      <c r="Q10" s="12">
        <f>V10+AA10+AF10</f>
        <v>186774.6526</v>
      </c>
      <c r="R10" s="12">
        <f t="shared" ref="R10:R21" si="4">Q10/P10*100</f>
        <v>97.126329484597335</v>
      </c>
      <c r="S10" s="11">
        <f t="shared" ref="S10:S21" si="5">Q10/O10*100</f>
        <v>89.032468694214202</v>
      </c>
      <c r="T10" s="265">
        <v>10701</v>
      </c>
      <c r="U10" s="112">
        <f>T10/12*11</f>
        <v>9809.25</v>
      </c>
      <c r="V10" s="265">
        <v>4700.42</v>
      </c>
      <c r="W10" s="12">
        <f t="shared" ref="W10:W21" si="6">V10/U10*100</f>
        <v>47.918240436322861</v>
      </c>
      <c r="X10" s="11">
        <f t="shared" ref="X10:X21" si="7">V10/T10*100</f>
        <v>43.925053733295954</v>
      </c>
      <c r="Y10" s="265">
        <v>18000.599999999999</v>
      </c>
      <c r="Z10" s="112">
        <f>Y10/12*11</f>
        <v>16500.55</v>
      </c>
      <c r="AA10" s="265">
        <v>18669.877</v>
      </c>
      <c r="AB10" s="12">
        <f>AA10/Z10*100</f>
        <v>113.14699813036535</v>
      </c>
      <c r="AC10" s="11">
        <f>AA10/Y10*100</f>
        <v>103.71808161950158</v>
      </c>
      <c r="AD10" s="118">
        <v>181081.02800000017</v>
      </c>
      <c r="AE10" s="118">
        <f>AD10/12*11</f>
        <v>165990.94233333349</v>
      </c>
      <c r="AF10" s="116">
        <v>163404.35560000001</v>
      </c>
      <c r="AG10" s="118">
        <f>AF10/AE10*100</f>
        <v>98.441730195049288</v>
      </c>
      <c r="AH10" s="118">
        <f>AF10/AD10*100</f>
        <v>90.238252678795178</v>
      </c>
      <c r="AI10" s="265">
        <v>366304</v>
      </c>
      <c r="AJ10" s="112">
        <f>AI10/12*11</f>
        <v>335778.66666666663</v>
      </c>
      <c r="AK10" s="265">
        <v>339165.36900000001</v>
      </c>
      <c r="AL10" s="12">
        <f t="shared" ref="AL10:AL21" si="8">AK10/AJ10*100</f>
        <v>101.00861152584642</v>
      </c>
      <c r="AM10" s="11">
        <f t="shared" ref="AM10:AM21" si="9">AK10/AI10*100</f>
        <v>92.591227232025858</v>
      </c>
      <c r="AN10" s="265">
        <v>118525.999</v>
      </c>
      <c r="AO10" s="116">
        <v>114443.311</v>
      </c>
      <c r="AP10" s="265">
        <v>121231.711</v>
      </c>
      <c r="AQ10" s="12">
        <f t="shared" ref="AQ10:AQ20" si="10">AP10/AO10*100</f>
        <v>105.93167039705797</v>
      </c>
      <c r="AR10" s="11">
        <f t="shared" ref="AR10:AR21" si="11">AP10/AN10*100</f>
        <v>102.28280041748476</v>
      </c>
      <c r="AS10" s="265">
        <v>27000</v>
      </c>
      <c r="AT10" s="116">
        <f>AS10/12*11</f>
        <v>24750</v>
      </c>
      <c r="AU10" s="265">
        <v>21971</v>
      </c>
      <c r="AV10" s="12">
        <f t="shared" ref="AV10:AV21" si="12">AU10/AT10*100</f>
        <v>88.771717171717171</v>
      </c>
      <c r="AW10" s="11">
        <f t="shared" ref="AW10:AW21" si="13">AU10/AS10*100</f>
        <v>81.374074074074073</v>
      </c>
      <c r="AX10" s="38"/>
      <c r="AY10" s="33">
        <f>AX10/12*4</f>
        <v>0</v>
      </c>
      <c r="AZ10" s="47"/>
      <c r="BA10" s="38"/>
      <c r="BB10" s="33">
        <f>BA10/12*4</f>
        <v>0</v>
      </c>
      <c r="BC10" s="265">
        <v>0</v>
      </c>
      <c r="BD10" s="265">
        <v>1814264.7</v>
      </c>
      <c r="BE10" s="265">
        <v>1663075.7</v>
      </c>
      <c r="BF10" s="265">
        <v>1663075.7</v>
      </c>
      <c r="BG10" s="265">
        <v>6754.4</v>
      </c>
      <c r="BH10" s="116">
        <v>5511.5</v>
      </c>
      <c r="BI10" s="265">
        <v>6827.5</v>
      </c>
      <c r="BJ10" s="116">
        <v>0</v>
      </c>
      <c r="BK10" s="116">
        <v>0</v>
      </c>
      <c r="BL10" s="116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4">BX10+CA10+CD10+CG10</f>
        <v>40789.698000000004</v>
      </c>
      <c r="BT10" s="12">
        <f t="shared" si="14"/>
        <v>37390.556499999999</v>
      </c>
      <c r="BU10" s="12">
        <f>BZ10+CC10+CF10+CI10</f>
        <v>31079.784</v>
      </c>
      <c r="BV10" s="12">
        <f t="shared" ref="BV10:BV21" si="15">BU10/BT10*100</f>
        <v>83.122015046767231</v>
      </c>
      <c r="BW10" s="11">
        <f t="shared" ref="BW10:BW21" si="16">BU10/BS10*100</f>
        <v>76.195180459536616</v>
      </c>
      <c r="BX10" s="265">
        <v>22422.95</v>
      </c>
      <c r="BY10" s="116">
        <f>BX10/12*11</f>
        <v>20554.370833333334</v>
      </c>
      <c r="BZ10" s="265">
        <v>12309.18</v>
      </c>
      <c r="CA10" s="265">
        <v>1500</v>
      </c>
      <c r="CB10" s="116">
        <f>CA10/12*11</f>
        <v>1375</v>
      </c>
      <c r="CC10" s="265">
        <v>1867.7339999999999</v>
      </c>
      <c r="CD10" s="265">
        <v>3416</v>
      </c>
      <c r="CE10" s="116">
        <f>CD10/12*11</f>
        <v>3131.3333333333335</v>
      </c>
      <c r="CF10" s="265">
        <v>1065</v>
      </c>
      <c r="CG10" s="265">
        <v>13450.748</v>
      </c>
      <c r="CH10" s="113">
        <f>CG10/12*11</f>
        <v>12329.852333333332</v>
      </c>
      <c r="CI10" s="265">
        <v>15837.87</v>
      </c>
      <c r="CJ10" s="116">
        <v>0</v>
      </c>
      <c r="CK10" s="47">
        <v>0</v>
      </c>
      <c r="CL10" s="116">
        <v>0</v>
      </c>
      <c r="CM10" s="265">
        <v>3998</v>
      </c>
      <c r="CN10" s="116">
        <f>CM10/12*11</f>
        <v>3664.8333333333335</v>
      </c>
      <c r="CO10" s="265">
        <v>3598.21</v>
      </c>
      <c r="CP10" s="265">
        <v>0</v>
      </c>
      <c r="CQ10" s="116">
        <v>0</v>
      </c>
      <c r="CR10" s="265">
        <v>0</v>
      </c>
      <c r="CS10" s="265">
        <v>643021.56499999994</v>
      </c>
      <c r="CT10" s="112">
        <f>CS10/12*11</f>
        <v>589436.4345833332</v>
      </c>
      <c r="CU10" s="265">
        <v>360616.85749999998</v>
      </c>
      <c r="CV10" s="265">
        <v>97000</v>
      </c>
      <c r="CW10" s="112">
        <f>CV10/12*11</f>
        <v>88916.666666666657</v>
      </c>
      <c r="CX10" s="265">
        <v>88178.874500000005</v>
      </c>
      <c r="CY10" s="265">
        <v>0</v>
      </c>
      <c r="CZ10" s="114">
        <f>CY10/12*11</f>
        <v>0</v>
      </c>
      <c r="DA10" s="265">
        <v>0</v>
      </c>
      <c r="DB10" s="265">
        <v>2000</v>
      </c>
      <c r="DC10" s="112">
        <f>DB10/12*11</f>
        <v>1833.3333333333333</v>
      </c>
      <c r="DD10" s="265">
        <v>424.71600000000001</v>
      </c>
      <c r="DE10" s="265">
        <v>0</v>
      </c>
      <c r="DF10" s="116">
        <v>0</v>
      </c>
      <c r="DG10" s="265">
        <v>0</v>
      </c>
      <c r="DH10" s="265">
        <v>141670.75899999999</v>
      </c>
      <c r="DI10" s="112">
        <f>DH10/12*11</f>
        <v>129864.86241666667</v>
      </c>
      <c r="DJ10" s="115">
        <v>103075.52499999999</v>
      </c>
      <c r="DK10" s="112">
        <v>0</v>
      </c>
      <c r="DL10" s="12">
        <f>T10+Y10+AI10+AN10+AS10+AX10+BA10+BD10+BG10+BJ10+BM10+BP10+BX10+CA10+CD10+CG10+CJ10+CM10+CP10+CS10+CY10+DB10+DE10+DH10+AD10</f>
        <v>3374111.7489999998</v>
      </c>
      <c r="DM10" s="12">
        <f t="shared" ref="DM10" si="17">U10+Z10+AJ10+AO10+AT10+AY10+BB10+BE10+BH10+BK10+BN10+BQ10+BY10+CB10+CE10+CH10+CK10+CN10+CQ10+CT10+CZ10+DC10+DF10+DI10+AE10</f>
        <v>3098049.9401666671</v>
      </c>
      <c r="DN10" s="12">
        <f>V10+AA10+AK10+AP10+AU10+AZ10+BC10+BF10+BI10+BL10+BO10+BR10+BZ10+CC10+CF10+CI10+CL10+CO10+CR10+CU10+DA10+DD10+DG10+DJ10+AF10</f>
        <v>2837841.0251000002</v>
      </c>
      <c r="DO10" s="116">
        <v>0</v>
      </c>
      <c r="DP10" s="116">
        <v>0</v>
      </c>
      <c r="DQ10" s="265">
        <v>0</v>
      </c>
      <c r="DR10" s="265">
        <v>781076.9</v>
      </c>
      <c r="DS10" s="116">
        <v>54447.199999999997</v>
      </c>
      <c r="DT10" s="116">
        <v>54447.199999999997</v>
      </c>
      <c r="DU10" s="42">
        <v>0</v>
      </c>
      <c r="DV10" s="33">
        <v>0</v>
      </c>
      <c r="DW10" s="47">
        <v>0</v>
      </c>
      <c r="DX10" s="116">
        <v>0</v>
      </c>
      <c r="DY10" s="47">
        <v>0</v>
      </c>
      <c r="DZ10" s="47">
        <v>0</v>
      </c>
      <c r="EA10" s="42">
        <v>0</v>
      </c>
      <c r="EB10" s="33">
        <v>0</v>
      </c>
      <c r="EC10" s="116">
        <v>0</v>
      </c>
      <c r="ED10" s="265">
        <v>0</v>
      </c>
      <c r="EE10" s="115">
        <v>0</v>
      </c>
      <c r="EF10" s="265">
        <v>0</v>
      </c>
      <c r="EG10" s="47">
        <v>0</v>
      </c>
      <c r="EH10" s="12">
        <f t="shared" ref="EH10:EI20" si="18">DO10+DR10+DU10+DX10+EA10+ED10</f>
        <v>781076.9</v>
      </c>
      <c r="EI10" s="12">
        <f t="shared" si="18"/>
        <v>54447.199999999997</v>
      </c>
      <c r="EJ10" s="112">
        <f t="shared" ref="EJ10:EJ19" si="19">DQ10+DT10+DW10+DZ10+EC10+EF10+EG10</f>
        <v>54447.199999999997</v>
      </c>
    </row>
    <row r="11" spans="1:141" s="14" customFormat="1" ht="20.25" customHeight="1">
      <c r="A11" s="21">
        <v>2</v>
      </c>
      <c r="B11" s="110" t="s">
        <v>266</v>
      </c>
      <c r="C11" s="115">
        <v>2055404.5656000001</v>
      </c>
      <c r="D11" s="115">
        <v>59848.183299999997</v>
      </c>
      <c r="E11" s="25">
        <f t="shared" si="0"/>
        <v>7092510</v>
      </c>
      <c r="F11" s="20">
        <f t="shared" si="1"/>
        <v>5531232.9169999994</v>
      </c>
      <c r="G11" s="12">
        <f t="shared" si="2"/>
        <v>5259948.3547</v>
      </c>
      <c r="H11" s="12">
        <f t="shared" ref="H11:H21" si="20">G11/F11*100</f>
        <v>95.095405194993361</v>
      </c>
      <c r="I11" s="12">
        <f t="shared" ref="I11:I20" si="21">G11/E11*100</f>
        <v>74.162015347176109</v>
      </c>
      <c r="J11" s="12">
        <f t="shared" si="3"/>
        <v>3486903.4</v>
      </c>
      <c r="K11" s="12">
        <f t="shared" si="3"/>
        <v>3240035.3176666666</v>
      </c>
      <c r="L11" s="12">
        <f t="shared" ref="L11:L20" si="22">V11+AA11+AK11+AP11+AU11+AZ11+BR11+BZ11+CC11+CF11+CI11+CL11+CR11+CU11+DA11+DD11+DJ11+AF11</f>
        <v>2947489.5386999999</v>
      </c>
      <c r="M11" s="12">
        <f>L11/K11*100</f>
        <v>90.970907712902786</v>
      </c>
      <c r="N11" s="12">
        <f>L11/J11*100</f>
        <v>84.530289502714638</v>
      </c>
      <c r="O11" s="12">
        <f t="shared" ref="O11:O20" si="23">T11+Y11+AD11</f>
        <v>781602.4</v>
      </c>
      <c r="P11" s="12">
        <f t="shared" ref="P11:P20" si="24">U11+Z11+AE11</f>
        <v>716468.86666666658</v>
      </c>
      <c r="Q11" s="12">
        <f t="shared" ref="Q11:Q20" si="25">V11+AA11+AF11</f>
        <v>751441.47319999989</v>
      </c>
      <c r="R11" s="12">
        <f t="shared" si="4"/>
        <v>104.88124580989005</v>
      </c>
      <c r="S11" s="11">
        <f t="shared" si="5"/>
        <v>96.141141992399199</v>
      </c>
      <c r="T11" s="265">
        <v>20936.400000000001</v>
      </c>
      <c r="U11" s="112">
        <f t="shared" ref="U11:U20" si="26">T11/12*11</f>
        <v>19191.7</v>
      </c>
      <c r="V11" s="265">
        <v>20084.867999999999</v>
      </c>
      <c r="W11" s="12">
        <f t="shared" si="6"/>
        <v>104.65392852118363</v>
      </c>
      <c r="X11" s="11">
        <f t="shared" si="7"/>
        <v>95.932767811084986</v>
      </c>
      <c r="Y11" s="265">
        <v>18401</v>
      </c>
      <c r="Z11" s="112">
        <f t="shared" ref="Z11:Z20" si="27">Y11/12*11</f>
        <v>16867.583333333336</v>
      </c>
      <c r="AA11" s="265">
        <v>8857.6350000000002</v>
      </c>
      <c r="AB11" s="12">
        <f t="shared" ref="AB11:AB24" si="28">AA11/Z11*100</f>
        <v>52.512768574830417</v>
      </c>
      <c r="AC11" s="11">
        <f t="shared" ref="AC11:AC21" si="29">AA11/Y11*100</f>
        <v>48.136704526927886</v>
      </c>
      <c r="AD11" s="118">
        <v>742265</v>
      </c>
      <c r="AE11" s="118">
        <f>AD11/12*11</f>
        <v>680409.58333333326</v>
      </c>
      <c r="AF11" s="116">
        <v>722498.97019999987</v>
      </c>
      <c r="AG11" s="118">
        <f t="shared" ref="AG11:AG20" si="30">AF11/AE11*100</f>
        <v>106.1858897783994</v>
      </c>
      <c r="AH11" s="118">
        <f t="shared" ref="AH11:AH20" si="31">AF11/AD11*100</f>
        <v>97.337065630199433</v>
      </c>
      <c r="AI11" s="265">
        <v>747103</v>
      </c>
      <c r="AJ11" s="112">
        <f>AI11/12*11</f>
        <v>684844.41666666674</v>
      </c>
      <c r="AK11" s="265">
        <v>630624.38199999998</v>
      </c>
      <c r="AL11" s="12">
        <f t="shared" si="8"/>
        <v>92.082868262170976</v>
      </c>
      <c r="AM11" s="11">
        <f t="shared" si="9"/>
        <v>84.409295906990067</v>
      </c>
      <c r="AN11" s="265">
        <v>719784</v>
      </c>
      <c r="AO11" s="116">
        <v>703507.201</v>
      </c>
      <c r="AP11" s="265">
        <v>717041.56099999999</v>
      </c>
      <c r="AQ11" s="12">
        <f t="shared" si="10"/>
        <v>101.923841004152</v>
      </c>
      <c r="AR11" s="11">
        <f t="shared" si="11"/>
        <v>99.618991391861996</v>
      </c>
      <c r="AS11" s="265">
        <v>70000</v>
      </c>
      <c r="AT11" s="116">
        <f>AS11/12*11</f>
        <v>64166.666666666664</v>
      </c>
      <c r="AU11" s="265">
        <v>64970</v>
      </c>
      <c r="AV11" s="12">
        <f t="shared" si="12"/>
        <v>101.25194805194806</v>
      </c>
      <c r="AW11" s="11">
        <f t="shared" si="13"/>
        <v>92.814285714285717</v>
      </c>
      <c r="AX11" s="38"/>
      <c r="AY11" s="33">
        <f>AX11/12*4</f>
        <v>0</v>
      </c>
      <c r="AZ11" s="47"/>
      <c r="BA11" s="38"/>
      <c r="BB11" s="33">
        <f>BA11/12*4</f>
        <v>0</v>
      </c>
      <c r="BC11" s="265">
        <v>20900</v>
      </c>
      <c r="BD11" s="265">
        <v>2446809.4</v>
      </c>
      <c r="BE11" s="265">
        <v>2242908.42</v>
      </c>
      <c r="BF11" s="265">
        <v>2242908.42</v>
      </c>
      <c r="BG11" s="265">
        <v>2798.2</v>
      </c>
      <c r="BH11" s="116">
        <v>1935</v>
      </c>
      <c r="BI11" s="265">
        <v>2398</v>
      </c>
      <c r="BJ11" s="116">
        <v>0</v>
      </c>
      <c r="BK11" s="116">
        <v>0</v>
      </c>
      <c r="BL11" s="116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4"/>
        <v>70914</v>
      </c>
      <c r="BT11" s="12">
        <f t="shared" si="14"/>
        <v>65004.5</v>
      </c>
      <c r="BU11" s="12">
        <f t="shared" ref="BU11:BU20" si="32">BZ11+CC11+CF11+CI11</f>
        <v>64228.595700000005</v>
      </c>
      <c r="BV11" s="12">
        <f t="shared" si="15"/>
        <v>98.806383711896871</v>
      </c>
      <c r="BW11" s="11">
        <f t="shared" si="16"/>
        <v>90.572518402572129</v>
      </c>
      <c r="BX11" s="265">
        <v>46914</v>
      </c>
      <c r="BY11" s="116">
        <f>BX11/12*11</f>
        <v>43004.5</v>
      </c>
      <c r="BZ11" s="265">
        <v>41994.520700000001</v>
      </c>
      <c r="CA11" s="265">
        <v>2000</v>
      </c>
      <c r="CB11" s="116">
        <f>CA11/12*11</f>
        <v>1833.3333333333333</v>
      </c>
      <c r="CC11" s="265">
        <v>4951.018</v>
      </c>
      <c r="CD11" s="265">
        <v>0</v>
      </c>
      <c r="CE11" s="116">
        <f>CD11/12*11</f>
        <v>0</v>
      </c>
      <c r="CF11" s="265">
        <v>0</v>
      </c>
      <c r="CG11" s="265">
        <v>22000</v>
      </c>
      <c r="CH11" s="113">
        <f>CG11/12*11</f>
        <v>20166.666666666664</v>
      </c>
      <c r="CI11" s="265">
        <v>17283.057000000001</v>
      </c>
      <c r="CJ11" s="116">
        <v>0</v>
      </c>
      <c r="CK11" s="47">
        <v>0</v>
      </c>
      <c r="CL11" s="116">
        <v>0</v>
      </c>
      <c r="CM11" s="265">
        <v>5999</v>
      </c>
      <c r="CN11" s="116">
        <f>CM11/12*11</f>
        <v>5499.0833333333339</v>
      </c>
      <c r="CO11" s="265">
        <v>5397.3</v>
      </c>
      <c r="CP11" s="265">
        <v>0</v>
      </c>
      <c r="CQ11" s="116">
        <v>2</v>
      </c>
      <c r="CR11" s="265">
        <v>14</v>
      </c>
      <c r="CS11" s="265">
        <v>482500</v>
      </c>
      <c r="CT11" s="112">
        <f>CS11/12*11</f>
        <v>442291.66666666669</v>
      </c>
      <c r="CU11" s="265">
        <v>473855.22580000001</v>
      </c>
      <c r="CV11" s="265">
        <v>265000</v>
      </c>
      <c r="CW11" s="112">
        <f>CV11/12*11</f>
        <v>242916.66666666666</v>
      </c>
      <c r="CX11" s="265">
        <v>241238.39480000001</v>
      </c>
      <c r="CY11" s="265">
        <v>200000</v>
      </c>
      <c r="CZ11" s="114">
        <f>CY11/12*11</f>
        <v>183333.33333333334</v>
      </c>
      <c r="DA11" s="265">
        <v>25483.147000000001</v>
      </c>
      <c r="DB11" s="265">
        <v>15000</v>
      </c>
      <c r="DC11" s="112">
        <f>DB11/12*11</f>
        <v>13750</v>
      </c>
      <c r="DD11" s="265">
        <v>15311.880300000001</v>
      </c>
      <c r="DE11" s="265">
        <v>0</v>
      </c>
      <c r="DF11" s="116">
        <v>0</v>
      </c>
      <c r="DG11" s="265">
        <v>0</v>
      </c>
      <c r="DH11" s="265">
        <v>400000</v>
      </c>
      <c r="DI11" s="112">
        <f>DH11/12*11</f>
        <v>366666.66666666669</v>
      </c>
      <c r="DJ11" s="115">
        <v>204519.27369999999</v>
      </c>
      <c r="DK11" s="112">
        <v>0</v>
      </c>
      <c r="DL11" s="12">
        <f t="shared" ref="DL11:DL20" si="33">T11+Y11+AI11+AN11+AS11+AX11+BA11+BD11+BG11+BJ11+BM11+BP11+BX11+CA11+CD11+CG11+CJ11+CM11+CP11+CS11+CY11+DB11+DE11+DH11+AD11</f>
        <v>5942510</v>
      </c>
      <c r="DM11" s="12">
        <f t="shared" ref="DM11:DM20" si="34">U11+Z11+AJ11+AO11+AT11+AY11+BB11+BE11+BH11+BK11+BN11+BQ11+BY11+CB11+CE11+CH11+CK11+CN11+CQ11+CT11+CZ11+DC11+DF11+DI11+AE11</f>
        <v>5490377.8209999995</v>
      </c>
      <c r="DN11" s="12">
        <f t="shared" ref="DN11:DN20" si="35">V11+AA11+AK11+AP11+AU11+AZ11+BC11+BF11+BI11+BL11+BO11+BR11+BZ11+CC11+CF11+CI11+CL11+CO11+CR11+CU11+DA11+DD11+DG11+DJ11+AF11</f>
        <v>5219093.2587000001</v>
      </c>
      <c r="DO11" s="116">
        <v>0</v>
      </c>
      <c r="DP11" s="116">
        <v>0</v>
      </c>
      <c r="DQ11" s="265">
        <v>0</v>
      </c>
      <c r="DR11" s="265">
        <v>1150000</v>
      </c>
      <c r="DS11" s="116">
        <v>40855.095999999998</v>
      </c>
      <c r="DT11" s="116">
        <v>40855.095999999998</v>
      </c>
      <c r="DU11" s="42">
        <v>0</v>
      </c>
      <c r="DV11" s="33">
        <v>0</v>
      </c>
      <c r="DW11" s="47">
        <v>0</v>
      </c>
      <c r="DX11" s="116">
        <v>0</v>
      </c>
      <c r="DY11" s="47">
        <v>0</v>
      </c>
      <c r="DZ11" s="47">
        <v>0</v>
      </c>
      <c r="EA11" s="42">
        <v>0</v>
      </c>
      <c r="EB11" s="33">
        <v>0</v>
      </c>
      <c r="EC11" s="116">
        <v>0</v>
      </c>
      <c r="ED11" s="265">
        <v>0</v>
      </c>
      <c r="EE11" s="115">
        <v>0</v>
      </c>
      <c r="EF11" s="265">
        <v>0</v>
      </c>
      <c r="EG11" s="47">
        <v>0</v>
      </c>
      <c r="EH11" s="12">
        <f t="shared" si="18"/>
        <v>1150000</v>
      </c>
      <c r="EI11" s="12">
        <f t="shared" si="18"/>
        <v>40855.095999999998</v>
      </c>
      <c r="EJ11" s="112">
        <f t="shared" si="19"/>
        <v>40855.095999999998</v>
      </c>
      <c r="EK11" s="14">
        <f>ED11-EH11</f>
        <v>-1150000</v>
      </c>
    </row>
    <row r="12" spans="1:141" s="14" customFormat="1" ht="20.25" customHeight="1">
      <c r="A12" s="21">
        <v>3</v>
      </c>
      <c r="B12" s="110" t="s">
        <v>267</v>
      </c>
      <c r="C12" s="115">
        <v>147384.37549999999</v>
      </c>
      <c r="D12" s="115">
        <v>75696.847599999994</v>
      </c>
      <c r="E12" s="25">
        <f t="shared" si="0"/>
        <v>982194.5</v>
      </c>
      <c r="F12" s="20">
        <f t="shared" si="1"/>
        <v>653985.87500000012</v>
      </c>
      <c r="G12" s="12">
        <f t="shared" si="2"/>
        <v>647641.24049999984</v>
      </c>
      <c r="H12" s="12">
        <f t="shared" si="20"/>
        <v>99.029851447479615</v>
      </c>
      <c r="I12" s="12">
        <f t="shared" si="21"/>
        <v>65.938186428451786</v>
      </c>
      <c r="J12" s="12">
        <f t="shared" si="3"/>
        <v>180725.5</v>
      </c>
      <c r="K12" s="12">
        <f t="shared" si="3"/>
        <v>166748.829</v>
      </c>
      <c r="L12" s="12">
        <f t="shared" si="22"/>
        <v>160309.19450000001</v>
      </c>
      <c r="M12" s="12">
        <f>L12/K12*100</f>
        <v>96.138123104900501</v>
      </c>
      <c r="N12" s="12">
        <f>L12/J12*100</f>
        <v>88.703140674669598</v>
      </c>
      <c r="O12" s="12">
        <f t="shared" si="23"/>
        <v>41412.600000000006</v>
      </c>
      <c r="P12" s="12">
        <f t="shared" si="24"/>
        <v>37961.55000000001</v>
      </c>
      <c r="Q12" s="12">
        <f t="shared" si="25"/>
        <v>28654.802900000002</v>
      </c>
      <c r="R12" s="12">
        <f t="shared" si="4"/>
        <v>75.483753692881336</v>
      </c>
      <c r="S12" s="11">
        <f t="shared" si="5"/>
        <v>69.193440885141229</v>
      </c>
      <c r="T12" s="265">
        <v>0</v>
      </c>
      <c r="U12" s="112">
        <f t="shared" si="26"/>
        <v>0</v>
      </c>
      <c r="V12" s="265">
        <v>296.625</v>
      </c>
      <c r="W12" s="12" t="e">
        <f t="shared" si="6"/>
        <v>#DIV/0!</v>
      </c>
      <c r="X12" s="11" t="e">
        <f t="shared" si="7"/>
        <v>#DIV/0!</v>
      </c>
      <c r="Y12" s="265">
        <v>0</v>
      </c>
      <c r="Z12" s="112">
        <f t="shared" si="27"/>
        <v>0</v>
      </c>
      <c r="AA12" s="265">
        <v>898.96400000000006</v>
      </c>
      <c r="AB12" s="12" t="e">
        <f t="shared" si="28"/>
        <v>#DIV/0!</v>
      </c>
      <c r="AC12" s="11" t="e">
        <f t="shared" si="29"/>
        <v>#DIV/0!</v>
      </c>
      <c r="AD12" s="118">
        <v>41412.600000000006</v>
      </c>
      <c r="AE12" s="118">
        <f>AD12/12*11</f>
        <v>37961.55000000001</v>
      </c>
      <c r="AF12" s="116">
        <v>27459.213900000002</v>
      </c>
      <c r="AG12" s="118">
        <f t="shared" si="30"/>
        <v>72.334280080765922</v>
      </c>
      <c r="AH12" s="118">
        <f t="shared" si="31"/>
        <v>66.306423407368769</v>
      </c>
      <c r="AI12" s="265">
        <v>62127.9</v>
      </c>
      <c r="AJ12" s="112">
        <f>AI12/12*11</f>
        <v>56950.574999999997</v>
      </c>
      <c r="AK12" s="265">
        <v>50415.374000000003</v>
      </c>
      <c r="AL12" s="12">
        <f t="shared" si="8"/>
        <v>88.524784868282723</v>
      </c>
      <c r="AM12" s="11">
        <f t="shared" si="9"/>
        <v>81.147719462592491</v>
      </c>
      <c r="AN12" s="265">
        <v>4183</v>
      </c>
      <c r="AO12" s="116">
        <v>4981.7039999999997</v>
      </c>
      <c r="AP12" s="265">
        <v>5908.6040000000003</v>
      </c>
      <c r="AQ12" s="12">
        <f t="shared" si="10"/>
        <v>118.60608338030522</v>
      </c>
      <c r="AR12" s="11">
        <f t="shared" si="11"/>
        <v>141.25278508247669</v>
      </c>
      <c r="AS12" s="265">
        <v>0</v>
      </c>
      <c r="AT12" s="116">
        <f>AS12*10</f>
        <v>0</v>
      </c>
      <c r="AU12" s="265">
        <v>0</v>
      </c>
      <c r="AV12" s="12" t="e">
        <f t="shared" si="12"/>
        <v>#DIV/0!</v>
      </c>
      <c r="AW12" s="11" t="e">
        <f t="shared" si="13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265">
        <v>0</v>
      </c>
      <c r="BD12" s="265">
        <v>465146.6</v>
      </c>
      <c r="BE12" s="265">
        <v>426383.46</v>
      </c>
      <c r="BF12" s="265">
        <v>426383.46</v>
      </c>
      <c r="BG12" s="265">
        <v>1089.4000000000001</v>
      </c>
      <c r="BH12" s="116">
        <v>745</v>
      </c>
      <c r="BI12" s="265">
        <v>840</v>
      </c>
      <c r="BJ12" s="116">
        <v>0</v>
      </c>
      <c r="BK12" s="116">
        <v>0</v>
      </c>
      <c r="BL12" s="116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4"/>
        <v>9773.6</v>
      </c>
      <c r="BT12" s="12">
        <f t="shared" si="14"/>
        <v>8959.1333333333332</v>
      </c>
      <c r="BU12" s="12">
        <f t="shared" si="32"/>
        <v>10626.5</v>
      </c>
      <c r="BV12" s="12">
        <f t="shared" si="15"/>
        <v>118.61080312827879</v>
      </c>
      <c r="BW12" s="11">
        <f t="shared" si="16"/>
        <v>108.72656953425555</v>
      </c>
      <c r="BX12" s="265">
        <v>8273.6</v>
      </c>
      <c r="BY12" s="116">
        <f>BX12/12*11</f>
        <v>7584.1333333333332</v>
      </c>
      <c r="BZ12" s="265">
        <v>8935.5</v>
      </c>
      <c r="CA12" s="265">
        <v>0</v>
      </c>
      <c r="CB12" s="116">
        <f>CA12*10</f>
        <v>0</v>
      </c>
      <c r="CC12" s="265">
        <v>0</v>
      </c>
      <c r="CD12" s="265">
        <v>0</v>
      </c>
      <c r="CE12" s="116">
        <f>CD12*10</f>
        <v>0</v>
      </c>
      <c r="CF12" s="265">
        <v>0</v>
      </c>
      <c r="CG12" s="265">
        <v>1500</v>
      </c>
      <c r="CH12" s="113">
        <f>CG12/12*11</f>
        <v>1375</v>
      </c>
      <c r="CI12" s="265">
        <v>1691</v>
      </c>
      <c r="CJ12" s="116">
        <v>0</v>
      </c>
      <c r="CK12" s="47">
        <v>0</v>
      </c>
      <c r="CL12" s="116">
        <v>0</v>
      </c>
      <c r="CM12" s="265">
        <v>0</v>
      </c>
      <c r="CN12" s="116">
        <f>CM12*10</f>
        <v>0</v>
      </c>
      <c r="CO12" s="265">
        <v>0</v>
      </c>
      <c r="CP12" s="265">
        <v>270</v>
      </c>
      <c r="CQ12" s="116">
        <v>184</v>
      </c>
      <c r="CR12" s="265">
        <v>308</v>
      </c>
      <c r="CS12" s="265">
        <v>47498</v>
      </c>
      <c r="CT12" s="112">
        <f>CS12/12*11</f>
        <v>43539.833333333328</v>
      </c>
      <c r="CU12" s="265">
        <v>52402.597000000002</v>
      </c>
      <c r="CV12" s="265">
        <v>26130</v>
      </c>
      <c r="CW12" s="112">
        <f>CV12/12*11</f>
        <v>23952.5</v>
      </c>
      <c r="CX12" s="265">
        <v>31848.924999999999</v>
      </c>
      <c r="CY12" s="265">
        <v>3000</v>
      </c>
      <c r="CZ12" s="114">
        <f>CY12/12*11</f>
        <v>2750</v>
      </c>
      <c r="DA12" s="265">
        <v>2714.6165999999998</v>
      </c>
      <c r="DB12" s="265">
        <v>300</v>
      </c>
      <c r="DC12" s="112">
        <f>DB12/12*11</f>
        <v>275</v>
      </c>
      <c r="DD12" s="265">
        <v>0</v>
      </c>
      <c r="DE12" s="265">
        <v>0</v>
      </c>
      <c r="DF12" s="116">
        <v>0</v>
      </c>
      <c r="DG12" s="265">
        <v>0</v>
      </c>
      <c r="DH12" s="265">
        <v>12160.4</v>
      </c>
      <c r="DI12" s="112">
        <f>DH12/12*11</f>
        <v>11147.033333333333</v>
      </c>
      <c r="DJ12" s="115">
        <v>9278.7000000000007</v>
      </c>
      <c r="DK12" s="112">
        <v>0</v>
      </c>
      <c r="DL12" s="12">
        <f t="shared" si="33"/>
        <v>646961.5</v>
      </c>
      <c r="DM12" s="12">
        <f t="shared" si="34"/>
        <v>593877.28900000011</v>
      </c>
      <c r="DN12" s="12">
        <f t="shared" si="35"/>
        <v>587532.65449999983</v>
      </c>
      <c r="DO12" s="116">
        <v>0</v>
      </c>
      <c r="DP12" s="116">
        <v>0</v>
      </c>
      <c r="DQ12" s="265">
        <v>0</v>
      </c>
      <c r="DR12" s="265">
        <v>335233</v>
      </c>
      <c r="DS12" s="116">
        <v>60108.586000000003</v>
      </c>
      <c r="DT12" s="116">
        <v>60108.586000000003</v>
      </c>
      <c r="DU12" s="42">
        <v>0</v>
      </c>
      <c r="DV12" s="33">
        <v>0</v>
      </c>
      <c r="DW12" s="47">
        <v>0</v>
      </c>
      <c r="DX12" s="116">
        <v>0</v>
      </c>
      <c r="DY12" s="47">
        <v>0</v>
      </c>
      <c r="DZ12" s="47">
        <v>0</v>
      </c>
      <c r="EA12" s="42">
        <v>0</v>
      </c>
      <c r="EB12" s="33">
        <v>0</v>
      </c>
      <c r="EC12" s="116">
        <v>0</v>
      </c>
      <c r="ED12" s="265">
        <v>76175.7</v>
      </c>
      <c r="EE12" s="115">
        <v>0</v>
      </c>
      <c r="EF12" s="265">
        <v>76175.7</v>
      </c>
      <c r="EG12" s="47">
        <v>0</v>
      </c>
      <c r="EH12" s="12">
        <f t="shared" si="18"/>
        <v>411408.7</v>
      </c>
      <c r="EI12" s="12">
        <f t="shared" si="18"/>
        <v>60108.586000000003</v>
      </c>
      <c r="EJ12" s="112">
        <f t="shared" si="19"/>
        <v>136284.28599999999</v>
      </c>
      <c r="EK12" s="14">
        <f t="shared" ref="EK12:EK20" si="36">ED12-EH12</f>
        <v>-335233</v>
      </c>
    </row>
    <row r="13" spans="1:141" s="14" customFormat="1" ht="20.25" customHeight="1">
      <c r="A13" s="21">
        <v>4</v>
      </c>
      <c r="B13" s="110" t="s">
        <v>242</v>
      </c>
      <c r="C13" s="115">
        <v>811451.38890000002</v>
      </c>
      <c r="D13" s="115">
        <v>71361.142699999997</v>
      </c>
      <c r="E13" s="25">
        <f t="shared" si="0"/>
        <v>4934363.0180000002</v>
      </c>
      <c r="F13" s="20">
        <f t="shared" si="1"/>
        <v>3143263.85775</v>
      </c>
      <c r="G13" s="12">
        <f t="shared" si="2"/>
        <v>3043305.9517000001</v>
      </c>
      <c r="H13" s="12">
        <f t="shared" si="20"/>
        <v>96.819932701368856</v>
      </c>
      <c r="I13" s="12">
        <f t="shared" si="21"/>
        <v>61.675761199538073</v>
      </c>
      <c r="J13" s="12">
        <f t="shared" si="3"/>
        <v>1415539.6629999999</v>
      </c>
      <c r="K13" s="12">
        <f t="shared" si="3"/>
        <v>1314677.2044166666</v>
      </c>
      <c r="L13" s="12">
        <f t="shared" si="22"/>
        <v>1214078.7316999999</v>
      </c>
      <c r="M13" s="12">
        <f>L13/K13*100</f>
        <v>92.348047689675795</v>
      </c>
      <c r="N13" s="12">
        <f>L13/J13*100</f>
        <v>85.767906292852487</v>
      </c>
      <c r="O13" s="12">
        <f t="shared" si="23"/>
        <v>478833</v>
      </c>
      <c r="P13" s="12">
        <f t="shared" si="24"/>
        <v>438930.25</v>
      </c>
      <c r="Q13" s="12">
        <f t="shared" si="25"/>
        <v>370036.02100000001</v>
      </c>
      <c r="R13" s="12">
        <f t="shared" si="4"/>
        <v>84.30405992751696</v>
      </c>
      <c r="S13" s="11">
        <f t="shared" si="5"/>
        <v>77.278721600223875</v>
      </c>
      <c r="T13" s="265">
        <v>11000</v>
      </c>
      <c r="U13" s="112">
        <f t="shared" si="26"/>
        <v>10083.333333333332</v>
      </c>
      <c r="V13" s="265">
        <v>14146.731</v>
      </c>
      <c r="W13" s="12">
        <f t="shared" si="6"/>
        <v>140.29815867768596</v>
      </c>
      <c r="X13" s="11">
        <f t="shared" si="7"/>
        <v>128.60664545454546</v>
      </c>
      <c r="Y13" s="265">
        <v>27030</v>
      </c>
      <c r="Z13" s="112">
        <f t="shared" si="27"/>
        <v>24777.5</v>
      </c>
      <c r="AA13" s="265">
        <v>17999.307000000001</v>
      </c>
      <c r="AB13" s="12">
        <f t="shared" si="28"/>
        <v>72.643757441226924</v>
      </c>
      <c r="AC13" s="11">
        <f t="shared" si="29"/>
        <v>66.590110987791348</v>
      </c>
      <c r="AD13" s="118">
        <v>440803</v>
      </c>
      <c r="AE13" s="118">
        <f>AD13/12*11</f>
        <v>404069.41666666669</v>
      </c>
      <c r="AF13" s="116">
        <v>337889.98300000001</v>
      </c>
      <c r="AG13" s="118">
        <f t="shared" si="30"/>
        <v>83.621766227048852</v>
      </c>
      <c r="AH13" s="118">
        <f t="shared" si="31"/>
        <v>76.653285708128124</v>
      </c>
      <c r="AI13" s="265">
        <v>298926</v>
      </c>
      <c r="AJ13" s="112">
        <f>AI13/12*11</f>
        <v>274015.5</v>
      </c>
      <c r="AK13" s="265">
        <v>271371.652</v>
      </c>
      <c r="AL13" s="12">
        <f t="shared" si="8"/>
        <v>99.035146551928634</v>
      </c>
      <c r="AM13" s="11">
        <f t="shared" si="9"/>
        <v>90.782217672601249</v>
      </c>
      <c r="AN13" s="265">
        <v>268770</v>
      </c>
      <c r="AO13" s="116">
        <v>263471.68</v>
      </c>
      <c r="AP13" s="265">
        <v>277042.68</v>
      </c>
      <c r="AQ13" s="12">
        <f t="shared" si="10"/>
        <v>105.15083822291641</v>
      </c>
      <c r="AR13" s="11">
        <f t="shared" si="11"/>
        <v>103.07797745284071</v>
      </c>
      <c r="AS13" s="265">
        <v>14000</v>
      </c>
      <c r="AT13" s="116">
        <f>AS13/12*11</f>
        <v>12833.333333333334</v>
      </c>
      <c r="AU13" s="265">
        <v>11909.5</v>
      </c>
      <c r="AV13" s="12">
        <f t="shared" si="12"/>
        <v>92.801298701298691</v>
      </c>
      <c r="AW13" s="11">
        <f t="shared" si="13"/>
        <v>85.067857142857136</v>
      </c>
      <c r="AX13" s="38"/>
      <c r="AY13" s="33">
        <f t="shared" ref="AY13:AY21" si="37">AX13/12*4</f>
        <v>0</v>
      </c>
      <c r="AZ13" s="47"/>
      <c r="BA13" s="38"/>
      <c r="BB13" s="33">
        <f t="shared" ref="BB13:BB21" si="38">BA13/12*4</f>
        <v>0</v>
      </c>
      <c r="BC13" s="265">
        <v>0</v>
      </c>
      <c r="BD13" s="265">
        <v>1198416.8</v>
      </c>
      <c r="BE13" s="265">
        <v>1098548.72</v>
      </c>
      <c r="BF13" s="265">
        <v>1098548.72</v>
      </c>
      <c r="BG13" s="265">
        <v>3486.1</v>
      </c>
      <c r="BH13" s="116">
        <v>2377</v>
      </c>
      <c r="BI13" s="265">
        <v>2951</v>
      </c>
      <c r="BJ13" s="116">
        <v>0</v>
      </c>
      <c r="BK13" s="116">
        <v>0</v>
      </c>
      <c r="BL13" s="116">
        <v>0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4"/>
        <v>39252.5</v>
      </c>
      <c r="BT13" s="33">
        <f>BS13/12*1.4*6</f>
        <v>27476.75</v>
      </c>
      <c r="BU13" s="12">
        <f t="shared" si="32"/>
        <v>51782.778000000006</v>
      </c>
      <c r="BV13" s="12">
        <f t="shared" si="15"/>
        <v>188.46034556488669</v>
      </c>
      <c r="BW13" s="11">
        <f t="shared" si="16"/>
        <v>131.92224189542068</v>
      </c>
      <c r="BX13" s="265">
        <v>22000</v>
      </c>
      <c r="BY13" s="116">
        <f>BX13/12*11</f>
        <v>20166.666666666664</v>
      </c>
      <c r="BZ13" s="265">
        <v>29870.043000000001</v>
      </c>
      <c r="CA13" s="265">
        <v>0</v>
      </c>
      <c r="CB13" s="116">
        <f>CA13/12*11</f>
        <v>0</v>
      </c>
      <c r="CC13" s="265">
        <v>0</v>
      </c>
      <c r="CD13" s="265">
        <v>0</v>
      </c>
      <c r="CE13" s="116">
        <f>CD13/12*11</f>
        <v>0</v>
      </c>
      <c r="CF13" s="265">
        <v>0</v>
      </c>
      <c r="CG13" s="265">
        <v>17252.5</v>
      </c>
      <c r="CH13" s="113">
        <f>CG13/12*11</f>
        <v>15814.791666666666</v>
      </c>
      <c r="CI13" s="265">
        <v>21912.735000000001</v>
      </c>
      <c r="CJ13" s="116">
        <v>0</v>
      </c>
      <c r="CK13" s="47">
        <v>0</v>
      </c>
      <c r="CL13" s="116">
        <v>0</v>
      </c>
      <c r="CM13" s="265">
        <v>3998</v>
      </c>
      <c r="CN13" s="116">
        <f>CM13/12*11</f>
        <v>3664.8333333333335</v>
      </c>
      <c r="CO13" s="265">
        <v>3198.4</v>
      </c>
      <c r="CP13" s="265">
        <v>0</v>
      </c>
      <c r="CQ13" s="116">
        <v>0</v>
      </c>
      <c r="CR13" s="265">
        <v>0</v>
      </c>
      <c r="CS13" s="265">
        <v>247036.1</v>
      </c>
      <c r="CT13" s="112">
        <f>CS13/12*11</f>
        <v>226449.75833333333</v>
      </c>
      <c r="CU13" s="265">
        <v>175726.10769999999</v>
      </c>
      <c r="CV13" s="265">
        <v>67795</v>
      </c>
      <c r="CW13" s="112">
        <f>CV13/12*11</f>
        <v>62145.416666666664</v>
      </c>
      <c r="CX13" s="265">
        <v>60234.263700000003</v>
      </c>
      <c r="CY13" s="265">
        <v>12500</v>
      </c>
      <c r="CZ13" s="114">
        <f>CY13/12*11</f>
        <v>11458.333333333334</v>
      </c>
      <c r="DA13" s="265">
        <v>9619.9470000000001</v>
      </c>
      <c r="DB13" s="265">
        <v>0</v>
      </c>
      <c r="DC13" s="112">
        <f>DB13/12*11</f>
        <v>0</v>
      </c>
      <c r="DD13" s="265">
        <v>0</v>
      </c>
      <c r="DE13" s="265">
        <v>0</v>
      </c>
      <c r="DF13" s="116">
        <v>0</v>
      </c>
      <c r="DG13" s="265">
        <v>0</v>
      </c>
      <c r="DH13" s="265">
        <v>56222.063000000002</v>
      </c>
      <c r="DI13" s="112">
        <f>DH13/12*11</f>
        <v>51536.891083333336</v>
      </c>
      <c r="DJ13" s="115">
        <v>46590.046000000002</v>
      </c>
      <c r="DK13" s="112">
        <v>0</v>
      </c>
      <c r="DL13" s="12">
        <f t="shared" si="33"/>
        <v>2621440.5630000001</v>
      </c>
      <c r="DM13" s="12">
        <f t="shared" si="34"/>
        <v>2419267.7577499999</v>
      </c>
      <c r="DN13" s="12">
        <f t="shared" si="35"/>
        <v>2318776.8517</v>
      </c>
      <c r="DO13" s="116">
        <v>0</v>
      </c>
      <c r="DP13" s="116">
        <v>0</v>
      </c>
      <c r="DQ13" s="265">
        <v>0</v>
      </c>
      <c r="DR13" s="265">
        <v>2312922.4550000001</v>
      </c>
      <c r="DS13" s="116">
        <v>723996.1</v>
      </c>
      <c r="DT13" s="116">
        <v>723996.1</v>
      </c>
      <c r="DU13" s="42">
        <v>0</v>
      </c>
      <c r="DV13" s="33">
        <v>0</v>
      </c>
      <c r="DW13" s="47">
        <v>0</v>
      </c>
      <c r="DX13" s="116">
        <v>0</v>
      </c>
      <c r="DY13" s="47">
        <v>0</v>
      </c>
      <c r="DZ13" s="47">
        <v>0</v>
      </c>
      <c r="EA13" s="42">
        <v>0</v>
      </c>
      <c r="EB13" s="33">
        <v>0</v>
      </c>
      <c r="EC13" s="116">
        <v>533</v>
      </c>
      <c r="ED13" s="265">
        <v>0</v>
      </c>
      <c r="EE13" s="115">
        <v>0</v>
      </c>
      <c r="EF13" s="265">
        <v>0</v>
      </c>
      <c r="EG13" s="47">
        <v>0</v>
      </c>
      <c r="EH13" s="12">
        <f t="shared" si="18"/>
        <v>2312922.4550000001</v>
      </c>
      <c r="EI13" s="12">
        <f t="shared" si="18"/>
        <v>723996.1</v>
      </c>
      <c r="EJ13" s="112">
        <f t="shared" si="19"/>
        <v>724529.1</v>
      </c>
      <c r="EK13" s="14">
        <f t="shared" si="36"/>
        <v>-2312922.4550000001</v>
      </c>
    </row>
    <row r="14" spans="1:141" s="14" customFormat="1" ht="20.25" customHeight="1">
      <c r="A14" s="21">
        <v>5</v>
      </c>
      <c r="B14" s="110" t="s">
        <v>243</v>
      </c>
      <c r="C14" s="115">
        <v>1992415.0183999999</v>
      </c>
      <c r="D14" s="115" t="s">
        <v>273</v>
      </c>
      <c r="E14" s="25">
        <f t="shared" si="0"/>
        <v>1573269.4</v>
      </c>
      <c r="F14" s="20">
        <f t="shared" si="1"/>
        <v>1335478.3760000002</v>
      </c>
      <c r="G14" s="12">
        <f t="shared" si="2"/>
        <v>1177714.9797999999</v>
      </c>
      <c r="H14" s="12">
        <f t="shared" si="20"/>
        <v>88.186750228593723</v>
      </c>
      <c r="I14" s="12">
        <f t="shared" si="21"/>
        <v>74.857807556671474</v>
      </c>
      <c r="J14" s="12">
        <f t="shared" si="3"/>
        <v>1009587.8</v>
      </c>
      <c r="K14" s="12">
        <f t="shared" si="3"/>
        <v>1007784.556</v>
      </c>
      <c r="L14" s="12">
        <f t="shared" si="22"/>
        <v>848138.15980000002</v>
      </c>
      <c r="M14" s="12">
        <f>L14/K14*100</f>
        <v>84.158678037927785</v>
      </c>
      <c r="N14" s="12">
        <f>L14/J14*100</f>
        <v>84.008360620047114</v>
      </c>
      <c r="O14" s="12">
        <f t="shared" si="23"/>
        <v>673100</v>
      </c>
      <c r="P14" s="12">
        <f t="shared" si="24"/>
        <v>617008.33333333337</v>
      </c>
      <c r="Q14" s="12">
        <f t="shared" si="25"/>
        <v>484642.26879999996</v>
      </c>
      <c r="R14" s="12">
        <f t="shared" si="4"/>
        <v>78.547118834159448</v>
      </c>
      <c r="S14" s="11">
        <f t="shared" si="5"/>
        <v>72.001525597979494</v>
      </c>
      <c r="T14" s="265">
        <v>6100</v>
      </c>
      <c r="U14" s="112">
        <f t="shared" si="26"/>
        <v>5591.6666666666661</v>
      </c>
      <c r="V14" s="265">
        <v>5161.1540000000005</v>
      </c>
      <c r="W14" s="12">
        <f t="shared" si="6"/>
        <v>92.300816691505233</v>
      </c>
      <c r="X14" s="11">
        <f t="shared" si="7"/>
        <v>84.609081967213115</v>
      </c>
      <c r="Y14" s="265">
        <v>69000</v>
      </c>
      <c r="Z14" s="112">
        <f t="shared" si="27"/>
        <v>63250</v>
      </c>
      <c r="AA14" s="265">
        <v>58018.053</v>
      </c>
      <c r="AB14" s="12">
        <f t="shared" si="28"/>
        <v>91.72814703557313</v>
      </c>
      <c r="AC14" s="11">
        <f t="shared" si="29"/>
        <v>84.0841347826087</v>
      </c>
      <c r="AD14" s="118">
        <v>598000</v>
      </c>
      <c r="AE14" s="118">
        <f>AD14/12*11</f>
        <v>548166.66666666674</v>
      </c>
      <c r="AF14" s="116">
        <v>421463.06179999997</v>
      </c>
      <c r="AG14" s="118">
        <f t="shared" si="30"/>
        <v>76.885934046822726</v>
      </c>
      <c r="AH14" s="118">
        <f t="shared" si="31"/>
        <v>70.478772876254169</v>
      </c>
      <c r="AI14" s="265">
        <v>58000</v>
      </c>
      <c r="AJ14" s="112">
        <f>AI14/12*11</f>
        <v>53166.666666666664</v>
      </c>
      <c r="AK14" s="265">
        <v>48200.811000000002</v>
      </c>
      <c r="AL14" s="12">
        <f t="shared" si="8"/>
        <v>90.659832601880879</v>
      </c>
      <c r="AM14" s="11">
        <f t="shared" si="9"/>
        <v>83.104846551724137</v>
      </c>
      <c r="AN14" s="265">
        <v>87887</v>
      </c>
      <c r="AO14" s="116">
        <v>162892.15599999999</v>
      </c>
      <c r="AP14" s="265">
        <v>168369.53099999999</v>
      </c>
      <c r="AQ14" s="12">
        <f t="shared" si="10"/>
        <v>103.3625775080293</v>
      </c>
      <c r="AR14" s="11">
        <f t="shared" si="11"/>
        <v>191.5750122316156</v>
      </c>
      <c r="AS14" s="265">
        <v>0</v>
      </c>
      <c r="AT14" s="116">
        <f>AS14/12*11</f>
        <v>0</v>
      </c>
      <c r="AU14" s="265">
        <v>0</v>
      </c>
      <c r="AV14" s="12" t="e">
        <f t="shared" si="12"/>
        <v>#DIV/0!</v>
      </c>
      <c r="AW14" s="11" t="e">
        <f t="shared" si="13"/>
        <v>#DIV/0!</v>
      </c>
      <c r="AX14" s="38"/>
      <c r="AY14" s="33">
        <f t="shared" si="37"/>
        <v>0</v>
      </c>
      <c r="AZ14" s="47"/>
      <c r="BA14" s="38"/>
      <c r="BB14" s="33">
        <f t="shared" si="38"/>
        <v>0</v>
      </c>
      <c r="BC14" s="265">
        <v>0</v>
      </c>
      <c r="BD14" s="265">
        <v>64458.6</v>
      </c>
      <c r="BE14" s="265">
        <v>59087.22</v>
      </c>
      <c r="BF14" s="265">
        <v>59087.22</v>
      </c>
      <c r="BG14" s="265">
        <v>653.6</v>
      </c>
      <c r="BH14" s="116">
        <v>0</v>
      </c>
      <c r="BI14" s="265">
        <v>0</v>
      </c>
      <c r="BJ14" s="116">
        <v>0</v>
      </c>
      <c r="BK14" s="116">
        <v>0</v>
      </c>
      <c r="BL14" s="116">
        <v>0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4"/>
        <v>42152.4</v>
      </c>
      <c r="BT14" s="12">
        <f t="shared" si="14"/>
        <v>38639.700000000004</v>
      </c>
      <c r="BU14" s="12">
        <f t="shared" si="32"/>
        <v>47435.322</v>
      </c>
      <c r="BV14" s="12">
        <f t="shared" si="15"/>
        <v>122.76317362712442</v>
      </c>
      <c r="BW14" s="11">
        <f t="shared" si="16"/>
        <v>112.5329091581974</v>
      </c>
      <c r="BX14" s="265">
        <v>13270.2</v>
      </c>
      <c r="BY14" s="116">
        <f>BX14/12*11</f>
        <v>12164.350000000002</v>
      </c>
      <c r="BZ14" s="265">
        <v>11759.651</v>
      </c>
      <c r="CA14" s="265">
        <v>27311.200000000001</v>
      </c>
      <c r="CB14" s="116">
        <f>CA14/12*11</f>
        <v>25035.266666666666</v>
      </c>
      <c r="CC14" s="265">
        <v>29891.971000000001</v>
      </c>
      <c r="CD14" s="265">
        <v>0</v>
      </c>
      <c r="CE14" s="116">
        <f>CD14/12*11</f>
        <v>0</v>
      </c>
      <c r="CF14" s="265">
        <v>0</v>
      </c>
      <c r="CG14" s="265">
        <v>1571</v>
      </c>
      <c r="CH14" s="113">
        <f>CG14/12*11</f>
        <v>1440.0833333333333</v>
      </c>
      <c r="CI14" s="265">
        <v>5783.7</v>
      </c>
      <c r="CJ14" s="116">
        <v>0</v>
      </c>
      <c r="CK14" s="47">
        <v>0</v>
      </c>
      <c r="CL14" s="116">
        <v>0</v>
      </c>
      <c r="CM14" s="265">
        <v>0</v>
      </c>
      <c r="CN14" s="116">
        <f>CM14/12*11</f>
        <v>0</v>
      </c>
      <c r="CO14" s="265">
        <v>0</v>
      </c>
      <c r="CP14" s="265">
        <v>0</v>
      </c>
      <c r="CQ14" s="116">
        <v>0</v>
      </c>
      <c r="CR14" s="265">
        <v>0</v>
      </c>
      <c r="CS14" s="265">
        <v>125674.4</v>
      </c>
      <c r="CT14" s="112">
        <f>CS14/12*11</f>
        <v>115201.53333333334</v>
      </c>
      <c r="CU14" s="265">
        <v>86859.447</v>
      </c>
      <c r="CV14" s="265">
        <v>45604.4</v>
      </c>
      <c r="CW14" s="112">
        <f>CV14/12*11</f>
        <v>41804.033333333333</v>
      </c>
      <c r="CX14" s="265">
        <v>39477.555</v>
      </c>
      <c r="CY14" s="265">
        <v>15500</v>
      </c>
      <c r="CZ14" s="114">
        <f>CY14/12*11</f>
        <v>14208.333333333334</v>
      </c>
      <c r="DA14" s="265">
        <v>120.80200000000001</v>
      </c>
      <c r="DB14" s="265">
        <v>2000</v>
      </c>
      <c r="DC14" s="112">
        <f>DB14/12*11</f>
        <v>1833.3333333333333</v>
      </c>
      <c r="DD14" s="265">
        <v>4083.7379999999998</v>
      </c>
      <c r="DE14" s="265">
        <v>6800</v>
      </c>
      <c r="DF14" s="116">
        <v>4750</v>
      </c>
      <c r="DG14" s="265">
        <v>6100</v>
      </c>
      <c r="DH14" s="265">
        <v>5274</v>
      </c>
      <c r="DI14" s="112">
        <f>DH14/12*11</f>
        <v>4834.5</v>
      </c>
      <c r="DJ14" s="115">
        <v>8426.24</v>
      </c>
      <c r="DK14" s="112">
        <v>0</v>
      </c>
      <c r="DL14" s="12">
        <f t="shared" si="33"/>
        <v>1081500</v>
      </c>
      <c r="DM14" s="12">
        <f t="shared" si="34"/>
        <v>1071621.7760000001</v>
      </c>
      <c r="DN14" s="12">
        <f t="shared" si="35"/>
        <v>913325.3798</v>
      </c>
      <c r="DO14" s="116">
        <v>0</v>
      </c>
      <c r="DP14" s="116">
        <v>0</v>
      </c>
      <c r="DQ14" s="265">
        <v>0</v>
      </c>
      <c r="DR14" s="265">
        <v>491769.4</v>
      </c>
      <c r="DS14" s="116">
        <v>263856.59999999998</v>
      </c>
      <c r="DT14" s="116">
        <v>263856.59999999998</v>
      </c>
      <c r="DU14" s="42">
        <v>0</v>
      </c>
      <c r="DV14" s="33">
        <v>0</v>
      </c>
      <c r="DW14" s="47">
        <v>0</v>
      </c>
      <c r="DX14" s="116">
        <v>0</v>
      </c>
      <c r="DY14" s="47">
        <v>0</v>
      </c>
      <c r="DZ14" s="47">
        <v>533</v>
      </c>
      <c r="EA14" s="42">
        <v>0</v>
      </c>
      <c r="EB14" s="33">
        <v>0</v>
      </c>
      <c r="EC14" s="116">
        <v>0</v>
      </c>
      <c r="ED14" s="265">
        <v>0</v>
      </c>
      <c r="EE14" s="115">
        <v>0</v>
      </c>
      <c r="EF14" s="265">
        <v>0</v>
      </c>
      <c r="EG14" s="47">
        <v>0</v>
      </c>
      <c r="EH14" s="12">
        <f t="shared" si="18"/>
        <v>491769.4</v>
      </c>
      <c r="EI14" s="12">
        <f t="shared" si="18"/>
        <v>263856.59999999998</v>
      </c>
      <c r="EJ14" s="112">
        <f t="shared" si="19"/>
        <v>264389.59999999998</v>
      </c>
      <c r="EK14" s="14">
        <f t="shared" si="36"/>
        <v>-491769.4</v>
      </c>
    </row>
    <row r="15" spans="1:141" s="14" customFormat="1" ht="20.25" customHeight="1">
      <c r="A15" s="21">
        <v>6</v>
      </c>
      <c r="B15" s="111" t="s">
        <v>268</v>
      </c>
      <c r="C15" s="115">
        <v>11944.711600000001</v>
      </c>
      <c r="D15" s="115">
        <v>43080.4496</v>
      </c>
      <c r="E15" s="25">
        <f t="shared" si="0"/>
        <v>2286664.2999999998</v>
      </c>
      <c r="F15" s="20">
        <f t="shared" si="1"/>
        <v>1553180.3840000003</v>
      </c>
      <c r="G15" s="12">
        <f t="shared" si="2"/>
        <v>1511629.4640000002</v>
      </c>
      <c r="H15" s="12">
        <f t="shared" si="20"/>
        <v>97.324784652958883</v>
      </c>
      <c r="I15" s="12">
        <f t="shared" si="21"/>
        <v>66.106313200411634</v>
      </c>
      <c r="J15" s="12">
        <f t="shared" si="3"/>
        <v>654401.80000000005</v>
      </c>
      <c r="K15" s="12">
        <f t="shared" si="3"/>
        <v>605231.88400000008</v>
      </c>
      <c r="L15" s="12">
        <f t="shared" si="22"/>
        <v>562896.96400000004</v>
      </c>
      <c r="M15" s="12">
        <f>L15/K15*100</f>
        <v>93.005173534446499</v>
      </c>
      <c r="N15" s="12">
        <f>L15/J15*100</f>
        <v>86.017025625540754</v>
      </c>
      <c r="O15" s="12">
        <f t="shared" si="23"/>
        <v>199334.70000000007</v>
      </c>
      <c r="P15" s="12">
        <f t="shared" si="24"/>
        <v>182723.47500000009</v>
      </c>
      <c r="Q15" s="12">
        <f t="shared" si="25"/>
        <v>173483.33600000007</v>
      </c>
      <c r="R15" s="12">
        <f t="shared" si="4"/>
        <v>94.94310241199166</v>
      </c>
      <c r="S15" s="11">
        <f t="shared" si="5"/>
        <v>87.031177210992368</v>
      </c>
      <c r="T15" s="265">
        <v>1829</v>
      </c>
      <c r="U15" s="112">
        <f t="shared" si="26"/>
        <v>1676.5833333333333</v>
      </c>
      <c r="V15" s="265">
        <v>5023.2</v>
      </c>
      <c r="W15" s="12">
        <f t="shared" si="6"/>
        <v>299.60932451911128</v>
      </c>
      <c r="X15" s="11">
        <f t="shared" si="7"/>
        <v>274.6418808091853</v>
      </c>
      <c r="Y15" s="265">
        <v>3129</v>
      </c>
      <c r="Z15" s="112">
        <f t="shared" si="27"/>
        <v>2868.25</v>
      </c>
      <c r="AA15" s="265">
        <v>7119.7560000000003</v>
      </c>
      <c r="AB15" s="12">
        <f t="shared" si="28"/>
        <v>248.22647956070779</v>
      </c>
      <c r="AC15" s="11">
        <f t="shared" si="29"/>
        <v>227.54093959731546</v>
      </c>
      <c r="AD15" s="118">
        <v>194376.70000000007</v>
      </c>
      <c r="AE15" s="118">
        <f>AD15/12*11</f>
        <v>178178.64166666675</v>
      </c>
      <c r="AF15" s="116">
        <v>161340.38000000006</v>
      </c>
      <c r="AG15" s="118">
        <f t="shared" si="30"/>
        <v>90.549786714522511</v>
      </c>
      <c r="AH15" s="118">
        <f t="shared" si="31"/>
        <v>83.00397115497897</v>
      </c>
      <c r="AI15" s="265">
        <v>216800</v>
      </c>
      <c r="AJ15" s="112">
        <f>AI15/12*11</f>
        <v>198733.33333333334</v>
      </c>
      <c r="AK15" s="265">
        <v>182561.49400000001</v>
      </c>
      <c r="AL15" s="12">
        <f t="shared" si="8"/>
        <v>91.862543106340155</v>
      </c>
      <c r="AM15" s="11">
        <f t="shared" si="9"/>
        <v>84.207331180811806</v>
      </c>
      <c r="AN15" s="265">
        <v>48694</v>
      </c>
      <c r="AO15" s="116">
        <v>49999.733999999997</v>
      </c>
      <c r="AP15" s="265">
        <v>52873.546000000002</v>
      </c>
      <c r="AQ15" s="12">
        <f t="shared" si="10"/>
        <v>105.74765457752235</v>
      </c>
      <c r="AR15" s="11">
        <f t="shared" si="11"/>
        <v>108.58328746868197</v>
      </c>
      <c r="AS15" s="265">
        <v>4500</v>
      </c>
      <c r="AT15" s="116">
        <f>AS15/12*11</f>
        <v>4125</v>
      </c>
      <c r="AU15" s="265">
        <v>3655.1</v>
      </c>
      <c r="AV15" s="12">
        <f t="shared" si="12"/>
        <v>88.608484848484849</v>
      </c>
      <c r="AW15" s="11">
        <f t="shared" si="13"/>
        <v>81.224444444444444</v>
      </c>
      <c r="AX15" s="38"/>
      <c r="AY15" s="33">
        <f t="shared" si="37"/>
        <v>0</v>
      </c>
      <c r="AZ15" s="47"/>
      <c r="BA15" s="38"/>
      <c r="BB15" s="33">
        <f t="shared" si="38"/>
        <v>0</v>
      </c>
      <c r="BC15" s="265">
        <v>0</v>
      </c>
      <c r="BD15" s="265">
        <v>1030500</v>
      </c>
      <c r="BE15" s="265">
        <v>944674.5</v>
      </c>
      <c r="BF15" s="265">
        <v>944674.5</v>
      </c>
      <c r="BG15" s="265">
        <v>5231.7</v>
      </c>
      <c r="BH15" s="116">
        <v>3274</v>
      </c>
      <c r="BI15" s="265">
        <v>4058</v>
      </c>
      <c r="BJ15" s="116">
        <v>0</v>
      </c>
      <c r="BK15" s="116">
        <v>0</v>
      </c>
      <c r="BL15" s="116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4"/>
        <v>26555.1</v>
      </c>
      <c r="BT15" s="33">
        <f>BS15/12*1.4*6</f>
        <v>18588.569999999996</v>
      </c>
      <c r="BU15" s="12">
        <f t="shared" si="32"/>
        <v>24095.653000000002</v>
      </c>
      <c r="BV15" s="12">
        <f t="shared" si="15"/>
        <v>129.62617888304484</v>
      </c>
      <c r="BW15" s="11">
        <f t="shared" si="16"/>
        <v>90.738325218131365</v>
      </c>
      <c r="BX15" s="265">
        <v>25267.3</v>
      </c>
      <c r="BY15" s="116">
        <f>BX15/12*11</f>
        <v>23161.691666666666</v>
      </c>
      <c r="BZ15" s="265">
        <v>22318.593000000001</v>
      </c>
      <c r="CA15" s="265">
        <v>0</v>
      </c>
      <c r="CB15" s="116">
        <f>CA15/12*11</f>
        <v>0</v>
      </c>
      <c r="CC15" s="265">
        <v>0</v>
      </c>
      <c r="CD15" s="265">
        <v>0</v>
      </c>
      <c r="CE15" s="116">
        <f>CD15/12*11</f>
        <v>0</v>
      </c>
      <c r="CF15" s="265">
        <v>0</v>
      </c>
      <c r="CG15" s="265">
        <v>1287.8</v>
      </c>
      <c r="CH15" s="113">
        <f>CG15/12*11</f>
        <v>1180.4833333333333</v>
      </c>
      <c r="CI15" s="265">
        <v>1777.06</v>
      </c>
      <c r="CJ15" s="116">
        <v>0</v>
      </c>
      <c r="CK15" s="47">
        <v>0</v>
      </c>
      <c r="CL15" s="116">
        <v>0</v>
      </c>
      <c r="CM15" s="265">
        <v>0</v>
      </c>
      <c r="CN15" s="116">
        <f>CM15/12*11</f>
        <v>0</v>
      </c>
      <c r="CO15" s="265">
        <v>0</v>
      </c>
      <c r="CP15" s="265">
        <v>0</v>
      </c>
      <c r="CQ15" s="116">
        <v>0</v>
      </c>
      <c r="CR15" s="265">
        <v>0</v>
      </c>
      <c r="CS15" s="265">
        <v>138018</v>
      </c>
      <c r="CT15" s="112">
        <f>CS15/12*11</f>
        <v>126516.5</v>
      </c>
      <c r="CU15" s="265">
        <v>107444.93700000001</v>
      </c>
      <c r="CV15" s="265">
        <v>48237</v>
      </c>
      <c r="CW15" s="112">
        <f>CV15/12*11</f>
        <v>44217.25</v>
      </c>
      <c r="CX15" s="265">
        <v>44674.76</v>
      </c>
      <c r="CY15" s="265">
        <v>0</v>
      </c>
      <c r="CZ15" s="114">
        <f>CY15/12*11</f>
        <v>0</v>
      </c>
      <c r="DA15" s="265">
        <v>0</v>
      </c>
      <c r="DB15" s="265">
        <v>0</v>
      </c>
      <c r="DC15" s="112">
        <f>DB15/12*11</f>
        <v>0</v>
      </c>
      <c r="DD15" s="265">
        <v>0</v>
      </c>
      <c r="DE15" s="265">
        <v>0</v>
      </c>
      <c r="DF15" s="116">
        <v>0</v>
      </c>
      <c r="DG15" s="265">
        <v>0</v>
      </c>
      <c r="DH15" s="265">
        <v>20500</v>
      </c>
      <c r="DI15" s="112">
        <f>DH15/12*11</f>
        <v>18791.666666666664</v>
      </c>
      <c r="DJ15" s="115">
        <v>18782.898000000001</v>
      </c>
      <c r="DK15" s="112">
        <v>0</v>
      </c>
      <c r="DL15" s="12">
        <f t="shared" si="33"/>
        <v>1690133.5</v>
      </c>
      <c r="DM15" s="12">
        <f t="shared" si="34"/>
        <v>1553180.3840000003</v>
      </c>
      <c r="DN15" s="12">
        <f t="shared" si="35"/>
        <v>1511629.4640000002</v>
      </c>
      <c r="DO15" s="116">
        <v>0</v>
      </c>
      <c r="DP15" s="116">
        <v>0</v>
      </c>
      <c r="DQ15" s="265">
        <v>0</v>
      </c>
      <c r="DR15" s="265">
        <v>596530.80000000005</v>
      </c>
      <c r="DS15" s="116">
        <v>0</v>
      </c>
      <c r="DT15" s="116">
        <v>0</v>
      </c>
      <c r="DU15" s="42">
        <v>0</v>
      </c>
      <c r="DV15" s="33">
        <v>0</v>
      </c>
      <c r="DW15" s="47">
        <v>0</v>
      </c>
      <c r="DX15" s="116">
        <v>0</v>
      </c>
      <c r="DY15" s="47">
        <v>0</v>
      </c>
      <c r="DZ15" s="47">
        <v>0</v>
      </c>
      <c r="EA15" s="42">
        <v>0</v>
      </c>
      <c r="EB15" s="33">
        <v>0</v>
      </c>
      <c r="EC15" s="116">
        <v>0</v>
      </c>
      <c r="ED15" s="265">
        <v>200000</v>
      </c>
      <c r="EE15" s="115">
        <v>0</v>
      </c>
      <c r="EF15" s="265">
        <v>100000</v>
      </c>
      <c r="EG15" s="47">
        <v>0</v>
      </c>
      <c r="EH15" s="12">
        <f t="shared" si="18"/>
        <v>796530.8</v>
      </c>
      <c r="EI15" s="12">
        <f t="shared" si="18"/>
        <v>0</v>
      </c>
      <c r="EJ15" s="112">
        <f t="shared" si="19"/>
        <v>100000</v>
      </c>
      <c r="EK15" s="14">
        <f t="shared" si="36"/>
        <v>-596530.80000000005</v>
      </c>
    </row>
    <row r="16" spans="1:141" s="14" customFormat="1" ht="20.25" customHeight="1">
      <c r="A16" s="21">
        <v>7</v>
      </c>
      <c r="B16" s="110" t="s">
        <v>244</v>
      </c>
      <c r="C16" s="115">
        <v>111107.8337</v>
      </c>
      <c r="D16" s="115">
        <v>7277.0591999999997</v>
      </c>
      <c r="E16" s="25">
        <f t="shared" si="0"/>
        <v>2796753.5709999995</v>
      </c>
      <c r="F16" s="20">
        <f t="shared" si="1"/>
        <v>2073146.3654666669</v>
      </c>
      <c r="G16" s="12">
        <f t="shared" si="2"/>
        <v>1972373.7886999997</v>
      </c>
      <c r="H16" s="12">
        <f t="shared" si="20"/>
        <v>95.139147990451548</v>
      </c>
      <c r="I16" s="12">
        <f t="shared" si="21"/>
        <v>70.523688935338086</v>
      </c>
      <c r="J16" s="12">
        <f t="shared" si="3"/>
        <v>790410.6</v>
      </c>
      <c r="K16" s="12">
        <f t="shared" si="3"/>
        <v>759796.63000000012</v>
      </c>
      <c r="L16" s="12">
        <f t="shared" si="22"/>
        <v>644132.30989999999</v>
      </c>
      <c r="M16" s="12">
        <f>L16/K16*100</f>
        <v>84.776936941665554</v>
      </c>
      <c r="N16" s="12">
        <f>L16/J16*100</f>
        <v>81.493379504272838</v>
      </c>
      <c r="O16" s="12">
        <f t="shared" si="23"/>
        <v>209550</v>
      </c>
      <c r="P16" s="12">
        <f t="shared" si="24"/>
        <v>192087.50000000003</v>
      </c>
      <c r="Q16" s="12">
        <f t="shared" si="25"/>
        <v>109062.04370000002</v>
      </c>
      <c r="R16" s="12">
        <f t="shared" si="4"/>
        <v>56.777272701242929</v>
      </c>
      <c r="S16" s="11">
        <f t="shared" si="5"/>
        <v>52.045833309472691</v>
      </c>
      <c r="T16" s="265">
        <v>9650</v>
      </c>
      <c r="U16" s="112">
        <f t="shared" si="26"/>
        <v>8845.8333333333321</v>
      </c>
      <c r="V16" s="265">
        <v>1084.7170000000001</v>
      </c>
      <c r="W16" s="12">
        <f t="shared" si="6"/>
        <v>12.262462552991053</v>
      </c>
      <c r="X16" s="11">
        <f t="shared" si="7"/>
        <v>11.240590673575131</v>
      </c>
      <c r="Y16" s="265">
        <v>15300</v>
      </c>
      <c r="Z16" s="112">
        <f t="shared" si="27"/>
        <v>14025</v>
      </c>
      <c r="AA16" s="265">
        <v>4018.1239999999998</v>
      </c>
      <c r="AB16" s="12">
        <f t="shared" si="28"/>
        <v>28.649725490196076</v>
      </c>
      <c r="AC16" s="11">
        <f t="shared" si="29"/>
        <v>26.262248366013068</v>
      </c>
      <c r="AD16" s="118">
        <v>184600</v>
      </c>
      <c r="AE16" s="118">
        <f>AD16/12*11</f>
        <v>169216.66666666669</v>
      </c>
      <c r="AF16" s="116">
        <v>103959.20270000002</v>
      </c>
      <c r="AG16" s="118">
        <f t="shared" si="30"/>
        <v>61.435557588889992</v>
      </c>
      <c r="AH16" s="118">
        <f t="shared" si="31"/>
        <v>56.315927789815831</v>
      </c>
      <c r="AI16" s="265">
        <v>222830</v>
      </c>
      <c r="AJ16" s="112">
        <f>AI16/12*11</f>
        <v>204260.83333333334</v>
      </c>
      <c r="AK16" s="265">
        <v>199803.29240000001</v>
      </c>
      <c r="AL16" s="12">
        <f t="shared" si="8"/>
        <v>97.81772116534006</v>
      </c>
      <c r="AM16" s="11">
        <f t="shared" si="9"/>
        <v>89.666244401561741</v>
      </c>
      <c r="AN16" s="265">
        <v>21270</v>
      </c>
      <c r="AO16" s="116">
        <v>54751.08</v>
      </c>
      <c r="AP16" s="265">
        <v>55925.13</v>
      </c>
      <c r="AQ16" s="12">
        <f t="shared" si="10"/>
        <v>102.14434126230934</v>
      </c>
      <c r="AR16" s="11">
        <f t="shared" si="11"/>
        <v>262.92961918194641</v>
      </c>
      <c r="AS16" s="265">
        <v>10500</v>
      </c>
      <c r="AT16" s="116">
        <f>AS16/12*11</f>
        <v>9625</v>
      </c>
      <c r="AU16" s="265">
        <v>9166.9</v>
      </c>
      <c r="AV16" s="12">
        <f t="shared" si="12"/>
        <v>95.240519480519481</v>
      </c>
      <c r="AW16" s="11">
        <f t="shared" si="13"/>
        <v>87.30380952380952</v>
      </c>
      <c r="AX16" s="38"/>
      <c r="AY16" s="33">
        <f t="shared" si="37"/>
        <v>0</v>
      </c>
      <c r="AZ16" s="47"/>
      <c r="BA16" s="38"/>
      <c r="BB16" s="33">
        <f t="shared" si="38"/>
        <v>0</v>
      </c>
      <c r="BC16" s="265">
        <v>0</v>
      </c>
      <c r="BD16" s="265">
        <v>1236925.3999999999</v>
      </c>
      <c r="BE16" s="265">
        <v>1133848.46</v>
      </c>
      <c r="BF16" s="265">
        <v>1133848.46</v>
      </c>
      <c r="BG16" s="265">
        <v>5665</v>
      </c>
      <c r="BH16" s="116">
        <v>3871</v>
      </c>
      <c r="BI16" s="265">
        <v>4796</v>
      </c>
      <c r="BJ16" s="116">
        <v>0</v>
      </c>
      <c r="BK16" s="116">
        <v>0</v>
      </c>
      <c r="BL16" s="116">
        <v>0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4"/>
        <v>29529</v>
      </c>
      <c r="BT16" s="12">
        <f t="shared" si="14"/>
        <v>27068.25</v>
      </c>
      <c r="BU16" s="12">
        <f t="shared" si="32"/>
        <v>18662.034</v>
      </c>
      <c r="BV16" s="12">
        <f t="shared" si="15"/>
        <v>68.944368402094696</v>
      </c>
      <c r="BW16" s="11">
        <f t="shared" si="16"/>
        <v>63.199004368586806</v>
      </c>
      <c r="BX16" s="265">
        <v>25225</v>
      </c>
      <c r="BY16" s="116">
        <f>BX16/12*11</f>
        <v>23122.916666666668</v>
      </c>
      <c r="BZ16" s="265">
        <v>15068.805</v>
      </c>
      <c r="CA16" s="265">
        <v>560</v>
      </c>
      <c r="CB16" s="116">
        <f>CA16/12*11</f>
        <v>513.33333333333326</v>
      </c>
      <c r="CC16" s="265">
        <v>326.57900000000001</v>
      </c>
      <c r="CD16" s="265">
        <v>0</v>
      </c>
      <c r="CE16" s="116">
        <f>CD16/12*11</f>
        <v>0</v>
      </c>
      <c r="CF16" s="265">
        <v>0</v>
      </c>
      <c r="CG16" s="265">
        <v>3744</v>
      </c>
      <c r="CH16" s="113">
        <f>CG16/12*11</f>
        <v>3432</v>
      </c>
      <c r="CI16" s="265">
        <v>3266.65</v>
      </c>
      <c r="CJ16" s="116">
        <v>0</v>
      </c>
      <c r="CK16" s="47">
        <v>0</v>
      </c>
      <c r="CL16" s="116">
        <v>0</v>
      </c>
      <c r="CM16" s="265">
        <v>1999</v>
      </c>
      <c r="CN16" s="116">
        <f>CM16/12*11</f>
        <v>1832.4166666666667</v>
      </c>
      <c r="CO16" s="265">
        <v>1399.16</v>
      </c>
      <c r="CP16" s="265">
        <v>0</v>
      </c>
      <c r="CQ16" s="116">
        <v>0</v>
      </c>
      <c r="CR16" s="265">
        <v>0</v>
      </c>
      <c r="CS16" s="265">
        <v>202502.7</v>
      </c>
      <c r="CT16" s="112">
        <f>CS16/12*11</f>
        <v>185627.47500000003</v>
      </c>
      <c r="CU16" s="265">
        <v>147523.69779999999</v>
      </c>
      <c r="CV16" s="265">
        <v>68000</v>
      </c>
      <c r="CW16" s="112">
        <f>CV16/12*11</f>
        <v>62333.333333333336</v>
      </c>
      <c r="CX16" s="265">
        <v>53749.698799999998</v>
      </c>
      <c r="CY16" s="265">
        <v>20000</v>
      </c>
      <c r="CZ16" s="114">
        <f>CY16/12*11</f>
        <v>18333.333333333336</v>
      </c>
      <c r="DA16" s="265">
        <v>46634</v>
      </c>
      <c r="DB16" s="265">
        <v>1000</v>
      </c>
      <c r="DC16" s="112">
        <f>DB16/12*11</f>
        <v>916.66666666666663</v>
      </c>
      <c r="DD16" s="265">
        <v>40</v>
      </c>
      <c r="DE16" s="265">
        <v>0</v>
      </c>
      <c r="DF16" s="116">
        <v>0</v>
      </c>
      <c r="DG16" s="265">
        <v>14400</v>
      </c>
      <c r="DH16" s="265">
        <v>73228.899999999994</v>
      </c>
      <c r="DI16" s="112">
        <f>DH16/12*11</f>
        <v>67126.491666666669</v>
      </c>
      <c r="DJ16" s="115">
        <v>57315.212</v>
      </c>
      <c r="DK16" s="112">
        <v>0</v>
      </c>
      <c r="DL16" s="12">
        <f t="shared" si="33"/>
        <v>2034999.9999999998</v>
      </c>
      <c r="DM16" s="12">
        <f t="shared" si="34"/>
        <v>1899348.5066666668</v>
      </c>
      <c r="DN16" s="12">
        <f t="shared" si="35"/>
        <v>1798575.9298999996</v>
      </c>
      <c r="DO16" s="116">
        <v>0</v>
      </c>
      <c r="DP16" s="116">
        <v>0</v>
      </c>
      <c r="DQ16" s="265">
        <v>0</v>
      </c>
      <c r="DR16" s="265">
        <v>761753.571</v>
      </c>
      <c r="DS16" s="116">
        <v>173797.85879999999</v>
      </c>
      <c r="DT16" s="116">
        <v>173797.85879999999</v>
      </c>
      <c r="DU16" s="42">
        <v>0</v>
      </c>
      <c r="DV16" s="33">
        <v>0</v>
      </c>
      <c r="DW16" s="47">
        <v>0</v>
      </c>
      <c r="DX16" s="116">
        <v>0</v>
      </c>
      <c r="DY16" s="47">
        <v>0</v>
      </c>
      <c r="DZ16" s="47">
        <v>0</v>
      </c>
      <c r="EA16" s="42">
        <v>0</v>
      </c>
      <c r="EB16" s="33">
        <v>0</v>
      </c>
      <c r="EC16" s="116">
        <v>0</v>
      </c>
      <c r="ED16" s="265">
        <v>0</v>
      </c>
      <c r="EE16" s="115">
        <v>0</v>
      </c>
      <c r="EF16" s="265">
        <v>0</v>
      </c>
      <c r="EG16" s="47">
        <v>0</v>
      </c>
      <c r="EH16" s="12">
        <f t="shared" si="18"/>
        <v>761753.571</v>
      </c>
      <c r="EI16" s="12">
        <f t="shared" si="18"/>
        <v>173797.85879999999</v>
      </c>
      <c r="EJ16" s="112">
        <f t="shared" si="19"/>
        <v>173797.85879999999</v>
      </c>
      <c r="EK16" s="14">
        <f t="shared" si="36"/>
        <v>-761753.571</v>
      </c>
    </row>
    <row r="17" spans="1:141" s="14" customFormat="1" ht="20.25" customHeight="1">
      <c r="A17" s="21">
        <v>8</v>
      </c>
      <c r="B17" s="110" t="s">
        <v>90</v>
      </c>
      <c r="C17" s="115">
        <v>40473.337899999999</v>
      </c>
      <c r="D17" s="115">
        <v>3134.7619</v>
      </c>
      <c r="E17" s="25">
        <f t="shared" si="0"/>
        <v>709267.00399999996</v>
      </c>
      <c r="F17" s="20">
        <f t="shared" si="1"/>
        <v>668014.22899999993</v>
      </c>
      <c r="G17" s="12">
        <f t="shared" si="2"/>
        <v>698297.19750000001</v>
      </c>
      <c r="H17" s="12">
        <f t="shared" si="20"/>
        <v>104.53328195498663</v>
      </c>
      <c r="I17" s="12">
        <f t="shared" si="21"/>
        <v>98.453360097377384</v>
      </c>
      <c r="J17" s="12">
        <f t="shared" si="3"/>
        <v>217126.5</v>
      </c>
      <c r="K17" s="12">
        <f t="shared" si="3"/>
        <v>205392.80900000001</v>
      </c>
      <c r="L17" s="12">
        <f t="shared" si="22"/>
        <v>235675.7775</v>
      </c>
      <c r="M17" s="12">
        <f>L17/K17*100</f>
        <v>114.74392830374114</v>
      </c>
      <c r="N17" s="12">
        <f>L17/J17*100</f>
        <v>108.5430739684009</v>
      </c>
      <c r="O17" s="12">
        <f t="shared" si="23"/>
        <v>38000</v>
      </c>
      <c r="P17" s="12">
        <f t="shared" si="24"/>
        <v>34833.333333333328</v>
      </c>
      <c r="Q17" s="12">
        <f t="shared" si="25"/>
        <v>49915.089500000002</v>
      </c>
      <c r="R17" s="12">
        <f t="shared" si="4"/>
        <v>143.29690765550242</v>
      </c>
      <c r="S17" s="11">
        <f t="shared" si="5"/>
        <v>131.35549868421052</v>
      </c>
      <c r="T17" s="265">
        <v>0</v>
      </c>
      <c r="U17" s="112">
        <f t="shared" si="26"/>
        <v>0</v>
      </c>
      <c r="V17" s="265">
        <v>1792.66</v>
      </c>
      <c r="W17" s="12" t="e">
        <f t="shared" si="6"/>
        <v>#DIV/0!</v>
      </c>
      <c r="X17" s="11" t="e">
        <f t="shared" si="7"/>
        <v>#DIV/0!</v>
      </c>
      <c r="Y17" s="265">
        <v>0</v>
      </c>
      <c r="Z17" s="112">
        <f t="shared" si="27"/>
        <v>0</v>
      </c>
      <c r="AA17" s="265">
        <v>4025.1959999999999</v>
      </c>
      <c r="AB17" s="12" t="e">
        <f t="shared" si="28"/>
        <v>#DIV/0!</v>
      </c>
      <c r="AC17" s="11" t="e">
        <f t="shared" si="29"/>
        <v>#DIV/0!</v>
      </c>
      <c r="AD17" s="118">
        <v>38000</v>
      </c>
      <c r="AE17" s="118">
        <f>AD17/12*11</f>
        <v>34833.333333333328</v>
      </c>
      <c r="AF17" s="116">
        <v>44097.233500000002</v>
      </c>
      <c r="AG17" s="118">
        <f t="shared" si="30"/>
        <v>126.59492870813401</v>
      </c>
      <c r="AH17" s="118">
        <f t="shared" si="31"/>
        <v>116.04535131578947</v>
      </c>
      <c r="AI17" s="265">
        <v>56000</v>
      </c>
      <c r="AJ17" s="112">
        <f>AI17/12*11</f>
        <v>51333.333333333336</v>
      </c>
      <c r="AK17" s="265">
        <v>55182.885999999999</v>
      </c>
      <c r="AL17" s="12">
        <f t="shared" si="8"/>
        <v>107.49912857142856</v>
      </c>
      <c r="AM17" s="11">
        <f t="shared" si="9"/>
        <v>98.540867857142857</v>
      </c>
      <c r="AN17" s="265">
        <v>39720</v>
      </c>
      <c r="AO17" s="116">
        <v>42770.184000000001</v>
      </c>
      <c r="AP17" s="265">
        <v>63605.184000000001</v>
      </c>
      <c r="AQ17" s="12">
        <f t="shared" si="10"/>
        <v>148.71384233465071</v>
      </c>
      <c r="AR17" s="11">
        <f t="shared" si="11"/>
        <v>160.13389728096678</v>
      </c>
      <c r="AS17" s="265">
        <v>0</v>
      </c>
      <c r="AT17" s="116">
        <f>AS17/12*11</f>
        <v>0</v>
      </c>
      <c r="AU17" s="265">
        <v>0</v>
      </c>
      <c r="AV17" s="12" t="e">
        <f t="shared" si="12"/>
        <v>#DIV/0!</v>
      </c>
      <c r="AW17" s="11" t="e">
        <f t="shared" si="13"/>
        <v>#DIV/0!</v>
      </c>
      <c r="AX17" s="38"/>
      <c r="AY17" s="33">
        <f t="shared" si="37"/>
        <v>0</v>
      </c>
      <c r="AZ17" s="47"/>
      <c r="BA17" s="38"/>
      <c r="BB17" s="33">
        <f t="shared" si="38"/>
        <v>0</v>
      </c>
      <c r="BC17" s="265">
        <v>0</v>
      </c>
      <c r="BD17" s="265">
        <v>360884</v>
      </c>
      <c r="BE17" s="265">
        <v>330810.32</v>
      </c>
      <c r="BF17" s="265">
        <v>330810.32</v>
      </c>
      <c r="BG17" s="265">
        <v>0</v>
      </c>
      <c r="BH17" s="116">
        <v>0</v>
      </c>
      <c r="BI17" s="265">
        <v>0</v>
      </c>
      <c r="BJ17" s="116">
        <v>0</v>
      </c>
      <c r="BK17" s="116">
        <v>0</v>
      </c>
      <c r="BL17" s="116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4"/>
        <v>8906.5</v>
      </c>
      <c r="BT17" s="33">
        <f>BS17/12*1.4*6</f>
        <v>6234.55</v>
      </c>
      <c r="BU17" s="12">
        <f t="shared" si="32"/>
        <v>7402.7070000000003</v>
      </c>
      <c r="BV17" s="12">
        <f t="shared" si="15"/>
        <v>118.73682944238158</v>
      </c>
      <c r="BW17" s="11">
        <f t="shared" si="16"/>
        <v>83.115780609667098</v>
      </c>
      <c r="BX17" s="265">
        <v>8500</v>
      </c>
      <c r="BY17" s="116">
        <f>BX17/12*11</f>
        <v>7791.666666666667</v>
      </c>
      <c r="BZ17" s="265">
        <v>7210.7070000000003</v>
      </c>
      <c r="CA17" s="265">
        <v>0</v>
      </c>
      <c r="CB17" s="116">
        <f>CA17/12*11</f>
        <v>0</v>
      </c>
      <c r="CC17" s="265">
        <v>0</v>
      </c>
      <c r="CD17" s="265">
        <v>0</v>
      </c>
      <c r="CE17" s="116">
        <f>CD17/12*11</f>
        <v>0</v>
      </c>
      <c r="CF17" s="265">
        <v>0</v>
      </c>
      <c r="CG17" s="265">
        <v>406.5</v>
      </c>
      <c r="CH17" s="113">
        <f>CG17/12*11</f>
        <v>372.625</v>
      </c>
      <c r="CI17" s="265">
        <v>192</v>
      </c>
      <c r="CJ17" s="116">
        <v>0</v>
      </c>
      <c r="CK17" s="47">
        <v>0</v>
      </c>
      <c r="CL17" s="116">
        <v>0</v>
      </c>
      <c r="CM17" s="265">
        <v>0</v>
      </c>
      <c r="CN17" s="116">
        <f>CM17/12*11</f>
        <v>0</v>
      </c>
      <c r="CO17" s="265">
        <v>0</v>
      </c>
      <c r="CP17" s="265">
        <v>0</v>
      </c>
      <c r="CQ17" s="116">
        <v>0</v>
      </c>
      <c r="CR17" s="265">
        <v>0</v>
      </c>
      <c r="CS17" s="265">
        <v>36500</v>
      </c>
      <c r="CT17" s="112">
        <f>CS17/12*11</f>
        <v>33458.333333333328</v>
      </c>
      <c r="CU17" s="265">
        <v>39596.771999999997</v>
      </c>
      <c r="CV17" s="265">
        <v>9500</v>
      </c>
      <c r="CW17" s="112">
        <f>CV17/12*11</f>
        <v>8708.3333333333321</v>
      </c>
      <c r="CX17" s="265">
        <v>12007.630999999999</v>
      </c>
      <c r="CY17" s="265">
        <v>30500</v>
      </c>
      <c r="CZ17" s="114">
        <f>CY17/12*11</f>
        <v>27958.333333333332</v>
      </c>
      <c r="DA17" s="265">
        <v>15558.039000000001</v>
      </c>
      <c r="DB17" s="265">
        <v>0</v>
      </c>
      <c r="DC17" s="112">
        <f>DB17/12*11</f>
        <v>0</v>
      </c>
      <c r="DD17" s="265">
        <v>304</v>
      </c>
      <c r="DE17" s="265">
        <v>0</v>
      </c>
      <c r="DF17" s="116">
        <v>0</v>
      </c>
      <c r="DG17" s="265">
        <v>0</v>
      </c>
      <c r="DH17" s="265">
        <v>7500</v>
      </c>
      <c r="DI17" s="112">
        <f>DH17/12*11</f>
        <v>6875</v>
      </c>
      <c r="DJ17" s="115">
        <v>4111.1000000000004</v>
      </c>
      <c r="DK17" s="112">
        <v>0</v>
      </c>
      <c r="DL17" s="12">
        <f t="shared" si="33"/>
        <v>578010.5</v>
      </c>
      <c r="DM17" s="12">
        <f t="shared" si="34"/>
        <v>536203.12899999996</v>
      </c>
      <c r="DN17" s="12">
        <f t="shared" si="35"/>
        <v>566486.09750000003</v>
      </c>
      <c r="DO17" s="116">
        <v>0</v>
      </c>
      <c r="DP17" s="116">
        <v>0</v>
      </c>
      <c r="DQ17" s="265">
        <v>0</v>
      </c>
      <c r="DR17" s="265">
        <v>131256.50399999999</v>
      </c>
      <c r="DS17" s="116">
        <v>131811.1</v>
      </c>
      <c r="DT17" s="116">
        <v>131811.1</v>
      </c>
      <c r="DU17" s="42">
        <v>0</v>
      </c>
      <c r="DV17" s="33">
        <v>0</v>
      </c>
      <c r="DW17" s="47">
        <v>0</v>
      </c>
      <c r="DX17" s="116">
        <v>0</v>
      </c>
      <c r="DY17" s="47">
        <v>0</v>
      </c>
      <c r="DZ17" s="47">
        <v>0</v>
      </c>
      <c r="EA17" s="42">
        <v>0</v>
      </c>
      <c r="EB17" s="33">
        <v>0</v>
      </c>
      <c r="EC17" s="116">
        <v>0</v>
      </c>
      <c r="ED17" s="265">
        <v>0</v>
      </c>
      <c r="EE17" s="115">
        <v>0</v>
      </c>
      <c r="EF17" s="265">
        <v>0</v>
      </c>
      <c r="EG17" s="47">
        <v>0</v>
      </c>
      <c r="EH17" s="12">
        <f t="shared" si="18"/>
        <v>131256.50399999999</v>
      </c>
      <c r="EI17" s="12">
        <f t="shared" si="18"/>
        <v>131811.1</v>
      </c>
      <c r="EJ17" s="112">
        <f t="shared" si="19"/>
        <v>131811.1</v>
      </c>
      <c r="EK17" s="14">
        <f t="shared" si="36"/>
        <v>-131256.50399999999</v>
      </c>
    </row>
    <row r="18" spans="1:141" s="14" customFormat="1" ht="20.25" customHeight="1">
      <c r="A18" s="21">
        <v>9</v>
      </c>
      <c r="B18" s="110" t="s">
        <v>245</v>
      </c>
      <c r="C18" s="115">
        <v>294618.17290000001</v>
      </c>
      <c r="D18" s="115">
        <v>8064.7076999999999</v>
      </c>
      <c r="E18" s="25">
        <f t="shared" si="0"/>
        <v>211406.8</v>
      </c>
      <c r="F18" s="20">
        <f t="shared" si="1"/>
        <v>194210.13466666668</v>
      </c>
      <c r="G18" s="12">
        <f t="shared" si="2"/>
        <v>199600.93900000001</v>
      </c>
      <c r="H18" s="12">
        <f t="shared" si="20"/>
        <v>102.77575850641669</v>
      </c>
      <c r="I18" s="12">
        <f t="shared" si="21"/>
        <v>94.415571779148081</v>
      </c>
      <c r="J18" s="12">
        <f t="shared" si="3"/>
        <v>118600</v>
      </c>
      <c r="K18" s="12">
        <f t="shared" si="3"/>
        <v>109100.21466666667</v>
      </c>
      <c r="L18" s="12">
        <f t="shared" si="22"/>
        <v>114491.019</v>
      </c>
      <c r="M18" s="12">
        <f>L18/K18*100</f>
        <v>104.94114915337593</v>
      </c>
      <c r="N18" s="12">
        <f>L18/J18*100</f>
        <v>96.535429173693089</v>
      </c>
      <c r="O18" s="12">
        <f t="shared" si="23"/>
        <v>45000</v>
      </c>
      <c r="P18" s="12">
        <f t="shared" si="24"/>
        <v>41250</v>
      </c>
      <c r="Q18" s="12">
        <f t="shared" si="25"/>
        <v>47059.547000000006</v>
      </c>
      <c r="R18" s="12">
        <f t="shared" si="4"/>
        <v>114.08375030303031</v>
      </c>
      <c r="S18" s="11">
        <f t="shared" si="5"/>
        <v>104.57677111111113</v>
      </c>
      <c r="T18" s="265">
        <v>0</v>
      </c>
      <c r="U18" s="112">
        <f t="shared" si="26"/>
        <v>0</v>
      </c>
      <c r="V18" s="265">
        <v>5436.2560000000003</v>
      </c>
      <c r="W18" s="12" t="e">
        <f t="shared" si="6"/>
        <v>#DIV/0!</v>
      </c>
      <c r="X18" s="11" t="e">
        <f t="shared" si="7"/>
        <v>#DIV/0!</v>
      </c>
      <c r="Y18" s="265">
        <v>0</v>
      </c>
      <c r="Z18" s="112">
        <f t="shared" si="27"/>
        <v>0</v>
      </c>
      <c r="AA18" s="265">
        <v>5591.44</v>
      </c>
      <c r="AB18" s="12" t="e">
        <f t="shared" si="28"/>
        <v>#DIV/0!</v>
      </c>
      <c r="AC18" s="11" t="e">
        <f t="shared" si="29"/>
        <v>#DIV/0!</v>
      </c>
      <c r="AD18" s="118">
        <v>45000</v>
      </c>
      <c r="AE18" s="118">
        <f>AD18/12*11</f>
        <v>41250</v>
      </c>
      <c r="AF18" s="116">
        <v>36031.85100000001</v>
      </c>
      <c r="AG18" s="118">
        <f t="shared" si="30"/>
        <v>87.349941818181847</v>
      </c>
      <c r="AH18" s="118">
        <f t="shared" si="31"/>
        <v>80.070780000000013</v>
      </c>
      <c r="AI18" s="265">
        <v>23000</v>
      </c>
      <c r="AJ18" s="112">
        <f>AI18/12*11</f>
        <v>21083.333333333336</v>
      </c>
      <c r="AK18" s="265">
        <v>22778.242999999999</v>
      </c>
      <c r="AL18" s="12">
        <f t="shared" si="8"/>
        <v>108.03909723320156</v>
      </c>
      <c r="AM18" s="11">
        <f t="shared" si="9"/>
        <v>99.03583913043478</v>
      </c>
      <c r="AN18" s="265">
        <v>7200</v>
      </c>
      <c r="AO18" s="116">
        <v>6983.5479999999998</v>
      </c>
      <c r="AP18" s="265">
        <v>7198.5479999999998</v>
      </c>
      <c r="AQ18" s="12">
        <f t="shared" si="10"/>
        <v>103.07866431218058</v>
      </c>
      <c r="AR18" s="11">
        <f t="shared" si="11"/>
        <v>99.979833333333332</v>
      </c>
      <c r="AS18" s="265">
        <v>0</v>
      </c>
      <c r="AT18" s="116">
        <f>AS18/12*11</f>
        <v>0</v>
      </c>
      <c r="AU18" s="265">
        <v>0</v>
      </c>
      <c r="AV18" s="12" t="e">
        <f t="shared" si="12"/>
        <v>#DIV/0!</v>
      </c>
      <c r="AW18" s="11" t="e">
        <f t="shared" si="13"/>
        <v>#DIV/0!</v>
      </c>
      <c r="AX18" s="38"/>
      <c r="AY18" s="33">
        <f t="shared" si="37"/>
        <v>0</v>
      </c>
      <c r="AZ18" s="47"/>
      <c r="BA18" s="38"/>
      <c r="BB18" s="33">
        <f t="shared" si="38"/>
        <v>0</v>
      </c>
      <c r="BC18" s="265">
        <v>0</v>
      </c>
      <c r="BD18" s="265">
        <v>92806.8</v>
      </c>
      <c r="BE18" s="265">
        <v>85109.92</v>
      </c>
      <c r="BF18" s="265">
        <v>85109.92</v>
      </c>
      <c r="BG18" s="265">
        <v>0</v>
      </c>
      <c r="BH18" s="116">
        <v>0</v>
      </c>
      <c r="BI18" s="265">
        <v>0</v>
      </c>
      <c r="BJ18" s="116">
        <v>0</v>
      </c>
      <c r="BK18" s="116">
        <v>0</v>
      </c>
      <c r="BL18" s="116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4"/>
        <v>9000</v>
      </c>
      <c r="BT18" s="33">
        <f>BS18/12*1.4*6</f>
        <v>6300</v>
      </c>
      <c r="BU18" s="12">
        <f t="shared" si="32"/>
        <v>8503.0299999999988</v>
      </c>
      <c r="BV18" s="12">
        <f t="shared" si="15"/>
        <v>134.96873015873015</v>
      </c>
      <c r="BW18" s="11">
        <f t="shared" si="16"/>
        <v>94.47811111111109</v>
      </c>
      <c r="BX18" s="265">
        <v>8700</v>
      </c>
      <c r="BY18" s="116">
        <f>BX18/12*11</f>
        <v>7975</v>
      </c>
      <c r="BZ18" s="265">
        <v>7956.53</v>
      </c>
      <c r="CA18" s="265">
        <v>0</v>
      </c>
      <c r="CB18" s="116">
        <f>CA18/12*11</f>
        <v>0</v>
      </c>
      <c r="CC18" s="265">
        <v>0</v>
      </c>
      <c r="CD18" s="265">
        <v>0</v>
      </c>
      <c r="CE18" s="116">
        <f>CD18/12*11</f>
        <v>0</v>
      </c>
      <c r="CF18" s="265">
        <v>0</v>
      </c>
      <c r="CG18" s="265">
        <v>300</v>
      </c>
      <c r="CH18" s="113">
        <f>CG18/12*11</f>
        <v>275</v>
      </c>
      <c r="CI18" s="265">
        <v>546.5</v>
      </c>
      <c r="CJ18" s="116">
        <v>0</v>
      </c>
      <c r="CK18" s="47">
        <v>0</v>
      </c>
      <c r="CL18" s="116">
        <v>0</v>
      </c>
      <c r="CM18" s="265">
        <v>0</v>
      </c>
      <c r="CN18" s="116">
        <f>CM18/12*11</f>
        <v>0</v>
      </c>
      <c r="CO18" s="265">
        <v>0</v>
      </c>
      <c r="CP18" s="265">
        <v>0</v>
      </c>
      <c r="CQ18" s="116">
        <v>0</v>
      </c>
      <c r="CR18" s="265">
        <v>0</v>
      </c>
      <c r="CS18" s="265">
        <v>14000</v>
      </c>
      <c r="CT18" s="112">
        <f>CS18/12*11</f>
        <v>12833.333333333334</v>
      </c>
      <c r="CU18" s="265">
        <v>12233.751</v>
      </c>
      <c r="CV18" s="265">
        <v>5000</v>
      </c>
      <c r="CW18" s="112">
        <f>CV18/12*11</f>
        <v>4583.3333333333339</v>
      </c>
      <c r="CX18" s="265">
        <v>4729.6000000000004</v>
      </c>
      <c r="CY18" s="265">
        <v>18700</v>
      </c>
      <c r="CZ18" s="114">
        <f>CY18/12*11</f>
        <v>17141.666666666664</v>
      </c>
      <c r="DA18" s="265">
        <v>14967.9</v>
      </c>
      <c r="DB18" s="265">
        <v>600</v>
      </c>
      <c r="DC18" s="112">
        <f>DB18/12*11</f>
        <v>550</v>
      </c>
      <c r="DD18" s="265">
        <v>600</v>
      </c>
      <c r="DE18" s="265">
        <v>0</v>
      </c>
      <c r="DF18" s="116">
        <v>0</v>
      </c>
      <c r="DG18" s="265">
        <v>0</v>
      </c>
      <c r="DH18" s="265">
        <v>1100</v>
      </c>
      <c r="DI18" s="112">
        <f>DH18/12*11</f>
        <v>1008.3333333333334</v>
      </c>
      <c r="DJ18" s="115">
        <v>1150</v>
      </c>
      <c r="DK18" s="112">
        <v>0</v>
      </c>
      <c r="DL18" s="12">
        <f t="shared" si="33"/>
        <v>211406.8</v>
      </c>
      <c r="DM18" s="12">
        <f t="shared" si="34"/>
        <v>194210.13466666668</v>
      </c>
      <c r="DN18" s="12">
        <f t="shared" si="35"/>
        <v>199600.93900000001</v>
      </c>
      <c r="DO18" s="116">
        <v>0</v>
      </c>
      <c r="DP18" s="116">
        <v>0</v>
      </c>
      <c r="DQ18" s="265">
        <v>0</v>
      </c>
      <c r="DR18" s="265">
        <v>0</v>
      </c>
      <c r="DS18" s="116">
        <v>0</v>
      </c>
      <c r="DT18" s="116">
        <v>0</v>
      </c>
      <c r="DU18" s="42">
        <v>0</v>
      </c>
      <c r="DV18" s="33">
        <v>0</v>
      </c>
      <c r="DW18" s="47">
        <v>0</v>
      </c>
      <c r="DX18" s="116">
        <v>0</v>
      </c>
      <c r="DY18" s="47">
        <v>0</v>
      </c>
      <c r="DZ18" s="47">
        <v>0</v>
      </c>
      <c r="EA18" s="42">
        <v>0</v>
      </c>
      <c r="EB18" s="33">
        <v>0</v>
      </c>
      <c r="EC18" s="116">
        <v>0</v>
      </c>
      <c r="ED18" s="265">
        <v>0</v>
      </c>
      <c r="EE18" s="115">
        <v>0</v>
      </c>
      <c r="EF18" s="265">
        <v>0</v>
      </c>
      <c r="EG18" s="47">
        <v>0</v>
      </c>
      <c r="EH18" s="12">
        <f t="shared" si="18"/>
        <v>0</v>
      </c>
      <c r="EI18" s="12">
        <f t="shared" si="18"/>
        <v>0</v>
      </c>
      <c r="EJ18" s="112">
        <f t="shared" si="19"/>
        <v>0</v>
      </c>
      <c r="EK18" s="14">
        <f t="shared" si="36"/>
        <v>0</v>
      </c>
    </row>
    <row r="19" spans="1:141" s="14" customFormat="1" ht="20.25" customHeight="1">
      <c r="A19" s="21">
        <v>10</v>
      </c>
      <c r="B19" s="110" t="s">
        <v>240</v>
      </c>
      <c r="C19" s="115">
        <v>1838.1035999999999</v>
      </c>
      <c r="D19" s="115">
        <v>25390.8253</v>
      </c>
      <c r="E19" s="25">
        <f t="shared" si="0"/>
        <v>1247994.6749999998</v>
      </c>
      <c r="F19" s="20">
        <f t="shared" si="1"/>
        <v>1037210.7820000001</v>
      </c>
      <c r="G19" s="12">
        <f t="shared" si="2"/>
        <v>937406.39990000008</v>
      </c>
      <c r="H19" s="12">
        <f t="shared" si="20"/>
        <v>90.377618143579994</v>
      </c>
      <c r="I19" s="12">
        <f t="shared" si="21"/>
        <v>75.113012793904772</v>
      </c>
      <c r="J19" s="12">
        <f t="shared" si="3"/>
        <v>541654</v>
      </c>
      <c r="K19" s="12">
        <f t="shared" si="3"/>
        <v>501405.75199999998</v>
      </c>
      <c r="L19" s="12">
        <f t="shared" si="22"/>
        <v>396344.36989999999</v>
      </c>
      <c r="M19" s="12">
        <f>L19/K19*100</f>
        <v>79.046634052175762</v>
      </c>
      <c r="N19" s="12">
        <f>L19/J19*100</f>
        <v>73.172979411210846</v>
      </c>
      <c r="O19" s="12">
        <f t="shared" si="23"/>
        <v>109824.40000000002</v>
      </c>
      <c r="P19" s="12">
        <f t="shared" si="24"/>
        <v>100672.36666666668</v>
      </c>
      <c r="Q19" s="12">
        <f t="shared" si="25"/>
        <v>72222.250899999999</v>
      </c>
      <c r="R19" s="12">
        <f t="shared" si="4"/>
        <v>71.739895754247016</v>
      </c>
      <c r="S19" s="11">
        <f t="shared" si="5"/>
        <v>65.761571108059755</v>
      </c>
      <c r="T19" s="265">
        <v>1000</v>
      </c>
      <c r="U19" s="112">
        <f t="shared" si="26"/>
        <v>916.66666666666663</v>
      </c>
      <c r="V19" s="265">
        <v>266.63799999999998</v>
      </c>
      <c r="W19" s="12">
        <f t="shared" si="6"/>
        <v>29.087781818181817</v>
      </c>
      <c r="X19" s="11">
        <f t="shared" si="7"/>
        <v>26.663799999999998</v>
      </c>
      <c r="Y19" s="265">
        <v>4000</v>
      </c>
      <c r="Z19" s="112">
        <f t="shared" si="27"/>
        <v>3666.6666666666665</v>
      </c>
      <c r="AA19" s="265">
        <v>5389.5749999999998</v>
      </c>
      <c r="AB19" s="12">
        <f t="shared" si="28"/>
        <v>146.9884090909091</v>
      </c>
      <c r="AC19" s="11">
        <f t="shared" si="29"/>
        <v>134.739375</v>
      </c>
      <c r="AD19" s="118">
        <v>104824.40000000002</v>
      </c>
      <c r="AE19" s="118">
        <f>AD19/12*11</f>
        <v>96089.033333333355</v>
      </c>
      <c r="AF19" s="116">
        <v>66566.037899999996</v>
      </c>
      <c r="AG19" s="118">
        <f t="shared" si="30"/>
        <v>69.275374713243352</v>
      </c>
      <c r="AH19" s="118">
        <f t="shared" si="31"/>
        <v>63.502426820473076</v>
      </c>
      <c r="AI19" s="265">
        <v>97594</v>
      </c>
      <c r="AJ19" s="112">
        <f>AI19/12*11</f>
        <v>89461.166666666657</v>
      </c>
      <c r="AK19" s="265">
        <v>77864.324999999997</v>
      </c>
      <c r="AL19" s="12">
        <f t="shared" si="8"/>
        <v>87.037010471955242</v>
      </c>
      <c r="AM19" s="11">
        <f t="shared" si="9"/>
        <v>79.783926265958968</v>
      </c>
      <c r="AN19" s="265">
        <v>109816</v>
      </c>
      <c r="AO19" s="116">
        <v>111209.00199999999</v>
      </c>
      <c r="AP19" s="265">
        <v>112193.902</v>
      </c>
      <c r="AQ19" s="12">
        <f t="shared" si="10"/>
        <v>100.88562974425399</v>
      </c>
      <c r="AR19" s="11">
        <f t="shared" si="11"/>
        <v>102.16535113280396</v>
      </c>
      <c r="AS19" s="265">
        <v>0</v>
      </c>
      <c r="AT19" s="116">
        <f>AS19/12*11</f>
        <v>0</v>
      </c>
      <c r="AU19" s="265">
        <v>0</v>
      </c>
      <c r="AV19" s="12" t="e">
        <f t="shared" si="12"/>
        <v>#DIV/0!</v>
      </c>
      <c r="AW19" s="11" t="e">
        <f t="shared" si="13"/>
        <v>#DIV/0!</v>
      </c>
      <c r="AX19" s="38"/>
      <c r="AY19" s="33">
        <f t="shared" si="37"/>
        <v>0</v>
      </c>
      <c r="AZ19" s="47"/>
      <c r="BA19" s="38"/>
      <c r="BB19" s="33">
        <f t="shared" si="38"/>
        <v>0</v>
      </c>
      <c r="BC19" s="265">
        <v>0</v>
      </c>
      <c r="BD19" s="265">
        <v>483976.6</v>
      </c>
      <c r="BE19" s="265">
        <v>443645.4</v>
      </c>
      <c r="BF19" s="265">
        <v>443645.4</v>
      </c>
      <c r="BG19" s="265">
        <v>653.70000000000005</v>
      </c>
      <c r="BH19" s="116">
        <v>446</v>
      </c>
      <c r="BI19" s="265">
        <v>553</v>
      </c>
      <c r="BJ19" s="116">
        <v>0</v>
      </c>
      <c r="BK19" s="116">
        <v>0</v>
      </c>
      <c r="BL19" s="116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4"/>
        <v>18389.599999999999</v>
      </c>
      <c r="BT19" s="33">
        <f>BS19/12*1.4*6</f>
        <v>12872.719999999998</v>
      </c>
      <c r="BU19" s="12">
        <f t="shared" si="32"/>
        <v>7220.8770000000004</v>
      </c>
      <c r="BV19" s="12">
        <f t="shared" si="15"/>
        <v>56.094415166336262</v>
      </c>
      <c r="BW19" s="11">
        <f t="shared" si="16"/>
        <v>39.266090616435385</v>
      </c>
      <c r="BX19" s="265">
        <v>7389.6</v>
      </c>
      <c r="BY19" s="116">
        <f>BX19/12*11</f>
        <v>6773.8000000000011</v>
      </c>
      <c r="BZ19" s="265">
        <v>4972.8770000000004</v>
      </c>
      <c r="CA19" s="265">
        <v>0</v>
      </c>
      <c r="CB19" s="116">
        <f>CA19/12*11</f>
        <v>0</v>
      </c>
      <c r="CC19" s="265">
        <v>5</v>
      </c>
      <c r="CD19" s="265">
        <v>0</v>
      </c>
      <c r="CE19" s="116">
        <f>CD19/12*11</f>
        <v>0</v>
      </c>
      <c r="CF19" s="265">
        <v>0</v>
      </c>
      <c r="CG19" s="265">
        <v>11000</v>
      </c>
      <c r="CH19" s="113">
        <f>CG19/12*11</f>
        <v>10083.333333333332</v>
      </c>
      <c r="CI19" s="265">
        <v>2243</v>
      </c>
      <c r="CJ19" s="116">
        <v>0</v>
      </c>
      <c r="CK19" s="47">
        <v>0</v>
      </c>
      <c r="CL19" s="116">
        <v>0</v>
      </c>
      <c r="CM19" s="265">
        <v>0</v>
      </c>
      <c r="CN19" s="116">
        <f>CM19/12*11</f>
        <v>0</v>
      </c>
      <c r="CO19" s="265">
        <v>0</v>
      </c>
      <c r="CP19" s="265">
        <v>13230</v>
      </c>
      <c r="CQ19" s="116">
        <v>6472.75</v>
      </c>
      <c r="CR19" s="265">
        <v>8285.4500000000007</v>
      </c>
      <c r="CS19" s="265">
        <v>100800</v>
      </c>
      <c r="CT19" s="112">
        <f>CS19/12*11</f>
        <v>92400</v>
      </c>
      <c r="CU19" s="265">
        <v>88784.354999999996</v>
      </c>
      <c r="CV19" s="265">
        <v>21500</v>
      </c>
      <c r="CW19" s="112">
        <f>CV19/12*11</f>
        <v>19708.333333333336</v>
      </c>
      <c r="CX19" s="265">
        <v>14294.155000000001</v>
      </c>
      <c r="CY19" s="265">
        <v>69500</v>
      </c>
      <c r="CZ19" s="114">
        <f>CY19/12*11</f>
        <v>63708.333333333336</v>
      </c>
      <c r="DA19" s="265">
        <v>15481.17</v>
      </c>
      <c r="DB19" s="265">
        <v>0</v>
      </c>
      <c r="DC19" s="112">
        <f>DB19/12*11</f>
        <v>0</v>
      </c>
      <c r="DD19" s="265">
        <v>300</v>
      </c>
      <c r="DE19" s="265">
        <v>0</v>
      </c>
      <c r="DF19" s="116">
        <v>750</v>
      </c>
      <c r="DG19" s="265">
        <v>5900</v>
      </c>
      <c r="DH19" s="265">
        <v>22500</v>
      </c>
      <c r="DI19" s="112">
        <f>DH19/12*11</f>
        <v>20625</v>
      </c>
      <c r="DJ19" s="115">
        <v>13992.04</v>
      </c>
      <c r="DK19" s="112">
        <v>0</v>
      </c>
      <c r="DL19" s="12">
        <f t="shared" si="33"/>
        <v>1026284.2999999999</v>
      </c>
      <c r="DM19" s="12">
        <f t="shared" si="34"/>
        <v>946247.15200000012</v>
      </c>
      <c r="DN19" s="12">
        <f t="shared" si="35"/>
        <v>846442.76990000007</v>
      </c>
      <c r="DO19" s="116">
        <v>56010</v>
      </c>
      <c r="DP19" s="116">
        <v>56010</v>
      </c>
      <c r="DQ19" s="265">
        <v>56010</v>
      </c>
      <c r="DR19" s="265">
        <v>165700.375</v>
      </c>
      <c r="DS19" s="116">
        <v>34953.629999999997</v>
      </c>
      <c r="DT19" s="116">
        <v>34953.629999999997</v>
      </c>
      <c r="DU19" s="42">
        <v>0</v>
      </c>
      <c r="DV19" s="33">
        <v>0</v>
      </c>
      <c r="DW19" s="47">
        <v>0</v>
      </c>
      <c r="DX19" s="116">
        <v>0</v>
      </c>
      <c r="DY19" s="47">
        <v>0</v>
      </c>
      <c r="DZ19" s="47">
        <v>0</v>
      </c>
      <c r="EA19" s="42">
        <v>0</v>
      </c>
      <c r="EB19" s="33">
        <v>0</v>
      </c>
      <c r="EC19" s="116">
        <v>0</v>
      </c>
      <c r="ED19" s="265">
        <v>142857.04999999999</v>
      </c>
      <c r="EE19" s="115">
        <v>0</v>
      </c>
      <c r="EF19" s="265">
        <v>22000</v>
      </c>
      <c r="EG19" s="47">
        <v>0</v>
      </c>
      <c r="EH19" s="12">
        <f>DO19+DR19+DU19+DX19+EA19+ED19</f>
        <v>364567.42499999999</v>
      </c>
      <c r="EI19" s="12">
        <f t="shared" si="18"/>
        <v>90963.63</v>
      </c>
      <c r="EJ19" s="112">
        <f t="shared" si="19"/>
        <v>112963.63</v>
      </c>
      <c r="EK19" s="14">
        <f t="shared" si="36"/>
        <v>-221710.375</v>
      </c>
    </row>
    <row r="20" spans="1:141" s="14" customFormat="1" ht="20.25" customHeight="1">
      <c r="A20" s="21">
        <v>11</v>
      </c>
      <c r="B20" s="111" t="s">
        <v>241</v>
      </c>
      <c r="C20" s="115">
        <v>1367486.757</v>
      </c>
      <c r="D20" s="115">
        <v>32227.9473</v>
      </c>
      <c r="E20" s="25">
        <f t="shared" si="0"/>
        <v>1296808.8540000001</v>
      </c>
      <c r="F20" s="20">
        <f t="shared" si="1"/>
        <v>1213219.4985000002</v>
      </c>
      <c r="G20" s="12">
        <f t="shared" si="2"/>
        <v>1205401.0628999998</v>
      </c>
      <c r="H20" s="12">
        <f t="shared" si="20"/>
        <v>99.355562978532163</v>
      </c>
      <c r="I20" s="12">
        <f t="shared" si="21"/>
        <v>92.95132888566782</v>
      </c>
      <c r="J20" s="12">
        <f t="shared" si="3"/>
        <v>702145.59</v>
      </c>
      <c r="K20" s="12">
        <f t="shared" si="3"/>
        <v>644544.87849999999</v>
      </c>
      <c r="L20" s="12">
        <f t="shared" si="22"/>
        <v>636660.44290000002</v>
      </c>
      <c r="M20" s="12">
        <f>L20/K20*100</f>
        <v>98.776743736084157</v>
      </c>
      <c r="N20" s="12">
        <f>L20/J20*100</f>
        <v>90.673565705938572</v>
      </c>
      <c r="O20" s="12">
        <f t="shared" si="23"/>
        <v>239092.69999999995</v>
      </c>
      <c r="P20" s="12">
        <f t="shared" si="24"/>
        <v>219168.30833333329</v>
      </c>
      <c r="Q20" s="12">
        <f t="shared" si="25"/>
        <v>216366.0699</v>
      </c>
      <c r="R20" s="12">
        <f t="shared" si="4"/>
        <v>98.721421698856489</v>
      </c>
      <c r="S20" s="11">
        <f t="shared" si="5"/>
        <v>90.494636557285119</v>
      </c>
      <c r="T20" s="265">
        <v>6800</v>
      </c>
      <c r="U20" s="112">
        <f t="shared" si="26"/>
        <v>6233.333333333333</v>
      </c>
      <c r="V20" s="265">
        <v>2644.8049999999998</v>
      </c>
      <c r="W20" s="12">
        <f t="shared" si="6"/>
        <v>42.430026737967914</v>
      </c>
      <c r="X20" s="11">
        <f t="shared" si="7"/>
        <v>38.894191176470585</v>
      </c>
      <c r="Y20" s="265">
        <v>2750</v>
      </c>
      <c r="Z20" s="112">
        <f t="shared" si="27"/>
        <v>2520.833333333333</v>
      </c>
      <c r="AA20" s="265">
        <v>3141.1619999999998</v>
      </c>
      <c r="AB20" s="12">
        <f t="shared" si="28"/>
        <v>124.608079338843</v>
      </c>
      <c r="AC20" s="11">
        <f t="shared" si="29"/>
        <v>114.22407272727273</v>
      </c>
      <c r="AD20" s="118">
        <v>229542.69999999995</v>
      </c>
      <c r="AE20" s="118">
        <f>AD20/12*11</f>
        <v>210414.14166666663</v>
      </c>
      <c r="AF20" s="116">
        <v>210580.1029</v>
      </c>
      <c r="AG20" s="118">
        <f t="shared" si="30"/>
        <v>100.07887361182991</v>
      </c>
      <c r="AH20" s="118">
        <f t="shared" si="31"/>
        <v>91.738967477510741</v>
      </c>
      <c r="AI20" s="265">
        <v>113763</v>
      </c>
      <c r="AJ20" s="112">
        <f>AI20/12*11</f>
        <v>104282.75</v>
      </c>
      <c r="AK20" s="265">
        <v>99860.055999999997</v>
      </c>
      <c r="AL20" s="12">
        <f t="shared" si="8"/>
        <v>95.758939997267049</v>
      </c>
      <c r="AM20" s="11">
        <f t="shared" si="9"/>
        <v>87.779028330828126</v>
      </c>
      <c r="AN20" s="265">
        <v>175601.7</v>
      </c>
      <c r="AO20" s="116">
        <v>161879.64600000001</v>
      </c>
      <c r="AP20" s="265">
        <v>168860.546</v>
      </c>
      <c r="AQ20" s="12">
        <f t="shared" si="10"/>
        <v>104.31240132561199</v>
      </c>
      <c r="AR20" s="11">
        <f t="shared" si="11"/>
        <v>96.161111196531692</v>
      </c>
      <c r="AS20" s="265">
        <v>0</v>
      </c>
      <c r="AT20" s="116">
        <f>AS20/12*11</f>
        <v>0</v>
      </c>
      <c r="AU20" s="265">
        <v>0</v>
      </c>
      <c r="AV20" s="12" t="e">
        <f t="shared" si="12"/>
        <v>#DIV/0!</v>
      </c>
      <c r="AW20" s="11" t="e">
        <f t="shared" si="13"/>
        <v>#DIV/0!</v>
      </c>
      <c r="AX20" s="38"/>
      <c r="AY20" s="33">
        <f t="shared" si="37"/>
        <v>0</v>
      </c>
      <c r="AZ20" s="47"/>
      <c r="BA20" s="38"/>
      <c r="BB20" s="33">
        <f t="shared" si="38"/>
        <v>0</v>
      </c>
      <c r="BC20" s="265">
        <v>0</v>
      </c>
      <c r="BD20" s="265">
        <v>314204.90000000002</v>
      </c>
      <c r="BE20" s="265">
        <v>288283.21999999997</v>
      </c>
      <c r="BF20" s="265">
        <v>288283.21999999997</v>
      </c>
      <c r="BG20" s="265">
        <v>370</v>
      </c>
      <c r="BH20" s="116">
        <v>303</v>
      </c>
      <c r="BI20" s="265">
        <v>369</v>
      </c>
      <c r="BJ20" s="116">
        <v>0</v>
      </c>
      <c r="BK20" s="116">
        <v>0</v>
      </c>
      <c r="BL20" s="116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4"/>
        <v>5323.3899999999994</v>
      </c>
      <c r="BT20" s="33">
        <f>BS20/12*1.4*6</f>
        <v>3726.3729999999996</v>
      </c>
      <c r="BU20" s="12">
        <f t="shared" si="32"/>
        <v>3512.1190000000001</v>
      </c>
      <c r="BV20" s="12">
        <f t="shared" si="15"/>
        <v>94.250334037950594</v>
      </c>
      <c r="BW20" s="11">
        <f t="shared" si="16"/>
        <v>65.975233826565415</v>
      </c>
      <c r="BX20" s="265">
        <v>3826.39</v>
      </c>
      <c r="BY20" s="116">
        <f>BX20/12*11</f>
        <v>3507.5241666666666</v>
      </c>
      <c r="BZ20" s="265">
        <v>2660.779</v>
      </c>
      <c r="CA20" s="265">
        <v>0</v>
      </c>
      <c r="CB20" s="116">
        <f>CA20/12*11</f>
        <v>0</v>
      </c>
      <c r="CC20" s="265">
        <v>0</v>
      </c>
      <c r="CD20" s="265">
        <v>0</v>
      </c>
      <c r="CE20" s="116">
        <f>CD20/12*11</f>
        <v>0</v>
      </c>
      <c r="CF20" s="265">
        <v>0</v>
      </c>
      <c r="CG20" s="265">
        <v>1497</v>
      </c>
      <c r="CH20" s="113">
        <f>CG20/12*11</f>
        <v>1372.25</v>
      </c>
      <c r="CI20" s="265">
        <v>851.34</v>
      </c>
      <c r="CJ20" s="116">
        <v>0</v>
      </c>
      <c r="CK20" s="47">
        <v>0</v>
      </c>
      <c r="CL20" s="116">
        <v>0</v>
      </c>
      <c r="CM20" s="265">
        <v>0</v>
      </c>
      <c r="CN20" s="116">
        <f>CM20/12*11</f>
        <v>0</v>
      </c>
      <c r="CO20" s="265">
        <v>0</v>
      </c>
      <c r="CP20" s="265">
        <v>0</v>
      </c>
      <c r="CQ20" s="116">
        <v>0</v>
      </c>
      <c r="CR20" s="265">
        <v>0</v>
      </c>
      <c r="CS20" s="265">
        <v>98994.8</v>
      </c>
      <c r="CT20" s="112">
        <f>CS20/12*11</f>
        <v>90745.233333333337</v>
      </c>
      <c r="CU20" s="265">
        <v>84948.441000000006</v>
      </c>
      <c r="CV20" s="265">
        <v>46497.8</v>
      </c>
      <c r="CW20" s="112">
        <f>CV20/12*11</f>
        <v>42622.983333333337</v>
      </c>
      <c r="CX20" s="265">
        <v>39435.067999999999</v>
      </c>
      <c r="CY20" s="265">
        <v>57000</v>
      </c>
      <c r="CZ20" s="114">
        <f>CY20/12*11</f>
        <v>52250</v>
      </c>
      <c r="DA20" s="265">
        <v>52629.874000000003</v>
      </c>
      <c r="DB20" s="265">
        <v>5300</v>
      </c>
      <c r="DC20" s="112">
        <f>DB20/12*11</f>
        <v>4858.3333333333339</v>
      </c>
      <c r="DD20" s="265">
        <v>4165.8999999999996</v>
      </c>
      <c r="DE20" s="265">
        <v>0</v>
      </c>
      <c r="DF20" s="116">
        <v>0</v>
      </c>
      <c r="DG20" s="265">
        <v>0</v>
      </c>
      <c r="DH20" s="265">
        <v>7070</v>
      </c>
      <c r="DI20" s="112">
        <f>DH20/12*11</f>
        <v>6480.833333333333</v>
      </c>
      <c r="DJ20" s="115">
        <v>6317.4369999999999</v>
      </c>
      <c r="DK20" s="112">
        <v>0</v>
      </c>
      <c r="DL20" s="12">
        <f t="shared" si="33"/>
        <v>1016720.4900000001</v>
      </c>
      <c r="DM20" s="12">
        <f t="shared" si="34"/>
        <v>933131.09850000008</v>
      </c>
      <c r="DN20" s="12">
        <f t="shared" si="35"/>
        <v>925312.66289999988</v>
      </c>
      <c r="DO20" s="116">
        <v>0</v>
      </c>
      <c r="DP20" s="116">
        <v>0</v>
      </c>
      <c r="DQ20" s="265">
        <v>0</v>
      </c>
      <c r="DR20" s="265">
        <v>280088.364</v>
      </c>
      <c r="DS20" s="116">
        <v>280088.40000000002</v>
      </c>
      <c r="DT20" s="116">
        <v>280088.40000000002</v>
      </c>
      <c r="DU20" s="42">
        <v>0</v>
      </c>
      <c r="DV20" s="33">
        <v>0</v>
      </c>
      <c r="DW20" s="47">
        <v>0</v>
      </c>
      <c r="DX20" s="116">
        <v>0</v>
      </c>
      <c r="DY20" s="47">
        <v>0</v>
      </c>
      <c r="DZ20" s="47">
        <v>0</v>
      </c>
      <c r="EA20" s="42">
        <v>0</v>
      </c>
      <c r="EB20" s="33">
        <v>0</v>
      </c>
      <c r="EC20" s="116">
        <v>0</v>
      </c>
      <c r="ED20" s="265">
        <v>0</v>
      </c>
      <c r="EE20" s="115">
        <v>0</v>
      </c>
      <c r="EF20" s="265">
        <v>0</v>
      </c>
      <c r="EG20" s="47">
        <v>0</v>
      </c>
      <c r="EH20" s="12">
        <f t="shared" si="18"/>
        <v>280088.364</v>
      </c>
      <c r="EI20" s="12">
        <f t="shared" si="18"/>
        <v>280088.40000000002</v>
      </c>
      <c r="EJ20" s="112">
        <f>DQ20+DT20+DW20+DZ20+EC20+EF20+EG20</f>
        <v>280088.40000000002</v>
      </c>
      <c r="EK20" s="14">
        <f t="shared" si="36"/>
        <v>-280088.364</v>
      </c>
    </row>
    <row r="21" spans="1:141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39">SUM(E10:E20)</f>
        <v>27286420.770999998</v>
      </c>
      <c r="F21" s="16">
        <f t="shared" si="39"/>
        <v>20555439.559549998</v>
      </c>
      <c r="G21" s="16">
        <f t="shared" si="39"/>
        <v>19545607.603799999</v>
      </c>
      <c r="H21" s="12">
        <f t="shared" si="20"/>
        <v>95.087276276313759</v>
      </c>
      <c r="I21" s="12">
        <f>G21/E21*100</f>
        <v>71.631262186549094</v>
      </c>
      <c r="J21" s="16">
        <f>SUM(J10:J20)</f>
        <v>10666189.501999998</v>
      </c>
      <c r="K21" s="16">
        <f t="shared" ref="K21:L21" si="40">SUM(K10:K20)</f>
        <v>9980515.9820833337</v>
      </c>
      <c r="L21" s="16">
        <f t="shared" si="40"/>
        <v>8924556.1229999997</v>
      </c>
      <c r="M21" s="12">
        <f>L21/K21*100</f>
        <v>89.41978690301228</v>
      </c>
      <c r="N21" s="12">
        <f>L21/J21*100</f>
        <v>83.671456627754196</v>
      </c>
      <c r="O21" s="24">
        <f>SUM(O10:O20)</f>
        <v>3025532.4280000003</v>
      </c>
      <c r="P21" s="24">
        <f t="shared" ref="P21:Q21" si="41">SUM(P10:P20)</f>
        <v>2773404.7256666669</v>
      </c>
      <c r="Q21" s="24">
        <f t="shared" si="41"/>
        <v>2489657.5554999993</v>
      </c>
      <c r="R21" s="12">
        <f t="shared" si="4"/>
        <v>89.76899521585473</v>
      </c>
      <c r="S21" s="11">
        <f t="shared" si="5"/>
        <v>82.288245614533508</v>
      </c>
      <c r="T21" s="24">
        <f t="shared" ref="T21" si="42">SUM(T10:T20)</f>
        <v>68016.399999999994</v>
      </c>
      <c r="U21" s="24">
        <f t="shared" ref="U21" si="43">SUM(U10:U20)</f>
        <v>62348.366666666669</v>
      </c>
      <c r="V21" s="24">
        <f>SUM(V10:V20)</f>
        <v>60638.074000000001</v>
      </c>
      <c r="W21" s="12">
        <f t="shared" si="6"/>
        <v>97.256876550094063</v>
      </c>
      <c r="X21" s="11">
        <f t="shared" si="7"/>
        <v>89.152136837586241</v>
      </c>
      <c r="Y21" s="24">
        <f>SUM(Y10:Y20)</f>
        <v>157610.6</v>
      </c>
      <c r="Z21" s="24">
        <f t="shared" ref="Z21:AA21" si="44">SUM(Z10:Z20)</f>
        <v>144476.38333333333</v>
      </c>
      <c r="AA21" s="24">
        <f t="shared" si="44"/>
        <v>133729.08900000001</v>
      </c>
      <c r="AB21" s="12">
        <f t="shared" si="28"/>
        <v>92.561210292385738</v>
      </c>
      <c r="AC21" s="11">
        <f t="shared" si="29"/>
        <v>84.847776101353588</v>
      </c>
      <c r="AD21" s="24">
        <f t="shared" ref="AD21:AH21" si="45">SUM(AD10:AD20)</f>
        <v>2799905.4280000003</v>
      </c>
      <c r="AE21" s="24">
        <f t="shared" si="45"/>
        <v>2566579.9756666669</v>
      </c>
      <c r="AF21" s="24">
        <f t="shared" si="45"/>
        <v>2295290.3925000001</v>
      </c>
      <c r="AG21" s="24">
        <f t="shared" si="45"/>
        <v>972.75406348288777</v>
      </c>
      <c r="AH21" s="24">
        <f t="shared" si="45"/>
        <v>891.69122485931371</v>
      </c>
      <c r="AI21" s="24">
        <f>SUM(AI10:AI20)</f>
        <v>2262447.9</v>
      </c>
      <c r="AJ21" s="24">
        <f t="shared" ref="AJ21:AK21" si="46">SUM(AJ10:AJ20)</f>
        <v>2073910.575</v>
      </c>
      <c r="AK21" s="24">
        <f t="shared" si="46"/>
        <v>1977827.8843999996</v>
      </c>
      <c r="AL21" s="12">
        <f t="shared" si="8"/>
        <v>95.36707649026765</v>
      </c>
      <c r="AM21" s="11">
        <f t="shared" si="9"/>
        <v>87.419820116078682</v>
      </c>
      <c r="AN21" s="24">
        <f>SUM(AN10:AN20)</f>
        <v>1601451.6989999998</v>
      </c>
      <c r="AO21" s="24">
        <f t="shared" ref="AO21:AP21" si="47">SUM(AO10:AO20)</f>
        <v>1676889.2459999998</v>
      </c>
      <c r="AP21" s="24">
        <f t="shared" si="47"/>
        <v>1750250.943</v>
      </c>
      <c r="AQ21" s="12">
        <f>AP21/AO21*100</f>
        <v>104.37486835669051</v>
      </c>
      <c r="AR21" s="11">
        <f t="shared" si="11"/>
        <v>109.29152244135214</v>
      </c>
      <c r="AS21" s="24">
        <f>SUM(AS10:AS20)</f>
        <v>126000</v>
      </c>
      <c r="AT21" s="24">
        <f t="shared" ref="AT21" si="48">SUM(AT10:AT20)</f>
        <v>115499.99999999999</v>
      </c>
      <c r="AU21" s="24">
        <f>SUM(AU10:AU20)</f>
        <v>111672.5</v>
      </c>
      <c r="AV21" s="12">
        <f t="shared" si="12"/>
        <v>96.686147186147195</v>
      </c>
      <c r="AW21" s="11">
        <f t="shared" si="13"/>
        <v>88.628968253968253</v>
      </c>
      <c r="AX21" s="24">
        <f>SUM(AX10:AX20)</f>
        <v>0</v>
      </c>
      <c r="AY21" s="33">
        <f t="shared" si="37"/>
        <v>0</v>
      </c>
      <c r="AZ21" s="19">
        <v>0</v>
      </c>
      <c r="BA21" s="24">
        <f>SUM(BA10:BA20)</f>
        <v>0</v>
      </c>
      <c r="BB21" s="33">
        <f t="shared" si="38"/>
        <v>0</v>
      </c>
      <c r="BC21" s="19">
        <f>SUM(BC10:BC20)</f>
        <v>20900</v>
      </c>
      <c r="BD21" s="24">
        <f>SUM(BD10:BD20)</f>
        <v>9508393.7999999989</v>
      </c>
      <c r="BE21" s="24">
        <f t="shared" ref="BE21:BF21" si="49">SUM(BE10:BE20)</f>
        <v>8716375.3399999999</v>
      </c>
      <c r="BF21" s="24">
        <f t="shared" si="49"/>
        <v>8716375.3399999999</v>
      </c>
      <c r="BG21" s="24">
        <f>SUM(BG10:BG20)</f>
        <v>26702.1</v>
      </c>
      <c r="BH21" s="33">
        <f>BG21/12*4</f>
        <v>8900.6999999999989</v>
      </c>
      <c r="BI21" s="33">
        <f>BH21/12*4</f>
        <v>2966.8999999999996</v>
      </c>
      <c r="BJ21" s="24">
        <f>SUM(BJ10:BJ20)</f>
        <v>0</v>
      </c>
      <c r="BK21" s="24">
        <f t="shared" ref="BK21:BL21" si="50">SUM(BK10:BK20)</f>
        <v>0</v>
      </c>
      <c r="BL21" s="24">
        <f t="shared" si="50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300585.788</v>
      </c>
      <c r="BT21" s="24">
        <f t="shared" ref="BT21:BU21" si="51">SUM(BT10:BT20)</f>
        <v>252261.10283333334</v>
      </c>
      <c r="BU21" s="24">
        <f t="shared" si="51"/>
        <v>274549.39970000001</v>
      </c>
      <c r="BV21" s="12">
        <f t="shared" si="15"/>
        <v>108.83540768526345</v>
      </c>
      <c r="BW21" s="11">
        <f t="shared" si="16"/>
        <v>91.338117323098459</v>
      </c>
      <c r="BX21" s="24">
        <f>SUM(BX10:BX20)</f>
        <v>191789.04</v>
      </c>
      <c r="BY21" s="24">
        <f t="shared" ref="BY21" si="52">SUM(BY10:BY20)</f>
        <v>175806.62</v>
      </c>
      <c r="BZ21" s="116">
        <v>0</v>
      </c>
      <c r="CA21" s="116">
        <v>4060</v>
      </c>
      <c r="CB21" s="24">
        <f t="shared" ref="CB21:CC21" si="53">SUM(CB10:CB20)</f>
        <v>28756.933333333331</v>
      </c>
      <c r="CC21" s="24">
        <f t="shared" si="53"/>
        <v>37042.301999999996</v>
      </c>
      <c r="CD21" s="24">
        <f>SUM(CD10:CD20)</f>
        <v>3416</v>
      </c>
      <c r="CE21" s="24">
        <f t="shared" ref="CE21:CF21" si="54">SUM(CE10:CE20)</f>
        <v>3131.3333333333335</v>
      </c>
      <c r="CF21" s="24">
        <f t="shared" si="54"/>
        <v>1065</v>
      </c>
      <c r="CG21" s="24">
        <f>SUM(CG10:CG20)</f>
        <v>74009.54800000001</v>
      </c>
      <c r="CH21" s="24">
        <f t="shared" ref="CH21:CI21" si="55">SUM(CH10:CH20)</f>
        <v>67842.085666666666</v>
      </c>
      <c r="CI21" s="24">
        <f t="shared" si="55"/>
        <v>71384.911999999997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56">SUM(CN10:CN20)</f>
        <v>14661.166666666668</v>
      </c>
      <c r="CO21" s="24">
        <f t="shared" si="56"/>
        <v>13593.07</v>
      </c>
      <c r="CP21" s="24">
        <f>SUM(CP10:CP20)</f>
        <v>13500</v>
      </c>
      <c r="CQ21" s="24">
        <f t="shared" ref="CQ21:CR21" si="57">SUM(CQ10:CQ20)</f>
        <v>6658.75</v>
      </c>
      <c r="CR21" s="24">
        <f t="shared" si="57"/>
        <v>8607.4500000000007</v>
      </c>
      <c r="CS21" s="24">
        <f>SUM(CS10:CS20)</f>
        <v>2136545.5649999999</v>
      </c>
      <c r="CT21" s="24">
        <f t="shared" ref="CT21:EJ21" si="58">SUM(CT10:CT20)</f>
        <v>1958500.1012499998</v>
      </c>
      <c r="CU21" s="24">
        <f t="shared" si="58"/>
        <v>1629992.1887999999</v>
      </c>
      <c r="CV21" s="24">
        <f t="shared" si="58"/>
        <v>700264.20000000007</v>
      </c>
      <c r="CW21" s="24">
        <f t="shared" si="58"/>
        <v>641908.85000000009</v>
      </c>
      <c r="CX21" s="24">
        <f t="shared" si="58"/>
        <v>629868.92580000008</v>
      </c>
      <c r="CY21" s="24">
        <f t="shared" si="58"/>
        <v>426700</v>
      </c>
      <c r="CZ21" s="24">
        <f t="shared" si="58"/>
        <v>391141.66666666669</v>
      </c>
      <c r="DA21" s="24">
        <f t="shared" si="58"/>
        <v>183209.49560000002</v>
      </c>
      <c r="DB21" s="24">
        <f t="shared" si="58"/>
        <v>26200</v>
      </c>
      <c r="DC21" s="24">
        <f t="shared" si="58"/>
        <v>24016.666666666672</v>
      </c>
      <c r="DD21" s="24">
        <f t="shared" si="58"/>
        <v>25230.234300000004</v>
      </c>
      <c r="DE21" s="24">
        <f t="shared" si="58"/>
        <v>6800</v>
      </c>
      <c r="DF21" s="24">
        <f t="shared" si="58"/>
        <v>5500</v>
      </c>
      <c r="DG21" s="24">
        <f t="shared" si="58"/>
        <v>26400</v>
      </c>
      <c r="DH21" s="24">
        <f t="shared" si="58"/>
        <v>747226.12199999997</v>
      </c>
      <c r="DI21" s="24">
        <f t="shared" si="58"/>
        <v>684957.27850000001</v>
      </c>
      <c r="DJ21" s="24">
        <f t="shared" si="58"/>
        <v>473558.47169999988</v>
      </c>
      <c r="DK21" s="24">
        <f t="shared" si="58"/>
        <v>0</v>
      </c>
      <c r="DL21" s="24">
        <f t="shared" si="58"/>
        <v>20224079.401999999</v>
      </c>
      <c r="DM21" s="24">
        <f t="shared" si="58"/>
        <v>18735514.98875</v>
      </c>
      <c r="DN21" s="24">
        <f t="shared" si="58"/>
        <v>17724617.033</v>
      </c>
      <c r="DO21" s="24">
        <f t="shared" si="58"/>
        <v>56010</v>
      </c>
      <c r="DP21" s="24">
        <f t="shared" si="58"/>
        <v>56010</v>
      </c>
      <c r="DQ21" s="24">
        <f t="shared" si="58"/>
        <v>56010</v>
      </c>
      <c r="DR21" s="24">
        <f t="shared" si="58"/>
        <v>7006331.3689999999</v>
      </c>
      <c r="DS21" s="24">
        <f t="shared" si="58"/>
        <v>1763914.5707999999</v>
      </c>
      <c r="DT21" s="24">
        <f t="shared" si="58"/>
        <v>1763914.5707999999</v>
      </c>
      <c r="DU21" s="24">
        <f t="shared" si="58"/>
        <v>0</v>
      </c>
      <c r="DV21" s="24">
        <f t="shared" si="58"/>
        <v>0</v>
      </c>
      <c r="DW21" s="24">
        <f t="shared" si="58"/>
        <v>0</v>
      </c>
      <c r="DX21" s="24">
        <f t="shared" si="58"/>
        <v>0</v>
      </c>
      <c r="DY21" s="24">
        <f t="shared" si="58"/>
        <v>0</v>
      </c>
      <c r="DZ21" s="24">
        <f t="shared" si="58"/>
        <v>533</v>
      </c>
      <c r="EA21" s="24">
        <f t="shared" si="58"/>
        <v>0</v>
      </c>
      <c r="EB21" s="24">
        <f t="shared" si="58"/>
        <v>0</v>
      </c>
      <c r="EC21" s="24">
        <f t="shared" si="58"/>
        <v>533</v>
      </c>
      <c r="ED21" s="24">
        <f>SUM(ED10:ED20)</f>
        <v>419032.75</v>
      </c>
      <c r="EE21" s="24">
        <f t="shared" si="58"/>
        <v>0</v>
      </c>
      <c r="EF21" s="116">
        <v>0</v>
      </c>
      <c r="EG21" s="24">
        <f t="shared" si="58"/>
        <v>0</v>
      </c>
      <c r="EH21" s="24">
        <f t="shared" si="58"/>
        <v>7481374.118999999</v>
      </c>
      <c r="EI21" s="24">
        <f t="shared" si="58"/>
        <v>1819924.5707999999</v>
      </c>
      <c r="EJ21" s="24">
        <f t="shared" si="58"/>
        <v>2019166.2708000001</v>
      </c>
      <c r="EK21" s="24">
        <f>SUM(EK10:EK20)</f>
        <v>-6281264.4689999996</v>
      </c>
    </row>
    <row r="22" spans="1:141" hidden="1">
      <c r="E22" s="52"/>
      <c r="F22" s="33">
        <f>E22/12*4</f>
        <v>0</v>
      </c>
      <c r="G22" s="52"/>
      <c r="J22" s="108">
        <f>J21/E21*100</f>
        <v>39.089734749439991</v>
      </c>
      <c r="Z22" s="33">
        <f>Y22/12*4</f>
        <v>0</v>
      </c>
      <c r="AB22" s="12" t="e">
        <f t="shared" si="28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28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28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P10: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O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>
      <c r="A4" s="53"/>
      <c r="B4" s="134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>
      <c r="A5" s="54"/>
      <c r="B5" s="135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>
      <c r="A6" s="54"/>
      <c r="B6" s="135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>
      <c r="A7" s="54"/>
      <c r="B7" s="136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209782.62800000017</v>
      </c>
      <c r="D8" s="100">
        <f>Ekamut!P10</f>
        <v>192300.74233333347</v>
      </c>
      <c r="E8" s="100">
        <f>Ekamut!Q10</f>
        <v>186774.6526</v>
      </c>
      <c r="F8" s="100">
        <f>Ekamut!S10</f>
        <v>89.032468694214202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18000.599999999999</v>
      </c>
      <c r="L8" s="59">
        <f>Ekamut!Z10</f>
        <v>16500.55</v>
      </c>
      <c r="M8" s="59">
        <f>Ekamut!AA10</f>
        <v>18669.877</v>
      </c>
      <c r="N8" s="59">
        <f>Ekamut!AC10</f>
        <v>103.71808161950158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781602.4</v>
      </c>
      <c r="D9" s="100">
        <f>Ekamut!P11</f>
        <v>716468.86666666658</v>
      </c>
      <c r="E9" s="100">
        <f>Ekamut!Q11</f>
        <v>751441.47319999989</v>
      </c>
      <c r="F9" s="100">
        <f>Ekamut!S11</f>
        <v>96.141141992399199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16867.583333333336</v>
      </c>
      <c r="M9" s="59">
        <f>Ekamut!AA11</f>
        <v>8857.6350000000002</v>
      </c>
      <c r="N9" s="59">
        <f>Ekamut!AC11</f>
        <v>48.136704526927886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41412.600000000006</v>
      </c>
      <c r="D10" s="100">
        <f>Ekamut!P12</f>
        <v>37961.55000000001</v>
      </c>
      <c r="E10" s="100">
        <f>Ekamut!Q12</f>
        <v>28654.802900000002</v>
      </c>
      <c r="F10" s="100">
        <f>Ekamut!S12</f>
        <v>69.193440885141229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898.96400000000006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478833</v>
      </c>
      <c r="D11" s="100">
        <f>Ekamut!P13</f>
        <v>438930.25</v>
      </c>
      <c r="E11" s="100">
        <f>Ekamut!Q13</f>
        <v>370036.02100000001</v>
      </c>
      <c r="F11" s="100">
        <f>Ekamut!S13</f>
        <v>77.278721600223875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24777.5</v>
      </c>
      <c r="M11" s="59">
        <f>Ekamut!AA13</f>
        <v>17999.307000000001</v>
      </c>
      <c r="N11" s="59">
        <f>Ekamut!AC13</f>
        <v>66.590110987791348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673100</v>
      </c>
      <c r="D12" s="100">
        <f>Ekamut!P14</f>
        <v>617008.33333333337</v>
      </c>
      <c r="E12" s="100">
        <f>Ekamut!Q14</f>
        <v>484642.26879999996</v>
      </c>
      <c r="F12" s="100">
        <f>Ekamut!S14</f>
        <v>72.001525597979494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69000</v>
      </c>
      <c r="L12" s="59">
        <f>Ekamut!Z14</f>
        <v>63250</v>
      </c>
      <c r="M12" s="59">
        <f>Ekamut!AA14</f>
        <v>58018.053</v>
      </c>
      <c r="N12" s="59">
        <f>Ekamut!AC14</f>
        <v>84.0841347826087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199334.70000000007</v>
      </c>
      <c r="D13" s="100">
        <f>Ekamut!P15</f>
        <v>182723.47500000009</v>
      </c>
      <c r="E13" s="100">
        <f>Ekamut!Q15</f>
        <v>173483.33600000007</v>
      </c>
      <c r="F13" s="100">
        <f>Ekamut!S15</f>
        <v>87.031177210992368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2868.25</v>
      </c>
      <c r="M13" s="59">
        <f>Ekamut!AA15</f>
        <v>7119.7560000000003</v>
      </c>
      <c r="N13" s="59">
        <f>Ekamut!AC15</f>
        <v>227.54093959731546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209550</v>
      </c>
      <c r="D14" s="100">
        <f>Ekamut!P16</f>
        <v>192087.50000000003</v>
      </c>
      <c r="E14" s="100">
        <f>Ekamut!Q16</f>
        <v>109062.04370000002</v>
      </c>
      <c r="F14" s="100">
        <f>Ekamut!S16</f>
        <v>52.045833309472691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14025</v>
      </c>
      <c r="M14" s="59">
        <f>Ekamut!AA16</f>
        <v>4018.1239999999998</v>
      </c>
      <c r="N14" s="59">
        <f>Ekamut!AC16</f>
        <v>26.262248366013068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38000</v>
      </c>
      <c r="D15" s="100">
        <f>Ekamut!P17</f>
        <v>34833.333333333328</v>
      </c>
      <c r="E15" s="100">
        <f>Ekamut!Q17</f>
        <v>49915.089500000002</v>
      </c>
      <c r="F15" s="100">
        <f>Ekamut!S17</f>
        <v>131.35549868421052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4025.1959999999999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45000</v>
      </c>
      <c r="D16" s="100">
        <f>Ekamut!P18</f>
        <v>41250</v>
      </c>
      <c r="E16" s="100">
        <f>Ekamut!Q18</f>
        <v>47059.547000000006</v>
      </c>
      <c r="F16" s="100">
        <f>Ekamut!S18</f>
        <v>104.57677111111113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5591.44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109824.40000000002</v>
      </c>
      <c r="D17" s="100">
        <f>Ekamut!P19</f>
        <v>100672.36666666668</v>
      </c>
      <c r="E17" s="100">
        <f>Ekamut!Q19</f>
        <v>72222.250899999999</v>
      </c>
      <c r="F17" s="100">
        <f>Ekamut!S19</f>
        <v>65.761571108059755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3666.6666666666665</v>
      </c>
      <c r="M17" s="59">
        <f>Ekamut!AA19</f>
        <v>5389.5749999999998</v>
      </c>
      <c r="N17" s="59">
        <f>Ekamut!AC19</f>
        <v>134.739375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239092.69999999995</v>
      </c>
      <c r="D18" s="100">
        <f>Ekamut!P20</f>
        <v>219168.30833333329</v>
      </c>
      <c r="E18" s="100">
        <f>Ekamut!Q20</f>
        <v>216366.0699</v>
      </c>
      <c r="F18" s="100">
        <f>Ekamut!S20</f>
        <v>90.494636557285119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2520.833333333333</v>
      </c>
      <c r="M18" s="59">
        <f>Ekamut!AA20</f>
        <v>3141.1619999999998</v>
      </c>
      <c r="N18" s="59">
        <f>Ekamut!AC20</f>
        <v>114.22407272727273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82.288245614533508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84.847776101353588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5" t="s">
        <v>149</v>
      </c>
      <c r="B1" s="245"/>
      <c r="C1" s="245"/>
      <c r="D1" s="245"/>
    </row>
    <row r="2" spans="1:4" s="9" customFormat="1" ht="13.15" customHeight="1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>
      <c r="A3" s="250"/>
      <c r="B3" s="247"/>
      <c r="C3" s="247"/>
      <c r="D3" s="247"/>
    </row>
    <row r="4" spans="1:4" s="9" customFormat="1" ht="13.15" customHeight="1">
      <c r="A4" s="250"/>
      <c r="B4" s="247"/>
      <c r="C4" s="247"/>
      <c r="D4" s="247"/>
    </row>
    <row r="5" spans="1:4" s="10" customFormat="1" ht="13.15" customHeight="1">
      <c r="A5" s="250"/>
      <c r="B5" s="247"/>
      <c r="C5" s="247"/>
      <c r="D5" s="247"/>
    </row>
    <row r="6" spans="1:4" s="27" customFormat="1" ht="28.15" customHeight="1">
      <c r="A6" s="251"/>
      <c r="B6" s="248"/>
      <c r="C6" s="248"/>
      <c r="D6" s="248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3" t="s">
        <v>44</v>
      </c>
      <c r="B80" s="244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>
      <c r="A2" s="255"/>
      <c r="B2" s="255"/>
      <c r="C2" s="255"/>
      <c r="D2" s="255"/>
      <c r="E2" s="255"/>
      <c r="F2" s="255"/>
      <c r="G2" s="255"/>
    </row>
    <row r="3" spans="1:7" ht="105.6" customHeight="1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R2" s="5"/>
      <c r="S2" s="5"/>
      <c r="U2" s="163"/>
      <c r="V2" s="163"/>
      <c r="W2" s="163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2" t="s">
        <v>12</v>
      </c>
      <c r="N3" s="162"/>
      <c r="O3" s="162"/>
      <c r="P3" s="162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31" t="s">
        <v>6</v>
      </c>
      <c r="B4" s="131" t="s">
        <v>10</v>
      </c>
      <c r="C4" s="137" t="s">
        <v>4</v>
      </c>
      <c r="D4" s="87"/>
      <c r="E4" s="137" t="s">
        <v>5</v>
      </c>
      <c r="F4" s="140" t="s">
        <v>13</v>
      </c>
      <c r="G4" s="141"/>
      <c r="H4" s="141"/>
      <c r="I4" s="141"/>
      <c r="J4" s="142"/>
      <c r="K4" s="164" t="s">
        <v>45</v>
      </c>
      <c r="L4" s="165"/>
      <c r="M4" s="165"/>
      <c r="N4" s="165"/>
      <c r="O4" s="166"/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6"/>
      <c r="DG4" s="130" t="s">
        <v>14</v>
      </c>
      <c r="DH4" s="201" t="s">
        <v>15</v>
      </c>
      <c r="DI4" s="202"/>
      <c r="DJ4" s="203"/>
      <c r="DK4" s="150" t="s">
        <v>3</v>
      </c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256" t="s">
        <v>16</v>
      </c>
      <c r="ED4" s="178" t="s">
        <v>17</v>
      </c>
      <c r="EE4" s="179"/>
      <c r="EF4" s="180"/>
    </row>
    <row r="5" spans="1:136" s="9" customFormat="1" ht="15" customHeight="1">
      <c r="A5" s="132"/>
      <c r="B5" s="132"/>
      <c r="C5" s="138"/>
      <c r="D5" s="88"/>
      <c r="E5" s="138"/>
      <c r="F5" s="143"/>
      <c r="G5" s="144"/>
      <c r="H5" s="144"/>
      <c r="I5" s="144"/>
      <c r="J5" s="145"/>
      <c r="K5" s="167"/>
      <c r="L5" s="168"/>
      <c r="M5" s="168"/>
      <c r="N5" s="168"/>
      <c r="O5" s="169"/>
      <c r="P5" s="187" t="s">
        <v>7</v>
      </c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9"/>
      <c r="AW5" s="190" t="s">
        <v>2</v>
      </c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51" t="s">
        <v>8</v>
      </c>
      <c r="BM5" s="152"/>
      <c r="BN5" s="152"/>
      <c r="BO5" s="191" t="s">
        <v>18</v>
      </c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2"/>
      <c r="CE5" s="193"/>
      <c r="CF5" s="157" t="s">
        <v>0</v>
      </c>
      <c r="CG5" s="158"/>
      <c r="CH5" s="158"/>
      <c r="CI5" s="158"/>
      <c r="CJ5" s="158"/>
      <c r="CK5" s="158"/>
      <c r="CL5" s="158"/>
      <c r="CM5" s="158"/>
      <c r="CN5" s="197"/>
      <c r="CO5" s="191" t="s">
        <v>1</v>
      </c>
      <c r="CP5" s="192"/>
      <c r="CQ5" s="192"/>
      <c r="CR5" s="192"/>
      <c r="CS5" s="192"/>
      <c r="CT5" s="192"/>
      <c r="CU5" s="192"/>
      <c r="CV5" s="192"/>
      <c r="CW5" s="192"/>
      <c r="CX5" s="190" t="s">
        <v>19</v>
      </c>
      <c r="CY5" s="190"/>
      <c r="CZ5" s="190"/>
      <c r="DA5" s="151" t="s">
        <v>20</v>
      </c>
      <c r="DB5" s="152"/>
      <c r="DC5" s="153"/>
      <c r="DD5" s="151" t="s">
        <v>21</v>
      </c>
      <c r="DE5" s="152"/>
      <c r="DF5" s="153"/>
      <c r="DG5" s="130"/>
      <c r="DH5" s="204"/>
      <c r="DI5" s="205"/>
      <c r="DJ5" s="206"/>
      <c r="DK5" s="217"/>
      <c r="DL5" s="217"/>
      <c r="DM5" s="218"/>
      <c r="DN5" s="218"/>
      <c r="DO5" s="218"/>
      <c r="DP5" s="218"/>
      <c r="DQ5" s="151" t="s">
        <v>22</v>
      </c>
      <c r="DR5" s="152"/>
      <c r="DS5" s="153"/>
      <c r="DT5" s="221"/>
      <c r="DU5" s="222"/>
      <c r="DV5" s="222"/>
      <c r="DW5" s="222"/>
      <c r="DX5" s="222"/>
      <c r="DY5" s="222"/>
      <c r="DZ5" s="222"/>
      <c r="EA5" s="222"/>
      <c r="EB5" s="222"/>
      <c r="EC5" s="257"/>
      <c r="ED5" s="181"/>
      <c r="EE5" s="182"/>
      <c r="EF5" s="183"/>
    </row>
    <row r="6" spans="1:136" s="9" customFormat="1" ht="119.25" customHeight="1">
      <c r="A6" s="132"/>
      <c r="B6" s="132"/>
      <c r="C6" s="138"/>
      <c r="D6" s="88"/>
      <c r="E6" s="138"/>
      <c r="F6" s="146"/>
      <c r="G6" s="147"/>
      <c r="H6" s="147"/>
      <c r="I6" s="147"/>
      <c r="J6" s="148"/>
      <c r="K6" s="170"/>
      <c r="L6" s="171"/>
      <c r="M6" s="171"/>
      <c r="N6" s="171"/>
      <c r="O6" s="172"/>
      <c r="P6" s="198" t="s">
        <v>23</v>
      </c>
      <c r="Q6" s="199"/>
      <c r="R6" s="199"/>
      <c r="S6" s="199"/>
      <c r="T6" s="200"/>
      <c r="U6" s="119" t="s">
        <v>24</v>
      </c>
      <c r="V6" s="120"/>
      <c r="W6" s="120"/>
      <c r="X6" s="120"/>
      <c r="Y6" s="121"/>
      <c r="Z6" s="119" t="s">
        <v>25</v>
      </c>
      <c r="AA6" s="120"/>
      <c r="AB6" s="120"/>
      <c r="AC6" s="120"/>
      <c r="AD6" s="121"/>
      <c r="AE6" s="119" t="s">
        <v>26</v>
      </c>
      <c r="AF6" s="120"/>
      <c r="AG6" s="120"/>
      <c r="AH6" s="120"/>
      <c r="AI6" s="121"/>
      <c r="AJ6" s="119" t="s">
        <v>27</v>
      </c>
      <c r="AK6" s="120"/>
      <c r="AL6" s="120"/>
      <c r="AM6" s="120"/>
      <c r="AN6" s="121"/>
      <c r="AO6" s="119" t="s">
        <v>28</v>
      </c>
      <c r="AP6" s="120"/>
      <c r="AQ6" s="120"/>
      <c r="AR6" s="120"/>
      <c r="AS6" s="121"/>
      <c r="AT6" s="210" t="s">
        <v>29</v>
      </c>
      <c r="AU6" s="210"/>
      <c r="AV6" s="210"/>
      <c r="AW6" s="173" t="s">
        <v>30</v>
      </c>
      <c r="AX6" s="174"/>
      <c r="AY6" s="174"/>
      <c r="AZ6" s="173" t="s">
        <v>31</v>
      </c>
      <c r="BA6" s="174"/>
      <c r="BB6" s="215"/>
      <c r="BC6" s="211" t="s">
        <v>32</v>
      </c>
      <c r="BD6" s="212"/>
      <c r="BE6" s="216"/>
      <c r="BF6" s="211" t="s">
        <v>33</v>
      </c>
      <c r="BG6" s="212"/>
      <c r="BH6" s="212"/>
      <c r="BI6" s="159" t="s">
        <v>34</v>
      </c>
      <c r="BJ6" s="160"/>
      <c r="BK6" s="160"/>
      <c r="BL6" s="154"/>
      <c r="BM6" s="155"/>
      <c r="BN6" s="155"/>
      <c r="BO6" s="175" t="s">
        <v>35</v>
      </c>
      <c r="BP6" s="176"/>
      <c r="BQ6" s="176"/>
      <c r="BR6" s="176"/>
      <c r="BS6" s="177"/>
      <c r="BT6" s="149" t="s">
        <v>36</v>
      </c>
      <c r="BU6" s="149"/>
      <c r="BV6" s="149"/>
      <c r="BW6" s="149" t="s">
        <v>37</v>
      </c>
      <c r="BX6" s="149"/>
      <c r="BY6" s="149"/>
      <c r="BZ6" s="149" t="s">
        <v>38</v>
      </c>
      <c r="CA6" s="149"/>
      <c r="CB6" s="149"/>
      <c r="CC6" s="149" t="s">
        <v>39</v>
      </c>
      <c r="CD6" s="149"/>
      <c r="CE6" s="149"/>
      <c r="CF6" s="149" t="s">
        <v>46</v>
      </c>
      <c r="CG6" s="149"/>
      <c r="CH6" s="149"/>
      <c r="CI6" s="157" t="s">
        <v>47</v>
      </c>
      <c r="CJ6" s="158"/>
      <c r="CK6" s="158"/>
      <c r="CL6" s="149" t="s">
        <v>40</v>
      </c>
      <c r="CM6" s="149"/>
      <c r="CN6" s="149"/>
      <c r="CO6" s="213" t="s">
        <v>41</v>
      </c>
      <c r="CP6" s="214"/>
      <c r="CQ6" s="158"/>
      <c r="CR6" s="149" t="s">
        <v>42</v>
      </c>
      <c r="CS6" s="149"/>
      <c r="CT6" s="149"/>
      <c r="CU6" s="157" t="s">
        <v>48</v>
      </c>
      <c r="CV6" s="158"/>
      <c r="CW6" s="158"/>
      <c r="CX6" s="190"/>
      <c r="CY6" s="190"/>
      <c r="CZ6" s="190"/>
      <c r="DA6" s="154"/>
      <c r="DB6" s="155"/>
      <c r="DC6" s="156"/>
      <c r="DD6" s="154"/>
      <c r="DE6" s="155"/>
      <c r="DF6" s="156"/>
      <c r="DG6" s="130"/>
      <c r="DH6" s="207"/>
      <c r="DI6" s="208"/>
      <c r="DJ6" s="209"/>
      <c r="DK6" s="151" t="s">
        <v>49</v>
      </c>
      <c r="DL6" s="152"/>
      <c r="DM6" s="153"/>
      <c r="DN6" s="151" t="s">
        <v>50</v>
      </c>
      <c r="DO6" s="152"/>
      <c r="DP6" s="153"/>
      <c r="DQ6" s="154"/>
      <c r="DR6" s="155"/>
      <c r="DS6" s="156"/>
      <c r="DT6" s="151" t="s">
        <v>51</v>
      </c>
      <c r="DU6" s="152"/>
      <c r="DV6" s="153"/>
      <c r="DW6" s="151" t="s">
        <v>52</v>
      </c>
      <c r="DX6" s="152"/>
      <c r="DY6" s="153"/>
      <c r="DZ6" s="219" t="s">
        <v>53</v>
      </c>
      <c r="EA6" s="220"/>
      <c r="EB6" s="220"/>
      <c r="EC6" s="258"/>
      <c r="ED6" s="184"/>
      <c r="EE6" s="185"/>
      <c r="EF6" s="186"/>
    </row>
    <row r="7" spans="1:136" s="10" customFormat="1" ht="36" customHeight="1">
      <c r="A7" s="132"/>
      <c r="B7" s="132"/>
      <c r="C7" s="138"/>
      <c r="D7" s="88"/>
      <c r="E7" s="138"/>
      <c r="F7" s="122" t="s">
        <v>43</v>
      </c>
      <c r="G7" s="124" t="s">
        <v>55</v>
      </c>
      <c r="H7" s="125"/>
      <c r="I7" s="125"/>
      <c r="J7" s="126"/>
      <c r="K7" s="122" t="s">
        <v>43</v>
      </c>
      <c r="L7" s="124" t="s">
        <v>55</v>
      </c>
      <c r="M7" s="125"/>
      <c r="N7" s="125"/>
      <c r="O7" s="126"/>
      <c r="P7" s="122" t="s">
        <v>43</v>
      </c>
      <c r="Q7" s="124" t="s">
        <v>55</v>
      </c>
      <c r="R7" s="125"/>
      <c r="S7" s="125"/>
      <c r="T7" s="126"/>
      <c r="U7" s="122" t="s">
        <v>43</v>
      </c>
      <c r="V7" s="124" t="s">
        <v>55</v>
      </c>
      <c r="W7" s="125"/>
      <c r="X7" s="125"/>
      <c r="Y7" s="126"/>
      <c r="Z7" s="122" t="s">
        <v>43</v>
      </c>
      <c r="AA7" s="124" t="s">
        <v>55</v>
      </c>
      <c r="AB7" s="125"/>
      <c r="AC7" s="125"/>
      <c r="AD7" s="126"/>
      <c r="AE7" s="122" t="s">
        <v>43</v>
      </c>
      <c r="AF7" s="124" t="s">
        <v>55</v>
      </c>
      <c r="AG7" s="125"/>
      <c r="AH7" s="125"/>
      <c r="AI7" s="126"/>
      <c r="AJ7" s="122" t="s">
        <v>43</v>
      </c>
      <c r="AK7" s="124" t="s">
        <v>55</v>
      </c>
      <c r="AL7" s="125"/>
      <c r="AM7" s="125"/>
      <c r="AN7" s="126"/>
      <c r="AO7" s="122" t="s">
        <v>43</v>
      </c>
      <c r="AP7" s="124" t="s">
        <v>55</v>
      </c>
      <c r="AQ7" s="125"/>
      <c r="AR7" s="125"/>
      <c r="AS7" s="126"/>
      <c r="AT7" s="122" t="s">
        <v>43</v>
      </c>
      <c r="AU7" s="127" t="s">
        <v>55</v>
      </c>
      <c r="AV7" s="128"/>
      <c r="AW7" s="122" t="s">
        <v>43</v>
      </c>
      <c r="AX7" s="127" t="s">
        <v>55</v>
      </c>
      <c r="AY7" s="128"/>
      <c r="AZ7" s="122" t="s">
        <v>43</v>
      </c>
      <c r="BA7" s="127" t="s">
        <v>55</v>
      </c>
      <c r="BB7" s="128"/>
      <c r="BC7" s="122" t="s">
        <v>43</v>
      </c>
      <c r="BD7" s="127" t="s">
        <v>55</v>
      </c>
      <c r="BE7" s="128"/>
      <c r="BF7" s="122" t="s">
        <v>43</v>
      </c>
      <c r="BG7" s="127" t="s">
        <v>55</v>
      </c>
      <c r="BH7" s="128"/>
      <c r="BI7" s="122" t="s">
        <v>43</v>
      </c>
      <c r="BJ7" s="127" t="s">
        <v>55</v>
      </c>
      <c r="BK7" s="128"/>
      <c r="BL7" s="122" t="s">
        <v>43</v>
      </c>
      <c r="BM7" s="127" t="s">
        <v>55</v>
      </c>
      <c r="BN7" s="128"/>
      <c r="BO7" s="122" t="s">
        <v>43</v>
      </c>
      <c r="BP7" s="127" t="s">
        <v>55</v>
      </c>
      <c r="BQ7" s="129"/>
      <c r="BR7" s="129"/>
      <c r="BS7" s="128"/>
      <c r="BT7" s="122" t="s">
        <v>43</v>
      </c>
      <c r="BU7" s="127" t="s">
        <v>55</v>
      </c>
      <c r="BV7" s="128"/>
      <c r="BW7" s="122" t="s">
        <v>43</v>
      </c>
      <c r="BX7" s="127" t="s">
        <v>55</v>
      </c>
      <c r="BY7" s="128"/>
      <c r="BZ7" s="122" t="s">
        <v>43</v>
      </c>
      <c r="CA7" s="127" t="s">
        <v>55</v>
      </c>
      <c r="CB7" s="128"/>
      <c r="CC7" s="122" t="s">
        <v>43</v>
      </c>
      <c r="CD7" s="127" t="s">
        <v>55</v>
      </c>
      <c r="CE7" s="128"/>
      <c r="CF7" s="122" t="s">
        <v>43</v>
      </c>
      <c r="CG7" s="127" t="s">
        <v>55</v>
      </c>
      <c r="CH7" s="128"/>
      <c r="CI7" s="122" t="s">
        <v>43</v>
      </c>
      <c r="CJ7" s="127" t="s">
        <v>55</v>
      </c>
      <c r="CK7" s="128"/>
      <c r="CL7" s="122" t="s">
        <v>43</v>
      </c>
      <c r="CM7" s="127" t="s">
        <v>55</v>
      </c>
      <c r="CN7" s="128"/>
      <c r="CO7" s="122" t="s">
        <v>43</v>
      </c>
      <c r="CP7" s="127" t="s">
        <v>55</v>
      </c>
      <c r="CQ7" s="128"/>
      <c r="CR7" s="122" t="s">
        <v>43</v>
      </c>
      <c r="CS7" s="127" t="s">
        <v>55</v>
      </c>
      <c r="CT7" s="128"/>
      <c r="CU7" s="122" t="s">
        <v>43</v>
      </c>
      <c r="CV7" s="127" t="s">
        <v>55</v>
      </c>
      <c r="CW7" s="128"/>
      <c r="CX7" s="122" t="s">
        <v>43</v>
      </c>
      <c r="CY7" s="127" t="s">
        <v>55</v>
      </c>
      <c r="CZ7" s="128"/>
      <c r="DA7" s="122" t="s">
        <v>43</v>
      </c>
      <c r="DB7" s="127" t="s">
        <v>55</v>
      </c>
      <c r="DC7" s="128"/>
      <c r="DD7" s="122" t="s">
        <v>43</v>
      </c>
      <c r="DE7" s="127" t="s">
        <v>55</v>
      </c>
      <c r="DF7" s="128"/>
      <c r="DG7" s="223" t="s">
        <v>9</v>
      </c>
      <c r="DH7" s="122" t="s">
        <v>43</v>
      </c>
      <c r="DI7" s="127" t="s">
        <v>55</v>
      </c>
      <c r="DJ7" s="128"/>
      <c r="DK7" s="122" t="s">
        <v>43</v>
      </c>
      <c r="DL7" s="127" t="s">
        <v>55</v>
      </c>
      <c r="DM7" s="128"/>
      <c r="DN7" s="122" t="s">
        <v>43</v>
      </c>
      <c r="DO7" s="127" t="s">
        <v>55</v>
      </c>
      <c r="DP7" s="128"/>
      <c r="DQ7" s="122" t="s">
        <v>43</v>
      </c>
      <c r="DR7" s="127" t="s">
        <v>55</v>
      </c>
      <c r="DS7" s="128"/>
      <c r="DT7" s="122" t="s">
        <v>43</v>
      </c>
      <c r="DU7" s="127" t="s">
        <v>55</v>
      </c>
      <c r="DV7" s="128"/>
      <c r="DW7" s="122" t="s">
        <v>43</v>
      </c>
      <c r="DX7" s="127" t="s">
        <v>55</v>
      </c>
      <c r="DY7" s="128"/>
      <c r="DZ7" s="122" t="s">
        <v>43</v>
      </c>
      <c r="EA7" s="124" t="s">
        <v>55</v>
      </c>
      <c r="EB7" s="126"/>
      <c r="EC7" s="256" t="s">
        <v>9</v>
      </c>
      <c r="ED7" s="122" t="s">
        <v>43</v>
      </c>
      <c r="EE7" s="127" t="s">
        <v>55</v>
      </c>
      <c r="EF7" s="128"/>
    </row>
    <row r="8" spans="1:136" s="27" customFormat="1" ht="101.25" customHeight="1">
      <c r="A8" s="133"/>
      <c r="B8" s="133"/>
      <c r="C8" s="139"/>
      <c r="D8" s="89"/>
      <c r="E8" s="139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23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31" t="s">
        <v>6</v>
      </c>
      <c r="B4" s="134" t="s">
        <v>10</v>
      </c>
      <c r="C4" s="137" t="s">
        <v>4</v>
      </c>
      <c r="D4" s="137" t="s">
        <v>5</v>
      </c>
      <c r="E4" s="140" t="s">
        <v>13</v>
      </c>
      <c r="F4" s="141"/>
      <c r="G4" s="141"/>
      <c r="H4" s="141"/>
      <c r="I4" s="142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30" t="s">
        <v>14</v>
      </c>
      <c r="DG4" s="201" t="s">
        <v>231</v>
      </c>
      <c r="DH4" s="150" t="s">
        <v>3</v>
      </c>
      <c r="DI4" s="150"/>
      <c r="DJ4" s="150"/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256" t="s">
        <v>16</v>
      </c>
      <c r="EA4" s="261" t="s">
        <v>232</v>
      </c>
    </row>
    <row r="5" spans="1:131" s="9" customFormat="1" ht="15" customHeight="1">
      <c r="A5" s="132"/>
      <c r="B5" s="135"/>
      <c r="C5" s="138"/>
      <c r="D5" s="138"/>
      <c r="E5" s="143"/>
      <c r="F5" s="144"/>
      <c r="G5" s="144"/>
      <c r="H5" s="144"/>
      <c r="I5" s="145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30"/>
      <c r="DG5" s="204"/>
      <c r="DH5" s="217"/>
      <c r="DI5" s="217"/>
      <c r="DJ5" s="218"/>
      <c r="DK5" s="218"/>
      <c r="DL5" s="218"/>
      <c r="DM5" s="218"/>
      <c r="DN5" s="151" t="s">
        <v>22</v>
      </c>
      <c r="DO5" s="152"/>
      <c r="DP5" s="153"/>
      <c r="DQ5" s="221"/>
      <c r="DR5" s="222"/>
      <c r="DS5" s="222"/>
      <c r="DT5" s="222"/>
      <c r="DU5" s="222"/>
      <c r="DV5" s="222"/>
      <c r="DW5" s="222"/>
      <c r="DX5" s="222"/>
      <c r="DY5" s="222"/>
      <c r="DZ5" s="257"/>
      <c r="EA5" s="261"/>
    </row>
    <row r="6" spans="1:131" s="9" customFormat="1" ht="119.25" customHeight="1">
      <c r="A6" s="132"/>
      <c r="B6" s="135"/>
      <c r="C6" s="138"/>
      <c r="D6" s="138"/>
      <c r="E6" s="146"/>
      <c r="F6" s="147"/>
      <c r="G6" s="147"/>
      <c r="H6" s="147"/>
      <c r="I6" s="148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19" t="s">
        <v>24</v>
      </c>
      <c r="U6" s="120"/>
      <c r="V6" s="120"/>
      <c r="W6" s="120"/>
      <c r="X6" s="121"/>
      <c r="Y6" s="119" t="s">
        <v>25</v>
      </c>
      <c r="Z6" s="120"/>
      <c r="AA6" s="120"/>
      <c r="AB6" s="120"/>
      <c r="AC6" s="121"/>
      <c r="AD6" s="119" t="s">
        <v>26</v>
      </c>
      <c r="AE6" s="120"/>
      <c r="AF6" s="120"/>
      <c r="AG6" s="120"/>
      <c r="AH6" s="121"/>
      <c r="AI6" s="119" t="s">
        <v>27</v>
      </c>
      <c r="AJ6" s="120"/>
      <c r="AK6" s="120"/>
      <c r="AL6" s="120"/>
      <c r="AM6" s="121"/>
      <c r="AN6" s="119" t="s">
        <v>28</v>
      </c>
      <c r="AO6" s="120"/>
      <c r="AP6" s="120"/>
      <c r="AQ6" s="120"/>
      <c r="AR6" s="121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30"/>
      <c r="DG6" s="207"/>
      <c r="DH6" s="151" t="s">
        <v>49</v>
      </c>
      <c r="DI6" s="152"/>
      <c r="DJ6" s="153"/>
      <c r="DK6" s="151" t="s">
        <v>50</v>
      </c>
      <c r="DL6" s="152"/>
      <c r="DM6" s="153"/>
      <c r="DN6" s="154"/>
      <c r="DO6" s="155"/>
      <c r="DP6" s="156"/>
      <c r="DQ6" s="151" t="s">
        <v>51</v>
      </c>
      <c r="DR6" s="152"/>
      <c r="DS6" s="153"/>
      <c r="DT6" s="151" t="s">
        <v>52</v>
      </c>
      <c r="DU6" s="152"/>
      <c r="DV6" s="153"/>
      <c r="DW6" s="219" t="s">
        <v>53</v>
      </c>
      <c r="DX6" s="220"/>
      <c r="DY6" s="220"/>
      <c r="DZ6" s="258"/>
      <c r="EA6" s="261"/>
    </row>
    <row r="7" spans="1:131" s="10" customFormat="1" ht="36" customHeight="1">
      <c r="A7" s="132"/>
      <c r="B7" s="135"/>
      <c r="C7" s="138"/>
      <c r="D7" s="138"/>
      <c r="E7" s="122" t="s">
        <v>43</v>
      </c>
      <c r="F7" s="124" t="s">
        <v>55</v>
      </c>
      <c r="G7" s="125"/>
      <c r="H7" s="125"/>
      <c r="I7" s="126"/>
      <c r="J7" s="122" t="s">
        <v>43</v>
      </c>
      <c r="K7" s="124" t="s">
        <v>55</v>
      </c>
      <c r="L7" s="125"/>
      <c r="M7" s="125"/>
      <c r="N7" s="126"/>
      <c r="O7" s="122" t="s">
        <v>43</v>
      </c>
      <c r="P7" s="124" t="s">
        <v>55</v>
      </c>
      <c r="Q7" s="125"/>
      <c r="R7" s="125"/>
      <c r="S7" s="126"/>
      <c r="T7" s="122" t="s">
        <v>43</v>
      </c>
      <c r="U7" s="124" t="s">
        <v>55</v>
      </c>
      <c r="V7" s="125"/>
      <c r="W7" s="125"/>
      <c r="X7" s="126"/>
      <c r="Y7" s="122" t="s">
        <v>43</v>
      </c>
      <c r="Z7" s="124" t="s">
        <v>55</v>
      </c>
      <c r="AA7" s="125"/>
      <c r="AB7" s="125"/>
      <c r="AC7" s="126"/>
      <c r="AD7" s="122" t="s">
        <v>43</v>
      </c>
      <c r="AE7" s="124" t="s">
        <v>55</v>
      </c>
      <c r="AF7" s="125"/>
      <c r="AG7" s="125"/>
      <c r="AH7" s="126"/>
      <c r="AI7" s="122" t="s">
        <v>43</v>
      </c>
      <c r="AJ7" s="124" t="s">
        <v>55</v>
      </c>
      <c r="AK7" s="125"/>
      <c r="AL7" s="125"/>
      <c r="AM7" s="126"/>
      <c r="AN7" s="122" t="s">
        <v>43</v>
      </c>
      <c r="AO7" s="124" t="s">
        <v>55</v>
      </c>
      <c r="AP7" s="125"/>
      <c r="AQ7" s="125"/>
      <c r="AR7" s="126"/>
      <c r="AS7" s="122" t="s">
        <v>43</v>
      </c>
      <c r="AT7" s="127" t="s">
        <v>55</v>
      </c>
      <c r="AU7" s="128"/>
      <c r="AV7" s="122" t="s">
        <v>43</v>
      </c>
      <c r="AW7" s="127" t="s">
        <v>55</v>
      </c>
      <c r="AX7" s="128"/>
      <c r="AY7" s="122" t="s">
        <v>43</v>
      </c>
      <c r="AZ7" s="127" t="s">
        <v>55</v>
      </c>
      <c r="BA7" s="128"/>
      <c r="BB7" s="122" t="s">
        <v>43</v>
      </c>
      <c r="BC7" s="127" t="s">
        <v>55</v>
      </c>
      <c r="BD7" s="128"/>
      <c r="BE7" s="122" t="s">
        <v>43</v>
      </c>
      <c r="BF7" s="127" t="s">
        <v>55</v>
      </c>
      <c r="BG7" s="128"/>
      <c r="BH7" s="122" t="s">
        <v>43</v>
      </c>
      <c r="BI7" s="127" t="s">
        <v>55</v>
      </c>
      <c r="BJ7" s="128"/>
      <c r="BK7" s="122" t="s">
        <v>43</v>
      </c>
      <c r="BL7" s="127" t="s">
        <v>55</v>
      </c>
      <c r="BM7" s="128"/>
      <c r="BN7" s="122" t="s">
        <v>43</v>
      </c>
      <c r="BO7" s="127" t="s">
        <v>55</v>
      </c>
      <c r="BP7" s="129"/>
      <c r="BQ7" s="129"/>
      <c r="BR7" s="128"/>
      <c r="BS7" s="122" t="s">
        <v>43</v>
      </c>
      <c r="BT7" s="127" t="s">
        <v>55</v>
      </c>
      <c r="BU7" s="128"/>
      <c r="BV7" s="122" t="s">
        <v>43</v>
      </c>
      <c r="BW7" s="127" t="s">
        <v>55</v>
      </c>
      <c r="BX7" s="128"/>
      <c r="BY7" s="122" t="s">
        <v>43</v>
      </c>
      <c r="BZ7" s="127" t="s">
        <v>55</v>
      </c>
      <c r="CA7" s="128"/>
      <c r="CB7" s="122" t="s">
        <v>43</v>
      </c>
      <c r="CC7" s="127" t="s">
        <v>55</v>
      </c>
      <c r="CD7" s="128"/>
      <c r="CE7" s="122" t="s">
        <v>43</v>
      </c>
      <c r="CF7" s="127" t="s">
        <v>55</v>
      </c>
      <c r="CG7" s="128"/>
      <c r="CH7" s="122" t="s">
        <v>43</v>
      </c>
      <c r="CI7" s="127" t="s">
        <v>55</v>
      </c>
      <c r="CJ7" s="128"/>
      <c r="CK7" s="122" t="s">
        <v>43</v>
      </c>
      <c r="CL7" s="127" t="s">
        <v>55</v>
      </c>
      <c r="CM7" s="128"/>
      <c r="CN7" s="122" t="s">
        <v>43</v>
      </c>
      <c r="CO7" s="127" t="s">
        <v>55</v>
      </c>
      <c r="CP7" s="128"/>
      <c r="CQ7" s="122" t="s">
        <v>43</v>
      </c>
      <c r="CR7" s="127" t="s">
        <v>55</v>
      </c>
      <c r="CS7" s="128"/>
      <c r="CT7" s="122" t="s">
        <v>43</v>
      </c>
      <c r="CU7" s="127" t="s">
        <v>55</v>
      </c>
      <c r="CV7" s="128"/>
      <c r="CW7" s="122" t="s">
        <v>43</v>
      </c>
      <c r="CX7" s="127" t="s">
        <v>55</v>
      </c>
      <c r="CY7" s="128"/>
      <c r="CZ7" s="122" t="s">
        <v>43</v>
      </c>
      <c r="DA7" s="127" t="s">
        <v>55</v>
      </c>
      <c r="DB7" s="128"/>
      <c r="DC7" s="122" t="s">
        <v>43</v>
      </c>
      <c r="DD7" s="127" t="s">
        <v>55</v>
      </c>
      <c r="DE7" s="128"/>
      <c r="DF7" s="223" t="s">
        <v>9</v>
      </c>
      <c r="DG7" s="122" t="s">
        <v>43</v>
      </c>
      <c r="DH7" s="122" t="s">
        <v>43</v>
      </c>
      <c r="DI7" s="127" t="s">
        <v>55</v>
      </c>
      <c r="DJ7" s="128"/>
      <c r="DK7" s="122" t="s">
        <v>43</v>
      </c>
      <c r="DL7" s="127" t="s">
        <v>55</v>
      </c>
      <c r="DM7" s="128"/>
      <c r="DN7" s="122" t="s">
        <v>43</v>
      </c>
      <c r="DO7" s="127" t="s">
        <v>55</v>
      </c>
      <c r="DP7" s="128"/>
      <c r="DQ7" s="122" t="s">
        <v>43</v>
      </c>
      <c r="DR7" s="127" t="s">
        <v>55</v>
      </c>
      <c r="DS7" s="128"/>
      <c r="DT7" s="122" t="s">
        <v>43</v>
      </c>
      <c r="DU7" s="127" t="s">
        <v>55</v>
      </c>
      <c r="DV7" s="128"/>
      <c r="DW7" s="122" t="s">
        <v>43</v>
      </c>
      <c r="DX7" s="124" t="s">
        <v>55</v>
      </c>
      <c r="DY7" s="126"/>
      <c r="DZ7" s="256" t="s">
        <v>9</v>
      </c>
      <c r="EA7" s="122" t="s">
        <v>43</v>
      </c>
    </row>
    <row r="8" spans="1:131" s="27" customFormat="1" ht="101.25" customHeight="1">
      <c r="A8" s="133"/>
      <c r="B8" s="136"/>
      <c r="C8" s="139"/>
      <c r="D8" s="139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59" t="s">
        <v>44</v>
      </c>
      <c r="B82" s="260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2" t="s">
        <v>143</v>
      </c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Q2" s="5"/>
      <c r="R2" s="5"/>
      <c r="T2" s="163"/>
      <c r="U2" s="163"/>
      <c r="V2" s="163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2" t="s">
        <v>12</v>
      </c>
      <c r="M3" s="162"/>
      <c r="N3" s="162"/>
      <c r="O3" s="162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31" t="s">
        <v>6</v>
      </c>
      <c r="B4" s="131" t="s">
        <v>10</v>
      </c>
      <c r="C4" s="137" t="s">
        <v>4</v>
      </c>
      <c r="D4" s="137" t="s">
        <v>5</v>
      </c>
      <c r="E4" s="140" t="s">
        <v>13</v>
      </c>
      <c r="F4" s="141"/>
      <c r="G4" s="141"/>
      <c r="H4" s="141"/>
      <c r="I4" s="142"/>
      <c r="J4" s="164" t="s">
        <v>45</v>
      </c>
      <c r="K4" s="165"/>
      <c r="L4" s="165"/>
      <c r="M4" s="165"/>
      <c r="N4" s="166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130" t="s">
        <v>14</v>
      </c>
      <c r="DG4" s="201" t="s">
        <v>15</v>
      </c>
      <c r="DH4" s="202"/>
      <c r="DI4" s="203"/>
      <c r="DJ4" s="150" t="s">
        <v>3</v>
      </c>
      <c r="DK4" s="150"/>
      <c r="DL4" s="150"/>
      <c r="DM4" s="150"/>
      <c r="DN4" s="150"/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30" t="s">
        <v>16</v>
      </c>
      <c r="EC4" s="178" t="s">
        <v>17</v>
      </c>
      <c r="ED4" s="179"/>
      <c r="EE4" s="180"/>
    </row>
    <row r="5" spans="1:136" s="9" customFormat="1" ht="15" customHeight="1">
      <c r="A5" s="132"/>
      <c r="B5" s="132"/>
      <c r="C5" s="138"/>
      <c r="D5" s="138"/>
      <c r="E5" s="143"/>
      <c r="F5" s="144"/>
      <c r="G5" s="144"/>
      <c r="H5" s="144"/>
      <c r="I5" s="145"/>
      <c r="J5" s="167"/>
      <c r="K5" s="168"/>
      <c r="L5" s="168"/>
      <c r="M5" s="168"/>
      <c r="N5" s="169"/>
      <c r="O5" s="187" t="s">
        <v>7</v>
      </c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9"/>
      <c r="AV5" s="190" t="s">
        <v>2</v>
      </c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51" t="s">
        <v>8</v>
      </c>
      <c r="BL5" s="152"/>
      <c r="BM5" s="152"/>
      <c r="BN5" s="191" t="s">
        <v>18</v>
      </c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  <c r="CD5" s="193"/>
      <c r="CE5" s="157" t="s">
        <v>0</v>
      </c>
      <c r="CF5" s="158"/>
      <c r="CG5" s="158"/>
      <c r="CH5" s="158"/>
      <c r="CI5" s="158"/>
      <c r="CJ5" s="158"/>
      <c r="CK5" s="158"/>
      <c r="CL5" s="158"/>
      <c r="CM5" s="197"/>
      <c r="CN5" s="191" t="s">
        <v>1</v>
      </c>
      <c r="CO5" s="192"/>
      <c r="CP5" s="192"/>
      <c r="CQ5" s="192"/>
      <c r="CR5" s="192"/>
      <c r="CS5" s="192"/>
      <c r="CT5" s="192"/>
      <c r="CU5" s="192"/>
      <c r="CV5" s="192"/>
      <c r="CW5" s="190" t="s">
        <v>19</v>
      </c>
      <c r="CX5" s="190"/>
      <c r="CY5" s="190"/>
      <c r="CZ5" s="151" t="s">
        <v>20</v>
      </c>
      <c r="DA5" s="152"/>
      <c r="DB5" s="153"/>
      <c r="DC5" s="151" t="s">
        <v>21</v>
      </c>
      <c r="DD5" s="152"/>
      <c r="DE5" s="153"/>
      <c r="DF5" s="130"/>
      <c r="DG5" s="204"/>
      <c r="DH5" s="205"/>
      <c r="DI5" s="206"/>
      <c r="DJ5" s="217"/>
      <c r="DK5" s="217"/>
      <c r="DL5" s="218"/>
      <c r="DM5" s="218"/>
      <c r="DN5" s="218"/>
      <c r="DO5" s="218"/>
      <c r="DP5" s="151" t="s">
        <v>22</v>
      </c>
      <c r="DQ5" s="152"/>
      <c r="DR5" s="153"/>
      <c r="DS5" s="221"/>
      <c r="DT5" s="222"/>
      <c r="DU5" s="222"/>
      <c r="DV5" s="222"/>
      <c r="DW5" s="222"/>
      <c r="DX5" s="222"/>
      <c r="DY5" s="222"/>
      <c r="DZ5" s="222"/>
      <c r="EA5" s="222"/>
      <c r="EB5" s="130"/>
      <c r="EC5" s="181"/>
      <c r="ED5" s="182"/>
      <c r="EE5" s="183"/>
    </row>
    <row r="6" spans="1:136" s="9" customFormat="1" ht="119.25" customHeight="1">
      <c r="A6" s="132"/>
      <c r="B6" s="132"/>
      <c r="C6" s="138"/>
      <c r="D6" s="138"/>
      <c r="E6" s="146"/>
      <c r="F6" s="147"/>
      <c r="G6" s="147"/>
      <c r="H6" s="147"/>
      <c r="I6" s="148"/>
      <c r="J6" s="170"/>
      <c r="K6" s="171"/>
      <c r="L6" s="171"/>
      <c r="M6" s="171"/>
      <c r="N6" s="172"/>
      <c r="O6" s="198" t="s">
        <v>23</v>
      </c>
      <c r="P6" s="199"/>
      <c r="Q6" s="199"/>
      <c r="R6" s="199"/>
      <c r="S6" s="200"/>
      <c r="T6" s="119" t="s">
        <v>24</v>
      </c>
      <c r="U6" s="120"/>
      <c r="V6" s="120"/>
      <c r="W6" s="120"/>
      <c r="X6" s="121"/>
      <c r="Y6" s="119" t="s">
        <v>25</v>
      </c>
      <c r="Z6" s="120"/>
      <c r="AA6" s="120"/>
      <c r="AB6" s="120"/>
      <c r="AC6" s="121"/>
      <c r="AD6" s="119" t="s">
        <v>26</v>
      </c>
      <c r="AE6" s="120"/>
      <c r="AF6" s="120"/>
      <c r="AG6" s="120"/>
      <c r="AH6" s="121"/>
      <c r="AI6" s="119" t="s">
        <v>27</v>
      </c>
      <c r="AJ6" s="120"/>
      <c r="AK6" s="120"/>
      <c r="AL6" s="120"/>
      <c r="AM6" s="121"/>
      <c r="AN6" s="119" t="s">
        <v>28</v>
      </c>
      <c r="AO6" s="120"/>
      <c r="AP6" s="120"/>
      <c r="AQ6" s="120"/>
      <c r="AR6" s="121"/>
      <c r="AS6" s="210" t="s">
        <v>29</v>
      </c>
      <c r="AT6" s="210"/>
      <c r="AU6" s="210"/>
      <c r="AV6" s="173" t="s">
        <v>30</v>
      </c>
      <c r="AW6" s="174"/>
      <c r="AX6" s="174"/>
      <c r="AY6" s="173" t="s">
        <v>31</v>
      </c>
      <c r="AZ6" s="174"/>
      <c r="BA6" s="215"/>
      <c r="BB6" s="211" t="s">
        <v>32</v>
      </c>
      <c r="BC6" s="212"/>
      <c r="BD6" s="216"/>
      <c r="BE6" s="211" t="s">
        <v>33</v>
      </c>
      <c r="BF6" s="212"/>
      <c r="BG6" s="212"/>
      <c r="BH6" s="159" t="s">
        <v>34</v>
      </c>
      <c r="BI6" s="160"/>
      <c r="BJ6" s="160"/>
      <c r="BK6" s="154"/>
      <c r="BL6" s="155"/>
      <c r="BM6" s="155"/>
      <c r="BN6" s="175" t="s">
        <v>35</v>
      </c>
      <c r="BO6" s="176"/>
      <c r="BP6" s="176"/>
      <c r="BQ6" s="176"/>
      <c r="BR6" s="177"/>
      <c r="BS6" s="149" t="s">
        <v>36</v>
      </c>
      <c r="BT6" s="149"/>
      <c r="BU6" s="149"/>
      <c r="BV6" s="149" t="s">
        <v>37</v>
      </c>
      <c r="BW6" s="149"/>
      <c r="BX6" s="149"/>
      <c r="BY6" s="149" t="s">
        <v>38</v>
      </c>
      <c r="BZ6" s="149"/>
      <c r="CA6" s="149"/>
      <c r="CB6" s="149" t="s">
        <v>39</v>
      </c>
      <c r="CC6" s="149"/>
      <c r="CD6" s="149"/>
      <c r="CE6" s="149" t="s">
        <v>46</v>
      </c>
      <c r="CF6" s="149"/>
      <c r="CG6" s="149"/>
      <c r="CH6" s="157" t="s">
        <v>47</v>
      </c>
      <c r="CI6" s="158"/>
      <c r="CJ6" s="158"/>
      <c r="CK6" s="149" t="s">
        <v>40</v>
      </c>
      <c r="CL6" s="149"/>
      <c r="CM6" s="149"/>
      <c r="CN6" s="213" t="s">
        <v>41</v>
      </c>
      <c r="CO6" s="214"/>
      <c r="CP6" s="158"/>
      <c r="CQ6" s="149" t="s">
        <v>42</v>
      </c>
      <c r="CR6" s="149"/>
      <c r="CS6" s="149"/>
      <c r="CT6" s="157" t="s">
        <v>48</v>
      </c>
      <c r="CU6" s="158"/>
      <c r="CV6" s="158"/>
      <c r="CW6" s="190"/>
      <c r="CX6" s="190"/>
      <c r="CY6" s="190"/>
      <c r="CZ6" s="154"/>
      <c r="DA6" s="155"/>
      <c r="DB6" s="156"/>
      <c r="DC6" s="154"/>
      <c r="DD6" s="155"/>
      <c r="DE6" s="156"/>
      <c r="DF6" s="130"/>
      <c r="DG6" s="207"/>
      <c r="DH6" s="208"/>
      <c r="DI6" s="209"/>
      <c r="DJ6" s="151" t="s">
        <v>49</v>
      </c>
      <c r="DK6" s="152"/>
      <c r="DL6" s="153"/>
      <c r="DM6" s="151" t="s">
        <v>50</v>
      </c>
      <c r="DN6" s="152"/>
      <c r="DO6" s="153"/>
      <c r="DP6" s="154"/>
      <c r="DQ6" s="155"/>
      <c r="DR6" s="156"/>
      <c r="DS6" s="151" t="s">
        <v>51</v>
      </c>
      <c r="DT6" s="152"/>
      <c r="DU6" s="153"/>
      <c r="DV6" s="151" t="s">
        <v>52</v>
      </c>
      <c r="DW6" s="152"/>
      <c r="DX6" s="153"/>
      <c r="DY6" s="219" t="s">
        <v>53</v>
      </c>
      <c r="DZ6" s="220"/>
      <c r="EA6" s="220"/>
      <c r="EB6" s="130"/>
      <c r="EC6" s="184"/>
      <c r="ED6" s="185"/>
      <c r="EE6" s="186"/>
    </row>
    <row r="7" spans="1:136" s="10" customFormat="1" ht="36" customHeight="1">
      <c r="A7" s="132"/>
      <c r="B7" s="132"/>
      <c r="C7" s="138"/>
      <c r="D7" s="138"/>
      <c r="E7" s="122" t="s">
        <v>43</v>
      </c>
      <c r="F7" s="124" t="s">
        <v>55</v>
      </c>
      <c r="G7" s="125"/>
      <c r="H7" s="125"/>
      <c r="I7" s="126"/>
      <c r="J7" s="122" t="s">
        <v>43</v>
      </c>
      <c r="K7" s="124" t="s">
        <v>55</v>
      </c>
      <c r="L7" s="125"/>
      <c r="M7" s="125"/>
      <c r="N7" s="126"/>
      <c r="O7" s="122" t="s">
        <v>43</v>
      </c>
      <c r="P7" s="124" t="s">
        <v>55</v>
      </c>
      <c r="Q7" s="125"/>
      <c r="R7" s="125"/>
      <c r="S7" s="126"/>
      <c r="T7" s="122" t="s">
        <v>43</v>
      </c>
      <c r="U7" s="124" t="s">
        <v>55</v>
      </c>
      <c r="V7" s="125"/>
      <c r="W7" s="125"/>
      <c r="X7" s="126"/>
      <c r="Y7" s="122" t="s">
        <v>43</v>
      </c>
      <c r="Z7" s="124" t="s">
        <v>55</v>
      </c>
      <c r="AA7" s="125"/>
      <c r="AB7" s="125"/>
      <c r="AC7" s="126"/>
      <c r="AD7" s="122" t="s">
        <v>43</v>
      </c>
      <c r="AE7" s="124" t="s">
        <v>55</v>
      </c>
      <c r="AF7" s="125"/>
      <c r="AG7" s="125"/>
      <c r="AH7" s="126"/>
      <c r="AI7" s="122" t="s">
        <v>43</v>
      </c>
      <c r="AJ7" s="124" t="s">
        <v>55</v>
      </c>
      <c r="AK7" s="125"/>
      <c r="AL7" s="125"/>
      <c r="AM7" s="126"/>
      <c r="AN7" s="122" t="s">
        <v>43</v>
      </c>
      <c r="AO7" s="124" t="s">
        <v>55</v>
      </c>
      <c r="AP7" s="125"/>
      <c r="AQ7" s="125"/>
      <c r="AR7" s="126"/>
      <c r="AS7" s="122" t="s">
        <v>43</v>
      </c>
      <c r="AT7" s="127" t="s">
        <v>55</v>
      </c>
      <c r="AU7" s="128"/>
      <c r="AV7" s="122" t="s">
        <v>43</v>
      </c>
      <c r="AW7" s="127" t="s">
        <v>55</v>
      </c>
      <c r="AX7" s="128"/>
      <c r="AY7" s="122" t="s">
        <v>43</v>
      </c>
      <c r="AZ7" s="127" t="s">
        <v>55</v>
      </c>
      <c r="BA7" s="128"/>
      <c r="BB7" s="122" t="s">
        <v>43</v>
      </c>
      <c r="BC7" s="127" t="s">
        <v>55</v>
      </c>
      <c r="BD7" s="128"/>
      <c r="BE7" s="122" t="s">
        <v>43</v>
      </c>
      <c r="BF7" s="127" t="s">
        <v>55</v>
      </c>
      <c r="BG7" s="128"/>
      <c r="BH7" s="122" t="s">
        <v>43</v>
      </c>
      <c r="BI7" s="127" t="s">
        <v>55</v>
      </c>
      <c r="BJ7" s="128"/>
      <c r="BK7" s="122" t="s">
        <v>43</v>
      </c>
      <c r="BL7" s="127" t="s">
        <v>55</v>
      </c>
      <c r="BM7" s="128"/>
      <c r="BN7" s="122" t="s">
        <v>43</v>
      </c>
      <c r="BO7" s="127" t="s">
        <v>55</v>
      </c>
      <c r="BP7" s="129"/>
      <c r="BQ7" s="129"/>
      <c r="BR7" s="128"/>
      <c r="BS7" s="122" t="s">
        <v>43</v>
      </c>
      <c r="BT7" s="127" t="s">
        <v>55</v>
      </c>
      <c r="BU7" s="128"/>
      <c r="BV7" s="122" t="s">
        <v>43</v>
      </c>
      <c r="BW7" s="127" t="s">
        <v>55</v>
      </c>
      <c r="BX7" s="128"/>
      <c r="BY7" s="122" t="s">
        <v>43</v>
      </c>
      <c r="BZ7" s="127" t="s">
        <v>55</v>
      </c>
      <c r="CA7" s="128"/>
      <c r="CB7" s="122" t="s">
        <v>43</v>
      </c>
      <c r="CC7" s="127" t="s">
        <v>55</v>
      </c>
      <c r="CD7" s="128"/>
      <c r="CE7" s="122" t="s">
        <v>43</v>
      </c>
      <c r="CF7" s="127" t="s">
        <v>55</v>
      </c>
      <c r="CG7" s="128"/>
      <c r="CH7" s="122" t="s">
        <v>43</v>
      </c>
      <c r="CI7" s="127" t="s">
        <v>55</v>
      </c>
      <c r="CJ7" s="128"/>
      <c r="CK7" s="122" t="s">
        <v>43</v>
      </c>
      <c r="CL7" s="127" t="s">
        <v>55</v>
      </c>
      <c r="CM7" s="128"/>
      <c r="CN7" s="122" t="s">
        <v>43</v>
      </c>
      <c r="CO7" s="127" t="s">
        <v>55</v>
      </c>
      <c r="CP7" s="128"/>
      <c r="CQ7" s="122" t="s">
        <v>43</v>
      </c>
      <c r="CR7" s="127" t="s">
        <v>55</v>
      </c>
      <c r="CS7" s="128"/>
      <c r="CT7" s="122" t="s">
        <v>43</v>
      </c>
      <c r="CU7" s="127" t="s">
        <v>55</v>
      </c>
      <c r="CV7" s="128"/>
      <c r="CW7" s="122" t="s">
        <v>43</v>
      </c>
      <c r="CX7" s="127" t="s">
        <v>55</v>
      </c>
      <c r="CY7" s="128"/>
      <c r="CZ7" s="122" t="s">
        <v>43</v>
      </c>
      <c r="DA7" s="127" t="s">
        <v>55</v>
      </c>
      <c r="DB7" s="128"/>
      <c r="DC7" s="122" t="s">
        <v>43</v>
      </c>
      <c r="DD7" s="127" t="s">
        <v>55</v>
      </c>
      <c r="DE7" s="128"/>
      <c r="DF7" s="223" t="s">
        <v>9</v>
      </c>
      <c r="DG7" s="122" t="s">
        <v>43</v>
      </c>
      <c r="DH7" s="127" t="s">
        <v>55</v>
      </c>
      <c r="DI7" s="128"/>
      <c r="DJ7" s="122" t="s">
        <v>43</v>
      </c>
      <c r="DK7" s="127" t="s">
        <v>55</v>
      </c>
      <c r="DL7" s="128"/>
      <c r="DM7" s="122" t="s">
        <v>43</v>
      </c>
      <c r="DN7" s="127" t="s">
        <v>55</v>
      </c>
      <c r="DO7" s="128"/>
      <c r="DP7" s="122" t="s">
        <v>43</v>
      </c>
      <c r="DQ7" s="127" t="s">
        <v>55</v>
      </c>
      <c r="DR7" s="128"/>
      <c r="DS7" s="122" t="s">
        <v>43</v>
      </c>
      <c r="DT7" s="127" t="s">
        <v>55</v>
      </c>
      <c r="DU7" s="128"/>
      <c r="DV7" s="122" t="s">
        <v>43</v>
      </c>
      <c r="DW7" s="127" t="s">
        <v>55</v>
      </c>
      <c r="DX7" s="128"/>
      <c r="DY7" s="122" t="s">
        <v>43</v>
      </c>
      <c r="DZ7" s="127" t="s">
        <v>55</v>
      </c>
      <c r="EA7" s="128"/>
      <c r="EB7" s="130" t="s">
        <v>9</v>
      </c>
      <c r="EC7" s="122" t="s">
        <v>43</v>
      </c>
      <c r="ED7" s="127" t="s">
        <v>55</v>
      </c>
      <c r="EE7" s="128"/>
    </row>
    <row r="8" spans="1:136" s="27" customFormat="1" ht="101.25" customHeight="1">
      <c r="A8" s="133"/>
      <c r="B8" s="133"/>
      <c r="C8" s="139"/>
      <c r="D8" s="139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23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30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4" t="s">
        <v>6</v>
      </c>
      <c r="B2" s="134" t="s">
        <v>10</v>
      </c>
      <c r="C2" s="129"/>
      <c r="D2" s="129"/>
      <c r="E2" s="129"/>
    </row>
    <row r="3" spans="1:5" s="9" customFormat="1" ht="15" customHeight="1">
      <c r="A3" s="135"/>
      <c r="B3" s="135"/>
      <c r="C3" s="129"/>
      <c r="D3" s="129"/>
      <c r="E3" s="129"/>
    </row>
    <row r="4" spans="1:5" s="9" customFormat="1" ht="119.25" customHeight="1">
      <c r="A4" s="135"/>
      <c r="B4" s="135"/>
      <c r="C4" s="264" t="s">
        <v>42</v>
      </c>
      <c r="D4" s="264"/>
      <c r="E4" s="264"/>
    </row>
    <row r="5" spans="1:5" s="10" customFormat="1" ht="36" customHeight="1">
      <c r="A5" s="135"/>
      <c r="B5" s="135"/>
      <c r="C5" s="262" t="s">
        <v>43</v>
      </c>
      <c r="D5" s="127" t="s">
        <v>55</v>
      </c>
      <c r="E5" s="128"/>
    </row>
    <row r="6" spans="1:5" s="27" customFormat="1" ht="101.25" customHeight="1">
      <c r="A6" s="136"/>
      <c r="B6" s="136"/>
      <c r="C6" s="263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acer008</cp:lastModifiedBy>
  <cp:lastPrinted>2021-02-12T10:41:28Z</cp:lastPrinted>
  <dcterms:created xsi:type="dcterms:W3CDTF">2002-03-15T09:46:46Z</dcterms:created>
  <dcterms:modified xsi:type="dcterms:W3CDTF">2025-12-04T11:10:38Z</dcterms:modified>
</cp:coreProperties>
</file>