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48" activeTab="0"/>
  </bookViews>
  <sheets>
    <sheet name="ամփոփ սեփ." sheetId="1" r:id="rId1"/>
    <sheet name="ամփոփ վարձ." sheetId="2" r:id="rId2"/>
    <sheet name="aragacotn1" sheetId="3" r:id="rId3"/>
    <sheet name="aragacotn2" sheetId="4" r:id="rId4"/>
    <sheet name="ararat1" sheetId="5" r:id="rId5"/>
    <sheet name="ararat2" sheetId="6" r:id="rId6"/>
    <sheet name="armavir1" sheetId="7" r:id="rId7"/>
    <sheet name="armavir2" sheetId="8" r:id="rId8"/>
    <sheet name="gegharkunik1" sheetId="9" r:id="rId9"/>
    <sheet name="gegharkunik2" sheetId="10" r:id="rId10"/>
    <sheet name="lori1" sheetId="11" r:id="rId11"/>
    <sheet name="lori2" sheetId="12" r:id="rId12"/>
    <sheet name="kotayq1" sheetId="13" r:id="rId13"/>
    <sheet name="kotayq2" sheetId="14" r:id="rId14"/>
    <sheet name="shirak1" sheetId="15" r:id="rId15"/>
    <sheet name="shirak2" sheetId="16" r:id="rId16"/>
    <sheet name="syuniq1" sheetId="17" r:id="rId17"/>
    <sheet name="syuniq2" sheetId="18" r:id="rId18"/>
    <sheet name="vayoc1" sheetId="19" r:id="rId19"/>
    <sheet name="vayoc2" sheetId="20" r:id="rId20"/>
    <sheet name="tavush1" sheetId="21" r:id="rId21"/>
    <sheet name="tavush2" sheetId="22" r:id="rId22"/>
  </sheets>
  <definedNames>
    <definedName name="_xlnm.Print_Titles" localSheetId="4">'ararat1'!$4:$5</definedName>
    <definedName name="_xlnm.Print_Titles" localSheetId="6">'armavir1'!$4:$5</definedName>
    <definedName name="_xlnm.Print_Titles" localSheetId="8">'gegharkunik1'!$4:$5</definedName>
    <definedName name="_xlnm.Print_Titles" localSheetId="12">'kotayq1'!$4:$5</definedName>
    <definedName name="_xlnm.Print_Titles" localSheetId="10">'lori1'!$4:$5</definedName>
    <definedName name="_xlnm.Print_Titles" localSheetId="0">'ամփոփ սեփ.'!$A:$B</definedName>
  </definedNames>
  <calcPr fullCalcOnLoad="1"/>
</workbook>
</file>

<file path=xl/sharedStrings.xml><?xml version="1.0" encoding="utf-8"?>
<sst xmlns="http://schemas.openxmlformats.org/spreadsheetml/2006/main" count="1766" uniqueCount="961">
  <si>
    <t>N</t>
  </si>
  <si>
    <t xml:space="preserve">ընդամենը </t>
  </si>
  <si>
    <t>Արագածոտն</t>
  </si>
  <si>
    <t>հողի հարկ</t>
  </si>
  <si>
    <t>իրավաբանական անձ.</t>
  </si>
  <si>
    <t>ֆիզիկական անձ.</t>
  </si>
  <si>
    <t>հազ. դրամ</t>
  </si>
  <si>
    <t xml:space="preserve">Գույքահարկ համայնքների վարչական տարածքներում գտնվող շենքերի և շինությունների համար         </t>
  </si>
  <si>
    <t>Գույքահարկ փոխադրամիջոցների համար</t>
  </si>
  <si>
    <t>ֆիզիկական անձ</t>
  </si>
  <si>
    <t>իրավաբանա
կան անձ.</t>
  </si>
  <si>
    <t>ընդամենը
 հողի հարկ</t>
  </si>
  <si>
    <t>Ծանոթություն
(ինչ գործողություններ է 
իրականացվել)</t>
  </si>
  <si>
    <t xml:space="preserve">Մարզը 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</si>
  <si>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</si>
  <si>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</si>
  <si>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</si>
  <si>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</si>
  <si>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</si>
  <si>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</si>
  <si>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</si>
  <si>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</si>
  <si>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</si>
  <si>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Ընդամենը</t>
  </si>
  <si>
    <t>հողի
վարձակալության վճար</t>
  </si>
  <si>
    <t xml:space="preserve">համայնքների վարչական տարածքներում գտնվող շենքերի և շինությունների վարձակալության վճար        </t>
  </si>
  <si>
    <t>ընդամենը
 հողի 
վարձակալության վճար</t>
  </si>
  <si>
    <t xml:space="preserve">փոխադրամիջոցների վարձակալության վճար </t>
  </si>
  <si>
    <t xml:space="preserve">համայնքների վարչական տարածքներում գտնվող շենքերի և շինությունների վարձակալության վճար     </t>
  </si>
  <si>
    <t xml:space="preserve"> փոխադրամիջոցների վարձակալության վճար</t>
  </si>
  <si>
    <t>ընդամենը գույքի վարձակալության վճար</t>
  </si>
  <si>
    <t xml:space="preserve">Համայնքի անվանումը </t>
  </si>
  <si>
    <t>Աշտարակ</t>
  </si>
  <si>
    <t>Ազատյան Երվանդ Մուշեղի</t>
  </si>
  <si>
    <t>Հայցադիմում</t>
  </si>
  <si>
    <t xml:space="preserve">Շահազիզյան Լիպարիտ </t>
  </si>
  <si>
    <t xml:space="preserve">Սեդրակյան Մարինա </t>
  </si>
  <si>
    <t xml:space="preserve">Հարությունյան Արամայիս </t>
  </si>
  <si>
    <t>Ժամանակացույց</t>
  </si>
  <si>
    <t>&lt;&lt;Բագավան&gt;&gt; ՓԲԸ</t>
  </si>
  <si>
    <t>&lt;&lt;Աշտարակի բժշ. կենտրոն&gt;&gt; ՓԲԸ</t>
  </si>
  <si>
    <t>«Քասախաձոր» ՍՊԸ</t>
  </si>
  <si>
    <t xml:space="preserve">Ընդամենը </t>
  </si>
  <si>
    <t>Ագարակ</t>
  </si>
  <si>
    <t>Մարտիրոսյան Սահակ</t>
  </si>
  <si>
    <t>Բյուրական</t>
  </si>
  <si>
    <t>Գրիգորյան Ռազմիկ</t>
  </si>
  <si>
    <t>Մարտիրոսյան Գևորգ</t>
  </si>
  <si>
    <t>Հովակիմյան  Գառնիկ</t>
  </si>
  <si>
    <t>Մարտիրոսյան Հայկանուշ</t>
  </si>
  <si>
    <t>Փարպի</t>
  </si>
  <si>
    <t>Մկրտչյան  Աննման</t>
  </si>
  <si>
    <t>Ապարան</t>
  </si>
  <si>
    <t>&lt;&lt;Ապարանի բժշկ. Կենտրոն&gt;&gt;ՓԲԸ</t>
  </si>
  <si>
    <t>Եղիազարյան Մերուժան</t>
  </si>
  <si>
    <t>Իրինդ</t>
  </si>
  <si>
    <t>Մանուկյան  Բարին</t>
  </si>
  <si>
    <t>Արագածավան</t>
  </si>
  <si>
    <t>Ընդամենը մարզում</t>
  </si>
  <si>
    <t>հողի 
վարձակալության վճար</t>
  </si>
  <si>
    <t>Գևորգյան Խորեն</t>
  </si>
  <si>
    <t>Բաղդասարյան Տարոն</t>
  </si>
  <si>
    <t>Պողոսյան Մովսես</t>
  </si>
  <si>
    <t>Մկրտչյան Աննման</t>
  </si>
  <si>
    <t>Այնթապ</t>
  </si>
  <si>
    <t>Նորաշեն</t>
  </si>
  <si>
    <t>Արգավանդ</t>
  </si>
  <si>
    <t>ք.Արարատ</t>
  </si>
  <si>
    <t>Ստեփանյան Հարություն</t>
  </si>
  <si>
    <t>Մասիսի ջերմատն.կոմբ.</t>
  </si>
  <si>
    <t>«Սոնա» Ա/Կ</t>
  </si>
  <si>
    <t>Մասիսի նավթամթերք</t>
  </si>
  <si>
    <t>Պլազմատրոն</t>
  </si>
  <si>
    <t>Ալիշան</t>
  </si>
  <si>
    <t>Ալիշան-Բիզնես</t>
  </si>
  <si>
    <t>ք.Արտաշատ</t>
  </si>
  <si>
    <t xml:space="preserve">Ք. Գավառ </t>
  </si>
  <si>
    <t>Մարտիրոսյան Արամ</t>
  </si>
  <si>
    <t>Անտոնյան Կարինե</t>
  </si>
  <si>
    <t>Մարտոյան Միշա</t>
  </si>
  <si>
    <t>Բոռնուչյան Հենրիկ</t>
  </si>
  <si>
    <t>Խաչիկյան Գագիկ</t>
  </si>
  <si>
    <t>ՆՈՐ ԲԱՅԱԶԵՏ</t>
  </si>
  <si>
    <t>Բերդկունք</t>
  </si>
  <si>
    <t>Սարուխան</t>
  </si>
  <si>
    <t>հայցը  գտնվում է դատարանում</t>
  </si>
  <si>
    <t>Ջաղացաձոր</t>
  </si>
  <si>
    <t>Հովհաննիսյան Հովիկ</t>
  </si>
  <si>
    <t>Մելքոնյան Գուրգեն Մուշեղի</t>
  </si>
  <si>
    <t>Ք Սևան</t>
  </si>
  <si>
    <t>Գեղամավան</t>
  </si>
  <si>
    <t>Ն. Գետաշեն</t>
  </si>
  <si>
    <t>Կախակն</t>
  </si>
  <si>
    <t>Կարապետյան Հայկ</t>
  </si>
  <si>
    <t>Նորաբակ</t>
  </si>
  <si>
    <t>Կարապետյան Արտակ</t>
  </si>
  <si>
    <t>Լիճք</t>
  </si>
  <si>
    <t>«Լիճքի հանքային ջրերի գործարան» ՍՊԸ</t>
  </si>
  <si>
    <t>Գեղհովիտ</t>
  </si>
  <si>
    <t>&lt;Սևան Ազգային Պարկ&gt;ՊՈԱԿ</t>
  </si>
  <si>
    <t>Չկալովկա</t>
  </si>
  <si>
    <t>Լճափ</t>
  </si>
  <si>
    <t xml:space="preserve">Լոռի </t>
  </si>
  <si>
    <t>ք. Վանաձոր</t>
  </si>
  <si>
    <t>&lt;&lt;Ոչ ալկ.խմ.գործարան&gt;&gt;ԲԲԸ</t>
  </si>
  <si>
    <t>Սնանկ</t>
  </si>
  <si>
    <t>&lt;&lt;Մալանչ&gt;&gt;ԲԲԸ</t>
  </si>
  <si>
    <t>&lt;&lt;Ստմետ.հաստոց. գործ.&gt;&gt;ՍՊԸ</t>
  </si>
  <si>
    <t>&lt;&lt;Վանաձոր քիմպրոմ.&gt;&gt;ՓԲԸ</t>
  </si>
  <si>
    <t>Դատարան</t>
  </si>
  <si>
    <t>&lt;&lt;Վան&gt;&gt;ՇՓԲԸ</t>
  </si>
  <si>
    <t>&lt;&lt;Կոմերցիոն միջն.ֆիրմա&gt;&gt; ԲԲԸ</t>
  </si>
  <si>
    <t>&lt;&lt;Վանաձոր-Էլեկտրոն&gt;&gt;ԲԲԸ</t>
  </si>
  <si>
    <t>&lt;&lt;Վանաձորի հաց&gt;&gt;ՊՓԲԸ</t>
  </si>
  <si>
    <t>ՓՄԿ ԲԲԸ</t>
  </si>
  <si>
    <t>Վանաձորի &lt;&lt;Շափյուղա&gt;&gt; ՓԲԸ</t>
  </si>
  <si>
    <t>Զգուշացում</t>
  </si>
  <si>
    <t>&lt;&lt;Հ.Շահբազյան և ընկ.&gt;&gt; ԲԲԸ</t>
  </si>
  <si>
    <t>Խաչատրյան Արտակ</t>
  </si>
  <si>
    <t>Միրզաբաբյան Արտակ</t>
  </si>
  <si>
    <t>Շովգարյան Անժելա</t>
  </si>
  <si>
    <t>Աղվանյան Լիանա</t>
  </si>
  <si>
    <t>Թումանյան Էդիկ</t>
  </si>
  <si>
    <t>Գրիգորյան Վրեժ</t>
  </si>
  <si>
    <t>Շահումյան</t>
  </si>
  <si>
    <t>Մանուկյան Ֆեներա</t>
  </si>
  <si>
    <t>Մարգահովիտ</t>
  </si>
  <si>
    <t>ՙԱՅՐԸՆ ՄԱՅՆԻՆԳ ՍԻ ԷՅ՚ ՍՊԸ</t>
  </si>
  <si>
    <t>Ազնվաձոր</t>
  </si>
  <si>
    <t>Գալոյան Սուսան Սուրենի</t>
  </si>
  <si>
    <t>Սուքիասյան Սերգեյ Սեմյոնի</t>
  </si>
  <si>
    <t>ք. Գյումրի</t>
  </si>
  <si>
    <t>Մինասյան Ռաֆիկ</t>
  </si>
  <si>
    <t>Մանուկյան Արմեն</t>
  </si>
  <si>
    <t>Արթիկ</t>
  </si>
  <si>
    <t>&lt;&lt; Արթիկ տուֆ&gt;&gt; ՓԲԸ</t>
  </si>
  <si>
    <t>Սարակապ</t>
  </si>
  <si>
    <t>Աթոյան Ռոստամ</t>
  </si>
  <si>
    <t>Սարգսյան Մարգարիտ</t>
  </si>
  <si>
    <t>Մկրտչյան Հայկանդուխտ</t>
  </si>
  <si>
    <t>Մովսիսյան Արտակ</t>
  </si>
  <si>
    <t>Կարապետյան Վահե</t>
  </si>
  <si>
    <t>Թաթոյան Թամարա</t>
  </si>
  <si>
    <t>Խաչատրյան Արմեն</t>
  </si>
  <si>
    <t>Վարդանյան Սիրանուշ</t>
  </si>
  <si>
    <t>&lt;&lt;Տիգրան և Սարգիս&gt;&gt; ՍՊԸ</t>
  </si>
  <si>
    <t>&lt;&lt;Գլենդել-Հիլզ&gt;&gt; ՓԲԸ</t>
  </si>
  <si>
    <t>Հացիկ</t>
  </si>
  <si>
    <t>Սարգսյան Սուրեն</t>
  </si>
  <si>
    <t>Ողջի</t>
  </si>
  <si>
    <t>Հովսեփյան Վարդան</t>
  </si>
  <si>
    <t>Իջևան</t>
  </si>
  <si>
    <t>Խոջումյան Անդրանիկ</t>
  </si>
  <si>
    <t>Կողբ</t>
  </si>
  <si>
    <t>Աբովյան Արամայիս</t>
  </si>
  <si>
    <t xml:space="preserve">Գույքահարկ համայնքների վարչ. տարածքներում գտնվող շենքերի և շինությունների համար         </t>
  </si>
  <si>
    <t>Ջրաշող ՓԲԸ</t>
  </si>
  <si>
    <t>Աչաջուր</t>
  </si>
  <si>
    <t>Գասպարյան Տաթև</t>
  </si>
  <si>
    <t>Գրիգորյան Արամայիս</t>
  </si>
  <si>
    <t>Աբգարյան Գոռ</t>
  </si>
  <si>
    <t>Աբգարյան Աշոտ</t>
  </si>
  <si>
    <t>Ամբերդ</t>
  </si>
  <si>
    <t>Հարությունյան Լյուդմիլա</t>
  </si>
  <si>
    <t>Ծաղկունք</t>
  </si>
  <si>
    <t>Մուսալեռ</t>
  </si>
  <si>
    <t>Ստեփանյան Հերմինե</t>
  </si>
  <si>
    <t>Գրիգորյան Նազիկ</t>
  </si>
  <si>
    <t>Գասպարյան Ռուստամ</t>
  </si>
  <si>
    <t>Միրզոյան Ալբերտ</t>
  </si>
  <si>
    <t>Միրզոյան Արմենակ</t>
  </si>
  <si>
    <t>Նալբանդյան</t>
  </si>
  <si>
    <t>Քերոբյան Սիլվա Օհանեսի</t>
  </si>
  <si>
    <t>Երվանդաշատ</t>
  </si>
  <si>
    <t>Բագարան</t>
  </si>
  <si>
    <t>Աղավնատուն</t>
  </si>
  <si>
    <t>Մերձավան</t>
  </si>
  <si>
    <t>Հովսեփյան Սամվել</t>
  </si>
  <si>
    <t>Կնյազյան Դավիթ</t>
  </si>
  <si>
    <t>Ներսիսյան Սամվել</t>
  </si>
  <si>
    <t>Համայնքի անվանումը</t>
  </si>
  <si>
    <t xml:space="preserve">Գույքահարկ համայնքի վարչական տարածքում գտնվող շենքերի և շինությունների համար         </t>
  </si>
  <si>
    <t>ք.Սիսիան</t>
  </si>
  <si>
    <t>ք.Գորիս</t>
  </si>
  <si>
    <t>X</t>
  </si>
  <si>
    <t>Ընդամենը
 հողի 
վարձակալության վճար</t>
  </si>
  <si>
    <t xml:space="preserve">համայնքի վարչական տարածքում գտնվող շենքերի և շինությունների վարձակալության վճար        </t>
  </si>
  <si>
    <t xml:space="preserve">համայնքի վարչական տարածքում գտնվող շենքերի և շինությունների վարձակալության վճար     </t>
  </si>
  <si>
    <t>Հանքաբուրգ» ՍՊԸ</t>
  </si>
  <si>
    <t>«Լուլիար» ՍՊԸ</t>
  </si>
  <si>
    <t>Արենի</t>
  </si>
  <si>
    <t>Գետափ</t>
  </si>
  <si>
    <t>Հորբատեղ</t>
  </si>
  <si>
    <t>Գողթանիկ</t>
  </si>
  <si>
    <t>Վարդահովիտ</t>
  </si>
  <si>
    <t>Շատին</t>
  </si>
  <si>
    <t>Հերմոն</t>
  </si>
  <si>
    <t>Եղեգիս</t>
  </si>
  <si>
    <t>Վերնաշեն</t>
  </si>
  <si>
    <t>Գլաձոր</t>
  </si>
  <si>
    <t>Սալլի</t>
  </si>
  <si>
    <t>Աղավնաձոր</t>
  </si>
  <si>
    <t>Ռինդ</t>
  </si>
  <si>
    <t>Աղնջաձոր</t>
  </si>
  <si>
    <t xml:space="preserve">Հորս </t>
  </si>
  <si>
    <t>Եղեգնաձոր</t>
  </si>
  <si>
    <t>Ագարակաձոր</t>
  </si>
  <si>
    <t>Արփի</t>
  </si>
  <si>
    <t>Արտաբույնք</t>
  </si>
  <si>
    <t>Գնիշիկ</t>
  </si>
  <si>
    <t>Ելփին</t>
  </si>
  <si>
    <t>Թառաթումբ</t>
  </si>
  <si>
    <t>Խաչիկ</t>
  </si>
  <si>
    <t>Մալիշկա</t>
  </si>
  <si>
    <t>Չիվա</t>
  </si>
  <si>
    <t>Քարագլուխ</t>
  </si>
  <si>
    <t>Բարձրունի</t>
  </si>
  <si>
    <t>Նոր Ազնաբերդ</t>
  </si>
  <si>
    <t>Արին</t>
  </si>
  <si>
    <t>Խնձորուտ</t>
  </si>
  <si>
    <t>Վայք</t>
  </si>
  <si>
    <t>Կարմրաշեն</t>
  </si>
  <si>
    <t>Զառիթափ</t>
  </si>
  <si>
    <t>Փոռ</t>
  </si>
  <si>
    <t>Արտավան</t>
  </si>
  <si>
    <t>Գոմք</t>
  </si>
  <si>
    <t>Սարավան</t>
  </si>
  <si>
    <t>Սերս</t>
  </si>
  <si>
    <t>Ազատեկ</t>
  </si>
  <si>
    <t>Հերհեր</t>
  </si>
  <si>
    <t>Զեդեա</t>
  </si>
  <si>
    <t>Մարտիրոս</t>
  </si>
  <si>
    <t>Գնդեվազ</t>
  </si>
  <si>
    <t>Ջերմուկ</t>
  </si>
  <si>
    <t>Հրազդան</t>
  </si>
  <si>
    <t>Խաչատրյան Արայիկ</t>
  </si>
  <si>
    <t>Աբովյան</t>
  </si>
  <si>
    <t>Արզական</t>
  </si>
  <si>
    <t>Բյուրեղավան</t>
  </si>
  <si>
    <t>Կարենիս</t>
  </si>
  <si>
    <t>'Լյոնարտ''ՍՊԸ</t>
  </si>
  <si>
    <t>Բաղդասարյան  Կարեն</t>
  </si>
  <si>
    <t>Մկրտչյան Սահակ</t>
  </si>
  <si>
    <t>Մարութովա Ռուզաննա</t>
  </si>
  <si>
    <t>Մելիքսեթյան Աշոտ</t>
  </si>
  <si>
    <t>Էզդանյան Սվետլանա</t>
  </si>
  <si>
    <t>Հայրապետյան Գևորգ</t>
  </si>
  <si>
    <t>Պալյան Արսեն</t>
  </si>
  <si>
    <t>Գրիգորյան Արտյոմ</t>
  </si>
  <si>
    <t>Չարենցավան</t>
  </si>
  <si>
    <t>'ՍՏԵԴՅԱՆ''ՍՊԸ</t>
  </si>
  <si>
    <t>Նոր Գեղի</t>
  </si>
  <si>
    <t>Եղվարդ</t>
  </si>
  <si>
    <t>«Նաիրի-Եղվարդ» ՍՊԸ</t>
  </si>
  <si>
    <t>Ծաղկաձոր</t>
  </si>
  <si>
    <t>“Ալմաքար” ՍՊԸ</t>
  </si>
  <si>
    <t>“Սպորտ-Տուր” ՍՊԸ</t>
  </si>
  <si>
    <t>'Ալմաքար'ՍՊԸ</t>
  </si>
  <si>
    <t>Սեդրակյան Նարեկ</t>
  </si>
  <si>
    <t>Ջրվեժ</t>
  </si>
  <si>
    <t>Ադամյան Արման</t>
  </si>
  <si>
    <t>Մելիքյան Սպարտակ</t>
  </si>
  <si>
    <t>Առինջ</t>
  </si>
  <si>
    <t>Նալբանդյան Կարինե</t>
  </si>
  <si>
    <t>Սարգսյան Համլետ</t>
  </si>
  <si>
    <t>Նիկողոսյան Աշոտ</t>
  </si>
  <si>
    <t>Ղուկասյան Արտյոմ</t>
  </si>
  <si>
    <t>Նոր Երզնկա</t>
  </si>
  <si>
    <t>Մարդոյան Արտակ</t>
  </si>
  <si>
    <t>Զովունի</t>
  </si>
  <si>
    <t>Նոր Հաճն</t>
  </si>
  <si>
    <t>Պռոշյան</t>
  </si>
  <si>
    <t>գործը դատարանում է</t>
  </si>
  <si>
    <t>տեղեկացված է</t>
  </si>
  <si>
    <t>անհայտ</t>
  </si>
  <si>
    <t>Ն.Ռ. Ստեփանյան Ա/Ձ</t>
  </si>
  <si>
    <t>Հովհաննիսյան Զարուհի</t>
  </si>
  <si>
    <t>կազմվել է ժամանակացույց</t>
  </si>
  <si>
    <t>դատարանի վճիռն  ուղարկվել է  ԴԱՀԿ</t>
  </si>
  <si>
    <t>ֆինանսական միջոցների բացակայություն</t>
  </si>
  <si>
    <t>&lt;&lt;Արմենիա Ուինդ Փաուեր&gt;&gt;</t>
  </si>
  <si>
    <t>գտնվելու հասցեն անհայտ է</t>
  </si>
  <si>
    <t>գտնվում է հանրապետությունից  դուրս</t>
  </si>
  <si>
    <t>Հայրապետյան Հարություն</t>
  </si>
  <si>
    <t>կրկին անգամ ուղարկվել է ծանուցագիր</t>
  </si>
  <si>
    <t>ֆինանսական միջոցներ չունեն</t>
  </si>
  <si>
    <t>2012 թվականին դարձել է սեփականություն, ՀՀ-ից բացակայում է</t>
  </si>
  <si>
    <t>Ջիլ</t>
  </si>
  <si>
    <t>&lt;&lt;Սևանի շաքարի գործարան&gt;&gt;ՓԲԸ</t>
  </si>
  <si>
    <t>ուղարկվել են ծանուցագրեր</t>
  </si>
  <si>
    <t>Արսենյան Վահան</t>
  </si>
  <si>
    <t>Այգեհատ</t>
  </si>
  <si>
    <t>գտնվում է դատական գործընթացում</t>
  </si>
  <si>
    <t>Պատրաստվել է դատի</t>
  </si>
  <si>
    <t>Ասլանյան Սուրեն</t>
  </si>
  <si>
    <t>Դատարան 19.10.12թ.</t>
  </si>
  <si>
    <t xml:space="preserve">պարտքը կազմել է 5675.9 հազ. դրամ, պարտքից վճարվել է 3000.0 հազ. դրամ, մնացած պարտքի համար կնքվել է ժամանակացույց </t>
  </si>
  <si>
    <t>Կազմվել է ժամանակացույց</t>
  </si>
  <si>
    <t>Ծանոթություն
(ինչ գործողություններ են
իրականացվել)</t>
  </si>
  <si>
    <t>Ընդամենը
 մարզում</t>
  </si>
  <si>
    <t>Վայոց Ձոր Ջերմուկ</t>
  </si>
  <si>
    <t>&lt;&lt;Վայոց Ձոր&gt;&gt; ՍՊԸ</t>
  </si>
  <si>
    <t>ուղարկվել է ծանուցագրեր, կազմակերպությունը սնանկ է ճանաչվել:</t>
  </si>
  <si>
    <t>մահացել է, դեռևս ժառանգություն ճանաչված չէ</t>
  </si>
  <si>
    <t>Կազմվել է  մարման ժամանակացույց:</t>
  </si>
  <si>
    <t>&lt;&lt;Շինանյութեր&gt;&gt; ԲԲԸ</t>
  </si>
  <si>
    <t>Մարզը</t>
  </si>
  <si>
    <t>Հողի հարկի
ապառքը</t>
  </si>
  <si>
    <t>Տույժերը 
և տուգանքները</t>
  </si>
  <si>
    <t>ընդամենը
 հողի հարկի ապառքը և տույժերն ու տուգանքները</t>
  </si>
  <si>
    <t>ընդամենը
գույքահարկի տույժերը և
տուգանքները</t>
  </si>
  <si>
    <t>ընդամենը գույքահարկի 
ապառքը և
տույժերն ու տուգանքները</t>
  </si>
  <si>
    <t>Ստեփանյան Էդգար</t>
  </si>
  <si>
    <t>Բարսեղյան Արտուշ</t>
  </si>
  <si>
    <t>Առաքելյան Տարոն</t>
  </si>
  <si>
    <t>Արզումանյան Երեմ Արմենի</t>
  </si>
  <si>
    <t>Զախարյան Կոլյա Անդրանիկի</t>
  </si>
  <si>
    <t>Ապրոյան Արամայիս</t>
  </si>
  <si>
    <t>ԲԱԶՈւՄՔ ՍՊԸ</t>
  </si>
  <si>
    <t>Եվրոպա Կրթ Համալիր</t>
  </si>
  <si>
    <t>Ծովազարդ</t>
  </si>
  <si>
    <t>Ծովազարդ Տեքստիլ  ֆաբրիկա</t>
  </si>
  <si>
    <t>Սնանկության կառավարիչ</t>
  </si>
  <si>
    <t xml:space="preserve">Հայապետ Հույրանոցային համալիր </t>
  </si>
  <si>
    <t>&lt;Սարուխանկաբել&gt; ԲԲԸ</t>
  </si>
  <si>
    <t>Գոլիկովա Մարիան Յուրիի</t>
  </si>
  <si>
    <t>անձի հասցեն անհայտ է</t>
  </si>
  <si>
    <t>Լճափ/Ազգային Պարկ/</t>
  </si>
  <si>
    <t>ք. Մարտունի</t>
  </si>
  <si>
    <t>Մելքոնյան Տիգրան</t>
  </si>
  <si>
    <t>Ավետիսյան Արամ</t>
  </si>
  <si>
    <t xml:space="preserve">Ն.Գետաշեն  «Մայր Սևան» ՓԲԸ </t>
  </si>
  <si>
    <t>Սոտք</t>
  </si>
  <si>
    <t>&lt;&lt;Սևան ՀԱՄ&gt;&gt; ՍՊԸ</t>
  </si>
  <si>
    <t>&lt;&lt;Սպիտակ ափ&gt;&gt; ՍՊԸ</t>
  </si>
  <si>
    <t>&lt;&lt;Մորմ&gt;&gt;  ՍՊԸ</t>
  </si>
  <si>
    <t>&lt;&lt;Արսեն-96&gt;&gt;  ՍՊԸ</t>
  </si>
  <si>
    <t>Գանձման գործընթացում</t>
  </si>
  <si>
    <t>&lt;&lt;Սեվանի ծխ.ֆերմ.գործ&gt;&gt;</t>
  </si>
  <si>
    <t>Հովհանիսյան Լևոն</t>
  </si>
  <si>
    <t>Պետոսյան Խաչիկ</t>
  </si>
  <si>
    <t>Պետոսյան Ռոզա</t>
  </si>
  <si>
    <t>Մելիքյան Անի</t>
  </si>
  <si>
    <t>ԴԱՀԿ</t>
  </si>
  <si>
    <t>Պետոսյան Սիրեկան</t>
  </si>
  <si>
    <t>Պետոսյան Արմեն</t>
  </si>
  <si>
    <t>,,Բազիս Ս.Ա.Ռ.,, ՍՊԸ</t>
  </si>
  <si>
    <t>Հայցով դիմել են դատարան:</t>
  </si>
  <si>
    <t>Սևան ազգային պարկ</t>
  </si>
  <si>
    <t>ֆինանսական միջոց չունի</t>
  </si>
  <si>
    <t>Հայրապետ հույրանոցային համալիր</t>
  </si>
  <si>
    <t>գտնվում է դատական գործընթացքում</t>
  </si>
  <si>
    <t>գտնվելու վայրը անհայտ է:</t>
  </si>
  <si>
    <t xml:space="preserve">728.6հազ. դրամից վճարվել է 300.0հազ. դ. : </t>
  </si>
  <si>
    <t xml:space="preserve">&lt;&lt;Արարատ-լադա&gt;&gt; </t>
  </si>
  <si>
    <t>Ճշտման փուլում</t>
  </si>
  <si>
    <t>&lt;&lt;Սեվանի ԲՈՒԱՏՁ&gt;&gt; ԲԲԸ</t>
  </si>
  <si>
    <t>Վ. Առաքելյան</t>
  </si>
  <si>
    <t>Ս. Խանդանյան</t>
  </si>
  <si>
    <t>&lt;&lt;Մանկական զբոսայգի&gt;&gt; ՍՊԸ</t>
  </si>
  <si>
    <t>Ռ. Մալխասյան</t>
  </si>
  <si>
    <t>Ա. Սմբատյան</t>
  </si>
  <si>
    <t>Հ. Մկրտչյան</t>
  </si>
  <si>
    <t>&lt;&lt;Կապույտաչյա Սեվան&gt;&gt; ՀԿ</t>
  </si>
  <si>
    <t>&lt;Սևան Ազգային Պարկ&gt; ՊՕԱԿ</t>
  </si>
  <si>
    <t>Սարգսյան Ստեփան</t>
  </si>
  <si>
    <t>Նյու-Վեյվ</t>
  </si>
  <si>
    <t>Տնաշին Աշոտ</t>
  </si>
  <si>
    <t>Հար-Պրոդ</t>
  </si>
  <si>
    <t>Էջմիածին</t>
  </si>
  <si>
    <t>Խաչիկյան Արայիկ</t>
  </si>
  <si>
    <t>Փարաքար</t>
  </si>
  <si>
    <t>Մելիքյան Սարգիս</t>
  </si>
  <si>
    <t>&lt;&lt;Գրանդ Վիլլա&gt;&gt; ՍՊԸ</t>
  </si>
  <si>
    <t>&lt;&lt;Ագրինկո&gt;&gt; ՍՊԸ</t>
  </si>
  <si>
    <t xml:space="preserve">Ռիել Իսթեյթ Դիվելըփ-մենթ Քամփնի ՓԲԸ- ը  ի   դեմս   Էդգար Հովհաննիսյանի </t>
  </si>
  <si>
    <t>Շենիկ  Ֆրութ –Մելքոնյան  Արամ  Մանուկի/Մելքոնյան Վարդգես</t>
  </si>
  <si>
    <t>Շոնովան  Հասմիկ</t>
  </si>
  <si>
    <t>…</t>
  </si>
  <si>
    <t>Գուգարք</t>
  </si>
  <si>
    <t>Պողոսյան Սուրեն Կարենի</t>
  </si>
  <si>
    <t>Սաքանյան Վահագն Ռաֆիկի</t>
  </si>
  <si>
    <t>ք. Տաշիր</t>
  </si>
  <si>
    <t>Վայոց Ձոր</t>
  </si>
  <si>
    <t>Հողի հարկի ապառքը</t>
  </si>
  <si>
    <t>Ընդամենը
 հողի հարկի ապառքը և տույժերն ու տուգանքները</t>
  </si>
  <si>
    <t>Ընդամենը
գույքահարկի տույժերը և
տուգանքները</t>
  </si>
  <si>
    <t>Ընդամենը գույքահարկի 
ապառքը և
տույժերն ու տուգանքները</t>
  </si>
  <si>
    <t>&lt;&lt;Վիգոր&gt;&gt;ՍՊԸ</t>
  </si>
  <si>
    <t>Ավետյան Վարդան</t>
  </si>
  <si>
    <t>Հարցում</t>
  </si>
  <si>
    <t>Սիմոնյան Արկադի</t>
  </si>
  <si>
    <t>Ամիրխանյան Ռադիկ</t>
  </si>
  <si>
    <t>Եղեգնավան</t>
  </si>
  <si>
    <t>Կարագադյան Արմեն</t>
  </si>
  <si>
    <t>Սարգսյան Պավել</t>
  </si>
  <si>
    <t>Փոքր Վեդի</t>
  </si>
  <si>
    <t>,Հայսպառկոոպ" միություն</t>
  </si>
  <si>
    <t>գործը գտնվում է դատարանում</t>
  </si>
  <si>
    <t>կազմվել  է  ժամանակացույց</t>
  </si>
  <si>
    <t>գ. Ոստան</t>
  </si>
  <si>
    <t>Արտաշատի տրիկոտաժի ֆաբ.</t>
  </si>
  <si>
    <t>Արտաշատի"Գործիքագործ"ԲԲԸ</t>
  </si>
  <si>
    <t>Չոբանյան   Թաթուլ</t>
  </si>
  <si>
    <t>բացակայում է հանրապետությունից</t>
  </si>
  <si>
    <t>անշարժ գույքի կադաստրի հետ կատարվում է տվյալների ճշտում</t>
  </si>
  <si>
    <t>հանրապետությունից բացակայում է</t>
  </si>
  <si>
    <t>սննկացման գործընթացի մեջ է. Հաշիվների վրա կալանք է դրված. Մարտի 31-ին 100.000 դր. Վճարում է կատարել</t>
  </si>
  <si>
    <t>Գրաֆ Ռոբ</t>
  </si>
  <si>
    <t>Մասիսի ԱԱՁ</t>
  </si>
  <si>
    <t>սննկացման գործընթացի մեջ է. Հաշիվների վրա կալանք է դրված.</t>
  </si>
  <si>
    <t>Ադամյան Լևոն</t>
  </si>
  <si>
    <t>Մկրտչյան Անահիտ</t>
  </si>
  <si>
    <t>Ալեքսանյան Գագիկ Աշոտի</t>
  </si>
  <si>
    <t xml:space="preserve"> 3 անգամ ծանուցվել է, ետ վերադարձվել </t>
  </si>
  <si>
    <t>Վեդի</t>
  </si>
  <si>
    <t>Խաչատրյան Սպարտակ</t>
  </si>
  <si>
    <t>Գրիգորյան Պատվական</t>
  </si>
  <si>
    <t>Արարատշինիրեր   ԲԲԸ</t>
  </si>
  <si>
    <t>Արմավիր Ք.</t>
  </si>
  <si>
    <t>Խաղողապտղագինեգոր-ծական գիտական կենտրոն ՊՈԱԿ</t>
  </si>
  <si>
    <t>Ծանուցվել է</t>
  </si>
  <si>
    <t>Գրիգորյան Վրեժ Սահակի</t>
  </si>
  <si>
    <t>Այվազյան Նորիկ Անուշավանի</t>
  </si>
  <si>
    <t>Գալստյան Ռուբիկ Վազգենի</t>
  </si>
  <si>
    <t xml:space="preserve">Տարոնիկ </t>
  </si>
  <si>
    <t>Մուրադյան Մուշեղ Մուրադի</t>
  </si>
  <si>
    <t>Հակոբյան Հակոբ</t>
  </si>
  <si>
    <t xml:space="preserve">Շենիկ  </t>
  </si>
  <si>
    <t xml:space="preserve">Քարակերտ </t>
  </si>
  <si>
    <t>Էդգար Հովհաննիսյան Քաջիկի</t>
  </si>
  <si>
    <t>&lt;&lt;ԳՐԱՆԴ_ՎԻԼԼԱ&gt;&gt; ՍՊԸ</t>
  </si>
  <si>
    <t>Աղավնատուն (Շինանյութեր ԲԲԸ)</t>
  </si>
  <si>
    <t>ԿՈՂԲԱՎԱՆ</t>
  </si>
  <si>
    <t xml:space="preserve">Տոնար-Տրանս </t>
  </si>
  <si>
    <t>Բաղրամյան(Բաղր)</t>
  </si>
  <si>
    <t xml:space="preserve">ԹոռնիկԻսահակ  </t>
  </si>
  <si>
    <t>Յուրշին ՍՊԸ</t>
  </si>
  <si>
    <t>ԼԵՐԻ ԴԻԱ</t>
  </si>
  <si>
    <t>Դաբաղյան Լարիսա</t>
  </si>
  <si>
    <t>Խաչատրյ Լալա Փոխանի</t>
  </si>
  <si>
    <t xml:space="preserve">փոխադրամիջոց-ների վարձակալութ-յան վճար </t>
  </si>
  <si>
    <t xml:space="preserve"> փոխադրամիջոցների վարձակալութ-յան վճար</t>
  </si>
  <si>
    <t>ընդամենը գույքի վարձակալութ-յան վճար</t>
  </si>
  <si>
    <t xml:space="preserve">Գույքահարկ համայնքների վարչական տարածքնե-րում գտնվող շենքերի և շինությունների համար         </t>
  </si>
  <si>
    <t>Գույքահարկ փոխադրա-միջոցների համար</t>
  </si>
  <si>
    <t>իրավաբանա-
կան անձ.</t>
  </si>
  <si>
    <t>Արաքս (Արմ)</t>
  </si>
  <si>
    <t>Անթաբելյան Վարթիվար</t>
  </si>
  <si>
    <t>Գևորգյան Տաթևիկ</t>
  </si>
  <si>
    <t>Վասպուրական</t>
  </si>
  <si>
    <t>Ապերյան Սերյոժա</t>
  </si>
  <si>
    <t>Մաթևոսյան Համբարձում</t>
  </si>
  <si>
    <t>Բալահովիտ</t>
  </si>
  <si>
    <t>&lt;&lt;Էյրլանս&gt;&gt;ՓԲԸ</t>
  </si>
  <si>
    <t>կազմվել է վճարման ժամանակացույց</t>
  </si>
  <si>
    <t>Արայի ԲԲԸ</t>
  </si>
  <si>
    <t>Էյջ փի էլ սի   լաբ.</t>
  </si>
  <si>
    <t>Զոհրաբյան Միքայել</t>
  </si>
  <si>
    <t>Հարությունյան Մարտուն</t>
  </si>
  <si>
    <t>Սիմոնյան Սարգիս</t>
  </si>
  <si>
    <t>Արամուս</t>
  </si>
  <si>
    <t>Համբարձումյան Արսեն</t>
  </si>
  <si>
    <t>Ձորաղբյուր</t>
  </si>
  <si>
    <t>ծանուցվել է</t>
  </si>
  <si>
    <t>Գևորգյան Հարություն</t>
  </si>
  <si>
    <t>Գևորգյան Թագուհի</t>
  </si>
  <si>
    <t>Արիստակեսյան Վերժինե</t>
  </si>
  <si>
    <t>Բաղդասարյան Ալիկ</t>
  </si>
  <si>
    <t>Գետափ  ՍՊԸ</t>
  </si>
  <si>
    <t>Նաիրի հիվանդանոց ՓԲԸ</t>
  </si>
  <si>
    <t>Գալստյան Նարգիզ</t>
  </si>
  <si>
    <t>Մարգարյան Գեորգի</t>
  </si>
  <si>
    <t>Մխիթարյան Նելլի</t>
  </si>
  <si>
    <t>Դանիելյան Արմեն</t>
  </si>
  <si>
    <t>Մնացականյան Վրեժ</t>
  </si>
  <si>
    <t>Ծաղկաձորի ԳՄՀ</t>
  </si>
  <si>
    <t>Ասատրյան Կարապետ</t>
  </si>
  <si>
    <t>Միրզոյան Վարդան</t>
  </si>
  <si>
    <t>Բաղդասարյան Արմենակ</t>
  </si>
  <si>
    <t>Ադամյան Արման Սամվելի</t>
  </si>
  <si>
    <t>Մովսիսյան Հակոբ</t>
  </si>
  <si>
    <t>զգուշացվել է դատական վարույթ սկսելու վերաբերյալ</t>
  </si>
  <si>
    <t>Առատաշեն</t>
  </si>
  <si>
    <t>Հարությունյան Մանասեր</t>
  </si>
  <si>
    <t>Նախապատրաստվում են նյութեր ԴԱՀԿ հանձնելու համար</t>
  </si>
  <si>
    <t>Կատարվել է վերահաշվարկ 23.12.2012թ. Շինության կադաստրային արժեքը դարձել է 0 դրամ: Նախապատրաստվում են նյութեր ԴԱՀԿ հանձնելու համար:</t>
  </si>
  <si>
    <t>ուղարկվել է նախազգուշացում, կատարվել են ճշգրտումներ, 03.07.2012թ. Վճարել էր 412.5 հազ. դրամ, 2009-2010թթ. Մայր գումարը, սակայն տույժը չէր զիջվել: Նախազգուծացումը չի ստացել:</t>
  </si>
  <si>
    <t>ուղարկվել է նախազգուշացում, ՀՀ ՃՈ ՀՔԲ կողմից տրամադրված բազաների ճշգրտման արդյունքում:Նախապատրաստվում են նյութեր ԴԱՀԿ հանձնելու համար:</t>
  </si>
  <si>
    <t>Ենոքյան Թևան</t>
  </si>
  <si>
    <t>Սամսոնյան Գևորգ</t>
  </si>
  <si>
    <t>Բաղդասարյան Զարիկ</t>
  </si>
  <si>
    <t>Ավետիսյան Գագիկ</t>
  </si>
  <si>
    <t>ՙԱրտաշատի գ/կ գործարան՚ ՓԲԸ</t>
  </si>
  <si>
    <t>ՙԱվտոտեխսպ. կայան՚</t>
  </si>
  <si>
    <t>Գրիգորյան Ռիմա</t>
  </si>
  <si>
    <t>ուղարկվել է նախազգուշացում, սակայն չի ստացել:</t>
  </si>
  <si>
    <t>Կիրակոսյան Գագիկ</t>
  </si>
  <si>
    <t>Արտամետ</t>
  </si>
  <si>
    <t>Հայրապետյան Լևոն</t>
  </si>
  <si>
    <t>Նոր Կեսարիա</t>
  </si>
  <si>
    <t>Պարտքը մարել է մնացել է400.0հզ. պակաս:</t>
  </si>
  <si>
    <t>Ըստ կադաստրի տեղեկանքի ինքը նման գույք չունի:</t>
  </si>
  <si>
    <t>Լրիվ մարել է:</t>
  </si>
  <si>
    <r>
      <t xml:space="preserve"> </t>
    </r>
    <r>
      <rPr>
        <b/>
        <sz val="11"/>
        <color indexed="8"/>
        <rFont val="GHEA Grapalat"/>
        <family val="3"/>
      </rPr>
      <t>գ Ծովազարդ</t>
    </r>
  </si>
  <si>
    <t>Սարգսյան գոհար</t>
  </si>
  <si>
    <t>Մարել է:</t>
  </si>
  <si>
    <t>Ռուբենյան Աշոտ</t>
  </si>
  <si>
    <t>սնանկ</t>
  </si>
  <si>
    <t>Դատարան 03.04.14թ.</t>
  </si>
  <si>
    <t>պայմանագիրը լուծարվել է դատարանով, բացակայում է հանրապետությունից</t>
  </si>
  <si>
    <t>Արտավազդ Մելիքսեթյան</t>
  </si>
  <si>
    <t>Դոմինիկա ՍՊԸ</t>
  </si>
  <si>
    <t>Սարգսյան Վազգեն</t>
  </si>
  <si>
    <t>ուղարկվել է նախազգուշացում,   չի ստացել, կատարվել են ճշգրտումներ:</t>
  </si>
  <si>
    <t>գ. Առծվանիստ</t>
  </si>
  <si>
    <t>Զարբաբյան Ռազմիկ</t>
  </si>
  <si>
    <t>Հակոբյան Արմեն</t>
  </si>
  <si>
    <t>Աբրահամյան Շողո</t>
  </si>
  <si>
    <t>Անտառային գեղեցկուհի</t>
  </si>
  <si>
    <t>ԱԴՀԳ</t>
  </si>
  <si>
    <t>Օրդուխանյան  Տելեմակ</t>
  </si>
  <si>
    <t>ծանուցվել  է</t>
  </si>
  <si>
    <t>ՙՊահածոների գործարան՚ ԲԲԸ</t>
  </si>
  <si>
    <t>ՙՄ ԵՎ ՄԱՎՌ՚ ԲԲԸ</t>
  </si>
  <si>
    <t>Սաֆարյան  Մերի</t>
  </si>
  <si>
    <t>Գասպարյան  Մարինա</t>
  </si>
  <si>
    <t>Մուրադխանյան  Գարիկ</t>
  </si>
  <si>
    <t>Մուրադյան  Արմեն</t>
  </si>
  <si>
    <t>ք.Մասիս</t>
  </si>
  <si>
    <t>Ամրակ</t>
  </si>
  <si>
    <t>Լեռնագոգ</t>
  </si>
  <si>
    <t>Հովհաննիսյան Սեդրակ</t>
  </si>
  <si>
    <t>Գլենդել ՀԻԼԶ</t>
  </si>
  <si>
    <t>Սահակյան Համազասպ</t>
  </si>
  <si>
    <t>Հովհաննիսյան Հրազդան</t>
  </si>
  <si>
    <t>ընդամենը 
01.06.2015թ.</t>
  </si>
  <si>
    <t>ընդամենը
տարբերու
թյունը
նախորդ ամսվա
համեմա
տությամբ</t>
  </si>
  <si>
    <t xml:space="preserve">
ընդամենը 
01.05.2015թ.</t>
  </si>
  <si>
    <t>Տարբերությունը
նախորդ ամսվա
համեմա
տությամբ</t>
  </si>
  <si>
    <t xml:space="preserve">Գույքահարկ համայնքների վարչական տարածքնե
րում գտնվող շենքերի և շինություն
ների համար         </t>
  </si>
  <si>
    <t>Գույքա
հարկ փոխադրա
միջոցների համար</t>
  </si>
  <si>
    <t>ֆիզիկա
կան անձ.</t>
  </si>
  <si>
    <t>19 (17-18)</t>
  </si>
  <si>
    <t>7 (5-6)</t>
  </si>
  <si>
    <t>14 (12-13)</t>
  </si>
  <si>
    <t>17 (15-16)</t>
  </si>
  <si>
    <t>Ապառք
ունեցող համայնք
ների թիվը</t>
  </si>
  <si>
    <t>9 (7-8)</t>
  </si>
  <si>
    <t>18 (16-17)</t>
  </si>
  <si>
    <t>Բաղդիյան Հովհաննես</t>
  </si>
  <si>
    <t>ՂԱՐՍ ՍՊԸ</t>
  </si>
  <si>
    <t>Նաիրիտ գործ.ՓԲԸ</t>
  </si>
  <si>
    <t>Աբովյան մարզ.ՓԲԸ</t>
  </si>
  <si>
    <t>Սարգսյան Բենյամին</t>
  </si>
  <si>
    <t>Հարությունյան Ռոմեն</t>
  </si>
  <si>
    <t>Աբրահամյան Նիկողոս</t>
  </si>
  <si>
    <t>Բասենցյան Վաչագան</t>
  </si>
  <si>
    <t>Վարատ</t>
  </si>
  <si>
    <t>Հայրապետյան Արթուր</t>
  </si>
  <si>
    <t>Դատարան 14.04.14թ.</t>
  </si>
  <si>
    <t>,,Վ.Աղաբաբյանՙՙ ՍՊԸ</t>
  </si>
  <si>
    <t>դատարան 05.12.14թ.</t>
  </si>
  <si>
    <t>ՙՙՊոլիմեր գործարանՙՙ ԲԲԸ</t>
  </si>
  <si>
    <t>դատ. 14.04.14թ.</t>
  </si>
  <si>
    <t>դատ. 22.05.15թ.</t>
  </si>
  <si>
    <t>լուծարված 3.7 հա հողը 02.02.15թ. Վերադարձվել է համայնքին</t>
  </si>
  <si>
    <t>դատ. 14.07.14թ.</t>
  </si>
  <si>
    <t>դատարան26.02.15թ.</t>
  </si>
  <si>
    <t>Գրիգորյան Սամվել</t>
  </si>
  <si>
    <t>Ավետյան Կարեն</t>
  </si>
  <si>
    <t>Դատ. 19.06.14թ.</t>
  </si>
  <si>
    <t>Դումիկյան Հրաչիկ Հովսեփի</t>
  </si>
  <si>
    <t>Սարչապետ</t>
  </si>
  <si>
    <t>Ավդալյան Նորիկ Ենոքի</t>
  </si>
  <si>
    <t>Պետրովկա</t>
  </si>
  <si>
    <t>Բեզոյան Էդուարդ Ռուբենի</t>
  </si>
  <si>
    <t xml:space="preserve">Մեծավան </t>
  </si>
  <si>
    <t>Սոլոյան Արթուր Արարատի</t>
  </si>
  <si>
    <t>Աթան</t>
  </si>
  <si>
    <t>Սոխիկյան Սահակ</t>
  </si>
  <si>
    <t>Ուրասար</t>
  </si>
  <si>
    <t>Դավթյան Մերուժան</t>
  </si>
  <si>
    <t>Դավթյան Մելսիկ</t>
  </si>
  <si>
    <t>ընդամենը
գույքահար-կի տույժերը և
տուգանքները</t>
  </si>
  <si>
    <t>ընդամենը գույքահար-կի 
ապառքը և
տույժերն ու տուգանքները</t>
  </si>
  <si>
    <t>Գործը գտնվում է ԴԱՀԿ-ում</t>
  </si>
  <si>
    <t>Պարբերաբար ծանուցվել է վճարում կատարելու մասին</t>
  </si>
  <si>
    <t>Գործը գտնվում է դատարանում</t>
  </si>
  <si>
    <t>ՈՒղարկվել են ծանուցումներ</t>
  </si>
  <si>
    <t>Թադևոսյան Ռուբիկ</t>
  </si>
  <si>
    <t>Իրավաբանա
կան անձ.</t>
  </si>
  <si>
    <t>Ֆիզիկական անձ.</t>
  </si>
  <si>
    <t>ք.Կապան</t>
  </si>
  <si>
    <t>Աթաջանյան Մհեր</t>
  </si>
  <si>
    <t>Հայրապետյան Արամայիս</t>
  </si>
  <si>
    <t>Թամրազյան Նաթելա</t>
  </si>
  <si>
    <t>Ստեփանյան Արտյոմ Ալբերտի</t>
  </si>
  <si>
    <t>գ.Շաղատ</t>
  </si>
  <si>
    <t>&lt;&lt;ԳԱԽ&gt;&gt; ՍՊԸ</t>
  </si>
  <si>
    <t>գ.Անգեղակոթ</t>
  </si>
  <si>
    <t>Մուսաթյան Սևակ</t>
  </si>
  <si>
    <t>գ.Տաշտուն</t>
  </si>
  <si>
    <t>&lt;&lt;Լուլիար&gt;&gt; և &lt;&lt;Հանքաբուրգ&gt;&gt; ՍՊԸ</t>
  </si>
  <si>
    <t>&lt;&lt;Նայթեքս&gt;&gt; ՍՊԸ</t>
  </si>
  <si>
    <t>&lt;&lt;Դաստակերտի  բուժտեխնիկա&gt;&gt; ԲԲԸ</t>
  </si>
  <si>
    <t>Մելիքյան Դավիթ</t>
  </si>
  <si>
    <t>գ.Ծավ</t>
  </si>
  <si>
    <t>գ.Նոր Աստղաբերդ</t>
  </si>
  <si>
    <t>&lt;&lt;Բամօ-Մետալ&gt;&gt; ՍՊԸ</t>
  </si>
  <si>
    <t>գ.Գեղի</t>
  </si>
  <si>
    <t>&lt;&lt;ԲԱՄՕ-ՄԵՏԱԼ&gt;&gt; ՍՊԸ</t>
  </si>
  <si>
    <t>գ.Լիճք</t>
  </si>
  <si>
    <t>&lt;&lt;Գ.Արշակյան&gt;&gt;ՍՊԸ</t>
  </si>
  <si>
    <t>ծանուցվել է և կազմվել է ժամանակացույց</t>
  </si>
  <si>
    <t>Գլաս ՈՒորլդ Քափնի</t>
  </si>
  <si>
    <t>Շահինյան Հովհաննես</t>
  </si>
  <si>
    <t>Մանուկյան Գրիգոր</t>
  </si>
  <si>
    <t>Գույքահարկ փոխադրա
միջոցների համար</t>
  </si>
  <si>
    <t>Գալստյան Գուրգեն</t>
  </si>
  <si>
    <r>
      <t xml:space="preserve">                                            </t>
    </r>
    <r>
      <rPr>
        <sz val="14"/>
        <rFont val="GHEA Grapalat"/>
        <family val="3"/>
      </rPr>
      <t xml:space="preserve">                                 </t>
    </r>
    <r>
      <rPr>
        <sz val="16"/>
        <rFont val="GHEA Grapalat"/>
        <family val="3"/>
      </rPr>
      <t xml:space="preserve">ՀԱՐՑ  N  4 </t>
    </r>
  </si>
  <si>
    <t>Տաքսի Ստանդարտ ՍՊԸ</t>
  </si>
  <si>
    <t>ԻՆԿՈՄՍՊԱՍԱՐԿՈՒՄ ԲԲԸ</t>
  </si>
  <si>
    <t>Հովհաննիսյան Սարգիս</t>
  </si>
  <si>
    <t xml:space="preserve"> Վիրաբյան Սամվել</t>
  </si>
  <si>
    <t>Աղաբեկյան Սարգիս</t>
  </si>
  <si>
    <t>Հովհաննիսյան Ռոզա</t>
  </si>
  <si>
    <t>Նիկոլյան Էդգար</t>
  </si>
  <si>
    <t>Շահպարոնյան Զարուհի</t>
  </si>
  <si>
    <t>Նորշինանյութեր</t>
  </si>
  <si>
    <t>Հուսիկյան Հուսիկ</t>
  </si>
  <si>
    <t>Աբգարյան Բենիկ</t>
  </si>
  <si>
    <t>Կազիկյան Գնել</t>
  </si>
  <si>
    <t>Խաչատրյան  Արայիկ</t>
  </si>
  <si>
    <t>Մկրտչյան Հրայր Վազգենի</t>
  </si>
  <si>
    <t>&lt;&lt;Արմստրոյ&gt;&gt; ՍՊԸ</t>
  </si>
  <si>
    <t>Գևորգյան Սամվել</t>
  </si>
  <si>
    <t>ԱՅԳԵՇԱՏ(Էջմ.)</t>
  </si>
  <si>
    <t>Սահակյան Պետրոս</t>
  </si>
  <si>
    <t>Սախկալյան Արթուր</t>
  </si>
  <si>
    <t>Սուքիասյան Սվետլաննա</t>
  </si>
  <si>
    <t>գործը գտնվում է հարկադիր կատարման վարույթում</t>
  </si>
  <si>
    <t>հիշեցվել է մի քանի անգամ</t>
  </si>
  <si>
    <t>գործը գտնվում է դատական վարույթում</t>
  </si>
  <si>
    <t>Համայնքի ղեկավարը զգուշացրել է  &lt;&lt;ԳԱԽ&gt;&gt; -ի տնօրինությանը կուտակված պարտքի մարման անհրաժեշտության վերաբերյալ , այլապես կդիմի դատարան</t>
  </si>
  <si>
    <t xml:space="preserve"> Կազմվել է վարչական վարույթ և ներկայացվել է  ԴԱՀԿ</t>
  </si>
  <si>
    <t>Փոխանցվել է իրավաբանական բաժին</t>
  </si>
  <si>
    <t>Գործը վերաքննիչ դատարանում է</t>
  </si>
  <si>
    <t>Բնակվում է անհայտ հասցեում</t>
  </si>
  <si>
    <t>Գործը հանձնել են իրավաբանին, որպեսզի ներկայացնի դատարան</t>
  </si>
  <si>
    <t>Պարտավորվել է մասնակի վճարել</t>
  </si>
  <si>
    <t>ք. Արթիկ</t>
  </si>
  <si>
    <t>&lt;&lt; Արթիկ տուֆ &gt;&gt; ՓԲԸ</t>
  </si>
  <si>
    <t>Յարալյան Գեղամ</t>
  </si>
  <si>
    <t>Կողբագրոտրանս</t>
  </si>
  <si>
    <t>Յարալյան Նվարդ</t>
  </si>
  <si>
    <t>համ
թիվը</t>
  </si>
  <si>
    <t xml:space="preserve"> գործը նախապատրաստվում է ներկայացնել ԴԱՀԿ</t>
  </si>
  <si>
    <t>Փանոսյան Տիգրան</t>
  </si>
  <si>
    <t>Նախապատրաստվում են նյութեր ԴԱՀԿ հանձնելու համար:</t>
  </si>
  <si>
    <t>Մելքոնյան Հրաչ</t>
  </si>
  <si>
    <t>ուղարկվել է նախազգուշացում, կազմվել է պարտքի մարման ժամանակացույց:</t>
  </si>
  <si>
    <t>ուղարկվել է նախազգուշացում, չի ստացել: ՀՀ ՃՈ ՀՔԲ կողմից տրամադրված բազաների ճշգրտման արդյունքում:Նախապատրաստվում են նյութեր ԴԱՀԿ հանձնելու համար:</t>
  </si>
  <si>
    <t>Գևորգյան Տիգրան</t>
  </si>
  <si>
    <t>Վարչական դատարանի . ՎԴ5/0103/05/15 գործի 03.12.2015թ. վճռով հայցը բավարարվել է մասնակի, կիրառելով ՙՙՀարկերի մասին՚՚ ՀՀ օրենքի 30.1-րդ հոդվածը: 28.09.2014թ. դրությամբ 2011-2014թթ. հարկային պարտավորության 674.2 հազ.  դրամ գումարից հօգուտ Գյումրու համայնքի պետք է բռնագանձվի 552.7 հազ. դրամ:</t>
  </si>
  <si>
    <t>Խաչատրյան Լյալյա</t>
  </si>
  <si>
    <t>ուղարկվել է նախազգուշացում, չի ստացել:</t>
  </si>
  <si>
    <t>Հակոբյան Լեռնիկ</t>
  </si>
  <si>
    <t>Նախապատրաստվում են նյութերը ԴԱՀԿ հանձնելու համար:</t>
  </si>
  <si>
    <t>Բադեյան Արթուր</t>
  </si>
  <si>
    <t>Եղիազարյան Սամվել</t>
  </si>
  <si>
    <t>Հարությունյան Հարություն</t>
  </si>
  <si>
    <t>Աբրահամյան Վարդգես</t>
  </si>
  <si>
    <t>Վարոսյան Հայկ</t>
  </si>
  <si>
    <t>Գործը գտնվում է վարչական դատարանում</t>
  </si>
  <si>
    <t>Մշեցյան Տիգրան</t>
  </si>
  <si>
    <t>Ուղարկվել է նախազգուշացում</t>
  </si>
  <si>
    <t>Միհրանյան Վահրամ</t>
  </si>
  <si>
    <t>&lt;&lt;Մարիամ - 79&gt;&gt; ՍՊԸ</t>
  </si>
  <si>
    <t>&lt;&lt;Նանա-Ար&gt;&gt; ԱԿ</t>
  </si>
  <si>
    <t>ուղարկվել է նախազգուշացում,  գործը նախապատրաստվում է ուղարկելու հարկադիր կատարման</t>
  </si>
  <si>
    <t>Զգուշացվել է</t>
  </si>
  <si>
    <t>Զգուշացվել է և կվճարվի ըստ ժամանակացույցի</t>
  </si>
  <si>
    <t>Տեղեկացված են և ըստ ամիսների կմարեն</t>
  </si>
  <si>
    <t>Նախազգուշացվել է</t>
  </si>
  <si>
    <t>վճարման կարգադրություն</t>
  </si>
  <si>
    <t>Հովհաննիսյան Գայանե</t>
  </si>
  <si>
    <t>Ղևոնդյան Մերինե</t>
  </si>
  <si>
    <t>Արսեն Գուրգեն ՍՊԸ</t>
  </si>
  <si>
    <t>&lt;&lt;Դատիսիա&gt;&gt;ՍՊԸ</t>
  </si>
  <si>
    <t>Նաիրի ՃՇՇ ԲԲԸ</t>
  </si>
  <si>
    <t>Աբովյանի երկաթբետ.կոնստ.գործ</t>
  </si>
  <si>
    <t>Փափազյան Ադամ</t>
  </si>
  <si>
    <t>դատական վարչավարույթ</t>
  </si>
  <si>
    <t>Խաչատրյան Արարատ</t>
  </si>
  <si>
    <t>դատարան</t>
  </si>
  <si>
    <t>Գուրգենյան Սպարտակ</t>
  </si>
  <si>
    <t>Հովհաննիսյան Արման</t>
  </si>
  <si>
    <t>Ալեքսանյան Բաբիկ</t>
  </si>
  <si>
    <t>մինչ.դատական վարչական վարույթ</t>
  </si>
  <si>
    <t xml:space="preserve">Կարապետյան Մնացական </t>
  </si>
  <si>
    <t>&lt;&lt;Լեյա&gt;&gt; ՍՊԸ</t>
  </si>
  <si>
    <t xml:space="preserve">Հայրապետյան Արման </t>
  </si>
  <si>
    <t>Պետրոսյան Արմեն</t>
  </si>
  <si>
    <t>Ծանուցվել է համապատասխան փաստաթղթով</t>
  </si>
  <si>
    <t>Հրազդան ջերմոտնային</t>
  </si>
  <si>
    <t>Հրազդան ՃՇՇՁ ԲԲԸ</t>
  </si>
  <si>
    <t>Ներկայացված է ԴԱՀԿ</t>
  </si>
  <si>
    <t>Նահապետյան Սմբատ</t>
  </si>
  <si>
    <t>Հալաջյան Մեսրոպ</t>
  </si>
  <si>
    <t>Կարապետյան Արամ Վոլոդյայի</t>
  </si>
  <si>
    <t>Մալխասյան Մարինե Ռազմիկի</t>
  </si>
  <si>
    <t>Ավագյան  Նունե  Ֆրունզեի</t>
  </si>
  <si>
    <t>Հարությունյան Արթուր  Սամվելի</t>
  </si>
  <si>
    <t>Հարությունյան  Արամայիս Սամվելի</t>
  </si>
  <si>
    <t>Գրիգորյան Լաուրա  Մերուժանի</t>
  </si>
  <si>
    <t>Արամյան Սիրակ Սամվելի</t>
  </si>
  <si>
    <t>Ավագյան  Միքայել Մարտիկի</t>
  </si>
  <si>
    <t>Կարապետյան  Արամ Վոլոդյայի</t>
  </si>
  <si>
    <t>Հունանյան Աշոտ</t>
  </si>
  <si>
    <t>Գրիգորյան Միքայել  Պայքարի</t>
  </si>
  <si>
    <t>Շահմիրյան  Դիկրան</t>
  </si>
  <si>
    <t>Շահվերդյան Սարգիս Խաչիկի</t>
  </si>
  <si>
    <t>Թադևոսյան Շուշան</t>
  </si>
  <si>
    <t>Ղալաչյան  Արա</t>
  </si>
  <si>
    <t>Ղուկասյան Արամ Էդիկի</t>
  </si>
  <si>
    <t>Սիսակյան  Նատալյա Իվանի</t>
  </si>
  <si>
    <t>Ասկարյան Մակեդոն</t>
  </si>
  <si>
    <t>Գրիգորյան  Մարգարիտա  Լևոնի</t>
  </si>
  <si>
    <t>Մելժումյան Սարգիս Արշալուսի</t>
  </si>
  <si>
    <t xml:space="preserve">Թովմասյան Արթուր Աշոտի </t>
  </si>
  <si>
    <t>Գևորգյան  Սուրեն Անդրանիկի</t>
  </si>
  <si>
    <t>Մուրադյան Վարդգես  Գագիկի</t>
  </si>
  <si>
    <t>Առաքելյան  Աշոտ</t>
  </si>
  <si>
    <t xml:space="preserve">Կարապետյան  Արամ </t>
  </si>
  <si>
    <t>Գրիգորյան  Հարություն  Աշոտի</t>
  </si>
  <si>
    <t>Միքայելյան  Տիգրան  Անդրանիկի</t>
  </si>
  <si>
    <t>Ճանճապանյան  Մհեր  Հրաչի</t>
  </si>
  <si>
    <t>&lt;&lt;ԲԵՅԶԻԶ ԿՈՆՍՏ&gt;&gt; ՍՊԸ</t>
  </si>
  <si>
    <t>&lt;&lt;ԿԱՄԱՐ&gt;&gt; ՓԲԸ</t>
  </si>
  <si>
    <t>Հարությունյան Լենա</t>
  </si>
  <si>
    <t>Եղիազարյան   Կարեն</t>
  </si>
  <si>
    <t>Եղիազարյան Մնացական</t>
  </si>
  <si>
    <t>Այրված գույք</t>
  </si>
  <si>
    <t>Զոհրաբյան  Պետրոս</t>
  </si>
  <si>
    <t>Սեդրակյան  Մարինա</t>
  </si>
  <si>
    <t>Շահվերդյան Գոհար</t>
  </si>
  <si>
    <t>Աբրահամյան  Ադրինե</t>
  </si>
  <si>
    <t>Պետրոսյան  Գոհարիկ</t>
  </si>
  <si>
    <t>Ազիզյան Ստեփան</t>
  </si>
  <si>
    <t>&lt;&lt;ԱՊՏԵՍ&gt;&gt; ՍՊԸ</t>
  </si>
  <si>
    <t>ԳՐԻԱՐ ՓԲԸ</t>
  </si>
  <si>
    <t>Ավագյան Գոհարիկ</t>
  </si>
  <si>
    <t>Սարգսյան Կարեն</t>
  </si>
  <si>
    <t>Հակոբյան  Անուշ</t>
  </si>
  <si>
    <t>Մելիք գյուղ</t>
  </si>
  <si>
    <t>&lt;&lt;Մեգո-Գոլդ&gt;&gt; ՍՊԸ</t>
  </si>
  <si>
    <t>,,Աչաջուր,, սպառողական կոպերատիվ</t>
  </si>
  <si>
    <t>Վարչական ակտ</t>
  </si>
  <si>
    <t>Ներսիսյան Նորիկ</t>
  </si>
  <si>
    <t>Գուդվիլ</t>
  </si>
  <si>
    <t>Արմավիր Հրուշակ</t>
  </si>
  <si>
    <t>Ծանուցվել է հողի հարկի և գույքահարկի մասով աջաջացած պարտքերի վերաբերյալ</t>
  </si>
  <si>
    <t>Հայց է ներկայացվել դատարան, որի համար կկայացվի համապատասխան վճիռ</t>
  </si>
  <si>
    <t>Բացակայում է հանրապետությունից, վերադառնալուն պես կձեռնարկվեն համապատասխան միջոցառումներ</t>
  </si>
  <si>
    <t>Նոր Արմավիր</t>
  </si>
  <si>
    <t>Սարկիսյան Կարեն</t>
  </si>
  <si>
    <t>Ապառքն ավելացել է 2015թ-ի ընթացիկ պարտավորության չվճարման հետևանքով: Գտնվելու հասցեն անհայտ է, տարվում են աշխատանքներ գտնվելու վայրի վերաբերյալ</t>
  </si>
  <si>
    <t>Գետաշեն</t>
  </si>
  <si>
    <t>Հովհաննիսյան Աշոտ</t>
  </si>
  <si>
    <t>Գայ</t>
  </si>
  <si>
    <t>Բունիաթյան Արմեն</t>
  </si>
  <si>
    <t>Նախազգուշացվել է կատարել վճարում</t>
  </si>
  <si>
    <t>Նավասարդյան Սերգեյ</t>
  </si>
  <si>
    <t xml:space="preserve">Հողի հարկի և գույքահարկի մասով առաջացած պարտքը գանձելու նպատակով գործը գտնվում է դատարանում </t>
  </si>
  <si>
    <t>Խորոնք</t>
  </si>
  <si>
    <t>Մարտիրոսյան Աշոտ</t>
  </si>
  <si>
    <t>Զգուշացվել է գործը դատարան ներկայացնելու համար</t>
  </si>
  <si>
    <t>Ռոյ Քելեգյան</t>
  </si>
  <si>
    <t>Բացակայում է ՀՀ-ից մեզ անհայտ հասցեով</t>
  </si>
  <si>
    <t>Արևադաշտ</t>
  </si>
  <si>
    <t>Գեղամյան Ռաֆիկ</t>
  </si>
  <si>
    <t>Ծանուցվել է, որ չվճարելու դեպքում գործը կհանձնվի դատարան</t>
  </si>
  <si>
    <t>Նախապատրաստվում է դատական գործընթաց</t>
  </si>
  <si>
    <t>Գործը հանձնվել է իրավաբանին</t>
  </si>
  <si>
    <t>Վանանդ</t>
  </si>
  <si>
    <t>Մուրադյան Ռոբերտ</t>
  </si>
  <si>
    <t>Աբրահամյան Մարատ</t>
  </si>
  <si>
    <t>Գործը հանձնվել է իրավաբանին դատարան ներկայցնելու համար</t>
  </si>
  <si>
    <t>Խաչատրյան Սայաթ</t>
  </si>
  <si>
    <t>Նախազգուշացվել է կատարել անհապաղ վճարում, որպեսզի պայմանագրի լուծարում կատարվի</t>
  </si>
  <si>
    <t xml:space="preserve">Նախազգուշացվել է </t>
  </si>
  <si>
    <t>Սեփականատիրոջ մահվան և իրավահաջորդի բացակայության պատճառով առայժմ հանարավոր չէ կատարել գանձում</t>
  </si>
  <si>
    <t>ԴԱՀԿ-գույքահարկի  գծով</t>
  </si>
  <si>
    <t>դատավճիռ-ԴԱՀԿ ծառայություն, ընդունվել է վարույթ, բռնագանձվել է 61750դր., հողի հարկի գծով</t>
  </si>
  <si>
    <t>դատավճիռ-ԴԱՀԿ ծառայություն, ընդունվել է վարույթ-հողի  հարկի  գծով,</t>
  </si>
  <si>
    <t>նախապատրաստվում է վարչական վարույթի կրառման-հողի հարկի գծով</t>
  </si>
  <si>
    <t>դատավճիռ-ԴԱՀԿ ծառայությունում ընդունվել է վարույթ -  հողի  հարկի  գծով</t>
  </si>
  <si>
    <t>նախապատրաստվում է վարչական վարույթի կրառման-հողի  հարկի  և  գույքահարկի  գծով</t>
  </si>
  <si>
    <t>նախապատրաստվում է վարչական վարույթի կրառման- գույքահարկի  գծով</t>
  </si>
  <si>
    <t>Գործը դատարանում է-գույքահարկի  գծով</t>
  </si>
  <si>
    <t>Գործը դատարանում է-գույքահարկի  գծո</t>
  </si>
  <si>
    <t>Դատարանի կողմից ճանաչվել է սնանկ 06,10,2015թ.-ին</t>
  </si>
  <si>
    <t>Համաձայն 08/01-1903/14 որոշման ԴԱՀԿ-ի կողմից վերցվել է հարկադիր կատարման</t>
  </si>
  <si>
    <t>Ներսիսյան Գևորգ Տիրայիր</t>
  </si>
  <si>
    <t>Դատարանի որոշմամբ ճանաչվել է սնանկ</t>
  </si>
  <si>
    <t>Ընթացիկ հարկային պարտավորությունները կատարվում են,իսկ նախորդ տարիների հարկերի վճարման համար տարվում են բանակցություններ</t>
  </si>
  <si>
    <t>Գույքը գոյություն չունի</t>
  </si>
  <si>
    <t>Տեղեկացվել է հարկատուին անհապաղ մարել, վերջինս գտնվում է հանրապետությունից դուրս</t>
  </si>
  <si>
    <t>Խոստացել է աստիճանական մարում</t>
  </si>
  <si>
    <t>Ճանաչվել է սնանկ</t>
  </si>
  <si>
    <t>ՏԵՂԵԿԱՆՔ</t>
  </si>
  <si>
    <t>Պարտքը կազմել է 1312,5 հազ. դրամ, ուղարկվել է նախազգուշացում, կազմվել է վճարման ժամանակացույց, ժամկետ է սահմանվել ըստ ժամանակացույցի 30.11.2016 թվականը: մարտ ամսին վճարվել է 10,0 հազ. դրամ</t>
  </si>
  <si>
    <t>պարտքը կազմել է 1371,9 հազ. դրամ, 05.02.2015թ. Վճարվել է 100.0 հազ. դրամ. Գործը գտնվում  է դատարանում:</t>
  </si>
  <si>
    <t xml:space="preserve"> Դատարանի վճռով սնանկ 22.12.2015թ.-ից:</t>
  </si>
  <si>
    <t>2015-2016թթ. ընթացքում վճարումներ չեն կատարվել, ուղարկվել է նախազգուշացում, կազմվել է պարտքերի աստիճանական մարման ժամանակացույց:</t>
  </si>
  <si>
    <t>*</t>
  </si>
  <si>
    <t>Հայրապետյան Սուսաննա Վ.</t>
  </si>
  <si>
    <t>Բաբայան Գրիգոր</t>
  </si>
  <si>
    <t>Ավանեսյան Դավիթ</t>
  </si>
  <si>
    <t>Կագա Գրուպ ՍՊԸ</t>
  </si>
  <si>
    <t>Կագա Ագրո  ՍՊԸ</t>
  </si>
  <si>
    <t>Մավաս Գրուպ ՍՊԸ</t>
  </si>
  <si>
    <t>Ալտերնատիվ Էներգիա ՍՊԸ</t>
  </si>
  <si>
    <t>Ալեքսանյան Ռոստոմ</t>
  </si>
  <si>
    <t>Մեսրոպյան Վահրամ</t>
  </si>
  <si>
    <t>Հայրապետյան Բայանդուր</t>
  </si>
  <si>
    <t>Արզումանյան Արսեն</t>
  </si>
  <si>
    <t>Կազումյան Նաիրա</t>
  </si>
  <si>
    <t>Առաքելյան Սոֆյա</t>
  </si>
  <si>
    <t>Խաչատրյան  Արամ</t>
  </si>
  <si>
    <t>Խանզադյան Արման</t>
  </si>
  <si>
    <t>Մկրտչյան Արամ</t>
  </si>
  <si>
    <t>Էկոպրինտ</t>
  </si>
  <si>
    <t>Կարեն Ղևոնդյան</t>
  </si>
  <si>
    <t>Գեղանի Հասմիկ ՍՊԸ</t>
  </si>
  <si>
    <t>Վերին Պտղնի</t>
  </si>
  <si>
    <t>&lt;&lt;Հայավտոկայան&gt;&gt; ՓԲԸ</t>
  </si>
  <si>
    <t>Հաշտության համաձայնագիր</t>
  </si>
  <si>
    <t>Խաչատրյան Արսեն</t>
  </si>
  <si>
    <t>Սրապյան Հակոբ Վանիկի</t>
  </si>
  <si>
    <t>սեփականատերը բացակայում է համայնքից</t>
  </si>
  <si>
    <t>Մկրտումյան Ռոմա Ռաֆայելի</t>
  </si>
  <si>
    <t>տվյալ մեքենան օտարվել է, սեփականատերը բացակայում է Հայաստանի Հանրապետությունից</t>
  </si>
  <si>
    <t>Պողոսյան Արաիկ Սամվելի</t>
  </si>
  <si>
    <t>սեփականատերը հրաժարվում է վճարել, բազմիցս ծանուցվել է գրավոր և բանավոր, գործընթացի մեջ է համապատասխան փաստաթղթերի կազմումը դատական կարգով բռնագանձման համար</t>
  </si>
  <si>
    <t>Ջրաբեր</t>
  </si>
  <si>
    <t>&lt;&lt;ԲԵՆ ԱՆ&gt;&gt; ՍՊԸ</t>
  </si>
  <si>
    <t>&lt;&lt;Ֆրակցիա&gt;&gt; ՓԲԸ</t>
  </si>
  <si>
    <t>Գործը ԴԱՀԿ-ում է</t>
  </si>
  <si>
    <t>Եղիազարյան Նիկողայոս</t>
  </si>
  <si>
    <t>Միքայելյան Միքայել</t>
  </si>
  <si>
    <t>Խառնարան ՍՊԸ</t>
  </si>
  <si>
    <t>Հատիկ ՍՊԸ</t>
  </si>
  <si>
    <t>Ասրյան Արշակ Հենրիկի</t>
  </si>
  <si>
    <t>Թունյան Էդգար Հրաչիկի</t>
  </si>
  <si>
    <t xml:space="preserve">Մանուչարյան Հակոբ </t>
  </si>
  <si>
    <t xml:space="preserve">Յոլյան Կարմեն </t>
  </si>
  <si>
    <t>Գտնվում է ՌԴ կալանավայրում</t>
  </si>
  <si>
    <t>Սկսել է աստիճանական մարել</t>
  </si>
  <si>
    <t>Երակար ժամանակ գտնվում է հանրապետությունից դուրս: Տեղեկացվել է պարտքի մասին, վերջինս էլ խոստացել է  2016թ-ին պարտքերի մարում</t>
  </si>
  <si>
    <t>ՈՒղարկվել է համապատասխան հիշեցում</t>
  </si>
  <si>
    <t>Առկա է ԴԱՀԿ-ի որոշումը կենսաթոշակից 30% բռնագանձման վերաբերյալ</t>
  </si>
  <si>
    <t>Առկա է ԴԱՀԿ-ի որոշումը բռնագանձման վերաբերյալ</t>
  </si>
  <si>
    <t>Կրկնակի անգամ պարտքի մասին գրավոր ծանուցվել է , զգուշացվել է, որ պարտքը չմարելու դեպքում դատական մարմիններին հայցադիմում կներկայացվի</t>
  </si>
  <si>
    <t>Պետրոսյան Գրիգոր Էդիսոնի</t>
  </si>
  <si>
    <t>Բրդոտյան Խաչատուր Հովսեփի</t>
  </si>
  <si>
    <t>Հարությունյան Շիրազ</t>
  </si>
  <si>
    <t>&lt;&lt;Տ.Ս.Ա.&gt;&gt; ՍՊԸ</t>
  </si>
  <si>
    <t>Բաղրամյան/Բաղր/</t>
  </si>
  <si>
    <t>Դավիթ ՍՊԸ</t>
  </si>
  <si>
    <t>ընդամենը
 հողի հարկի ապառքը և տույժերն ու տուգանքները
01.06.2016թ.</t>
  </si>
  <si>
    <t>ընդամենը գույքահարկի 
ապառքը և
տույժերն ու տուգանքները
01.06.2016թ.</t>
  </si>
  <si>
    <t>ընդամենը
 հողի 
վարձակալության վճար
01.06.2016թ.</t>
  </si>
  <si>
    <t>ընդամենը գույքի վարձակալության վճար
01.06.2016թ.</t>
  </si>
  <si>
    <t xml:space="preserve">ընդամենը
01.06.2016թ. </t>
  </si>
  <si>
    <t>Դատարանի վճռով սնանկ 01.03.2016թ.-ից:</t>
  </si>
  <si>
    <t>Հողի հարկի և գույքահարկի գծով խոշոր պարտավորություններ ունեցող ֆիզիկական և իրավաբանական անձանց վերաբերյալ</t>
  </si>
  <si>
    <t xml:space="preserve">Գույքահարկ համայնքների վարչ.տարածք ներում գտնվող շենքերի և շինությունների համար         </t>
  </si>
  <si>
    <t>Գույքահարկփոխադրա միջոցների համար</t>
  </si>
  <si>
    <t>ընդամենը գույքահարկի 
ապառքը և
տույժերն ու տուգանք ները</t>
  </si>
  <si>
    <t>Վարձակալության տրամադրված հողի  և գույքի գծով խոշոր պարտավորություններ ունեցող ֆիզիկական և իրավաբանական անձանց վերաբերյալ</t>
  </si>
  <si>
    <t>Եղիազարյան Վարդան</t>
  </si>
  <si>
    <t>Մուլտի Ռեստ Հաուս ՍՊԸ</t>
  </si>
  <si>
    <t>&lt;Ամիկսոն Սապֆիր&gt; ՍՊԸ</t>
  </si>
  <si>
    <t>&lt;Սապֆիր&gt; ԲԲԸ</t>
  </si>
  <si>
    <t>&lt;Հարավկովկասյան երկաթուղի&gt;ՓԲԸ</t>
  </si>
  <si>
    <t>Իսախանյան Արսեն</t>
  </si>
  <si>
    <t>Կարապետյան Կարո</t>
  </si>
  <si>
    <t>Մկրտչյան Արտեմ</t>
  </si>
  <si>
    <t>ՈՒղարկվել է ծանուցում,
բացակայում է երկրից</t>
  </si>
  <si>
    <t>Գողթ</t>
  </si>
  <si>
    <t>'Արմյանսկիյ ուրաժայ'' ՍՊԸ</t>
  </si>
  <si>
    <t>'Էկոտոմատո'' ՓԲԸ</t>
  </si>
  <si>
    <t>Արզնի</t>
  </si>
  <si>
    <t>Ալեքսանյան Նվեր</t>
  </si>
  <si>
    <t>Դավթյան Դավիթ Բորիկի</t>
  </si>
  <si>
    <t>«ԱՐԶՆԻ ԳՐՈՒՊ» ՍՊԸ</t>
  </si>
  <si>
    <t>«ՀԱՅԱՍՏԱՆԻ ԿՈՒՐՈՐՏՆԵՐ» ՀԻՄ</t>
  </si>
  <si>
    <t>Ա/Ձ ՀԵՆՐԻԽ ԵԳԱՆՅԱՆ</t>
  </si>
  <si>
    <t>«ԼՈՒՍՍԻ ՄԱ» ՍՊԸ</t>
  </si>
  <si>
    <t>Կարապետյան Մնացական</t>
  </si>
  <si>
    <t>&lt;Նաիրիի ՃՇՇ&gt;ԲԲԸ</t>
  </si>
  <si>
    <t>գրությունով տեղեկություն</t>
  </si>
  <si>
    <t>&lt;Քար ևԱվազ&gt;ՓԲԸ</t>
  </si>
  <si>
    <t>Մատինյան Էդգար</t>
  </si>
  <si>
    <t>զանգով տեղեկություն</t>
  </si>
  <si>
    <t>&lt;Արման&gt;ՍՊԸ</t>
  </si>
  <si>
    <t>Միքայելյան  Արման  Ավետիքի</t>
  </si>
  <si>
    <t>Մելիքյան Աշխեն</t>
  </si>
  <si>
    <t>Ալմազյան Հովհաննես</t>
  </si>
  <si>
    <t>Աղաբեկյան  Միքայել</t>
  </si>
  <si>
    <t>ՏԵՂԵԿԱՆՔ                             
 հողի հարկի և գույքահարկի գծով խոշոր պարտավորություններ ունեցող ֆիզիկական և իրավաբանական անձանց ցուցակը 
01.07.2016թ. դրությամբ (հազ.դրամ)</t>
  </si>
  <si>
    <t>ընդամենը
 հողի հարկի ապառքը և տույժերն ու տուգանքները
01.07.2016թ.</t>
  </si>
  <si>
    <t>ընդամենը գույքահարկի 
ապառքը և
տույժերն ու տուգանքները
01.07.2016թ.</t>
  </si>
  <si>
    <t>ՏԵՂԵԿԱՆՔ                             
 վարձակալության տրամադրված հողի և գույքի գծով խոշոր պարտավորություններ ունեցող ֆիզիկական և իրավաբանական անձանց ցուցակը 
01.07.2016թ. դրությամբ</t>
  </si>
  <si>
    <t>ընդամենը
 հողի 
վարձակալության վճար
01.07.2016թ.</t>
  </si>
  <si>
    <t>ընդամենը գույքի վարձակալության վճար
01.07.2016թ.</t>
  </si>
  <si>
    <t xml:space="preserve">ընդամենը
01.07.2016թ. </t>
  </si>
  <si>
    <t>ՏԵՂԵԿԱՆՔ                             
 վարձակալության տրամադրված հողի  և գույքի գծով խոշոր պարտավորություններ ունեցող ֆիզիկական և իրավաբանական անձանց ցուցակը 01.07.2016թ. դրությամբ</t>
  </si>
  <si>
    <t>ՏԵՂԵԿԱՆՔ                             
 հողի հարկի և գույքահարկի գծով խոշոր պարտավորություններ ունեցող ֆիզիկական և իրավաբանական անձանց ցուցակը 01.07.2016թ. դրությամբ</t>
  </si>
  <si>
    <t>Պողոսյան Մարտին</t>
  </si>
  <si>
    <t>ՈՒղարկվել է նախազգուշացում, չի ստացել:</t>
  </si>
  <si>
    <t>ՏԵՂԵԿԱՆՔ                             
 ՀՀ Սյունիքի մարզի համայնքներում հողի հարկի և գույքահարկի գծով խոշոր պարտավորություններ ունեցող
 ֆիզիկական և իրավաբանական անձանց մասին
01.07.2016թ. Դրությամբ</t>
  </si>
  <si>
    <t>ՏԵՂԵԿԱՆՔ                             
 ՀՀ Սյունիքի մարզի համայնքներում վարձակալությամբ տրամադրված հողի  և գույքի վարձավճարի մասով
 խոշոր պարտավորություններ ունեցող
 ֆիզիկական և իրավաբանական անձանց մասին 
01.07.2016թ. դրությամբ</t>
  </si>
  <si>
    <t>Բաբոյան Հովհաննես</t>
  </si>
  <si>
    <t>իրավաբանակն բաժին</t>
  </si>
  <si>
    <t>Գասպարյան Արտյոմ</t>
  </si>
  <si>
    <t>Իսրայելյան Սոնա</t>
  </si>
  <si>
    <t>Մեհրաբյան Արտաշես</t>
  </si>
  <si>
    <t>Քրիստոստուրյան Արման</t>
  </si>
  <si>
    <t>Պտղնի</t>
  </si>
  <si>
    <t>Բաղդասարյան Փայլակ</t>
  </si>
  <si>
    <t>Վիրաբյան Ներսես</t>
  </si>
  <si>
    <t>Աֆանդյան Գևորգ</t>
  </si>
  <si>
    <t>Հովհաննիսյան Կորյուն</t>
  </si>
  <si>
    <t xml:space="preserve">Ղազարյան Արայիկ </t>
  </si>
  <si>
    <t>Ակնատուր ՍՊԸ</t>
  </si>
  <si>
    <t>Զորավան</t>
  </si>
  <si>
    <t>Արմեն Մարուքյան Պերճի</t>
  </si>
  <si>
    <t>&lt;&lt;Եղվարդ Համալիր&gt;&gt; ՍՊԸ</t>
  </si>
  <si>
    <r>
      <rPr>
        <b/>
        <sz val="16"/>
        <rFont val="GHEA Grapalat"/>
        <family val="3"/>
      </rPr>
      <t xml:space="preserve">                                                                                                                                                       </t>
    </r>
    <r>
      <rPr>
        <b/>
        <sz val="12"/>
        <rFont val="GHEA Grapalat"/>
        <family val="3"/>
      </rPr>
      <t xml:space="preserve">                      
 </t>
    </r>
    <r>
      <rPr>
        <b/>
        <sz val="14"/>
        <rFont val="GHEA Grapalat"/>
        <family val="3"/>
      </rPr>
      <t>հողի հարկի և գույքահարկի գծով խոշոր պարտավորություններ ունեցող ֆիզիկական և իրավաբանական անձանց ցուցակը 
01.07.2016թ. Դրությամբ</t>
    </r>
  </si>
  <si>
    <t>Հովհաննիսյան Փիլո</t>
  </si>
  <si>
    <t>Հրազդանի ՃՇՇՁ</t>
  </si>
  <si>
    <t>Գառնի</t>
  </si>
  <si>
    <t>Սմբատյան Արման</t>
  </si>
  <si>
    <t>բանավոր և գրավոր ծանուցում</t>
  </si>
  <si>
    <t>Սմբատյան Նորիկ</t>
  </si>
  <si>
    <t>ՏԵՂԵԿԱՆՔ                             
 վարձակալության տրամադրված հողի և գույքի գծով խոշոր պարտավորություններ ունեցող ֆիզիկական և իրավաբանական անձանց ցուցակը 
01.07.2016թ. Դրությամբ</t>
  </si>
  <si>
    <t>ՏԵՂԵԿԱՆՔ                             
ՀՀ Լոռու մարզի համայնքների  հողի հարկի և գույքահարկի գծով խոշոր պարտավորություններ ունեցող ֆիզիկական և իրավաբանական անձանց ցուցակը 
01.07.2016թ. Դրությամբ</t>
  </si>
  <si>
    <t>ՏԵՂԵԿԱՆՔ                             
 հողի հարկի և գույքահարկի գծով խոշոր պարտավորություններ ունեցող ֆիզիկական և իրավաբանական անձանց ցուցակը 
01.07.2016թ. դրությամբ</t>
  </si>
  <si>
    <t>ՏԵՂԵԿԱՆՔ                             
 վարձակալության տրամադրված հողի  և գույքի գծով խոշոր պարտավորություններ ունեցող ֆիզիկական և իրավաբանական անձանց ցուցակը 
01.07.2016թ. դրությամբ</t>
  </si>
  <si>
    <t>ՏԵՂԵԿԱՆՔ                             
ՀՀ  Արարատի  մարզում  վարձակալության տրամադրված հողի և գույքի գծով խոշոր պարտավորություններ ունեցող ֆիզիկական և իրավաբանական անձանց ցուցակը 
01.07.2016թ. դրությամբ</t>
  </si>
  <si>
    <t>01.07.2016թ. դրությամբ</t>
  </si>
  <si>
    <t>+</t>
  </si>
  <si>
    <t>,Ագրոսպասարկում, Ամ-ի Իջևանի շրջանային միավորում, ԲԲԸ</t>
  </si>
  <si>
    <t>01.07.2015թ. դրությամբ</t>
  </si>
  <si>
    <t>ՏԵՂԵԿԱՆՔ                             
ՀՀ Արմավիրի մարզի հողի հարկի և գույքահարկի գծով խոշոր պարտավորություններ ունեցող ֆիզիկական և իրավաբանական անձանց ցուցակը 
01.07.2016թ. Դրությամբ</t>
  </si>
  <si>
    <t>Գևորգյան Գևորգ</t>
  </si>
  <si>
    <t>Կարապետյան Գագիկ</t>
  </si>
  <si>
    <t>ՏԵՂԵԿԱՆՔ                             
ՀՀ Արմավիրի մարզի վարձակալության տրամադրված հողի և գույքի գծով խոշոր պարտավորություններ ունեցող ֆիզիկական և իրավաբանական անձանց ցուցակը 
01.07.2016թ. Դրությամբ</t>
  </si>
</sst>
</file>

<file path=xl/styles.xml><?xml version="1.0" encoding="utf-8"?>
<styleSheet xmlns="http://schemas.openxmlformats.org/spreadsheetml/2006/main">
  <numFmts count="4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_-* #,##0.0_-;\-* #,##0.0_-;_-* &quot;-&quot;??_-;_-@_-"/>
    <numFmt numFmtId="184" formatCode="_(* #,##0.0_);_(* \(#,##0.0\);_(* &quot;-&quot;??_);_(@_)"/>
    <numFmt numFmtId="185" formatCode="_(* #,##0.000_);_(* \(#,##0.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</numFmts>
  <fonts count="88">
    <font>
      <sz val="10"/>
      <name val="Arial"/>
      <family val="0"/>
    </font>
    <font>
      <b/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0"/>
      <name val="Times Armenian"/>
      <family val="1"/>
    </font>
    <font>
      <sz val="8"/>
      <name val="Arial"/>
      <family val="2"/>
    </font>
    <font>
      <b/>
      <sz val="14"/>
      <name val="GHEA Grapalat"/>
      <family val="3"/>
    </font>
    <font>
      <sz val="9"/>
      <name val="GHEA Grapalat"/>
      <family val="3"/>
    </font>
    <font>
      <sz val="12"/>
      <color indexed="10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10"/>
      <name val="GHEA Grapalat"/>
      <family val="3"/>
    </font>
    <font>
      <b/>
      <sz val="10"/>
      <name val="GHEA Grapalat"/>
      <family val="3"/>
    </font>
    <font>
      <b/>
      <sz val="12"/>
      <color indexed="8"/>
      <name val="GHEA Grapalat"/>
      <family val="3"/>
    </font>
    <font>
      <sz val="11"/>
      <color indexed="8"/>
      <name val="Calibri"/>
      <family val="2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Arial"/>
      <family val="2"/>
    </font>
    <font>
      <b/>
      <sz val="8"/>
      <name val="GHEA Grapalat"/>
      <family val="3"/>
    </font>
    <font>
      <sz val="12"/>
      <name val="Arial"/>
      <family val="2"/>
    </font>
    <font>
      <sz val="11"/>
      <name val="Arial"/>
      <family val="2"/>
    </font>
    <font>
      <sz val="10"/>
      <color indexed="10"/>
      <name val="GHEA Grapalat"/>
      <family val="3"/>
    </font>
    <font>
      <sz val="10"/>
      <name val="Arial Armenian"/>
      <family val="2"/>
    </font>
    <font>
      <sz val="8"/>
      <color indexed="8"/>
      <name val="GHEA Grapalat"/>
      <family val="3"/>
    </font>
    <font>
      <sz val="14"/>
      <name val="GHEA Grapalat"/>
      <family val="3"/>
    </font>
    <font>
      <sz val="10"/>
      <color indexed="45"/>
      <name val="Arial"/>
      <family val="2"/>
    </font>
    <font>
      <sz val="12"/>
      <color indexed="9"/>
      <name val="GHEA Grapalat"/>
      <family val="3"/>
    </font>
    <font>
      <sz val="16"/>
      <name val="GHEA Grapalat"/>
      <family val="3"/>
    </font>
    <font>
      <sz val="9"/>
      <name val="Arial"/>
      <family val="2"/>
    </font>
    <font>
      <b/>
      <sz val="16"/>
      <name val="GHEA Grapalat"/>
      <family val="3"/>
    </font>
    <font>
      <b/>
      <sz val="12"/>
      <color indexed="10"/>
      <name val="GHEA Grapalat"/>
      <family val="3"/>
    </font>
    <font>
      <b/>
      <sz val="11"/>
      <color indexed="10"/>
      <name val="GHEA Grapalat"/>
      <family val="3"/>
    </font>
    <font>
      <b/>
      <sz val="10"/>
      <color indexed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0"/>
      <name val="GHEA Grapalat"/>
      <family val="3"/>
    </font>
    <font>
      <sz val="10"/>
      <color indexed="50"/>
      <name val="GHEA Grapalat"/>
      <family val="3"/>
    </font>
    <font>
      <sz val="10"/>
      <color indexed="50"/>
      <name val="Arial"/>
      <family val="2"/>
    </font>
    <font>
      <sz val="12"/>
      <color indexed="50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2D050"/>
      <name val="GHEA Grapalat"/>
      <family val="3"/>
    </font>
    <font>
      <sz val="10"/>
      <color rgb="FF92D050"/>
      <name val="GHEA Grapalat"/>
      <family val="3"/>
    </font>
    <font>
      <sz val="10"/>
      <color rgb="FF92D050"/>
      <name val="Arial"/>
      <family val="2"/>
    </font>
    <font>
      <sz val="11"/>
      <color rgb="FFFF0000"/>
      <name val="GHEA Grapalat"/>
      <family val="3"/>
    </font>
    <font>
      <sz val="12"/>
      <color rgb="FF92D050"/>
      <name val="GHEA Grapalat"/>
      <family val="3"/>
    </font>
    <font>
      <sz val="11"/>
      <color theme="1"/>
      <name val="Arial Armenian"/>
      <family val="2"/>
    </font>
    <font>
      <sz val="11"/>
      <color theme="0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17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right" vertical="center"/>
    </xf>
    <xf numFmtId="180" fontId="5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80" fontId="3" fillId="34" borderId="10" xfId="0" applyNumberFormat="1" applyFont="1" applyFill="1" applyBorder="1" applyAlignment="1">
      <alignment horizontal="center"/>
    </xf>
    <xf numFmtId="180" fontId="3" fillId="35" borderId="10" xfId="0" applyNumberFormat="1" applyFont="1" applyFill="1" applyBorder="1" applyAlignment="1">
      <alignment horizontal="center"/>
    </xf>
    <xf numFmtId="180" fontId="5" fillId="35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33" borderId="0" xfId="59" applyNumberFormat="1" applyFont="1" applyFill="1" applyBorder="1" applyAlignment="1">
      <alignment horizontal="left" vertical="center"/>
      <protection/>
    </xf>
    <xf numFmtId="180" fontId="5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180" fontId="5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/>
    </xf>
    <xf numFmtId="180" fontId="5" fillId="36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180" fontId="5" fillId="33" borderId="10" xfId="0" applyNumberFormat="1" applyFont="1" applyFill="1" applyBorder="1" applyAlignment="1">
      <alignment horizontal="center" wrapText="1"/>
    </xf>
    <xf numFmtId="0" fontId="1" fillId="37" borderId="10" xfId="0" applyFont="1" applyFill="1" applyBorder="1" applyAlignment="1">
      <alignment/>
    </xf>
    <xf numFmtId="180" fontId="5" fillId="37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34" borderId="10" xfId="59" applyNumberFormat="1" applyFont="1" applyFill="1" applyBorder="1" applyAlignment="1">
      <alignment horizontal="left" vertical="center"/>
      <protection/>
    </xf>
    <xf numFmtId="180" fontId="5" fillId="0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center"/>
    </xf>
    <xf numFmtId="0" fontId="5" fillId="33" borderId="10" xfId="59" applyNumberFormat="1" applyFont="1" applyFill="1" applyBorder="1" applyAlignment="1">
      <alignment horizontal="left" vertical="center"/>
      <protection/>
    </xf>
    <xf numFmtId="180" fontId="5" fillId="33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80" fontId="5" fillId="37" borderId="10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left" vertical="center"/>
    </xf>
    <xf numFmtId="0" fontId="1" fillId="36" borderId="10" xfId="0" applyFont="1" applyFill="1" applyBorder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180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180" fontId="12" fillId="0" borderId="10" xfId="0" applyNumberFormat="1" applyFont="1" applyBorder="1" applyAlignment="1">
      <alignment horizontal="center"/>
    </xf>
    <xf numFmtId="0" fontId="11" fillId="34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18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80" fontId="1" fillId="37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180" fontId="1" fillId="36" borderId="10" xfId="0" applyNumberFormat="1" applyFont="1" applyFill="1" applyBorder="1" applyAlignment="1">
      <alignment horizontal="center" vertical="center"/>
    </xf>
    <xf numFmtId="180" fontId="5" fillId="36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8" fillId="34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right"/>
    </xf>
    <xf numFmtId="180" fontId="9" fillId="34" borderId="10" xfId="0" applyNumberFormat="1" applyFont="1" applyFill="1" applyBorder="1" applyAlignment="1">
      <alignment horizontal="center"/>
    </xf>
    <xf numFmtId="180" fontId="9" fillId="33" borderId="10" xfId="0" applyNumberFormat="1" applyFont="1" applyFill="1" applyBorder="1" applyAlignment="1">
      <alignment horizontal="center"/>
    </xf>
    <xf numFmtId="180" fontId="9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18" fillId="37" borderId="10" xfId="0" applyFont="1" applyFill="1" applyBorder="1" applyAlignment="1">
      <alignment/>
    </xf>
    <xf numFmtId="180" fontId="9" fillId="37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wrapText="1"/>
    </xf>
    <xf numFmtId="180" fontId="9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36" borderId="10" xfId="0" applyFont="1" applyFill="1" applyBorder="1" applyAlignment="1">
      <alignment/>
    </xf>
    <xf numFmtId="180" fontId="2" fillId="36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180" fontId="2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182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82" fontId="5" fillId="0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5" fillId="38" borderId="12" xfId="0" applyNumberFormat="1" applyFont="1" applyFill="1" applyBorder="1" applyAlignment="1">
      <alignment horizontal="center" vertical="center"/>
    </xf>
    <xf numFmtId="182" fontId="15" fillId="38" borderId="10" xfId="0" applyNumberFormat="1" applyFont="1" applyFill="1" applyBorder="1" applyAlignment="1">
      <alignment horizontal="center" vertical="center"/>
    </xf>
    <xf numFmtId="0" fontId="15" fillId="38" borderId="16" xfId="0" applyNumberFormat="1" applyFont="1" applyFill="1" applyBorder="1" applyAlignment="1">
      <alignment horizontal="center" vertical="center"/>
    </xf>
    <xf numFmtId="182" fontId="15" fillId="33" borderId="10" xfId="0" applyNumberFormat="1" applyFont="1" applyFill="1" applyBorder="1" applyAlignment="1">
      <alignment horizontal="center" vertical="center"/>
    </xf>
    <xf numFmtId="0" fontId="15" fillId="37" borderId="12" xfId="0" applyNumberFormat="1" applyFont="1" applyFill="1" applyBorder="1" applyAlignment="1">
      <alignment horizontal="center" vertical="center" wrapText="1"/>
    </xf>
    <xf numFmtId="182" fontId="15" fillId="37" borderId="10" xfId="0" applyNumberFormat="1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/>
    </xf>
    <xf numFmtId="180" fontId="14" fillId="33" borderId="10" xfId="0" applyNumberFormat="1" applyFont="1" applyFill="1" applyBorder="1" applyAlignment="1">
      <alignment horizontal="center"/>
    </xf>
    <xf numFmtId="180" fontId="13" fillId="34" borderId="1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2" fillId="33" borderId="10" xfId="59" applyNumberFormat="1" applyFont="1" applyFill="1" applyBorder="1" applyAlignment="1">
      <alignment horizontal="left" vertical="center"/>
      <protection/>
    </xf>
    <xf numFmtId="180" fontId="12" fillId="0" borderId="10" xfId="0" applyNumberFormat="1" applyFont="1" applyFill="1" applyBorder="1" applyAlignment="1">
      <alignment horizontal="center" vertical="center"/>
    </xf>
    <xf numFmtId="180" fontId="1" fillId="37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83" fontId="5" fillId="0" borderId="10" xfId="42" applyNumberFormat="1" applyFont="1" applyBorder="1" applyAlignment="1">
      <alignment horizontal="right"/>
    </xf>
    <xf numFmtId="182" fontId="5" fillId="0" borderId="10" xfId="0" applyNumberFormat="1" applyFont="1" applyBorder="1" applyAlignment="1">
      <alignment horizontal="center"/>
    </xf>
    <xf numFmtId="182" fontId="1" fillId="39" borderId="10" xfId="0" applyNumberFormat="1" applyFont="1" applyFill="1" applyBorder="1" applyAlignment="1">
      <alignment horizontal="left" vertical="center"/>
    </xf>
    <xf numFmtId="180" fontId="5" fillId="34" borderId="10" xfId="0" applyNumberFormat="1" applyFont="1" applyFill="1" applyBorder="1" applyAlignment="1">
      <alignment horizontal="center" vertical="center"/>
    </xf>
    <xf numFmtId="180" fontId="5" fillId="35" borderId="10" xfId="0" applyNumberFormat="1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/>
    </xf>
    <xf numFmtId="182" fontId="9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180" fontId="5" fillId="4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5" fillId="0" borderId="18" xfId="0" applyFont="1" applyBorder="1" applyAlignment="1">
      <alignment vertical="top" wrapText="1"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vertical="center" wrapText="1"/>
      <protection/>
    </xf>
    <xf numFmtId="180" fontId="5" fillId="0" borderId="10" xfId="57" applyNumberFormat="1" applyFont="1" applyBorder="1" applyAlignment="1">
      <alignment horizontal="center" wrapText="1"/>
      <protection/>
    </xf>
    <xf numFmtId="180" fontId="5" fillId="0" borderId="10" xfId="57" applyNumberFormat="1" applyFont="1" applyBorder="1" applyAlignment="1">
      <alignment horizontal="center"/>
      <protection/>
    </xf>
    <xf numFmtId="180" fontId="5" fillId="33" borderId="10" xfId="57" applyNumberFormat="1" applyFont="1" applyFill="1" applyBorder="1" applyAlignment="1">
      <alignment horizontal="center"/>
      <protection/>
    </xf>
    <xf numFmtId="0" fontId="2" fillId="0" borderId="10" xfId="57" applyFont="1" applyBorder="1">
      <alignment/>
      <protection/>
    </xf>
    <xf numFmtId="0" fontId="23" fillId="0" borderId="0" xfId="0" applyFont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80" fontId="5" fillId="33" borderId="12" xfId="0" applyNumberFormat="1" applyFont="1" applyFill="1" applyBorder="1" applyAlignment="1">
      <alignment horizontal="center" vertical="center"/>
    </xf>
    <xf numFmtId="0" fontId="4" fillId="33" borderId="10" xfId="59" applyNumberFormat="1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 horizontal="left"/>
    </xf>
    <xf numFmtId="182" fontId="5" fillId="0" borderId="10" xfId="0" applyNumberFormat="1" applyFont="1" applyBorder="1" applyAlignment="1">
      <alignment horizontal="right"/>
    </xf>
    <xf numFmtId="180" fontId="5" fillId="0" borderId="10" xfId="0" applyNumberFormat="1" applyFont="1" applyBorder="1" applyAlignment="1">
      <alignment/>
    </xf>
    <xf numFmtId="182" fontId="5" fillId="37" borderId="10" xfId="0" applyNumberFormat="1" applyFont="1" applyFill="1" applyBorder="1" applyAlignment="1">
      <alignment horizontal="center"/>
    </xf>
    <xf numFmtId="182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0" borderId="10" xfId="58" applyFont="1" applyBorder="1">
      <alignment/>
      <protection/>
    </xf>
    <xf numFmtId="0" fontId="1" fillId="34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top" wrapText="1"/>
    </xf>
    <xf numFmtId="0" fontId="5" fillId="36" borderId="10" xfId="0" applyFont="1" applyFill="1" applyBorder="1" applyAlignment="1">
      <alignment/>
    </xf>
    <xf numFmtId="180" fontId="5" fillId="41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24" fillId="0" borderId="0" xfId="0" applyFont="1" applyAlignment="1">
      <alignment/>
    </xf>
    <xf numFmtId="180" fontId="1" fillId="37" borderId="1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180" fontId="5" fillId="33" borderId="12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5" fillId="0" borderId="12" xfId="0" applyFont="1" applyBorder="1" applyAlignment="1">
      <alignment horizontal="right"/>
    </xf>
    <xf numFmtId="2" fontId="5" fillId="0" borderId="10" xfId="0" applyNumberFormat="1" applyFont="1" applyFill="1" applyBorder="1" applyAlignment="1">
      <alignment horizontal="right" vertical="center"/>
    </xf>
    <xf numFmtId="182" fontId="19" fillId="33" borderId="10" xfId="0" applyNumberFormat="1" applyFont="1" applyFill="1" applyBorder="1" applyAlignment="1">
      <alignment/>
    </xf>
    <xf numFmtId="182" fontId="5" fillId="0" borderId="12" xfId="0" applyNumberFormat="1" applyFont="1" applyFill="1" applyBorder="1" applyAlignment="1">
      <alignment horizontal="center" vertical="center"/>
    </xf>
    <xf numFmtId="182" fontId="26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0" fontId="4" fillId="37" borderId="10" xfId="0" applyNumberFormat="1" applyFont="1" applyFill="1" applyBorder="1" applyAlignment="1">
      <alignment horizontal="center" vertical="center" wrapText="1"/>
    </xf>
    <xf numFmtId="182" fontId="4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182" fontId="3" fillId="34" borderId="13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0" fontId="4" fillId="9" borderId="10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180" fontId="1" fillId="0" borderId="0" xfId="0" applyNumberFormat="1" applyFont="1" applyFill="1" applyBorder="1" applyAlignment="1">
      <alignment horizontal="center"/>
    </xf>
    <xf numFmtId="180" fontId="20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182" fontId="3" fillId="35" borderId="13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37" borderId="13" xfId="0" applyFont="1" applyFill="1" applyBorder="1" applyAlignment="1">
      <alignment horizontal="left" vertical="center" wrapText="1"/>
    </xf>
    <xf numFmtId="182" fontId="4" fillId="37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2" fontId="4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182" fontId="3" fillId="33" borderId="10" xfId="0" applyNumberFormat="1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6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left" vertical="center" wrapText="1"/>
    </xf>
    <xf numFmtId="0" fontId="16" fillId="37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180" fontId="4" fillId="36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182" fontId="3" fillId="33" borderId="12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/>
    </xf>
    <xf numFmtId="180" fontId="79" fillId="0" borderId="10" xfId="0" applyNumberFormat="1" applyFont="1" applyBorder="1" applyAlignment="1">
      <alignment horizontal="center"/>
    </xf>
    <xf numFmtId="3" fontId="79" fillId="0" borderId="10" xfId="0" applyNumberFormat="1" applyFont="1" applyBorder="1" applyAlignment="1">
      <alignment horizontal="center"/>
    </xf>
    <xf numFmtId="180" fontId="79" fillId="33" borderId="10" xfId="0" applyNumberFormat="1" applyFont="1" applyFill="1" applyBorder="1" applyAlignment="1">
      <alignment horizontal="center"/>
    </xf>
    <xf numFmtId="3" fontId="79" fillId="33" borderId="10" xfId="0" applyNumberFormat="1" applyFont="1" applyFill="1" applyBorder="1" applyAlignment="1">
      <alignment horizontal="center"/>
    </xf>
    <xf numFmtId="0" fontId="80" fillId="0" borderId="10" xfId="0" applyFont="1" applyBorder="1" applyAlignment="1">
      <alignment/>
    </xf>
    <xf numFmtId="0" fontId="81" fillId="0" borderId="0" xfId="0" applyFont="1" applyAlignment="1">
      <alignment/>
    </xf>
    <xf numFmtId="0" fontId="11" fillId="42" borderId="15" xfId="0" applyFont="1" applyFill="1" applyBorder="1" applyAlignment="1">
      <alignment horizontal="left" vertical="center"/>
    </xf>
    <xf numFmtId="180" fontId="79" fillId="35" borderId="10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180" fontId="82" fillId="0" borderId="10" xfId="0" applyNumberFormat="1" applyFont="1" applyBorder="1" applyAlignment="1">
      <alignment horizontal="center"/>
    </xf>
    <xf numFmtId="180" fontId="79" fillId="34" borderId="10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0" fontId="28" fillId="35" borderId="0" xfId="0" applyFont="1" applyFill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180" fontId="3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/>
    </xf>
    <xf numFmtId="180" fontId="0" fillId="33" borderId="0" xfId="0" applyNumberFormat="1" applyFill="1" applyAlignment="1">
      <alignment/>
    </xf>
    <xf numFmtId="2" fontId="5" fillId="0" borderId="12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2" fontId="5" fillId="0" borderId="12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/>
    </xf>
    <xf numFmtId="180" fontId="1" fillId="34" borderId="11" xfId="0" applyNumberFormat="1" applyFont="1" applyFill="1" applyBorder="1" applyAlignment="1">
      <alignment horizontal="center"/>
    </xf>
    <xf numFmtId="180" fontId="15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80" fontId="3" fillId="9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 horizontal="center"/>
    </xf>
    <xf numFmtId="180" fontId="83" fillId="34" borderId="10" xfId="0" applyNumberFormat="1" applyFont="1" applyFill="1" applyBorder="1" applyAlignment="1">
      <alignment horizontal="center"/>
    </xf>
    <xf numFmtId="3" fontId="79" fillId="34" borderId="10" xfId="0" applyNumberFormat="1" applyFont="1" applyFill="1" applyBorder="1" applyAlignment="1">
      <alignment horizontal="center"/>
    </xf>
    <xf numFmtId="3" fontId="79" fillId="35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0" fontId="1" fillId="39" borderId="15" xfId="0" applyFont="1" applyFill="1" applyBorder="1" applyAlignment="1">
      <alignment/>
    </xf>
    <xf numFmtId="0" fontId="5" fillId="40" borderId="15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180" fontId="3" fillId="40" borderId="10" xfId="0" applyNumberFormat="1" applyFont="1" applyFill="1" applyBorder="1" applyAlignment="1">
      <alignment horizontal="center"/>
    </xf>
    <xf numFmtId="180" fontId="5" fillId="40" borderId="19" xfId="0" applyNumberFormat="1" applyFont="1" applyFill="1" applyBorder="1" applyAlignment="1">
      <alignment horizontal="center"/>
    </xf>
    <xf numFmtId="0" fontId="12" fillId="39" borderId="10" xfId="0" applyFont="1" applyFill="1" applyBorder="1" applyAlignment="1">
      <alignment/>
    </xf>
    <xf numFmtId="180" fontId="12" fillId="0" borderId="16" xfId="0" applyNumberFormat="1" applyFont="1" applyBorder="1" applyAlignment="1">
      <alignment horizontal="center"/>
    </xf>
    <xf numFmtId="180" fontId="3" fillId="41" borderId="10" xfId="0" applyNumberFormat="1" applyFont="1" applyFill="1" applyBorder="1" applyAlignment="1">
      <alignment horizontal="center"/>
    </xf>
    <xf numFmtId="0" fontId="1" fillId="37" borderId="16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2" fillId="0" borderId="16" xfId="0" applyFont="1" applyBorder="1" applyAlignment="1">
      <alignment vertical="center" wrapText="1"/>
    </xf>
    <xf numFmtId="0" fontId="12" fillId="33" borderId="10" xfId="0" applyNumberFormat="1" applyFont="1" applyFill="1" applyBorder="1" applyAlignment="1">
      <alignment/>
    </xf>
    <xf numFmtId="0" fontId="12" fillId="0" borderId="1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/>
    </xf>
    <xf numFmtId="2" fontId="12" fillId="37" borderId="10" xfId="0" applyNumberFormat="1" applyFont="1" applyFill="1" applyBorder="1" applyAlignment="1">
      <alignment horizontal="center"/>
    </xf>
    <xf numFmtId="0" fontId="15" fillId="9" borderId="13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180" fontId="3" fillId="9" borderId="12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 wrapText="1"/>
    </xf>
    <xf numFmtId="0" fontId="15" fillId="40" borderId="13" xfId="0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180" fontId="4" fillId="35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180" fontId="12" fillId="34" borderId="10" xfId="0" applyNumberFormat="1" applyFont="1" applyFill="1" applyBorder="1" applyAlignment="1">
      <alignment horizontal="center"/>
    </xf>
    <xf numFmtId="180" fontId="12" fillId="35" borderId="10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vertical="center"/>
    </xf>
    <xf numFmtId="180" fontId="5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182" fontId="4" fillId="35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5" fillId="40" borderId="10" xfId="0" applyFont="1" applyFill="1" applyBorder="1" applyAlignment="1">
      <alignment horizontal="center" vertical="center" wrapText="1"/>
    </xf>
    <xf numFmtId="182" fontId="2" fillId="40" borderId="10" xfId="0" applyNumberFormat="1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84" fillId="0" borderId="10" xfId="0" applyFont="1" applyBorder="1" applyAlignment="1">
      <alignment horizontal="left" vertical="center" wrapText="1"/>
    </xf>
    <xf numFmtId="2" fontId="2" fillId="40" borderId="10" xfId="0" applyNumberFormat="1" applyFont="1" applyFill="1" applyBorder="1" applyAlignment="1">
      <alignment horizontal="center" vertical="center" wrapText="1"/>
    </xf>
    <xf numFmtId="182" fontId="84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5" fillId="0" borderId="0" xfId="0" applyFont="1" applyBorder="1" applyAlignment="1">
      <alignment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 wrapText="1"/>
    </xf>
    <xf numFmtId="180" fontId="15" fillId="34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182" fontId="2" fillId="35" borderId="10" xfId="0" applyNumberFormat="1" applyFont="1" applyFill="1" applyBorder="1" applyAlignment="1">
      <alignment horizontal="center" vertical="center"/>
    </xf>
    <xf numFmtId="180" fontId="18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10" xfId="59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180" fontId="5" fillId="33" borderId="10" xfId="0" applyNumberFormat="1" applyFont="1" applyFill="1" applyBorder="1" applyAlignment="1">
      <alignment vertical="center"/>
    </xf>
    <xf numFmtId="180" fontId="85" fillId="4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59" applyNumberFormat="1" applyFont="1" applyFill="1" applyBorder="1" applyAlignment="1">
      <alignment horizontal="left" vertical="center" wrapText="1"/>
      <protection/>
    </xf>
    <xf numFmtId="0" fontId="4" fillId="37" borderId="10" xfId="0" applyFont="1" applyFill="1" applyBorder="1" applyAlignment="1">
      <alignment wrapText="1"/>
    </xf>
    <xf numFmtId="180" fontId="3" fillId="37" borderId="10" xfId="0" applyNumberFormat="1" applyFont="1" applyFill="1" applyBorder="1" applyAlignment="1">
      <alignment horizontal="center" vertical="center"/>
    </xf>
    <xf numFmtId="0" fontId="4" fillId="34" borderId="10" xfId="59" applyNumberFormat="1" applyFont="1" applyFill="1" applyBorder="1" applyAlignment="1">
      <alignment horizontal="left" vertical="center" wrapText="1"/>
      <protection/>
    </xf>
    <xf numFmtId="180" fontId="3" fillId="37" borderId="10" xfId="0" applyNumberFormat="1" applyFont="1" applyFill="1" applyBorder="1" applyAlignment="1">
      <alignment horizontal="center"/>
    </xf>
    <xf numFmtId="0" fontId="3" fillId="34" borderId="10" xfId="59" applyNumberFormat="1" applyFont="1" applyFill="1" applyBorder="1" applyAlignment="1">
      <alignment horizontal="left" vertical="center" wrapText="1"/>
      <protection/>
    </xf>
    <xf numFmtId="180" fontId="29" fillId="33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59" applyNumberFormat="1" applyFont="1" applyFill="1" applyBorder="1" applyAlignment="1" quotePrefix="1">
      <alignment horizontal="left" vertical="center" wrapText="1"/>
      <protection/>
    </xf>
    <xf numFmtId="0" fontId="4" fillId="33" borderId="10" xfId="0" applyFont="1" applyFill="1" applyBorder="1" applyAlignment="1" quotePrefix="1">
      <alignment wrapText="1"/>
    </xf>
    <xf numFmtId="180" fontId="3" fillId="33" borderId="10" xfId="0" applyNumberFormat="1" applyFont="1" applyFill="1" applyBorder="1" applyAlignment="1">
      <alignment vertical="center" wrapText="1"/>
    </xf>
    <xf numFmtId="180" fontId="3" fillId="33" borderId="10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180" fontId="3" fillId="36" borderId="10" xfId="0" applyNumberFormat="1" applyFont="1" applyFill="1" applyBorder="1" applyAlignment="1">
      <alignment horizontal="center"/>
    </xf>
    <xf numFmtId="180" fontId="3" fillId="0" borderId="0" xfId="0" applyNumberFormat="1" applyFont="1" applyAlignment="1">
      <alignment/>
    </xf>
    <xf numFmtId="0" fontId="2" fillId="0" borderId="10" xfId="59" applyNumberFormat="1" applyFont="1" applyFill="1" applyBorder="1" applyAlignment="1">
      <alignment horizontal="center" vertical="center"/>
      <protection/>
    </xf>
    <xf numFmtId="180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182" fontId="15" fillId="39" borderId="10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left" vertical="center"/>
    </xf>
    <xf numFmtId="180" fontId="2" fillId="34" borderId="10" xfId="0" applyNumberFormat="1" applyFont="1" applyFill="1" applyBorder="1" applyAlignment="1">
      <alignment horizontal="center" vertical="center"/>
    </xf>
    <xf numFmtId="180" fontId="2" fillId="40" borderId="10" xfId="0" applyNumberFormat="1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82" fontId="2" fillId="0" borderId="17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0" fontId="15" fillId="37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182" fontId="2" fillId="0" borderId="10" xfId="0" applyNumberFormat="1" applyFont="1" applyFill="1" applyBorder="1" applyAlignment="1">
      <alignment horizontal="left" vertical="center"/>
    </xf>
    <xf numFmtId="180" fontId="15" fillId="36" borderId="10" xfId="0" applyNumberFormat="1" applyFont="1" applyFill="1" applyBorder="1" applyAlignment="1">
      <alignment horizontal="center" vertical="center"/>
    </xf>
    <xf numFmtId="182" fontId="15" fillId="34" borderId="10" xfId="0" applyNumberFormat="1" applyFont="1" applyFill="1" applyBorder="1" applyAlignment="1">
      <alignment horizontal="center" vertical="center"/>
    </xf>
    <xf numFmtId="182" fontId="4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180" fontId="3" fillId="0" borderId="12" xfId="0" applyNumberFormat="1" applyFont="1" applyFill="1" applyBorder="1" applyAlignment="1">
      <alignment horizontal="right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left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34" borderId="0" xfId="0" applyFill="1" applyAlignment="1">
      <alignment/>
    </xf>
    <xf numFmtId="0" fontId="2" fillId="40" borderId="12" xfId="0" applyFont="1" applyFill="1" applyBorder="1" applyAlignment="1">
      <alignment horizontal="center" vertical="center"/>
    </xf>
    <xf numFmtId="0" fontId="15" fillId="40" borderId="12" xfId="0" applyNumberFormat="1" applyFont="1" applyFill="1" applyBorder="1" applyAlignment="1">
      <alignment horizontal="center" vertical="center"/>
    </xf>
    <xf numFmtId="182" fontId="15" fillId="11" borderId="10" xfId="0" applyNumberFormat="1" applyFont="1" applyFill="1" applyBorder="1" applyAlignment="1">
      <alignment horizontal="center" vertical="center"/>
    </xf>
    <xf numFmtId="182" fontId="2" fillId="40" borderId="10" xfId="0" applyNumberFormat="1" applyFont="1" applyFill="1" applyBorder="1" applyAlignment="1">
      <alignment horizontal="center" vertical="center"/>
    </xf>
    <xf numFmtId="182" fontId="15" fillId="40" borderId="10" xfId="0" applyNumberFormat="1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180" fontId="4" fillId="34" borderId="10" xfId="0" applyNumberFormat="1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82" fontId="4" fillId="36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40" borderId="0" xfId="0" applyNumberFormat="1" applyFont="1" applyFill="1" applyAlignment="1">
      <alignment horizontal="center" vertical="center"/>
    </xf>
    <xf numFmtId="0" fontId="15" fillId="40" borderId="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80" fontId="20" fillId="0" borderId="0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79" fillId="0" borderId="19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40" borderId="16" xfId="0" applyFont="1" applyFill="1" applyBorder="1" applyAlignment="1">
      <alignment/>
    </xf>
    <xf numFmtId="180" fontId="5" fillId="0" borderId="16" xfId="0" applyNumberFormat="1" applyFont="1" applyFill="1" applyBorder="1" applyAlignment="1">
      <alignment horizontal="center" wrapText="1"/>
    </xf>
    <xf numFmtId="0" fontId="11" fillId="34" borderId="16" xfId="0" applyFont="1" applyFill="1" applyBorder="1" applyAlignment="1">
      <alignment horizontal="left" vertical="center"/>
    </xf>
    <xf numFmtId="0" fontId="12" fillId="0" borderId="16" xfId="0" applyFont="1" applyBorder="1" applyAlignment="1">
      <alignment/>
    </xf>
    <xf numFmtId="0" fontId="79" fillId="0" borderId="16" xfId="0" applyFont="1" applyBorder="1" applyAlignment="1">
      <alignment/>
    </xf>
    <xf numFmtId="180" fontId="5" fillId="0" borderId="16" xfId="0" applyNumberFormat="1" applyFont="1" applyFill="1" applyBorder="1" applyAlignment="1">
      <alignment horizontal="center"/>
    </xf>
    <xf numFmtId="0" fontId="15" fillId="42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/>
    </xf>
    <xf numFmtId="180" fontId="1" fillId="35" borderId="10" xfId="0" applyNumberFormat="1" applyFont="1" applyFill="1" applyBorder="1" applyAlignment="1">
      <alignment horizontal="center" vertical="center"/>
    </xf>
    <xf numFmtId="180" fontId="4" fillId="34" borderId="11" xfId="0" applyNumberFormat="1" applyFont="1" applyFill="1" applyBorder="1" applyAlignment="1">
      <alignment horizontal="center"/>
    </xf>
    <xf numFmtId="180" fontId="1" fillId="35" borderId="11" xfId="0" applyNumberFormat="1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21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justify" wrapText="1"/>
    </xf>
    <xf numFmtId="180" fontId="15" fillId="34" borderId="10" xfId="0" applyNumberFormat="1" applyFont="1" applyFill="1" applyBorder="1" applyAlignment="1">
      <alignment horizontal="center" vertical="center"/>
    </xf>
    <xf numFmtId="0" fontId="84" fillId="40" borderId="10" xfId="0" applyFont="1" applyFill="1" applyBorder="1" applyAlignment="1">
      <alignment/>
    </xf>
    <xf numFmtId="180" fontId="1" fillId="37" borderId="10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80" fontId="1" fillId="36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80" fontId="11" fillId="37" borderId="10" xfId="0" applyNumberFormat="1" applyFont="1" applyFill="1" applyBorder="1" applyAlignment="1">
      <alignment horizontal="center" vertical="center"/>
    </xf>
    <xf numFmtId="180" fontId="34" fillId="33" borderId="10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0" fontId="15" fillId="0" borderId="10" xfId="0" applyFont="1" applyBorder="1" applyAlignment="1">
      <alignment/>
    </xf>
    <xf numFmtId="180" fontId="11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right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180" fontId="86" fillId="0" borderId="10" xfId="0" applyNumberFormat="1" applyFont="1" applyFill="1" applyBorder="1" applyAlignment="1">
      <alignment horizontal="center"/>
    </xf>
    <xf numFmtId="180" fontId="86" fillId="0" borderId="10" xfId="0" applyNumberFormat="1" applyFont="1" applyFill="1" applyBorder="1" applyAlignment="1">
      <alignment horizontal="center" vertical="center"/>
    </xf>
    <xf numFmtId="180" fontId="87" fillId="0" borderId="10" xfId="0" applyNumberFormat="1" applyFont="1" applyFill="1" applyBorder="1" applyAlignment="1">
      <alignment horizontal="right" vertical="center"/>
    </xf>
    <xf numFmtId="180" fontId="5" fillId="39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center"/>
    </xf>
    <xf numFmtId="182" fontId="2" fillId="34" borderId="10" xfId="0" applyNumberFormat="1" applyFont="1" applyFill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center" vertical="center"/>
    </xf>
    <xf numFmtId="180" fontId="3" fillId="33" borderId="16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wrapText="1"/>
    </xf>
    <xf numFmtId="0" fontId="15" fillId="33" borderId="12" xfId="0" applyFont="1" applyFill="1" applyBorder="1" applyAlignment="1">
      <alignment vertical="center"/>
    </xf>
    <xf numFmtId="182" fontId="1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80" fontId="13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80" fontId="4" fillId="40" borderId="10" xfId="0" applyNumberFormat="1" applyFont="1" applyFill="1" applyBorder="1" applyAlignment="1">
      <alignment horizontal="center" vertical="center"/>
    </xf>
    <xf numFmtId="3" fontId="4" fillId="40" borderId="1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5" fillId="33" borderId="10" xfId="59" applyNumberFormat="1" applyFont="1" applyFill="1" applyBorder="1" applyAlignment="1" quotePrefix="1">
      <alignment horizontal="left" vertical="center"/>
      <protection/>
    </xf>
    <xf numFmtId="0" fontId="3" fillId="0" borderId="10" xfId="0" applyFont="1" applyFill="1" applyBorder="1" applyAlignment="1">
      <alignment wrapText="1"/>
    </xf>
    <xf numFmtId="0" fontId="2" fillId="33" borderId="10" xfId="59" applyNumberFormat="1" applyFont="1" applyFill="1" applyBorder="1" applyAlignment="1">
      <alignment horizontal="left" vertical="center"/>
      <protection/>
    </xf>
    <xf numFmtId="180" fontId="2" fillId="33" borderId="1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wrapText="1"/>
    </xf>
    <xf numFmtId="0" fontId="15" fillId="40" borderId="0" xfId="0" applyFont="1" applyFill="1" applyAlignment="1">
      <alignment horizontal="center" vertical="center"/>
    </xf>
    <xf numFmtId="180" fontId="5" fillId="4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/>
    </xf>
    <xf numFmtId="180" fontId="3" fillId="39" borderId="10" xfId="0" applyNumberFormat="1" applyFont="1" applyFill="1" applyBorder="1" applyAlignment="1">
      <alignment horizontal="right" vertical="center"/>
    </xf>
    <xf numFmtId="0" fontId="5" fillId="40" borderId="10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15" fillId="9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left" vertical="center" wrapText="1"/>
    </xf>
    <xf numFmtId="0" fontId="19" fillId="40" borderId="11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wrapText="1"/>
    </xf>
    <xf numFmtId="3" fontId="3" fillId="40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5" fillId="33" borderId="10" xfId="59" applyNumberFormat="1" applyFont="1" applyFill="1" applyBorder="1" applyAlignment="1">
      <alignment horizontal="center" vertical="center"/>
      <protection/>
    </xf>
    <xf numFmtId="0" fontId="1" fillId="40" borderId="10" xfId="59" applyNumberFormat="1" applyFont="1" applyFill="1" applyBorder="1" applyAlignment="1">
      <alignment horizontal="left" vertical="center"/>
      <protection/>
    </xf>
    <xf numFmtId="0" fontId="1" fillId="43" borderId="10" xfId="0" applyFont="1" applyFill="1" applyBorder="1" applyAlignment="1">
      <alignment/>
    </xf>
    <xf numFmtId="180" fontId="5" fillId="43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wrapText="1"/>
    </xf>
    <xf numFmtId="180" fontId="86" fillId="40" borderId="10" xfId="0" applyNumberFormat="1" applyFont="1" applyFill="1" applyBorder="1" applyAlignment="1">
      <alignment horizontal="center" vertical="center"/>
    </xf>
    <xf numFmtId="180" fontId="3" fillId="40" borderId="10" xfId="0" applyNumberFormat="1" applyFont="1" applyFill="1" applyBorder="1" applyAlignment="1">
      <alignment horizontal="right" vertical="center"/>
    </xf>
    <xf numFmtId="180" fontId="5" fillId="40" borderId="12" xfId="0" applyNumberFormat="1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80" fontId="1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35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/>
    </xf>
    <xf numFmtId="0" fontId="15" fillId="37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left" vertical="center" wrapText="1"/>
    </xf>
    <xf numFmtId="0" fontId="19" fillId="40" borderId="13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/>
    </xf>
    <xf numFmtId="0" fontId="19" fillId="34" borderId="11" xfId="0" applyNumberFormat="1" applyFont="1" applyFill="1" applyBorder="1" applyAlignment="1">
      <alignment horizontal="center" vertical="center" wrapText="1"/>
    </xf>
    <xf numFmtId="0" fontId="19" fillId="34" borderId="13" xfId="0" applyNumberFormat="1" applyFont="1" applyFill="1" applyBorder="1" applyAlignment="1">
      <alignment horizontal="center" vertical="center"/>
    </xf>
    <xf numFmtId="0" fontId="19" fillId="34" borderId="13" xfId="0" applyNumberFormat="1" applyFont="1" applyFill="1" applyBorder="1" applyAlignment="1">
      <alignment horizontal="center" vertical="center" wrapText="1"/>
    </xf>
    <xf numFmtId="0" fontId="19" fillId="35" borderId="11" xfId="0" applyNumberFormat="1" applyFont="1" applyFill="1" applyBorder="1" applyAlignment="1">
      <alignment horizontal="center" vertical="center" wrapText="1"/>
    </xf>
    <xf numFmtId="0" fontId="19" fillId="35" borderId="13" xfId="0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left" vertical="center"/>
    </xf>
    <xf numFmtId="0" fontId="4" fillId="44" borderId="15" xfId="0" applyFont="1" applyFill="1" applyBorder="1" applyAlignment="1">
      <alignment horizontal="left" vertical="center"/>
    </xf>
    <xf numFmtId="0" fontId="4" fillId="44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XAR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285750</xdr:colOff>
      <xdr:row>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134475" y="2828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4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134475" y="2828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4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9134475" y="2828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3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9134475" y="1466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3</xdr:row>
      <xdr:rowOff>666750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9134475" y="213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3</xdr:row>
      <xdr:rowOff>666750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9134475" y="213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3</xdr:row>
      <xdr:rowOff>666750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9134475" y="213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3</xdr:row>
      <xdr:rowOff>666750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9134475" y="213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3</xdr:row>
      <xdr:rowOff>666750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9134475" y="213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3</xdr:row>
      <xdr:rowOff>666750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9134475" y="213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3</xdr:row>
      <xdr:rowOff>666750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9134475" y="213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3</xdr:row>
      <xdr:rowOff>666750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9134475" y="213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7"/>
  <sheetViews>
    <sheetView tabSelected="1" zoomScale="90" zoomScaleNormal="90" zoomScalePageLayoutView="0" workbookViewId="0" topLeftCell="A1">
      <selection activeCell="D2" sqref="D2:I2"/>
    </sheetView>
  </sheetViews>
  <sheetFormatPr defaultColWidth="9.140625" defaultRowHeight="12.75"/>
  <cols>
    <col min="1" max="1" width="6.00390625" style="157" customWidth="1"/>
    <col min="2" max="2" width="17.421875" style="157" customWidth="1"/>
    <col min="3" max="3" width="12.28125" style="157" customWidth="1"/>
    <col min="4" max="4" width="13.28125" style="157" customWidth="1"/>
    <col min="5" max="5" width="14.57421875" style="157" customWidth="1"/>
    <col min="6" max="6" width="15.140625" style="157" customWidth="1"/>
    <col min="7" max="8" width="16.7109375" style="157" customWidth="1"/>
    <col min="9" max="9" width="17.8515625" style="157" customWidth="1"/>
    <col min="10" max="10" width="7.57421875" style="157" customWidth="1"/>
    <col min="11" max="11" width="14.7109375" style="157" customWidth="1"/>
    <col min="12" max="12" width="9.8515625" style="157" customWidth="1"/>
    <col min="13" max="13" width="12.00390625" style="157" customWidth="1"/>
    <col min="14" max="14" width="12.28125" style="157" customWidth="1"/>
    <col min="15" max="15" width="12.421875" style="157" customWidth="1"/>
    <col min="16" max="16" width="12.57421875" style="157" customWidth="1"/>
    <col min="17" max="17" width="13.140625" style="157" customWidth="1"/>
    <col min="18" max="18" width="13.7109375" style="157" customWidth="1"/>
    <col min="19" max="19" width="12.421875" style="157" hidden="1" customWidth="1"/>
    <col min="20" max="20" width="12.28125" style="157" hidden="1" customWidth="1"/>
    <col min="21" max="21" width="11.57421875" style="157" hidden="1" customWidth="1"/>
    <col min="22" max="16384" width="9.140625" style="157" customWidth="1"/>
  </cols>
  <sheetData>
    <row r="1" ht="1.5" customHeight="1"/>
    <row r="2" spans="2:24" ht="83.25" customHeight="1">
      <c r="B2" s="229"/>
      <c r="C2" s="229"/>
      <c r="D2" s="608" t="s">
        <v>912</v>
      </c>
      <c r="E2" s="608"/>
      <c r="F2" s="608"/>
      <c r="G2" s="608"/>
      <c r="H2" s="608"/>
      <c r="I2" s="608"/>
      <c r="J2" s="21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1"/>
      <c r="V2" s="254"/>
      <c r="W2" s="254"/>
      <c r="X2" s="254"/>
    </row>
    <row r="3" spans="2:24" ht="6" customHeight="1" hidden="1">
      <c r="B3" s="9"/>
      <c r="C3" s="9"/>
      <c r="D3" s="9"/>
      <c r="E3" s="9"/>
      <c r="F3" s="9"/>
      <c r="G3" s="9"/>
      <c r="H3" s="9"/>
      <c r="I3" s="9"/>
      <c r="J3" s="9"/>
      <c r="S3" s="140" t="s">
        <v>6</v>
      </c>
      <c r="T3" s="140" t="s">
        <v>6</v>
      </c>
      <c r="U3" s="140" t="s">
        <v>6</v>
      </c>
      <c r="V3" s="254"/>
      <c r="W3" s="254"/>
      <c r="X3" s="254"/>
    </row>
    <row r="4" spans="1:24" ht="118.5" customHeight="1">
      <c r="A4" s="593" t="s">
        <v>0</v>
      </c>
      <c r="B4" s="598" t="s">
        <v>306</v>
      </c>
      <c r="C4" s="598" t="s">
        <v>547</v>
      </c>
      <c r="D4" s="594" t="s">
        <v>307</v>
      </c>
      <c r="E4" s="595"/>
      <c r="F4" s="602" t="s">
        <v>308</v>
      </c>
      <c r="G4" s="600" t="s">
        <v>913</v>
      </c>
      <c r="H4" s="600" t="s">
        <v>871</v>
      </c>
      <c r="I4" s="600" t="s">
        <v>539</v>
      </c>
      <c r="J4" s="598" t="s">
        <v>547</v>
      </c>
      <c r="K4" s="156" t="s">
        <v>7</v>
      </c>
      <c r="L4" s="156" t="s">
        <v>541</v>
      </c>
      <c r="M4" s="156" t="s">
        <v>540</v>
      </c>
      <c r="N4" s="156" t="s">
        <v>618</v>
      </c>
      <c r="O4" s="610" t="s">
        <v>310</v>
      </c>
      <c r="P4" s="604" t="s">
        <v>914</v>
      </c>
      <c r="Q4" s="604" t="s">
        <v>872</v>
      </c>
      <c r="R4" s="600" t="s">
        <v>539</v>
      </c>
      <c r="S4" s="606" t="s">
        <v>536</v>
      </c>
      <c r="T4" s="606" t="s">
        <v>538</v>
      </c>
      <c r="U4" s="612" t="s">
        <v>537</v>
      </c>
      <c r="V4" s="254"/>
      <c r="W4" s="254"/>
      <c r="X4" s="254"/>
    </row>
    <row r="5" spans="1:24" ht="28.5" customHeight="1">
      <c r="A5" s="593"/>
      <c r="B5" s="599"/>
      <c r="C5" s="599"/>
      <c r="D5" s="251" t="s">
        <v>10</v>
      </c>
      <c r="E5" s="251" t="s">
        <v>542</v>
      </c>
      <c r="F5" s="603"/>
      <c r="G5" s="601"/>
      <c r="H5" s="601"/>
      <c r="I5" s="609"/>
      <c r="J5" s="599"/>
      <c r="K5" s="594" t="s">
        <v>4</v>
      </c>
      <c r="L5" s="613"/>
      <c r="M5" s="594" t="s">
        <v>9</v>
      </c>
      <c r="N5" s="614"/>
      <c r="O5" s="611"/>
      <c r="P5" s="605"/>
      <c r="Q5" s="605"/>
      <c r="R5" s="609"/>
      <c r="S5" s="607"/>
      <c r="T5" s="607"/>
      <c r="U5" s="612"/>
      <c r="V5" s="254"/>
      <c r="W5" s="254"/>
      <c r="X5" s="254"/>
    </row>
    <row r="6" spans="1:24" ht="14.25" customHeight="1">
      <c r="A6" s="360">
        <v>1</v>
      </c>
      <c r="B6" s="364">
        <v>2</v>
      </c>
      <c r="C6" s="364">
        <v>3</v>
      </c>
      <c r="D6" s="251">
        <v>4</v>
      </c>
      <c r="E6" s="251">
        <v>5</v>
      </c>
      <c r="F6" s="361">
        <v>6</v>
      </c>
      <c r="G6" s="359">
        <v>7</v>
      </c>
      <c r="H6" s="359">
        <v>8</v>
      </c>
      <c r="I6" s="359" t="s">
        <v>548</v>
      </c>
      <c r="J6" s="368">
        <v>10</v>
      </c>
      <c r="K6" s="251">
        <v>11</v>
      </c>
      <c r="L6" s="251">
        <v>12</v>
      </c>
      <c r="M6" s="251">
        <v>13</v>
      </c>
      <c r="N6" s="251">
        <v>14</v>
      </c>
      <c r="O6" s="361">
        <v>15</v>
      </c>
      <c r="P6" s="362">
        <v>16</v>
      </c>
      <c r="Q6" s="362">
        <v>17</v>
      </c>
      <c r="R6" s="362" t="s">
        <v>549</v>
      </c>
      <c r="S6" s="358">
        <v>17</v>
      </c>
      <c r="T6" s="358">
        <v>18</v>
      </c>
      <c r="U6" s="363" t="s">
        <v>543</v>
      </c>
      <c r="V6" s="254"/>
      <c r="W6" s="254"/>
      <c r="X6" s="254"/>
    </row>
    <row r="7" spans="1:24" ht="22.5" customHeight="1">
      <c r="A7" s="3">
        <v>1</v>
      </c>
      <c r="B7" s="3" t="s">
        <v>2</v>
      </c>
      <c r="C7" s="3">
        <v>2</v>
      </c>
      <c r="D7" s="552">
        <v>3506</v>
      </c>
      <c r="E7" s="552">
        <v>506</v>
      </c>
      <c r="F7" s="552">
        <v>3353.9</v>
      </c>
      <c r="G7" s="473">
        <v>7365.9</v>
      </c>
      <c r="H7" s="473">
        <v>6679.9</v>
      </c>
      <c r="I7" s="473">
        <f>G7-H7</f>
        <v>686</v>
      </c>
      <c r="J7" s="553">
        <v>6</v>
      </c>
      <c r="K7" s="552">
        <v>12291.3</v>
      </c>
      <c r="L7" s="552">
        <v>0</v>
      </c>
      <c r="M7" s="552">
        <v>44155.8</v>
      </c>
      <c r="N7" s="552">
        <v>5684.5</v>
      </c>
      <c r="O7" s="552">
        <v>33867.9</v>
      </c>
      <c r="P7" s="473">
        <v>95999.5</v>
      </c>
      <c r="Q7" s="473">
        <v>94288.5</v>
      </c>
      <c r="R7" s="473">
        <f>P7-Q7</f>
        <v>1711</v>
      </c>
      <c r="S7" s="252">
        <v>58907.59999999999</v>
      </c>
      <c r="T7" s="252">
        <v>59514.09999999999</v>
      </c>
      <c r="U7" s="252">
        <f>S7-T7</f>
        <v>-606.5</v>
      </c>
      <c r="V7" s="254"/>
      <c r="W7" s="254"/>
      <c r="X7" s="254"/>
    </row>
    <row r="8" spans="1:30" ht="21" customHeight="1">
      <c r="A8" s="3">
        <v>2</v>
      </c>
      <c r="B8" s="3" t="s">
        <v>14</v>
      </c>
      <c r="C8" s="3">
        <v>2</v>
      </c>
      <c r="D8" s="552">
        <v>3858.1</v>
      </c>
      <c r="E8" s="552">
        <v>2711.7</v>
      </c>
      <c r="F8" s="552">
        <v>4675.299999999999</v>
      </c>
      <c r="G8" s="473">
        <v>11245.099999999999</v>
      </c>
      <c r="H8" s="473">
        <v>11245.099999999999</v>
      </c>
      <c r="I8" s="473">
        <f aca="true" t="shared" si="0" ref="I8:I17">G8-H8</f>
        <v>0</v>
      </c>
      <c r="J8" s="553">
        <v>5</v>
      </c>
      <c r="K8" s="552">
        <v>15909.699999999999</v>
      </c>
      <c r="L8" s="552">
        <v>0</v>
      </c>
      <c r="M8" s="552">
        <v>11441.3</v>
      </c>
      <c r="N8" s="552">
        <v>6793.499999999999</v>
      </c>
      <c r="O8" s="552">
        <v>17459</v>
      </c>
      <c r="P8" s="473">
        <v>51603.5</v>
      </c>
      <c r="Q8" s="473">
        <v>51598.8</v>
      </c>
      <c r="R8" s="473">
        <f aca="true" t="shared" si="1" ref="R8:R17">P8-Q8</f>
        <v>4.69999999999709</v>
      </c>
      <c r="S8" s="252">
        <v>331843.5</v>
      </c>
      <c r="T8" s="252">
        <v>331629.39999999997</v>
      </c>
      <c r="U8" s="252">
        <f aca="true" t="shared" si="2" ref="U8:U17">S8-T8</f>
        <v>214.10000000003492</v>
      </c>
      <c r="V8" s="254"/>
      <c r="W8" s="254"/>
      <c r="X8" s="254"/>
      <c r="Y8" s="253"/>
      <c r="Z8" s="253"/>
      <c r="AA8" s="253"/>
      <c r="AB8" s="253"/>
      <c r="AC8" s="253"/>
      <c r="AD8" s="253"/>
    </row>
    <row r="9" spans="1:30" ht="21" customHeight="1">
      <c r="A9" s="3">
        <v>3</v>
      </c>
      <c r="B9" s="3" t="s">
        <v>15</v>
      </c>
      <c r="C9" s="3">
        <v>17</v>
      </c>
      <c r="D9" s="552">
        <v>24428.5</v>
      </c>
      <c r="E9" s="552">
        <v>22745</v>
      </c>
      <c r="F9" s="552">
        <v>19965.5</v>
      </c>
      <c r="G9" s="473">
        <v>67139</v>
      </c>
      <c r="H9" s="473">
        <v>66169.90000000001</v>
      </c>
      <c r="I9" s="473">
        <f t="shared" si="0"/>
        <v>969.0999999999913</v>
      </c>
      <c r="J9" s="553">
        <v>10</v>
      </c>
      <c r="K9" s="552">
        <v>7454.599999999999</v>
      </c>
      <c r="L9" s="552">
        <v>2304.9</v>
      </c>
      <c r="M9" s="552">
        <v>14856.181</v>
      </c>
      <c r="N9" s="552">
        <v>22760.5</v>
      </c>
      <c r="O9" s="552">
        <v>29748.3</v>
      </c>
      <c r="P9" s="473">
        <v>77124.481</v>
      </c>
      <c r="Q9" s="473">
        <v>78972.701</v>
      </c>
      <c r="R9" s="473">
        <f t="shared" si="1"/>
        <v>-1848.2200000000012</v>
      </c>
      <c r="S9" s="252">
        <v>134836.809</v>
      </c>
      <c r="T9" s="252">
        <v>140736.06900000002</v>
      </c>
      <c r="U9" s="252">
        <f t="shared" si="2"/>
        <v>-5899.260000000009</v>
      </c>
      <c r="V9" s="254"/>
      <c r="W9" s="254"/>
      <c r="X9" s="254"/>
      <c r="Y9" s="254"/>
      <c r="Z9" s="254"/>
      <c r="AA9" s="253"/>
      <c r="AB9" s="253"/>
      <c r="AC9" s="253"/>
      <c r="AD9" s="253"/>
    </row>
    <row r="10" spans="1:21" ht="20.25" customHeight="1">
      <c r="A10" s="3">
        <v>4</v>
      </c>
      <c r="B10" s="3" t="s">
        <v>16</v>
      </c>
      <c r="C10" s="3">
        <v>7</v>
      </c>
      <c r="D10" s="552">
        <v>5392.1</v>
      </c>
      <c r="E10" s="552">
        <v>2106.5</v>
      </c>
      <c r="F10" s="552">
        <v>3549</v>
      </c>
      <c r="G10" s="473">
        <v>11047.6</v>
      </c>
      <c r="H10" s="473">
        <v>11047.6</v>
      </c>
      <c r="I10" s="473">
        <f t="shared" si="0"/>
        <v>0</v>
      </c>
      <c r="J10" s="553">
        <v>8</v>
      </c>
      <c r="K10" s="552">
        <v>17452.5</v>
      </c>
      <c r="L10" s="552">
        <v>0</v>
      </c>
      <c r="M10" s="552">
        <v>8490.5</v>
      </c>
      <c r="N10" s="552">
        <v>5081.5</v>
      </c>
      <c r="O10" s="552">
        <v>17407.6</v>
      </c>
      <c r="P10" s="473">
        <v>48432.1</v>
      </c>
      <c r="Q10" s="473">
        <v>48432.1</v>
      </c>
      <c r="R10" s="473">
        <f t="shared" si="1"/>
        <v>0</v>
      </c>
      <c r="S10" s="252">
        <v>61773.7</v>
      </c>
      <c r="T10" s="252">
        <v>61773.7</v>
      </c>
      <c r="U10" s="252">
        <f t="shared" si="2"/>
        <v>0</v>
      </c>
    </row>
    <row r="11" spans="1:21" ht="19.5" customHeight="1">
      <c r="A11" s="3">
        <v>5</v>
      </c>
      <c r="B11" s="3" t="s">
        <v>17</v>
      </c>
      <c r="C11" s="3">
        <v>5</v>
      </c>
      <c r="D11" s="552">
        <v>22976.048</v>
      </c>
      <c r="E11" s="552">
        <v>4913.662</v>
      </c>
      <c r="F11" s="552">
        <v>6645.312</v>
      </c>
      <c r="G11" s="473">
        <v>34535.022</v>
      </c>
      <c r="H11" s="473">
        <v>34535.022</v>
      </c>
      <c r="I11" s="473">
        <f t="shared" si="0"/>
        <v>0</v>
      </c>
      <c r="J11" s="553">
        <v>7</v>
      </c>
      <c r="K11" s="552">
        <v>44695.79899999999</v>
      </c>
      <c r="L11" s="552">
        <v>0</v>
      </c>
      <c r="M11" s="552">
        <v>8146.012</v>
      </c>
      <c r="N11" s="552">
        <v>6590.786999999999</v>
      </c>
      <c r="O11" s="552">
        <v>22085.718999999994</v>
      </c>
      <c r="P11" s="473">
        <v>81518.31699999998</v>
      </c>
      <c r="Q11" s="473">
        <v>81518.31699999998</v>
      </c>
      <c r="R11" s="473">
        <f t="shared" si="1"/>
        <v>0</v>
      </c>
      <c r="S11" s="252">
        <v>79338.855</v>
      </c>
      <c r="T11" s="252">
        <v>79223.755</v>
      </c>
      <c r="U11" s="252">
        <f t="shared" si="2"/>
        <v>115.09999999999127</v>
      </c>
    </row>
    <row r="12" spans="1:21" ht="22.5" customHeight="1">
      <c r="A12" s="3">
        <v>6</v>
      </c>
      <c r="B12" s="3" t="s">
        <v>18</v>
      </c>
      <c r="C12" s="3">
        <v>8</v>
      </c>
      <c r="D12" s="552">
        <v>23117.699999999993</v>
      </c>
      <c r="E12" s="552">
        <v>13403.2</v>
      </c>
      <c r="F12" s="552">
        <v>22757.716</v>
      </c>
      <c r="G12" s="473">
        <v>59278.615999999995</v>
      </c>
      <c r="H12" s="473">
        <v>53820.100000000006</v>
      </c>
      <c r="I12" s="473">
        <f t="shared" si="0"/>
        <v>5458.515999999989</v>
      </c>
      <c r="J12" s="553">
        <v>19</v>
      </c>
      <c r="K12" s="552">
        <v>74355.3</v>
      </c>
      <c r="L12" s="552">
        <v>434</v>
      </c>
      <c r="M12" s="552">
        <v>55015.353</v>
      </c>
      <c r="N12" s="552">
        <v>34717.67</v>
      </c>
      <c r="O12" s="552">
        <v>97788.24600000001</v>
      </c>
      <c r="P12" s="473">
        <v>262310.569</v>
      </c>
      <c r="Q12" s="473">
        <v>261753.399</v>
      </c>
      <c r="R12" s="473">
        <f t="shared" si="1"/>
        <v>557.1700000000128</v>
      </c>
      <c r="S12" s="252">
        <v>191342.43199999997</v>
      </c>
      <c r="T12" s="252">
        <v>191342.43199999997</v>
      </c>
      <c r="U12" s="252">
        <f t="shared" si="2"/>
        <v>0</v>
      </c>
    </row>
    <row r="13" spans="1:21" ht="19.5" customHeight="1">
      <c r="A13" s="3">
        <v>7</v>
      </c>
      <c r="B13" s="3" t="s">
        <v>19</v>
      </c>
      <c r="C13" s="3">
        <v>3</v>
      </c>
      <c r="D13" s="552">
        <v>1929.7</v>
      </c>
      <c r="E13" s="552">
        <v>2184.4</v>
      </c>
      <c r="F13" s="552">
        <v>1915.6000000000004</v>
      </c>
      <c r="G13" s="473">
        <v>6029.700000000001</v>
      </c>
      <c r="H13" s="473">
        <v>6024.900000000001</v>
      </c>
      <c r="I13" s="473">
        <f t="shared" si="0"/>
        <v>4.800000000000182</v>
      </c>
      <c r="J13" s="553">
        <v>2</v>
      </c>
      <c r="K13" s="552">
        <v>6134.4</v>
      </c>
      <c r="L13" s="552">
        <v>0</v>
      </c>
      <c r="M13" s="552">
        <v>4239.900000000001</v>
      </c>
      <c r="N13" s="552">
        <v>11953.699999999999</v>
      </c>
      <c r="O13" s="552">
        <v>11522.800000000003</v>
      </c>
      <c r="P13" s="473">
        <v>33850.8</v>
      </c>
      <c r="Q13" s="473">
        <v>33301.3</v>
      </c>
      <c r="R13" s="473">
        <f t="shared" si="1"/>
        <v>549.5</v>
      </c>
      <c r="S13" s="252">
        <v>38262.3</v>
      </c>
      <c r="T13" s="252">
        <v>39674.2</v>
      </c>
      <c r="U13" s="252">
        <f t="shared" si="2"/>
        <v>-1411.8999999999942</v>
      </c>
    </row>
    <row r="14" spans="1:21" ht="20.25" customHeight="1">
      <c r="A14" s="3">
        <v>8</v>
      </c>
      <c r="B14" s="3" t="s">
        <v>20</v>
      </c>
      <c r="C14" s="3">
        <v>2</v>
      </c>
      <c r="D14" s="552">
        <v>1495.4</v>
      </c>
      <c r="E14" s="552">
        <v>0</v>
      </c>
      <c r="F14" s="552">
        <v>475.6</v>
      </c>
      <c r="G14" s="473">
        <v>1971</v>
      </c>
      <c r="H14" s="473">
        <v>1971</v>
      </c>
      <c r="I14" s="473">
        <f t="shared" si="0"/>
        <v>0</v>
      </c>
      <c r="J14" s="553">
        <v>4</v>
      </c>
      <c r="K14" s="552">
        <v>2255.9</v>
      </c>
      <c r="L14" s="552">
        <v>0</v>
      </c>
      <c r="M14" s="552">
        <v>0</v>
      </c>
      <c r="N14" s="552">
        <v>8808.4</v>
      </c>
      <c r="O14" s="552">
        <v>5873.5</v>
      </c>
      <c r="P14" s="473">
        <v>16937.8</v>
      </c>
      <c r="Q14" s="473">
        <v>16911.9</v>
      </c>
      <c r="R14" s="473">
        <f t="shared" si="1"/>
        <v>25.899999999997817</v>
      </c>
      <c r="S14" s="252">
        <f>P14+G14</f>
        <v>18908.8</v>
      </c>
      <c r="T14" s="252">
        <v>4661.238</v>
      </c>
      <c r="U14" s="252">
        <f t="shared" si="2"/>
        <v>14247.561999999998</v>
      </c>
    </row>
    <row r="15" spans="1:21" ht="18.75" customHeight="1">
      <c r="A15" s="3">
        <v>9</v>
      </c>
      <c r="B15" s="3" t="s">
        <v>21</v>
      </c>
      <c r="C15" s="3">
        <v>0</v>
      </c>
      <c r="D15" s="552">
        <v>0</v>
      </c>
      <c r="E15" s="552">
        <v>0</v>
      </c>
      <c r="F15" s="552">
        <v>0</v>
      </c>
      <c r="G15" s="473">
        <f>D15+E15+F15</f>
        <v>0</v>
      </c>
      <c r="H15" s="473">
        <v>0</v>
      </c>
      <c r="I15" s="473">
        <f t="shared" si="0"/>
        <v>0</v>
      </c>
      <c r="J15" s="553">
        <v>0</v>
      </c>
      <c r="K15" s="552">
        <v>0</v>
      </c>
      <c r="L15" s="552">
        <v>0</v>
      </c>
      <c r="M15" s="552">
        <v>0</v>
      </c>
      <c r="N15" s="552">
        <v>0</v>
      </c>
      <c r="O15" s="552">
        <v>0</v>
      </c>
      <c r="P15" s="473">
        <f>K15+L15+M15+N15+O15</f>
        <v>0</v>
      </c>
      <c r="Q15" s="473">
        <v>0</v>
      </c>
      <c r="R15" s="473">
        <f t="shared" si="1"/>
        <v>0</v>
      </c>
      <c r="S15" s="252">
        <f>P15+G15</f>
        <v>0</v>
      </c>
      <c r="T15" s="252">
        <v>0</v>
      </c>
      <c r="U15" s="252">
        <f t="shared" si="2"/>
        <v>0</v>
      </c>
    </row>
    <row r="16" spans="1:21" ht="21.75" customHeight="1">
      <c r="A16" s="3">
        <v>10</v>
      </c>
      <c r="B16" s="3" t="s">
        <v>22</v>
      </c>
      <c r="C16" s="3">
        <v>0</v>
      </c>
      <c r="D16" s="552">
        <v>0</v>
      </c>
      <c r="E16" s="552">
        <v>0</v>
      </c>
      <c r="F16" s="552">
        <v>0</v>
      </c>
      <c r="G16" s="473">
        <v>0</v>
      </c>
      <c r="H16" s="473">
        <v>0</v>
      </c>
      <c r="I16" s="473">
        <f t="shared" si="0"/>
        <v>0</v>
      </c>
      <c r="J16" s="553">
        <v>3</v>
      </c>
      <c r="K16" s="552">
        <v>1576.4</v>
      </c>
      <c r="L16" s="552">
        <v>1524.6</v>
      </c>
      <c r="M16" s="552">
        <v>1672.6</v>
      </c>
      <c r="N16" s="552">
        <v>1971.8000000000002</v>
      </c>
      <c r="O16" s="552">
        <v>4135</v>
      </c>
      <c r="P16" s="473">
        <v>10880.400000000001</v>
      </c>
      <c r="Q16" s="473">
        <v>10837.5</v>
      </c>
      <c r="R16" s="473">
        <f t="shared" si="1"/>
        <v>42.900000000001455</v>
      </c>
      <c r="S16" s="252">
        <v>8246.7</v>
      </c>
      <c r="T16" s="252">
        <v>8219.4</v>
      </c>
      <c r="U16" s="252">
        <f t="shared" si="2"/>
        <v>27.30000000000109</v>
      </c>
    </row>
    <row r="17" spans="1:21" ht="27" customHeight="1">
      <c r="A17" s="596" t="s">
        <v>23</v>
      </c>
      <c r="B17" s="597"/>
      <c r="C17" s="553">
        <f aca="true" t="shared" si="3" ref="C17:H17">SUM(C7:C16)</f>
        <v>46</v>
      </c>
      <c r="D17" s="552">
        <f t="shared" si="3"/>
        <v>86703.54799999998</v>
      </c>
      <c r="E17" s="552">
        <f t="shared" si="3"/>
        <v>48570.46200000001</v>
      </c>
      <c r="F17" s="552">
        <f t="shared" si="3"/>
        <v>63337.92799999999</v>
      </c>
      <c r="G17" s="473">
        <f t="shared" si="3"/>
        <v>198611.93800000002</v>
      </c>
      <c r="H17" s="473">
        <f t="shared" si="3"/>
        <v>191493.52200000003</v>
      </c>
      <c r="I17" s="473">
        <f t="shared" si="0"/>
        <v>7118.415999999997</v>
      </c>
      <c r="J17" s="553">
        <f aca="true" t="shared" si="4" ref="J17:O17">SUM(J7:J16)</f>
        <v>64</v>
      </c>
      <c r="K17" s="552">
        <f t="shared" si="4"/>
        <v>182125.89899999998</v>
      </c>
      <c r="L17" s="552">
        <f t="shared" si="4"/>
        <v>4263.5</v>
      </c>
      <c r="M17" s="552">
        <f t="shared" si="4"/>
        <v>148017.646</v>
      </c>
      <c r="N17" s="552">
        <f t="shared" si="4"/>
        <v>104362.35699999999</v>
      </c>
      <c r="O17" s="552">
        <f t="shared" si="4"/>
        <v>239888.065</v>
      </c>
      <c r="P17" s="473">
        <f>SUM(P7:P16)</f>
        <v>678657.4670000001</v>
      </c>
      <c r="Q17" s="473">
        <f>SUM(Q7:Q16)</f>
        <v>677614.517</v>
      </c>
      <c r="R17" s="473">
        <f t="shared" si="1"/>
        <v>1042.9500000000698</v>
      </c>
      <c r="S17" s="252">
        <f>SUM(S7:S16)</f>
        <v>923460.696</v>
      </c>
      <c r="T17" s="252">
        <f>SUM(T7:T16)</f>
        <v>916774.2939999998</v>
      </c>
      <c r="U17" s="252">
        <f t="shared" si="2"/>
        <v>6686.402000000235</v>
      </c>
    </row>
    <row r="18" spans="1:21" ht="18" customHeight="1">
      <c r="A18" s="253"/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3"/>
      <c r="T18" s="493"/>
      <c r="U18" s="493"/>
    </row>
    <row r="19" spans="1:21" ht="16.5">
      <c r="A19" s="253"/>
      <c r="B19" s="253"/>
      <c r="C19" s="253"/>
      <c r="D19" s="253"/>
      <c r="E19" s="551"/>
      <c r="F19" s="253"/>
      <c r="G19" s="493"/>
      <c r="H19" s="493"/>
      <c r="I19" s="493"/>
      <c r="J19" s="493"/>
      <c r="K19" s="253"/>
      <c r="L19" s="253"/>
      <c r="M19" s="253"/>
      <c r="N19" s="253"/>
      <c r="O19" s="253"/>
      <c r="P19" s="493"/>
      <c r="Q19" s="493"/>
      <c r="R19" s="493"/>
      <c r="S19" s="493"/>
      <c r="T19" s="493"/>
      <c r="U19" s="493"/>
    </row>
    <row r="20" spans="11:19" ht="12.75">
      <c r="K20" s="255"/>
      <c r="M20" s="255"/>
      <c r="N20" s="255"/>
      <c r="S20" s="255"/>
    </row>
    <row r="21" spans="12:19" ht="13.5" customHeight="1">
      <c r="L21" s="255"/>
      <c r="S21" s="255"/>
    </row>
    <row r="22" ht="12.75">
      <c r="S22" s="255"/>
    </row>
    <row r="23" ht="12" customHeight="1">
      <c r="S23" s="255"/>
    </row>
    <row r="24" spans="4:19" ht="17.25" customHeight="1">
      <c r="D24" s="229"/>
      <c r="E24" s="229"/>
      <c r="F24" s="229"/>
      <c r="G24" s="229"/>
      <c r="H24" s="229"/>
      <c r="I24" s="229"/>
      <c r="J24" s="229"/>
      <c r="S24" s="255"/>
    </row>
    <row r="25" ht="12.75">
      <c r="S25" s="255"/>
    </row>
    <row r="26" ht="12.75">
      <c r="S26" s="255"/>
    </row>
    <row r="27" ht="12.75">
      <c r="S27" s="255"/>
    </row>
  </sheetData>
  <sheetProtection/>
  <mergeCells count="20">
    <mergeCell ref="U4:U5"/>
    <mergeCell ref="K5:L5"/>
    <mergeCell ref="M5:N5"/>
    <mergeCell ref="P4:P5"/>
    <mergeCell ref="S4:S5"/>
    <mergeCell ref="R4:R5"/>
    <mergeCell ref="J4:J5"/>
    <mergeCell ref="Q4:Q5"/>
    <mergeCell ref="T4:T5"/>
    <mergeCell ref="D2:I2"/>
    <mergeCell ref="I4:I5"/>
    <mergeCell ref="O4:O5"/>
    <mergeCell ref="A4:A5"/>
    <mergeCell ref="D4:E4"/>
    <mergeCell ref="A17:B17"/>
    <mergeCell ref="B4:B5"/>
    <mergeCell ref="H4:H5"/>
    <mergeCell ref="C4:C5"/>
    <mergeCell ref="F4:F5"/>
    <mergeCell ref="G4:G5"/>
  </mergeCells>
  <printOptions/>
  <pageMargins left="0.17" right="0.17" top="1" bottom="0.17" header="0.17" footer="0.5"/>
  <pageSetup horizontalDpi="600" verticalDpi="600" orientation="landscape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6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00390625" style="0" customWidth="1"/>
    <col min="2" max="2" width="32.57421875" style="0" customWidth="1"/>
    <col min="3" max="3" width="15.7109375" style="0" customWidth="1"/>
    <col min="4" max="5" width="17.8515625" style="0" customWidth="1"/>
    <col min="6" max="6" width="10.57421875" style="0" customWidth="1"/>
    <col min="7" max="7" width="10.7109375" style="0" customWidth="1"/>
    <col min="8" max="8" width="13.28125" style="0" customWidth="1"/>
    <col min="9" max="9" width="9.421875" style="0" customWidth="1"/>
    <col min="10" max="10" width="11.421875" style="0" customWidth="1"/>
    <col min="11" max="11" width="12.7109375" style="59" customWidth="1"/>
    <col min="12" max="12" width="45.8515625" style="59" customWidth="1"/>
  </cols>
  <sheetData>
    <row r="1" ht="1.5" customHeight="1"/>
    <row r="2" spans="1:11" ht="54.75" customHeight="1">
      <c r="A2" s="608" t="s">
        <v>915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</row>
    <row r="3" spans="2:12" ht="15" customHeight="1">
      <c r="B3" s="9"/>
      <c r="C3" s="9"/>
      <c r="D3" s="9"/>
      <c r="E3" s="9"/>
      <c r="K3" s="12" t="s">
        <v>6</v>
      </c>
      <c r="L3" s="11"/>
    </row>
    <row r="4" spans="1:12" ht="123.75" customHeight="1">
      <c r="A4" s="593" t="s">
        <v>0</v>
      </c>
      <c r="B4" s="598" t="s">
        <v>31</v>
      </c>
      <c r="C4" s="617" t="s">
        <v>24</v>
      </c>
      <c r="D4" s="627"/>
      <c r="E4" s="625" t="s">
        <v>26</v>
      </c>
      <c r="F4" s="13" t="s">
        <v>25</v>
      </c>
      <c r="G4" s="13" t="s">
        <v>27</v>
      </c>
      <c r="H4" s="13" t="s">
        <v>28</v>
      </c>
      <c r="I4" s="13" t="s">
        <v>29</v>
      </c>
      <c r="J4" s="623" t="s">
        <v>30</v>
      </c>
      <c r="K4" s="633" t="s">
        <v>1</v>
      </c>
      <c r="L4" s="635" t="s">
        <v>12</v>
      </c>
    </row>
    <row r="5" spans="1:12" ht="28.5" customHeight="1">
      <c r="A5" s="593"/>
      <c r="B5" s="599"/>
      <c r="C5" s="1" t="s">
        <v>10</v>
      </c>
      <c r="D5" s="1" t="s">
        <v>5</v>
      </c>
      <c r="E5" s="632"/>
      <c r="F5" s="617" t="s">
        <v>4</v>
      </c>
      <c r="G5" s="618"/>
      <c r="H5" s="617" t="s">
        <v>9</v>
      </c>
      <c r="I5" s="618"/>
      <c r="J5" s="624"/>
      <c r="K5" s="634"/>
      <c r="L5" s="635"/>
    </row>
    <row r="6" spans="1:12" ht="17.25">
      <c r="A6" s="82"/>
      <c r="B6" s="83" t="s">
        <v>16</v>
      </c>
      <c r="C6" s="8"/>
      <c r="D6" s="8"/>
      <c r="E6" s="18">
        <f aca="true" t="shared" si="0" ref="E6:E63">C6+D6</f>
        <v>0</v>
      </c>
      <c r="F6" s="8"/>
      <c r="G6" s="8"/>
      <c r="H6" s="8"/>
      <c r="I6" s="8"/>
      <c r="J6" s="16">
        <f aca="true" t="shared" si="1" ref="J6:J62">F6+G6+H6+I6</f>
        <v>0</v>
      </c>
      <c r="K6" s="20">
        <f aca="true" t="shared" si="2" ref="K6:K63">J6+E6</f>
        <v>0</v>
      </c>
      <c r="L6" s="63"/>
    </row>
    <row r="7" spans="1:12" ht="17.25" hidden="1">
      <c r="A7" s="60"/>
      <c r="B7" s="84" t="s">
        <v>76</v>
      </c>
      <c r="C7" s="85"/>
      <c r="D7" s="85"/>
      <c r="E7" s="18">
        <f t="shared" si="0"/>
        <v>0</v>
      </c>
      <c r="F7" s="85"/>
      <c r="G7" s="85"/>
      <c r="H7" s="8"/>
      <c r="I7" s="8"/>
      <c r="J7" s="16">
        <f t="shared" si="1"/>
        <v>0</v>
      </c>
      <c r="K7" s="20">
        <f t="shared" si="2"/>
        <v>0</v>
      </c>
      <c r="L7" s="63"/>
    </row>
    <row r="8" spans="1:12" ht="17.25" hidden="1">
      <c r="A8" s="60"/>
      <c r="B8" s="86"/>
      <c r="C8" s="87"/>
      <c r="D8" s="87"/>
      <c r="E8" s="18">
        <f t="shared" si="0"/>
        <v>0</v>
      </c>
      <c r="F8" s="87"/>
      <c r="G8" s="87"/>
      <c r="H8" s="8"/>
      <c r="I8" s="8"/>
      <c r="J8" s="16">
        <f t="shared" si="1"/>
        <v>0</v>
      </c>
      <c r="K8" s="20">
        <f t="shared" si="2"/>
        <v>0</v>
      </c>
      <c r="L8" s="63"/>
    </row>
    <row r="9" spans="1:12" ht="17.25" hidden="1">
      <c r="A9" s="60"/>
      <c r="B9" s="86"/>
      <c r="C9" s="87"/>
      <c r="D9" s="87"/>
      <c r="E9" s="18">
        <f t="shared" si="0"/>
        <v>0</v>
      </c>
      <c r="F9" s="87"/>
      <c r="G9" s="87"/>
      <c r="H9" s="8"/>
      <c r="I9" s="8"/>
      <c r="J9" s="16">
        <f t="shared" si="1"/>
        <v>0</v>
      </c>
      <c r="K9" s="20">
        <f t="shared" si="2"/>
        <v>0</v>
      </c>
      <c r="L9" s="63"/>
    </row>
    <row r="10" spans="1:12" ht="17.25" hidden="1">
      <c r="A10" s="60"/>
      <c r="B10" s="86"/>
      <c r="C10" s="87"/>
      <c r="D10" s="87"/>
      <c r="E10" s="18">
        <f t="shared" si="0"/>
        <v>0</v>
      </c>
      <c r="F10" s="87"/>
      <c r="G10" s="87"/>
      <c r="H10" s="8"/>
      <c r="I10" s="8"/>
      <c r="J10" s="16">
        <f t="shared" si="1"/>
        <v>0</v>
      </c>
      <c r="K10" s="20">
        <f t="shared" si="2"/>
        <v>0</v>
      </c>
      <c r="L10" s="63"/>
    </row>
    <row r="11" spans="1:12" ht="17.25" hidden="1">
      <c r="A11" s="60"/>
      <c r="B11" s="86"/>
      <c r="C11" s="87"/>
      <c r="D11" s="87"/>
      <c r="E11" s="18">
        <f t="shared" si="0"/>
        <v>0</v>
      </c>
      <c r="F11" s="87"/>
      <c r="G11" s="87"/>
      <c r="H11" s="8"/>
      <c r="I11" s="8"/>
      <c r="J11" s="16">
        <f t="shared" si="1"/>
        <v>0</v>
      </c>
      <c r="K11" s="20">
        <f t="shared" si="2"/>
        <v>0</v>
      </c>
      <c r="L11" s="63"/>
    </row>
    <row r="12" spans="1:12" ht="17.25" hidden="1">
      <c r="A12" s="60"/>
      <c r="B12" s="86"/>
      <c r="C12" s="87"/>
      <c r="D12" s="87"/>
      <c r="E12" s="18">
        <f t="shared" si="0"/>
        <v>0</v>
      </c>
      <c r="F12" s="87"/>
      <c r="G12" s="87"/>
      <c r="H12" s="8"/>
      <c r="I12" s="8"/>
      <c r="J12" s="16">
        <f t="shared" si="1"/>
        <v>0</v>
      </c>
      <c r="K12" s="20">
        <f t="shared" si="2"/>
        <v>0</v>
      </c>
      <c r="L12" s="63"/>
    </row>
    <row r="13" spans="1:12" ht="17.25" hidden="1">
      <c r="A13" s="60"/>
      <c r="B13" s="86"/>
      <c r="C13" s="87"/>
      <c r="D13" s="87"/>
      <c r="E13" s="18">
        <f t="shared" si="0"/>
        <v>0</v>
      </c>
      <c r="F13" s="87"/>
      <c r="G13" s="87"/>
      <c r="H13" s="8"/>
      <c r="I13" s="8"/>
      <c r="J13" s="16">
        <f t="shared" si="1"/>
        <v>0</v>
      </c>
      <c r="K13" s="20">
        <f t="shared" si="2"/>
        <v>0</v>
      </c>
      <c r="L13" s="63"/>
    </row>
    <row r="14" spans="1:12" ht="17.25" hidden="1">
      <c r="A14" s="60"/>
      <c r="B14" s="86"/>
      <c r="C14" s="87"/>
      <c r="D14" s="87"/>
      <c r="E14" s="18">
        <f t="shared" si="0"/>
        <v>0</v>
      </c>
      <c r="F14" s="87"/>
      <c r="G14" s="87"/>
      <c r="H14" s="8"/>
      <c r="I14" s="8"/>
      <c r="J14" s="16">
        <f t="shared" si="1"/>
        <v>0</v>
      </c>
      <c r="K14" s="20">
        <f t="shared" si="2"/>
        <v>0</v>
      </c>
      <c r="L14" s="63"/>
    </row>
    <row r="15" spans="1:12" ht="17.25" hidden="1">
      <c r="A15" s="60"/>
      <c r="B15" s="86"/>
      <c r="C15" s="87"/>
      <c r="D15" s="87"/>
      <c r="E15" s="18">
        <f t="shared" si="0"/>
        <v>0</v>
      </c>
      <c r="F15" s="87"/>
      <c r="G15" s="87"/>
      <c r="H15" s="8"/>
      <c r="I15" s="8"/>
      <c r="J15" s="16">
        <f t="shared" si="1"/>
        <v>0</v>
      </c>
      <c r="K15" s="20">
        <f t="shared" si="2"/>
        <v>0</v>
      </c>
      <c r="L15" s="63"/>
    </row>
    <row r="16" spans="1:12" ht="17.25" hidden="1">
      <c r="A16" s="60"/>
      <c r="B16" s="86"/>
      <c r="C16" s="87"/>
      <c r="D16" s="87"/>
      <c r="E16" s="18">
        <f t="shared" si="0"/>
        <v>0</v>
      </c>
      <c r="F16" s="87"/>
      <c r="G16" s="87"/>
      <c r="H16" s="8"/>
      <c r="I16" s="8"/>
      <c r="J16" s="16">
        <f t="shared" si="1"/>
        <v>0</v>
      </c>
      <c r="K16" s="20">
        <f t="shared" si="2"/>
        <v>0</v>
      </c>
      <c r="L16" s="63"/>
    </row>
    <row r="17" spans="1:12" ht="17.25" hidden="1">
      <c r="A17" s="60"/>
      <c r="B17" s="86"/>
      <c r="C17" s="87"/>
      <c r="D17" s="87"/>
      <c r="E17" s="18">
        <f t="shared" si="0"/>
        <v>0</v>
      </c>
      <c r="F17" s="87"/>
      <c r="G17" s="87"/>
      <c r="H17" s="8"/>
      <c r="I17" s="8"/>
      <c r="J17" s="16">
        <f t="shared" si="1"/>
        <v>0</v>
      </c>
      <c r="K17" s="20">
        <f t="shared" si="2"/>
        <v>0</v>
      </c>
      <c r="L17" s="63"/>
    </row>
    <row r="18" spans="1:12" ht="17.25" hidden="1">
      <c r="A18" s="60"/>
      <c r="B18" s="86"/>
      <c r="C18" s="87"/>
      <c r="D18" s="87"/>
      <c r="E18" s="18">
        <f t="shared" si="0"/>
        <v>0</v>
      </c>
      <c r="F18" s="87"/>
      <c r="G18" s="87"/>
      <c r="H18" s="8"/>
      <c r="I18" s="8"/>
      <c r="J18" s="16">
        <f t="shared" si="1"/>
        <v>0</v>
      </c>
      <c r="K18" s="20">
        <f t="shared" si="2"/>
        <v>0</v>
      </c>
      <c r="L18" s="63"/>
    </row>
    <row r="19" spans="1:12" ht="17.25" hidden="1">
      <c r="A19" s="60"/>
      <c r="B19" s="86"/>
      <c r="C19" s="87"/>
      <c r="D19" s="87"/>
      <c r="E19" s="18">
        <f t="shared" si="0"/>
        <v>0</v>
      </c>
      <c r="F19" s="87"/>
      <c r="G19" s="87"/>
      <c r="H19" s="8"/>
      <c r="I19" s="8"/>
      <c r="J19" s="16">
        <f t="shared" si="1"/>
        <v>0</v>
      </c>
      <c r="K19" s="20">
        <f t="shared" si="2"/>
        <v>0</v>
      </c>
      <c r="L19" s="63"/>
    </row>
    <row r="20" spans="1:12" ht="17.25" hidden="1">
      <c r="A20" s="60"/>
      <c r="B20" s="86"/>
      <c r="C20" s="87"/>
      <c r="D20" s="87"/>
      <c r="E20" s="18">
        <f t="shared" si="0"/>
        <v>0</v>
      </c>
      <c r="F20" s="87"/>
      <c r="G20" s="87"/>
      <c r="H20" s="8"/>
      <c r="I20" s="8"/>
      <c r="J20" s="16">
        <f t="shared" si="1"/>
        <v>0</v>
      </c>
      <c r="K20" s="20">
        <f t="shared" si="2"/>
        <v>0</v>
      </c>
      <c r="L20" s="63"/>
    </row>
    <row r="21" spans="1:12" ht="17.25" hidden="1">
      <c r="A21" s="60"/>
      <c r="B21" s="86"/>
      <c r="C21" s="87"/>
      <c r="D21" s="87"/>
      <c r="E21" s="18">
        <f t="shared" si="0"/>
        <v>0</v>
      </c>
      <c r="F21" s="87"/>
      <c r="G21" s="87"/>
      <c r="H21" s="8"/>
      <c r="I21" s="8"/>
      <c r="J21" s="16">
        <f t="shared" si="1"/>
        <v>0</v>
      </c>
      <c r="K21" s="20">
        <f t="shared" si="2"/>
        <v>0</v>
      </c>
      <c r="L21" s="63"/>
    </row>
    <row r="22" spans="1:12" ht="17.25" hidden="1">
      <c r="A22" s="60"/>
      <c r="B22" s="44" t="s">
        <v>42</v>
      </c>
      <c r="C22" s="45">
        <f>SUM(C8:C21)</f>
        <v>0</v>
      </c>
      <c r="D22" s="45">
        <f>SUM(D8:D21)</f>
        <v>0</v>
      </c>
      <c r="E22" s="18">
        <f t="shared" si="0"/>
        <v>0</v>
      </c>
      <c r="F22" s="45">
        <f>SUM(F8:F21)</f>
        <v>0</v>
      </c>
      <c r="G22" s="45">
        <f>SUM(G8:G21)</f>
        <v>0</v>
      </c>
      <c r="H22" s="45">
        <f>SUM(H8:H21)</f>
        <v>0</v>
      </c>
      <c r="I22" s="45">
        <f>SUM(I8:I21)</f>
        <v>0</v>
      </c>
      <c r="J22" s="16">
        <f t="shared" si="1"/>
        <v>0</v>
      </c>
      <c r="K22" s="20">
        <f t="shared" si="2"/>
        <v>0</v>
      </c>
      <c r="L22" s="63"/>
    </row>
    <row r="23" spans="1:12" ht="17.25">
      <c r="A23" s="60"/>
      <c r="B23" s="345" t="s">
        <v>504</v>
      </c>
      <c r="C23" s="87"/>
      <c r="D23" s="87"/>
      <c r="E23" s="18">
        <f t="shared" si="0"/>
        <v>0</v>
      </c>
      <c r="F23" s="87"/>
      <c r="G23" s="87"/>
      <c r="H23" s="8"/>
      <c r="I23" s="8"/>
      <c r="J23" s="16">
        <f t="shared" si="1"/>
        <v>0</v>
      </c>
      <c r="K23" s="20">
        <f t="shared" si="2"/>
        <v>0</v>
      </c>
      <c r="L23" s="63"/>
    </row>
    <row r="24" spans="1:12" ht="17.25">
      <c r="A24" s="60">
        <v>1</v>
      </c>
      <c r="B24" s="86" t="s">
        <v>348</v>
      </c>
      <c r="C24" s="87">
        <v>657.1</v>
      </c>
      <c r="D24" s="87"/>
      <c r="E24" s="18">
        <f t="shared" si="0"/>
        <v>657.1</v>
      </c>
      <c r="F24" s="87"/>
      <c r="G24" s="87"/>
      <c r="H24" s="8"/>
      <c r="I24" s="8"/>
      <c r="J24" s="16">
        <f t="shared" si="1"/>
        <v>0</v>
      </c>
      <c r="K24" s="20">
        <f t="shared" si="2"/>
        <v>657.1</v>
      </c>
      <c r="L24" s="63" t="s">
        <v>349</v>
      </c>
    </row>
    <row r="25" spans="1:12" ht="21" customHeight="1">
      <c r="A25" s="60">
        <v>2</v>
      </c>
      <c r="B25" s="86" t="s">
        <v>350</v>
      </c>
      <c r="C25" s="87">
        <v>4382</v>
      </c>
      <c r="D25" s="87"/>
      <c r="E25" s="18">
        <f t="shared" si="0"/>
        <v>4382</v>
      </c>
      <c r="F25" s="87"/>
      <c r="G25" s="87"/>
      <c r="H25" s="8"/>
      <c r="I25" s="8"/>
      <c r="J25" s="16">
        <f t="shared" si="1"/>
        <v>0</v>
      </c>
      <c r="K25" s="20">
        <f t="shared" si="2"/>
        <v>4382</v>
      </c>
      <c r="L25" s="63" t="s">
        <v>351</v>
      </c>
    </row>
    <row r="26" spans="1:12" ht="17.25">
      <c r="A26" s="60"/>
      <c r="B26" s="44" t="s">
        <v>42</v>
      </c>
      <c r="C26" s="45">
        <f>C24+C25</f>
        <v>5039.1</v>
      </c>
      <c r="D26" s="45">
        <f>D24+D25</f>
        <v>0</v>
      </c>
      <c r="E26" s="18">
        <f t="shared" si="0"/>
        <v>5039.1</v>
      </c>
      <c r="F26" s="45">
        <f>F24+F25</f>
        <v>0</v>
      </c>
      <c r="G26" s="45">
        <f>G24+G25</f>
        <v>0</v>
      </c>
      <c r="H26" s="45">
        <f>H24+H25</f>
        <v>0</v>
      </c>
      <c r="I26" s="45">
        <f>I24+I25</f>
        <v>0</v>
      </c>
      <c r="J26" s="16">
        <f t="shared" si="1"/>
        <v>0</v>
      </c>
      <c r="K26" s="20">
        <f t="shared" si="2"/>
        <v>5039.1</v>
      </c>
      <c r="L26" s="63"/>
    </row>
    <row r="27" spans="1:12" ht="17.25">
      <c r="A27" s="60"/>
      <c r="B27" s="88" t="s">
        <v>76</v>
      </c>
      <c r="C27" s="85"/>
      <c r="D27" s="85"/>
      <c r="E27" s="18">
        <f t="shared" si="0"/>
        <v>0</v>
      </c>
      <c r="F27" s="85"/>
      <c r="G27" s="85"/>
      <c r="H27" s="8"/>
      <c r="I27" s="8"/>
      <c r="J27" s="16">
        <f t="shared" si="1"/>
        <v>0</v>
      </c>
      <c r="K27" s="20">
        <f t="shared" si="2"/>
        <v>0</v>
      </c>
      <c r="L27" s="63"/>
    </row>
    <row r="28" spans="1:12" s="207" customFormat="1" ht="18" customHeight="1">
      <c r="A28" s="71">
        <v>1</v>
      </c>
      <c r="B28" s="60" t="s">
        <v>505</v>
      </c>
      <c r="C28" s="99"/>
      <c r="D28" s="8">
        <v>716</v>
      </c>
      <c r="E28" s="18">
        <f t="shared" si="0"/>
        <v>716</v>
      </c>
      <c r="F28" s="99"/>
      <c r="G28" s="99"/>
      <c r="H28" s="99"/>
      <c r="I28" s="99"/>
      <c r="J28" s="16">
        <f t="shared" si="1"/>
        <v>0</v>
      </c>
      <c r="K28" s="20">
        <f t="shared" si="2"/>
        <v>716</v>
      </c>
      <c r="L28" s="63"/>
    </row>
    <row r="29" spans="1:12" ht="17.25">
      <c r="A29" s="60"/>
      <c r="B29" s="348" t="s">
        <v>42</v>
      </c>
      <c r="C29" s="45">
        <f aca="true" t="shared" si="3" ref="C29:I29">SUM(C28)</f>
        <v>0</v>
      </c>
      <c r="D29" s="45">
        <f t="shared" si="3"/>
        <v>716</v>
      </c>
      <c r="E29" s="18">
        <f t="shared" si="0"/>
        <v>716</v>
      </c>
      <c r="F29" s="45">
        <f t="shared" si="3"/>
        <v>0</v>
      </c>
      <c r="G29" s="45">
        <f t="shared" si="3"/>
        <v>0</v>
      </c>
      <c r="H29" s="45">
        <f t="shared" si="3"/>
        <v>0</v>
      </c>
      <c r="I29" s="45">
        <f t="shared" si="3"/>
        <v>0</v>
      </c>
      <c r="J29" s="16">
        <f t="shared" si="1"/>
        <v>0</v>
      </c>
      <c r="K29" s="20">
        <f t="shared" si="2"/>
        <v>716</v>
      </c>
      <c r="L29" s="63"/>
    </row>
    <row r="30" spans="1:12" ht="21.75" customHeight="1">
      <c r="A30" s="60"/>
      <c r="B30" s="349" t="s">
        <v>92</v>
      </c>
      <c r="C30" s="196"/>
      <c r="D30" s="196"/>
      <c r="E30" s="18">
        <f t="shared" si="0"/>
        <v>0</v>
      </c>
      <c r="F30" s="196"/>
      <c r="G30" s="196"/>
      <c r="H30" s="196"/>
      <c r="I30" s="196"/>
      <c r="J30" s="16">
        <f t="shared" si="1"/>
        <v>0</v>
      </c>
      <c r="K30" s="20">
        <f t="shared" si="2"/>
        <v>0</v>
      </c>
      <c r="L30" s="63"/>
    </row>
    <row r="31" spans="1:12" s="207" customFormat="1" ht="18" customHeight="1">
      <c r="A31" s="71">
        <v>1</v>
      </c>
      <c r="B31" s="497" t="s">
        <v>93</v>
      </c>
      <c r="C31" s="99"/>
      <c r="D31" s="99">
        <v>758.7</v>
      </c>
      <c r="E31" s="18">
        <f t="shared" si="0"/>
        <v>758.7</v>
      </c>
      <c r="F31" s="99"/>
      <c r="G31" s="99"/>
      <c r="H31" s="99"/>
      <c r="I31" s="99"/>
      <c r="J31" s="16">
        <f t="shared" si="1"/>
        <v>0</v>
      </c>
      <c r="K31" s="20">
        <f t="shared" si="2"/>
        <v>758.7</v>
      </c>
      <c r="L31" s="154" t="s">
        <v>278</v>
      </c>
    </row>
    <row r="32" spans="1:12" ht="23.25" customHeight="1">
      <c r="A32" s="60"/>
      <c r="B32" s="348" t="s">
        <v>42</v>
      </c>
      <c r="C32" s="45">
        <f>C31</f>
        <v>0</v>
      </c>
      <c r="D32" s="45">
        <f>D31</f>
        <v>758.7</v>
      </c>
      <c r="E32" s="18">
        <f t="shared" si="0"/>
        <v>758.7</v>
      </c>
      <c r="F32" s="45">
        <f>F31</f>
        <v>0</v>
      </c>
      <c r="G32" s="45">
        <f>G31</f>
        <v>0</v>
      </c>
      <c r="H32" s="45">
        <f>H31</f>
        <v>0</v>
      </c>
      <c r="I32" s="45">
        <f>I31</f>
        <v>0</v>
      </c>
      <c r="J32" s="16">
        <f t="shared" si="1"/>
        <v>0</v>
      </c>
      <c r="K32" s="20">
        <f t="shared" si="2"/>
        <v>758.7</v>
      </c>
      <c r="L32" s="63"/>
    </row>
    <row r="33" spans="1:12" ht="24.75" customHeight="1">
      <c r="A33" s="60"/>
      <c r="B33" s="349" t="s">
        <v>94</v>
      </c>
      <c r="C33" s="196"/>
      <c r="D33" s="196"/>
      <c r="E33" s="18">
        <f t="shared" si="0"/>
        <v>0</v>
      </c>
      <c r="F33" s="196"/>
      <c r="G33" s="196"/>
      <c r="H33" s="196"/>
      <c r="I33" s="196"/>
      <c r="J33" s="16">
        <f t="shared" si="1"/>
        <v>0</v>
      </c>
      <c r="K33" s="20">
        <f t="shared" si="2"/>
        <v>0</v>
      </c>
      <c r="L33" s="63"/>
    </row>
    <row r="34" spans="1:12" s="207" customFormat="1" ht="17.25" customHeight="1">
      <c r="A34" s="71">
        <v>1</v>
      </c>
      <c r="B34" s="497" t="s">
        <v>95</v>
      </c>
      <c r="C34" s="99">
        <v>0</v>
      </c>
      <c r="D34" s="6">
        <v>600</v>
      </c>
      <c r="E34" s="18">
        <f t="shared" si="0"/>
        <v>600</v>
      </c>
      <c r="F34" s="99">
        <v>0</v>
      </c>
      <c r="G34" s="99">
        <v>0</v>
      </c>
      <c r="H34" s="99">
        <v>0</v>
      </c>
      <c r="I34" s="99">
        <v>0</v>
      </c>
      <c r="J34" s="16">
        <f t="shared" si="1"/>
        <v>0</v>
      </c>
      <c r="K34" s="20">
        <f t="shared" si="2"/>
        <v>600</v>
      </c>
      <c r="L34" s="128" t="s">
        <v>304</v>
      </c>
    </row>
    <row r="35" spans="1:12" ht="24" customHeight="1">
      <c r="A35" s="60"/>
      <c r="B35" s="348" t="s">
        <v>42</v>
      </c>
      <c r="C35" s="45">
        <f>C34</f>
        <v>0</v>
      </c>
      <c r="D35" s="45">
        <f>D34</f>
        <v>600</v>
      </c>
      <c r="E35" s="18">
        <f t="shared" si="0"/>
        <v>600</v>
      </c>
      <c r="F35" s="45">
        <f>F34</f>
        <v>0</v>
      </c>
      <c r="G35" s="45">
        <f>G34</f>
        <v>0</v>
      </c>
      <c r="H35" s="45">
        <f>H34</f>
        <v>0</v>
      </c>
      <c r="I35" s="45">
        <f>I34</f>
        <v>0</v>
      </c>
      <c r="J35" s="16">
        <f t="shared" si="1"/>
        <v>0</v>
      </c>
      <c r="K35" s="20">
        <f t="shared" si="2"/>
        <v>600</v>
      </c>
      <c r="L35" s="63"/>
    </row>
    <row r="36" spans="1:12" ht="22.5" customHeight="1">
      <c r="A36" s="60"/>
      <c r="B36" s="349" t="s">
        <v>98</v>
      </c>
      <c r="C36" s="196"/>
      <c r="D36" s="196"/>
      <c r="E36" s="18">
        <f t="shared" si="0"/>
        <v>0</v>
      </c>
      <c r="F36" s="196"/>
      <c r="G36" s="196"/>
      <c r="H36" s="196"/>
      <c r="I36" s="196"/>
      <c r="J36" s="16">
        <f t="shared" si="1"/>
        <v>0</v>
      </c>
      <c r="K36" s="20">
        <f t="shared" si="2"/>
        <v>0</v>
      </c>
      <c r="L36" s="63"/>
    </row>
    <row r="37" spans="1:12" ht="24.75" customHeight="1">
      <c r="A37" s="60">
        <v>1</v>
      </c>
      <c r="B37" s="498" t="s">
        <v>280</v>
      </c>
      <c r="C37" s="196">
        <v>1525</v>
      </c>
      <c r="D37" s="196">
        <v>0</v>
      </c>
      <c r="E37" s="18">
        <f t="shared" si="0"/>
        <v>1525</v>
      </c>
      <c r="F37" s="196"/>
      <c r="G37" s="196"/>
      <c r="H37" s="196"/>
      <c r="I37" s="196"/>
      <c r="J37" s="16">
        <f t="shared" si="1"/>
        <v>0</v>
      </c>
      <c r="K37" s="20">
        <f t="shared" si="2"/>
        <v>1525</v>
      </c>
      <c r="L37" s="63" t="s">
        <v>352</v>
      </c>
    </row>
    <row r="38" spans="1:12" ht="24.75" customHeight="1">
      <c r="A38" s="60"/>
      <c r="B38" s="348" t="s">
        <v>42</v>
      </c>
      <c r="C38" s="45">
        <f aca="true" t="shared" si="4" ref="C38:I38">C37</f>
        <v>1525</v>
      </c>
      <c r="D38" s="45">
        <f t="shared" si="4"/>
        <v>0</v>
      </c>
      <c r="E38" s="18">
        <f t="shared" si="0"/>
        <v>1525</v>
      </c>
      <c r="F38" s="45">
        <f t="shared" si="4"/>
        <v>0</v>
      </c>
      <c r="G38" s="45">
        <f t="shared" si="4"/>
        <v>0</v>
      </c>
      <c r="H38" s="45">
        <f t="shared" si="4"/>
        <v>0</v>
      </c>
      <c r="I38" s="45">
        <f t="shared" si="4"/>
        <v>0</v>
      </c>
      <c r="J38" s="16">
        <f t="shared" si="1"/>
        <v>0</v>
      </c>
      <c r="K38" s="20">
        <f t="shared" si="2"/>
        <v>1525</v>
      </c>
      <c r="L38" s="63"/>
    </row>
    <row r="39" spans="1:12" ht="17.25">
      <c r="A39" s="60"/>
      <c r="B39" s="349" t="s">
        <v>96</v>
      </c>
      <c r="C39" s="196"/>
      <c r="D39" s="196"/>
      <c r="E39" s="18">
        <f t="shared" si="0"/>
        <v>0</v>
      </c>
      <c r="F39" s="196"/>
      <c r="G39" s="196"/>
      <c r="H39" s="196"/>
      <c r="I39" s="196"/>
      <c r="J39" s="16">
        <f t="shared" si="1"/>
        <v>0</v>
      </c>
      <c r="K39" s="20">
        <f t="shared" si="2"/>
        <v>0</v>
      </c>
      <c r="L39" s="177"/>
    </row>
    <row r="40" spans="1:12" s="207" customFormat="1" ht="30.75" customHeight="1">
      <c r="A40" s="93">
        <v>1</v>
      </c>
      <c r="B40" s="499" t="s">
        <v>97</v>
      </c>
      <c r="C40" s="208">
        <v>0</v>
      </c>
      <c r="D40" s="6">
        <v>0</v>
      </c>
      <c r="E40" s="18">
        <f t="shared" si="0"/>
        <v>0</v>
      </c>
      <c r="F40" s="6"/>
      <c r="G40" s="6"/>
      <c r="H40" s="6"/>
      <c r="I40" s="6"/>
      <c r="J40" s="16">
        <f t="shared" si="1"/>
        <v>0</v>
      </c>
      <c r="K40" s="20">
        <f t="shared" si="2"/>
        <v>0</v>
      </c>
      <c r="L40" s="209" t="s">
        <v>353</v>
      </c>
    </row>
    <row r="41" spans="1:12" ht="17.25">
      <c r="A41" s="60"/>
      <c r="B41" s="348" t="s">
        <v>42</v>
      </c>
      <c r="C41" s="45">
        <f>C40</f>
        <v>0</v>
      </c>
      <c r="D41" s="45">
        <f>D40</f>
        <v>0</v>
      </c>
      <c r="E41" s="18">
        <f t="shared" si="0"/>
        <v>0</v>
      </c>
      <c r="F41" s="45">
        <f>F40</f>
        <v>0</v>
      </c>
      <c r="G41" s="45">
        <f>G40</f>
        <v>0</v>
      </c>
      <c r="H41" s="45">
        <f>H40</f>
        <v>0</v>
      </c>
      <c r="I41" s="45">
        <f>I40</f>
        <v>0</v>
      </c>
      <c r="J41" s="16">
        <f t="shared" si="1"/>
        <v>0</v>
      </c>
      <c r="K41" s="20">
        <f t="shared" si="2"/>
        <v>0</v>
      </c>
      <c r="L41" s="210"/>
    </row>
    <row r="42" spans="1:12" ht="17.25">
      <c r="A42" s="60"/>
      <c r="B42" s="500" t="s">
        <v>89</v>
      </c>
      <c r="C42" s="85"/>
      <c r="E42" s="18">
        <f t="shared" si="0"/>
        <v>0</v>
      </c>
      <c r="F42" s="85"/>
      <c r="G42" s="85"/>
      <c r="H42" s="8"/>
      <c r="I42" s="8"/>
      <c r="J42" s="16">
        <f t="shared" si="1"/>
        <v>0</v>
      </c>
      <c r="K42" s="20">
        <f t="shared" si="2"/>
        <v>0</v>
      </c>
      <c r="L42" s="63"/>
    </row>
    <row r="43" spans="1:12" ht="17.25">
      <c r="A43" s="60">
        <v>1</v>
      </c>
      <c r="B43" s="501" t="s">
        <v>354</v>
      </c>
      <c r="C43" s="87">
        <v>4768.2</v>
      </c>
      <c r="D43" s="87"/>
      <c r="E43" s="18">
        <f t="shared" si="0"/>
        <v>4768.2</v>
      </c>
      <c r="F43" s="87"/>
      <c r="G43" s="87"/>
      <c r="H43" s="8"/>
      <c r="I43" s="8"/>
      <c r="J43" s="16">
        <f t="shared" si="1"/>
        <v>0</v>
      </c>
      <c r="K43" s="20">
        <f t="shared" si="2"/>
        <v>4768.2</v>
      </c>
      <c r="L43" s="63" t="s">
        <v>355</v>
      </c>
    </row>
    <row r="44" spans="1:12" ht="17.25">
      <c r="A44" s="60">
        <v>2</v>
      </c>
      <c r="B44" s="501" t="s">
        <v>356</v>
      </c>
      <c r="C44" s="87">
        <v>1272</v>
      </c>
      <c r="D44" s="87"/>
      <c r="E44" s="18">
        <f t="shared" si="0"/>
        <v>1272</v>
      </c>
      <c r="F44" s="87"/>
      <c r="G44" s="87"/>
      <c r="H44" s="8"/>
      <c r="I44" s="8"/>
      <c r="J44" s="16">
        <f t="shared" si="1"/>
        <v>0</v>
      </c>
      <c r="K44" s="20">
        <f t="shared" si="2"/>
        <v>1272</v>
      </c>
      <c r="L44" s="63" t="s">
        <v>109</v>
      </c>
    </row>
    <row r="45" spans="1:12" ht="17.25">
      <c r="A45" s="60">
        <v>3</v>
      </c>
      <c r="B45" s="501" t="s">
        <v>357</v>
      </c>
      <c r="C45" s="87"/>
      <c r="D45" s="87">
        <v>1732.1</v>
      </c>
      <c r="E45" s="18">
        <f t="shared" si="0"/>
        <v>1732.1</v>
      </c>
      <c r="F45" s="87"/>
      <c r="G45" s="87"/>
      <c r="H45" s="8"/>
      <c r="I45" s="8"/>
      <c r="J45" s="16">
        <f t="shared" si="1"/>
        <v>0</v>
      </c>
      <c r="K45" s="20">
        <f t="shared" si="2"/>
        <v>1732.1</v>
      </c>
      <c r="L45" s="63" t="s">
        <v>355</v>
      </c>
    </row>
    <row r="46" spans="1:13" ht="17.25">
      <c r="A46" s="60">
        <v>4</v>
      </c>
      <c r="B46" s="501" t="s">
        <v>358</v>
      </c>
      <c r="C46" s="87"/>
      <c r="D46" s="87">
        <v>1114.6</v>
      </c>
      <c r="E46" s="18">
        <f t="shared" si="0"/>
        <v>1114.6</v>
      </c>
      <c r="F46" s="87"/>
      <c r="G46" s="87"/>
      <c r="H46" s="8"/>
      <c r="I46" s="8"/>
      <c r="J46" s="16">
        <f t="shared" si="1"/>
        <v>0</v>
      </c>
      <c r="K46" s="20">
        <f t="shared" si="2"/>
        <v>1114.6</v>
      </c>
      <c r="L46" s="63" t="s">
        <v>337</v>
      </c>
      <c r="M46" s="59"/>
    </row>
    <row r="47" spans="1:13" ht="17.25">
      <c r="A47" s="60">
        <v>5</v>
      </c>
      <c r="B47" s="501" t="s">
        <v>359</v>
      </c>
      <c r="C47" s="87">
        <v>1066.4</v>
      </c>
      <c r="D47" s="87"/>
      <c r="E47" s="18">
        <f t="shared" si="0"/>
        <v>1066.4</v>
      </c>
      <c r="F47" s="87"/>
      <c r="G47" s="87"/>
      <c r="H47" s="8"/>
      <c r="I47" s="8"/>
      <c r="J47" s="16">
        <f t="shared" si="1"/>
        <v>0</v>
      </c>
      <c r="K47" s="20">
        <f t="shared" si="2"/>
        <v>1066.4</v>
      </c>
      <c r="L47" s="63" t="s">
        <v>337</v>
      </c>
      <c r="M47" s="59"/>
    </row>
    <row r="48" spans="1:12" ht="17.25">
      <c r="A48" s="60">
        <v>6</v>
      </c>
      <c r="B48" s="501" t="s">
        <v>360</v>
      </c>
      <c r="C48" s="87"/>
      <c r="D48" s="87">
        <v>2013.2</v>
      </c>
      <c r="E48" s="18">
        <f t="shared" si="0"/>
        <v>2013.2</v>
      </c>
      <c r="F48" s="87"/>
      <c r="G48" s="87"/>
      <c r="H48" s="8">
        <v>1021.7</v>
      </c>
      <c r="I48" s="8"/>
      <c r="J48" s="16">
        <f t="shared" si="1"/>
        <v>1021.7</v>
      </c>
      <c r="K48" s="20">
        <f t="shared" si="2"/>
        <v>3034.9</v>
      </c>
      <c r="L48" s="63" t="s">
        <v>343</v>
      </c>
    </row>
    <row r="49" spans="1:12" ht="17.25">
      <c r="A49" s="60">
        <v>7</v>
      </c>
      <c r="B49" s="501" t="s">
        <v>361</v>
      </c>
      <c r="C49" s="87"/>
      <c r="D49" s="87">
        <v>829.2</v>
      </c>
      <c r="E49" s="18">
        <f t="shared" si="0"/>
        <v>829.2</v>
      </c>
      <c r="F49" s="87"/>
      <c r="G49" s="87"/>
      <c r="H49" s="8"/>
      <c r="I49" s="8"/>
      <c r="J49" s="16">
        <f t="shared" si="1"/>
        <v>0</v>
      </c>
      <c r="K49" s="20">
        <f t="shared" si="2"/>
        <v>829.2</v>
      </c>
      <c r="L49" s="63" t="s">
        <v>343</v>
      </c>
    </row>
    <row r="50" spans="1:12" ht="17.25">
      <c r="A50" s="60">
        <v>8</v>
      </c>
      <c r="B50" s="501" t="s">
        <v>362</v>
      </c>
      <c r="C50" s="87"/>
      <c r="D50" s="87">
        <v>619.8</v>
      </c>
      <c r="E50" s="18">
        <f t="shared" si="0"/>
        <v>619.8</v>
      </c>
      <c r="F50" s="87"/>
      <c r="G50" s="87"/>
      <c r="H50" s="8"/>
      <c r="I50" s="8"/>
      <c r="J50" s="16">
        <f t="shared" si="1"/>
        <v>0</v>
      </c>
      <c r="K50" s="20">
        <f t="shared" si="2"/>
        <v>619.8</v>
      </c>
      <c r="L50" s="63" t="s">
        <v>109</v>
      </c>
    </row>
    <row r="51" spans="1:13" s="309" customFormat="1" ht="17.25">
      <c r="A51" s="302">
        <v>9</v>
      </c>
      <c r="B51" s="502" t="s">
        <v>363</v>
      </c>
      <c r="C51" s="304"/>
      <c r="D51" s="304"/>
      <c r="E51" s="18">
        <f t="shared" si="0"/>
        <v>0</v>
      </c>
      <c r="F51" s="304"/>
      <c r="G51" s="304"/>
      <c r="H51" s="306">
        <v>0</v>
      </c>
      <c r="I51" s="306"/>
      <c r="J51" s="16">
        <f t="shared" si="1"/>
        <v>0</v>
      </c>
      <c r="K51" s="20">
        <f t="shared" si="2"/>
        <v>0</v>
      </c>
      <c r="L51" s="308" t="s">
        <v>506</v>
      </c>
      <c r="M51" s="312"/>
    </row>
    <row r="52" spans="1:12" ht="17.25">
      <c r="A52" s="93"/>
      <c r="B52" s="348" t="s">
        <v>42</v>
      </c>
      <c r="C52" s="45">
        <f>C43+C44+C45+C46+C47+C48+C49+C50+C51</f>
        <v>7106.6</v>
      </c>
      <c r="D52" s="45">
        <f>D43+D44+D45+D46+D47+D48+D49+D50+D51</f>
        <v>6308.9</v>
      </c>
      <c r="E52" s="18">
        <f t="shared" si="0"/>
        <v>13415.5</v>
      </c>
      <c r="F52" s="45">
        <f>F43+F44+F45+F46+F47+F48+F49+F50+F51</f>
        <v>0</v>
      </c>
      <c r="G52" s="45">
        <f>G43+G44+G45+G46+G47+G48+G49+G50+G51</f>
        <v>0</v>
      </c>
      <c r="H52" s="45">
        <f>H43+H44+H45+H46+H47+H48+H49+H50+H51</f>
        <v>1021.7</v>
      </c>
      <c r="I52" s="45">
        <f>I43+I44+I45+I46+I47+I48+I49+I50+I51</f>
        <v>0</v>
      </c>
      <c r="J52" s="16">
        <f t="shared" si="1"/>
        <v>1021.7</v>
      </c>
      <c r="K52" s="20">
        <f t="shared" si="2"/>
        <v>14437.2</v>
      </c>
      <c r="L52" s="63"/>
    </row>
    <row r="53" spans="1:12" ht="17.25">
      <c r="A53" s="93"/>
      <c r="B53" s="349" t="s">
        <v>65</v>
      </c>
      <c r="C53" s="196"/>
      <c r="D53" s="196"/>
      <c r="E53" s="18">
        <f t="shared" si="0"/>
        <v>0</v>
      </c>
      <c r="F53" s="196"/>
      <c r="G53" s="196"/>
      <c r="H53" s="196"/>
      <c r="I53" s="196"/>
      <c r="J53" s="16">
        <f t="shared" si="1"/>
        <v>0</v>
      </c>
      <c r="K53" s="20">
        <f t="shared" si="2"/>
        <v>0</v>
      </c>
      <c r="L53" s="63"/>
    </row>
    <row r="54" spans="1:12" ht="17.25">
      <c r="A54" s="93">
        <v>1</v>
      </c>
      <c r="B54" s="346" t="s">
        <v>364</v>
      </c>
      <c r="C54" s="196">
        <v>930.1</v>
      </c>
      <c r="D54" s="196">
        <v>0</v>
      </c>
      <c r="E54" s="18">
        <f t="shared" si="0"/>
        <v>930.1</v>
      </c>
      <c r="F54" s="196">
        <v>0</v>
      </c>
      <c r="G54" s="196">
        <v>0</v>
      </c>
      <c r="H54" s="196">
        <v>0</v>
      </c>
      <c r="I54" s="196">
        <v>0</v>
      </c>
      <c r="J54" s="16">
        <f t="shared" si="1"/>
        <v>0</v>
      </c>
      <c r="K54" s="20">
        <f t="shared" si="2"/>
        <v>930.1</v>
      </c>
      <c r="L54" s="63" t="s">
        <v>279</v>
      </c>
    </row>
    <row r="55" spans="1:12" ht="17.25">
      <c r="A55" s="93"/>
      <c r="B55" s="348" t="s">
        <v>42</v>
      </c>
      <c r="C55" s="45">
        <f>C54</f>
        <v>930.1</v>
      </c>
      <c r="D55" s="45">
        <f>D54</f>
        <v>0</v>
      </c>
      <c r="E55" s="18">
        <f t="shared" si="0"/>
        <v>930.1</v>
      </c>
      <c r="F55" s="45">
        <f>F54</f>
        <v>0</v>
      </c>
      <c r="G55" s="45">
        <f>G54</f>
        <v>0</v>
      </c>
      <c r="H55" s="45">
        <f>H54</f>
        <v>0</v>
      </c>
      <c r="I55" s="45">
        <f>I54</f>
        <v>0</v>
      </c>
      <c r="J55" s="16">
        <f t="shared" si="1"/>
        <v>0</v>
      </c>
      <c r="K55" s="20">
        <f t="shared" si="2"/>
        <v>930.1</v>
      </c>
      <c r="L55" s="63"/>
    </row>
    <row r="56" spans="1:12" ht="17.25">
      <c r="A56" s="93"/>
      <c r="B56" s="349" t="s">
        <v>100</v>
      </c>
      <c r="C56" s="196"/>
      <c r="D56" s="196"/>
      <c r="E56" s="18">
        <f t="shared" si="0"/>
        <v>0</v>
      </c>
      <c r="F56" s="196"/>
      <c r="G56" s="196"/>
      <c r="H56" s="196"/>
      <c r="I56" s="196"/>
      <c r="J56" s="16">
        <f t="shared" si="1"/>
        <v>0</v>
      </c>
      <c r="K56" s="20">
        <f t="shared" si="2"/>
        <v>0</v>
      </c>
      <c r="L56" s="63"/>
    </row>
    <row r="57" spans="1:12" s="215" customFormat="1" ht="22.5" customHeight="1">
      <c r="A57" s="197">
        <v>7</v>
      </c>
      <c r="B57" s="503" t="s">
        <v>99</v>
      </c>
      <c r="C57" s="213">
        <v>2373</v>
      </c>
      <c r="D57" s="214">
        <v>0</v>
      </c>
      <c r="E57" s="18">
        <f t="shared" si="0"/>
        <v>2373</v>
      </c>
      <c r="F57" s="214">
        <v>0</v>
      </c>
      <c r="G57" s="214">
        <v>0</v>
      </c>
      <c r="H57" s="214">
        <v>0</v>
      </c>
      <c r="I57" s="214">
        <v>0</v>
      </c>
      <c r="J57" s="16">
        <f t="shared" si="1"/>
        <v>0</v>
      </c>
      <c r="K57" s="20">
        <f t="shared" si="2"/>
        <v>2373</v>
      </c>
      <c r="L57" s="63" t="s">
        <v>279</v>
      </c>
    </row>
    <row r="58" spans="1:12" ht="17.25">
      <c r="A58" s="93"/>
      <c r="B58" s="348" t="s">
        <v>42</v>
      </c>
      <c r="C58" s="45">
        <f>C57</f>
        <v>2373</v>
      </c>
      <c r="D58" s="45">
        <f>D57</f>
        <v>0</v>
      </c>
      <c r="E58" s="18">
        <f t="shared" si="0"/>
        <v>2373</v>
      </c>
      <c r="F58" s="347">
        <f>F57</f>
        <v>0</v>
      </c>
      <c r="G58" s="347">
        <f>G57</f>
        <v>0</v>
      </c>
      <c r="H58" s="347">
        <f>H57</f>
        <v>0</v>
      </c>
      <c r="I58" s="347">
        <f>I57</f>
        <v>0</v>
      </c>
      <c r="J58" s="16">
        <f t="shared" si="1"/>
        <v>0</v>
      </c>
      <c r="K58" s="20">
        <f t="shared" si="2"/>
        <v>2373</v>
      </c>
      <c r="L58" s="63"/>
    </row>
    <row r="59" spans="1:12" ht="17.25">
      <c r="A59" s="93"/>
      <c r="B59" s="504" t="s">
        <v>287</v>
      </c>
      <c r="C59" s="196"/>
      <c r="D59" s="196"/>
      <c r="E59" s="18">
        <f t="shared" si="0"/>
        <v>0</v>
      </c>
      <c r="F59" s="214"/>
      <c r="G59" s="214"/>
      <c r="H59" s="214"/>
      <c r="I59" s="214"/>
      <c r="J59" s="16">
        <f t="shared" si="1"/>
        <v>0</v>
      </c>
      <c r="K59" s="20">
        <f t="shared" si="2"/>
        <v>0</v>
      </c>
      <c r="L59" s="63"/>
    </row>
    <row r="60" spans="1:12" s="207" customFormat="1" ht="32.25" customHeight="1">
      <c r="A60" s="71">
        <v>1</v>
      </c>
      <c r="B60" s="505" t="s">
        <v>288</v>
      </c>
      <c r="C60" s="99">
        <v>2476.8</v>
      </c>
      <c r="D60" s="6">
        <v>0</v>
      </c>
      <c r="E60" s="18">
        <f t="shared" si="0"/>
        <v>2476.8</v>
      </c>
      <c r="F60" s="6">
        <v>0</v>
      </c>
      <c r="G60" s="6">
        <v>0</v>
      </c>
      <c r="H60" s="6">
        <v>0</v>
      </c>
      <c r="I60" s="6">
        <v>0</v>
      </c>
      <c r="J60" s="16">
        <f t="shared" si="1"/>
        <v>0</v>
      </c>
      <c r="K60" s="20">
        <f t="shared" si="2"/>
        <v>2476.8</v>
      </c>
      <c r="L60" s="63" t="s">
        <v>289</v>
      </c>
    </row>
    <row r="61" spans="1:12" s="207" customFormat="1" ht="17.25" customHeight="1">
      <c r="A61" s="71">
        <v>2</v>
      </c>
      <c r="B61" s="497" t="s">
        <v>290</v>
      </c>
      <c r="C61" s="6">
        <v>0</v>
      </c>
      <c r="D61" s="6">
        <v>4729</v>
      </c>
      <c r="E61" s="18">
        <f t="shared" si="0"/>
        <v>4729</v>
      </c>
      <c r="F61" s="6">
        <v>0</v>
      </c>
      <c r="G61" s="6">
        <v>0</v>
      </c>
      <c r="H61" s="6">
        <v>0</v>
      </c>
      <c r="I61" s="6">
        <v>0</v>
      </c>
      <c r="J61" s="16">
        <f t="shared" si="1"/>
        <v>0</v>
      </c>
      <c r="K61" s="20">
        <f t="shared" si="2"/>
        <v>4729</v>
      </c>
      <c r="L61" s="63" t="s">
        <v>289</v>
      </c>
    </row>
    <row r="62" spans="1:12" ht="17.25">
      <c r="A62" s="93"/>
      <c r="B62" s="348" t="s">
        <v>42</v>
      </c>
      <c r="C62" s="45">
        <f>C60+C61</f>
        <v>2476.8</v>
      </c>
      <c r="D62" s="45">
        <f>D60+D61</f>
        <v>4729</v>
      </c>
      <c r="E62" s="18">
        <f t="shared" si="0"/>
        <v>7205.8</v>
      </c>
      <c r="F62" s="214">
        <f>F60+F61</f>
        <v>0</v>
      </c>
      <c r="G62" s="214">
        <f>G60+G61</f>
        <v>0</v>
      </c>
      <c r="H62" s="214">
        <f>H60+H61</f>
        <v>0</v>
      </c>
      <c r="I62" s="214">
        <f>I60+I61</f>
        <v>0</v>
      </c>
      <c r="J62" s="16">
        <f t="shared" si="1"/>
        <v>0</v>
      </c>
      <c r="K62" s="20">
        <f t="shared" si="2"/>
        <v>7205.8</v>
      </c>
      <c r="L62" s="63"/>
    </row>
    <row r="63" spans="1:12" ht="17.25">
      <c r="A63" s="96"/>
      <c r="B63" s="506" t="s">
        <v>58</v>
      </c>
      <c r="C63" s="38">
        <f>C62+C58+C55+C52+C41+C38+C35+C32+C29+C26</f>
        <v>19450.6</v>
      </c>
      <c r="D63" s="38">
        <f aca="true" t="shared" si="5" ref="D63:J63">D62+D58+D55+D52+D41+D38+D35+D32+D29+D26</f>
        <v>13112.6</v>
      </c>
      <c r="E63" s="18">
        <f t="shared" si="0"/>
        <v>32563.199999999997</v>
      </c>
      <c r="F63" s="38">
        <f t="shared" si="5"/>
        <v>0</v>
      </c>
      <c r="G63" s="38">
        <f t="shared" si="5"/>
        <v>0</v>
      </c>
      <c r="H63" s="38">
        <f t="shared" si="5"/>
        <v>1021.7</v>
      </c>
      <c r="I63" s="38">
        <f t="shared" si="5"/>
        <v>0</v>
      </c>
      <c r="J63" s="38">
        <f t="shared" si="5"/>
        <v>1021.7</v>
      </c>
      <c r="K63" s="20">
        <f t="shared" si="2"/>
        <v>33584.899999999994</v>
      </c>
      <c r="L63" s="63"/>
    </row>
    <row r="64" ht="13.5">
      <c r="K64" s="131"/>
    </row>
    <row r="65" ht="13.5">
      <c r="K65" s="131"/>
    </row>
    <row r="66" ht="13.5">
      <c r="K66" s="131"/>
    </row>
  </sheetData>
  <sheetProtection/>
  <mergeCells count="10">
    <mergeCell ref="L4:L5"/>
    <mergeCell ref="F5:G5"/>
    <mergeCell ref="H5:I5"/>
    <mergeCell ref="A2:K2"/>
    <mergeCell ref="A4:A5"/>
    <mergeCell ref="B4:B5"/>
    <mergeCell ref="C4:D4"/>
    <mergeCell ref="E4:E5"/>
    <mergeCell ref="J4:J5"/>
    <mergeCell ref="K4:K5"/>
  </mergeCells>
  <printOptions/>
  <pageMargins left="0.75" right="0.75" top="1" bottom="1" header="0.5" footer="0.5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69"/>
  <sheetViews>
    <sheetView zoomScalePageLayoutView="0" workbookViewId="0" topLeftCell="A1">
      <selection activeCell="A2" sqref="A2:M2"/>
    </sheetView>
  </sheetViews>
  <sheetFormatPr defaultColWidth="13.421875" defaultRowHeight="12.75"/>
  <cols>
    <col min="1" max="16384" width="13.421875" style="59" customWidth="1"/>
  </cols>
  <sheetData>
    <row r="1" ht="1.5" customHeight="1"/>
    <row r="2" spans="1:13" ht="53.25" customHeight="1">
      <c r="A2" s="651" t="s">
        <v>949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</row>
    <row r="3" spans="2:14" ht="15" customHeight="1">
      <c r="B3" s="256"/>
      <c r="C3" s="256"/>
      <c r="D3" s="256"/>
      <c r="E3" s="256"/>
      <c r="F3" s="256"/>
      <c r="M3" s="12" t="s">
        <v>6</v>
      </c>
      <c r="N3" s="11"/>
    </row>
    <row r="4" spans="1:14" ht="135.75" customHeight="1">
      <c r="A4" s="652" t="s">
        <v>0</v>
      </c>
      <c r="B4" s="615" t="s">
        <v>31</v>
      </c>
      <c r="C4" s="617" t="s">
        <v>307</v>
      </c>
      <c r="D4" s="627"/>
      <c r="E4" s="628" t="s">
        <v>308</v>
      </c>
      <c r="F4" s="625" t="s">
        <v>309</v>
      </c>
      <c r="G4" s="13" t="s">
        <v>7</v>
      </c>
      <c r="H4" s="13" t="s">
        <v>8</v>
      </c>
      <c r="I4" s="13" t="s">
        <v>7</v>
      </c>
      <c r="J4" s="13" t="s">
        <v>8</v>
      </c>
      <c r="K4" s="630" t="s">
        <v>310</v>
      </c>
      <c r="L4" s="623" t="s">
        <v>311</v>
      </c>
      <c r="M4" s="633" t="s">
        <v>1</v>
      </c>
      <c r="N4" s="635" t="s">
        <v>12</v>
      </c>
    </row>
    <row r="5" spans="1:14" ht="28.5" customHeight="1">
      <c r="A5" s="652"/>
      <c r="B5" s="616"/>
      <c r="C5" s="1" t="s">
        <v>10</v>
      </c>
      <c r="D5" s="1" t="s">
        <v>5</v>
      </c>
      <c r="E5" s="629"/>
      <c r="F5" s="632"/>
      <c r="G5" s="617" t="s">
        <v>4</v>
      </c>
      <c r="H5" s="618"/>
      <c r="I5" s="617" t="s">
        <v>9</v>
      </c>
      <c r="J5" s="618"/>
      <c r="K5" s="631"/>
      <c r="L5" s="624"/>
      <c r="M5" s="634"/>
      <c r="N5" s="635"/>
    </row>
    <row r="6" spans="1:14" ht="17.25">
      <c r="A6" s="60"/>
      <c r="B6" s="245" t="s">
        <v>102</v>
      </c>
      <c r="C6" s="62"/>
      <c r="D6" s="62"/>
      <c r="E6" s="62"/>
      <c r="F6" s="18"/>
      <c r="G6" s="62"/>
      <c r="H6" s="62"/>
      <c r="I6" s="8"/>
      <c r="J6" s="8"/>
      <c r="K6" s="8"/>
      <c r="L6" s="16"/>
      <c r="M6" s="20"/>
      <c r="N6" s="63"/>
    </row>
    <row r="7" spans="1:14" ht="17.25">
      <c r="A7" s="64"/>
      <c r="B7" s="257" t="s">
        <v>103</v>
      </c>
      <c r="C7" s="66"/>
      <c r="D7" s="66"/>
      <c r="E7" s="66"/>
      <c r="F7" s="18"/>
      <c r="G7" s="66"/>
      <c r="H7" s="66"/>
      <c r="I7" s="8"/>
      <c r="J7" s="8"/>
      <c r="K7" s="8"/>
      <c r="L7" s="16"/>
      <c r="M7" s="20"/>
      <c r="N7" s="63"/>
    </row>
    <row r="8" spans="1:14" ht="66">
      <c r="A8" s="64">
        <v>1</v>
      </c>
      <c r="B8" s="67" t="s">
        <v>104</v>
      </c>
      <c r="C8" s="378">
        <v>737.7</v>
      </c>
      <c r="D8" s="378"/>
      <c r="E8" s="6">
        <v>53.8</v>
      </c>
      <c r="F8" s="18">
        <f>C8+D8+E8</f>
        <v>791.5</v>
      </c>
      <c r="G8" s="378">
        <v>2026.6</v>
      </c>
      <c r="H8" s="378"/>
      <c r="I8" s="378"/>
      <c r="J8" s="378"/>
      <c r="K8" s="6">
        <v>199.7</v>
      </c>
      <c r="L8" s="16">
        <f>G8+H8+I8+J8+K8</f>
        <v>2226.2999999999997</v>
      </c>
      <c r="M8" s="20">
        <f aca="true" t="shared" si="0" ref="M8:M31">L8+F8</f>
        <v>3017.7999999999997</v>
      </c>
      <c r="N8" s="63" t="s">
        <v>105</v>
      </c>
    </row>
    <row r="9" spans="1:14" ht="33">
      <c r="A9" s="64">
        <v>2</v>
      </c>
      <c r="B9" s="67" t="s">
        <v>106</v>
      </c>
      <c r="C9" s="378"/>
      <c r="D9" s="378"/>
      <c r="E9" s="6"/>
      <c r="F9" s="18">
        <f aca="true" t="shared" si="1" ref="F9:F66">C9+D9+E9</f>
        <v>0</v>
      </c>
      <c r="G9" s="378">
        <v>7796.4</v>
      </c>
      <c r="H9" s="378"/>
      <c r="I9" s="378"/>
      <c r="J9" s="378"/>
      <c r="K9" s="6"/>
      <c r="L9" s="16">
        <f aca="true" t="shared" si="2" ref="L9:L66">G9+H9+I9+J9+K9</f>
        <v>7796.4</v>
      </c>
      <c r="M9" s="20">
        <f t="shared" si="0"/>
        <v>7796.4</v>
      </c>
      <c r="N9" s="63" t="s">
        <v>105</v>
      </c>
    </row>
    <row r="10" spans="1:14" ht="33">
      <c r="A10" s="64">
        <v>3</v>
      </c>
      <c r="B10" s="67" t="s">
        <v>388</v>
      </c>
      <c r="C10" s="378"/>
      <c r="D10" s="378"/>
      <c r="E10" s="6"/>
      <c r="F10" s="18">
        <f t="shared" si="1"/>
        <v>0</v>
      </c>
      <c r="G10" s="378">
        <v>1147.2</v>
      </c>
      <c r="H10" s="378"/>
      <c r="I10" s="378"/>
      <c r="J10" s="378"/>
      <c r="K10" s="6">
        <v>564.9</v>
      </c>
      <c r="L10" s="16">
        <f t="shared" si="2"/>
        <v>1712.1</v>
      </c>
      <c r="M10" s="20">
        <f t="shared" si="0"/>
        <v>1712.1</v>
      </c>
      <c r="N10" s="13" t="s">
        <v>560</v>
      </c>
    </row>
    <row r="11" spans="1:14" ht="33">
      <c r="A11" s="64">
        <v>4</v>
      </c>
      <c r="B11" s="67" t="s">
        <v>561</v>
      </c>
      <c r="C11" s="378"/>
      <c r="D11" s="378"/>
      <c r="E11" s="6"/>
      <c r="F11" s="18">
        <f t="shared" si="1"/>
        <v>0</v>
      </c>
      <c r="G11" s="378">
        <v>621.9</v>
      </c>
      <c r="H11" s="378"/>
      <c r="I11" s="378"/>
      <c r="J11" s="378"/>
      <c r="K11" s="6">
        <v>54.844</v>
      </c>
      <c r="L11" s="16">
        <f t="shared" si="2"/>
        <v>676.744</v>
      </c>
      <c r="M11" s="20">
        <f t="shared" si="0"/>
        <v>676.744</v>
      </c>
      <c r="N11" s="63" t="s">
        <v>105</v>
      </c>
    </row>
    <row r="12" spans="1:14" ht="66">
      <c r="A12" s="64">
        <v>5</v>
      </c>
      <c r="B12" s="67" t="s">
        <v>107</v>
      </c>
      <c r="C12" s="378">
        <v>1115.8</v>
      </c>
      <c r="D12" s="378"/>
      <c r="E12" s="6"/>
      <c r="F12" s="18">
        <f t="shared" si="1"/>
        <v>1115.8</v>
      </c>
      <c r="G12" s="378">
        <v>3049.3</v>
      </c>
      <c r="H12" s="378"/>
      <c r="I12" s="378"/>
      <c r="J12" s="378"/>
      <c r="K12" s="6">
        <v>117.9</v>
      </c>
      <c r="L12" s="16">
        <f t="shared" si="2"/>
        <v>3167.2000000000003</v>
      </c>
      <c r="M12" s="20">
        <f t="shared" si="0"/>
        <v>4283</v>
      </c>
      <c r="N12" s="63" t="s">
        <v>105</v>
      </c>
    </row>
    <row r="13" spans="1:14" ht="66">
      <c r="A13" s="64">
        <v>6</v>
      </c>
      <c r="B13" s="67" t="s">
        <v>108</v>
      </c>
      <c r="C13" s="378">
        <v>8076.8</v>
      </c>
      <c r="D13" s="378"/>
      <c r="E13" s="6">
        <v>2321.6</v>
      </c>
      <c r="F13" s="18">
        <f t="shared" si="1"/>
        <v>10398.4</v>
      </c>
      <c r="G13" s="378">
        <v>23277.5</v>
      </c>
      <c r="H13" s="378"/>
      <c r="I13" s="378"/>
      <c r="J13" s="378"/>
      <c r="K13" s="6">
        <v>14209.4</v>
      </c>
      <c r="L13" s="16">
        <f t="shared" si="2"/>
        <v>37486.9</v>
      </c>
      <c r="M13" s="20">
        <f t="shared" si="0"/>
        <v>47885.3</v>
      </c>
      <c r="N13" s="13" t="s">
        <v>562</v>
      </c>
    </row>
    <row r="14" spans="1:14" ht="33">
      <c r="A14" s="64">
        <v>7</v>
      </c>
      <c r="B14" s="67" t="s">
        <v>110</v>
      </c>
      <c r="C14" s="378">
        <v>3655.6</v>
      </c>
      <c r="D14" s="378"/>
      <c r="E14" s="6"/>
      <c r="F14" s="18">
        <f t="shared" si="1"/>
        <v>3655.6</v>
      </c>
      <c r="G14" s="378">
        <v>2415.7</v>
      </c>
      <c r="H14" s="378"/>
      <c r="I14" s="378"/>
      <c r="J14" s="378"/>
      <c r="K14" s="6"/>
      <c r="L14" s="16">
        <f t="shared" si="2"/>
        <v>2415.7</v>
      </c>
      <c r="M14" s="20">
        <f t="shared" si="0"/>
        <v>6071.299999999999</v>
      </c>
      <c r="N14" s="63" t="s">
        <v>105</v>
      </c>
    </row>
    <row r="15" spans="1:14" ht="49.5">
      <c r="A15" s="64">
        <v>8</v>
      </c>
      <c r="B15" s="67" t="s">
        <v>563</v>
      </c>
      <c r="C15" s="378">
        <v>543.3</v>
      </c>
      <c r="D15" s="378"/>
      <c r="E15" s="6">
        <v>269.2</v>
      </c>
      <c r="F15" s="18">
        <f t="shared" si="1"/>
        <v>812.5</v>
      </c>
      <c r="G15" s="378"/>
      <c r="H15" s="378"/>
      <c r="I15" s="378"/>
      <c r="J15" s="378"/>
      <c r="K15" s="6"/>
      <c r="L15" s="16">
        <f t="shared" si="2"/>
        <v>0</v>
      </c>
      <c r="M15" s="20">
        <f t="shared" si="0"/>
        <v>812.5</v>
      </c>
      <c r="N15" s="13" t="s">
        <v>564</v>
      </c>
    </row>
    <row r="16" spans="1:14" ht="66">
      <c r="A16" s="64">
        <v>9</v>
      </c>
      <c r="B16" s="67" t="s">
        <v>111</v>
      </c>
      <c r="C16" s="378">
        <v>1646.6</v>
      </c>
      <c r="D16" s="378"/>
      <c r="E16" s="6">
        <v>211.7</v>
      </c>
      <c r="F16" s="18">
        <f t="shared" si="1"/>
        <v>1858.3</v>
      </c>
      <c r="G16" s="378"/>
      <c r="H16" s="378"/>
      <c r="I16" s="378"/>
      <c r="J16" s="378"/>
      <c r="K16" s="6"/>
      <c r="L16" s="16">
        <f t="shared" si="2"/>
        <v>0</v>
      </c>
      <c r="M16" s="20">
        <f t="shared" si="0"/>
        <v>1858.3</v>
      </c>
      <c r="N16" s="13" t="s">
        <v>565</v>
      </c>
    </row>
    <row r="17" spans="1:14" ht="66">
      <c r="A17" s="64">
        <v>10</v>
      </c>
      <c r="B17" s="67" t="s">
        <v>112</v>
      </c>
      <c r="C17" s="378">
        <v>1609.6</v>
      </c>
      <c r="D17" s="378"/>
      <c r="E17" s="6">
        <v>290.9</v>
      </c>
      <c r="F17" s="18">
        <f t="shared" si="1"/>
        <v>1900.5</v>
      </c>
      <c r="G17" s="378">
        <v>1720.5</v>
      </c>
      <c r="H17" s="378"/>
      <c r="I17" s="378"/>
      <c r="J17" s="378"/>
      <c r="K17" s="6">
        <v>279.9</v>
      </c>
      <c r="L17" s="16">
        <f t="shared" si="2"/>
        <v>2000.4</v>
      </c>
      <c r="M17" s="20">
        <f t="shared" si="0"/>
        <v>3900.9</v>
      </c>
      <c r="N17" s="63" t="s">
        <v>105</v>
      </c>
    </row>
    <row r="18" spans="1:14" ht="66">
      <c r="A18" s="64">
        <v>11</v>
      </c>
      <c r="B18" s="67" t="s">
        <v>113</v>
      </c>
      <c r="C18" s="378"/>
      <c r="D18" s="378"/>
      <c r="E18" s="6"/>
      <c r="F18" s="18">
        <f t="shared" si="1"/>
        <v>0</v>
      </c>
      <c r="G18" s="378">
        <v>951.1</v>
      </c>
      <c r="H18" s="378"/>
      <c r="I18" s="378"/>
      <c r="J18" s="378"/>
      <c r="K18" s="6"/>
      <c r="L18" s="16">
        <f t="shared" si="2"/>
        <v>951.1</v>
      </c>
      <c r="M18" s="20">
        <f t="shared" si="0"/>
        <v>951.1</v>
      </c>
      <c r="N18" s="63" t="s">
        <v>105</v>
      </c>
    </row>
    <row r="19" spans="1:14" ht="67.5">
      <c r="A19" s="64">
        <v>12</v>
      </c>
      <c r="B19" s="67" t="s">
        <v>114</v>
      </c>
      <c r="C19" s="378">
        <v>1132.348</v>
      </c>
      <c r="D19" s="378"/>
      <c r="E19" s="6"/>
      <c r="F19" s="18">
        <f t="shared" si="1"/>
        <v>1132.348</v>
      </c>
      <c r="G19" s="378">
        <v>633.899</v>
      </c>
      <c r="H19" s="378"/>
      <c r="I19" s="378"/>
      <c r="J19" s="378"/>
      <c r="K19" s="6"/>
      <c r="L19" s="16">
        <f t="shared" si="2"/>
        <v>633.899</v>
      </c>
      <c r="M19" s="20">
        <f t="shared" si="0"/>
        <v>1766.2469999999998</v>
      </c>
      <c r="N19" s="13" t="s">
        <v>566</v>
      </c>
    </row>
    <row r="20" spans="1:14" ht="49.5">
      <c r="A20" s="64">
        <v>13</v>
      </c>
      <c r="B20" s="67" t="s">
        <v>115</v>
      </c>
      <c r="C20" s="378"/>
      <c r="D20" s="378"/>
      <c r="E20" s="6"/>
      <c r="F20" s="18">
        <f t="shared" si="1"/>
        <v>0</v>
      </c>
      <c r="G20" s="378">
        <v>1055.7</v>
      </c>
      <c r="H20" s="378"/>
      <c r="I20" s="378"/>
      <c r="J20" s="378"/>
      <c r="K20" s="6">
        <v>315</v>
      </c>
      <c r="L20" s="16">
        <f t="shared" si="2"/>
        <v>1370.7</v>
      </c>
      <c r="M20" s="20">
        <f t="shared" si="0"/>
        <v>1370.7</v>
      </c>
      <c r="N20" s="63" t="s">
        <v>105</v>
      </c>
    </row>
    <row r="21" spans="1:14" ht="49.5">
      <c r="A21" s="64">
        <v>14</v>
      </c>
      <c r="B21" s="67" t="s">
        <v>117</v>
      </c>
      <c r="C21" s="378">
        <v>1039.6</v>
      </c>
      <c r="D21" s="378"/>
      <c r="E21" s="6">
        <v>431.494</v>
      </c>
      <c r="F21" s="18">
        <f t="shared" si="1"/>
        <v>1471.094</v>
      </c>
      <c r="G21" s="378"/>
      <c r="H21" s="378"/>
      <c r="I21" s="378"/>
      <c r="J21" s="378"/>
      <c r="K21" s="6"/>
      <c r="L21" s="16">
        <f t="shared" si="2"/>
        <v>0</v>
      </c>
      <c r="M21" s="20">
        <f t="shared" si="0"/>
        <v>1471.094</v>
      </c>
      <c r="N21" s="13" t="s">
        <v>293</v>
      </c>
    </row>
    <row r="22" spans="1:14" ht="33">
      <c r="A22" s="64">
        <v>15</v>
      </c>
      <c r="B22" s="67" t="s">
        <v>118</v>
      </c>
      <c r="C22" s="378"/>
      <c r="D22" s="378"/>
      <c r="E22" s="6"/>
      <c r="F22" s="18">
        <f t="shared" si="1"/>
        <v>0</v>
      </c>
      <c r="G22" s="378"/>
      <c r="H22" s="378"/>
      <c r="I22" s="378">
        <v>1508.5</v>
      </c>
      <c r="J22" s="378"/>
      <c r="K22" s="6">
        <v>436.2</v>
      </c>
      <c r="L22" s="16">
        <f t="shared" si="2"/>
        <v>1944.7</v>
      </c>
      <c r="M22" s="20">
        <f t="shared" si="0"/>
        <v>1944.7</v>
      </c>
      <c r="N22" s="63" t="s">
        <v>567</v>
      </c>
    </row>
    <row r="23" spans="1:14" ht="33">
      <c r="A23" s="64">
        <v>16</v>
      </c>
      <c r="B23" s="67" t="s">
        <v>294</v>
      </c>
      <c r="C23" s="378"/>
      <c r="D23" s="378"/>
      <c r="E23" s="6"/>
      <c r="F23" s="18">
        <f t="shared" si="1"/>
        <v>0</v>
      </c>
      <c r="G23" s="378"/>
      <c r="H23" s="378"/>
      <c r="I23" s="378">
        <v>933.692</v>
      </c>
      <c r="J23" s="378"/>
      <c r="K23" s="6">
        <v>173.7</v>
      </c>
      <c r="L23" s="16">
        <f t="shared" si="2"/>
        <v>1107.392</v>
      </c>
      <c r="M23" s="20">
        <f t="shared" si="0"/>
        <v>1107.392</v>
      </c>
      <c r="N23" s="13" t="s">
        <v>568</v>
      </c>
    </row>
    <row r="24" spans="1:14" ht="33">
      <c r="A24" s="64">
        <v>17</v>
      </c>
      <c r="B24" s="67" t="s">
        <v>569</v>
      </c>
      <c r="C24" s="378"/>
      <c r="D24" s="378"/>
      <c r="E24" s="6"/>
      <c r="F24" s="18">
        <f t="shared" si="1"/>
        <v>0</v>
      </c>
      <c r="G24" s="378"/>
      <c r="H24" s="378"/>
      <c r="I24" s="378">
        <v>947.211</v>
      </c>
      <c r="J24" s="378"/>
      <c r="K24" s="6">
        <v>700.7</v>
      </c>
      <c r="L24" s="16">
        <f t="shared" si="2"/>
        <v>1647.911</v>
      </c>
      <c r="M24" s="20">
        <f>L24+F24</f>
        <v>1647.911</v>
      </c>
      <c r="N24" s="13"/>
    </row>
    <row r="25" spans="1:14" ht="33">
      <c r="A25" s="64">
        <v>18</v>
      </c>
      <c r="B25" s="67" t="s">
        <v>119</v>
      </c>
      <c r="C25" s="378"/>
      <c r="D25" s="378"/>
      <c r="E25" s="6"/>
      <c r="F25" s="18">
        <f t="shared" si="1"/>
        <v>0</v>
      </c>
      <c r="G25" s="378"/>
      <c r="H25" s="378"/>
      <c r="I25" s="378">
        <v>504.262</v>
      </c>
      <c r="J25" s="378"/>
      <c r="K25" s="6">
        <v>262.8</v>
      </c>
      <c r="L25" s="16">
        <f t="shared" si="2"/>
        <v>767.062</v>
      </c>
      <c r="M25" s="20">
        <f>L25+F25</f>
        <v>767.062</v>
      </c>
      <c r="N25" s="13" t="s">
        <v>295</v>
      </c>
    </row>
    <row r="26" spans="1:14" ht="33">
      <c r="A26" s="64">
        <v>19</v>
      </c>
      <c r="B26" s="67" t="s">
        <v>389</v>
      </c>
      <c r="C26" s="378"/>
      <c r="D26" s="378"/>
      <c r="E26" s="6"/>
      <c r="F26" s="18">
        <f t="shared" si="1"/>
        <v>0</v>
      </c>
      <c r="G26" s="378"/>
      <c r="H26" s="378"/>
      <c r="I26" s="378">
        <v>528.063</v>
      </c>
      <c r="J26" s="378"/>
      <c r="K26" s="6">
        <v>221.9</v>
      </c>
      <c r="L26" s="16">
        <f t="shared" si="2"/>
        <v>749.963</v>
      </c>
      <c r="M26" s="20">
        <f>L26+F26</f>
        <v>749.963</v>
      </c>
      <c r="N26" s="13" t="s">
        <v>508</v>
      </c>
    </row>
    <row r="27" spans="1:14" ht="33">
      <c r="A27" s="64">
        <v>20</v>
      </c>
      <c r="B27" s="67" t="s">
        <v>120</v>
      </c>
      <c r="C27" s="378"/>
      <c r="D27" s="378">
        <v>906.755</v>
      </c>
      <c r="E27" s="6">
        <v>131.5</v>
      </c>
      <c r="F27" s="18">
        <f t="shared" si="1"/>
        <v>1038.255</v>
      </c>
      <c r="G27" s="378"/>
      <c r="H27" s="378"/>
      <c r="I27" s="378"/>
      <c r="J27" s="378"/>
      <c r="K27" s="6"/>
      <c r="L27" s="16">
        <f t="shared" si="2"/>
        <v>0</v>
      </c>
      <c r="M27" s="20">
        <f t="shared" si="0"/>
        <v>1038.255</v>
      </c>
      <c r="N27" s="63"/>
    </row>
    <row r="28" spans="1:14" ht="33">
      <c r="A28" s="64">
        <v>21</v>
      </c>
      <c r="B28" s="67" t="s">
        <v>121</v>
      </c>
      <c r="C28" s="378"/>
      <c r="D28" s="378"/>
      <c r="E28" s="6"/>
      <c r="F28" s="18">
        <f t="shared" si="1"/>
        <v>0</v>
      </c>
      <c r="G28" s="378"/>
      <c r="H28" s="378"/>
      <c r="I28" s="378">
        <v>1019.771</v>
      </c>
      <c r="J28" s="378"/>
      <c r="K28" s="6">
        <v>553.8</v>
      </c>
      <c r="L28" s="16">
        <f t="shared" si="2"/>
        <v>1573.571</v>
      </c>
      <c r="M28" s="20">
        <f t="shared" si="0"/>
        <v>1573.571</v>
      </c>
      <c r="N28" s="13" t="s">
        <v>509</v>
      </c>
    </row>
    <row r="29" spans="1:14" ht="33">
      <c r="A29" s="64">
        <v>22</v>
      </c>
      <c r="B29" s="67" t="s">
        <v>122</v>
      </c>
      <c r="C29" s="378"/>
      <c r="D29" s="378">
        <v>1213.985</v>
      </c>
      <c r="E29" s="6">
        <v>325.83</v>
      </c>
      <c r="F29" s="18">
        <f t="shared" si="1"/>
        <v>1539.8149999999998</v>
      </c>
      <c r="G29" s="378"/>
      <c r="H29" s="378"/>
      <c r="I29" s="378">
        <v>2178.313</v>
      </c>
      <c r="J29" s="378"/>
      <c r="K29" s="6">
        <v>428.8</v>
      </c>
      <c r="L29" s="16">
        <f t="shared" si="2"/>
        <v>2607.1130000000003</v>
      </c>
      <c r="M29" s="20">
        <f t="shared" si="0"/>
        <v>4146.928</v>
      </c>
      <c r="N29" s="63" t="s">
        <v>105</v>
      </c>
    </row>
    <row r="30" spans="1:14" ht="33">
      <c r="A30" s="64">
        <v>23</v>
      </c>
      <c r="B30" s="67" t="s">
        <v>123</v>
      </c>
      <c r="C30" s="378"/>
      <c r="D30" s="378"/>
      <c r="E30" s="6"/>
      <c r="F30" s="18">
        <f t="shared" si="1"/>
        <v>0</v>
      </c>
      <c r="G30" s="378"/>
      <c r="H30" s="378"/>
      <c r="I30" s="378"/>
      <c r="J30" s="378">
        <v>820.937</v>
      </c>
      <c r="K30" s="6">
        <v>424.5</v>
      </c>
      <c r="L30" s="16">
        <f t="shared" si="2"/>
        <v>1245.437</v>
      </c>
      <c r="M30" s="20">
        <f t="shared" si="0"/>
        <v>1245.437</v>
      </c>
      <c r="N30" s="13" t="s">
        <v>509</v>
      </c>
    </row>
    <row r="31" spans="1:14" ht="27">
      <c r="A31" s="64">
        <v>24</v>
      </c>
      <c r="B31" s="472" t="s">
        <v>570</v>
      </c>
      <c r="C31" s="378"/>
      <c r="D31" s="378"/>
      <c r="E31" s="6"/>
      <c r="F31" s="18">
        <f t="shared" si="1"/>
        <v>0</v>
      </c>
      <c r="G31" s="378"/>
      <c r="H31" s="378"/>
      <c r="I31" s="378"/>
      <c r="J31" s="378">
        <v>553.625</v>
      </c>
      <c r="K31" s="6">
        <v>192</v>
      </c>
      <c r="L31" s="16">
        <f t="shared" si="2"/>
        <v>745.625</v>
      </c>
      <c r="M31" s="20">
        <f t="shared" si="0"/>
        <v>745.625</v>
      </c>
      <c r="N31" s="13" t="s">
        <v>571</v>
      </c>
    </row>
    <row r="32" spans="1:14" ht="17.25">
      <c r="A32" s="64"/>
      <c r="B32" s="258" t="s">
        <v>42</v>
      </c>
      <c r="C32" s="45">
        <f>SUM(C8:C31)</f>
        <v>19557.347999999998</v>
      </c>
      <c r="D32" s="45">
        <f>SUM(D8:D31)</f>
        <v>2120.74</v>
      </c>
      <c r="E32" s="45">
        <f>SUM(E8:E31)</f>
        <v>4036.024</v>
      </c>
      <c r="F32" s="18">
        <f t="shared" si="1"/>
        <v>25714.111999999997</v>
      </c>
      <c r="G32" s="45">
        <f>SUM(G8:G31)</f>
        <v>44695.79899999999</v>
      </c>
      <c r="H32" s="45">
        <f>SUM(H8:H31)</f>
        <v>0</v>
      </c>
      <c r="I32" s="45">
        <f>SUM(I8:I31)</f>
        <v>7619.812</v>
      </c>
      <c r="J32" s="45">
        <f>SUM(J8:J31)</f>
        <v>1374.562</v>
      </c>
      <c r="K32" s="45">
        <f>SUM(K8:K31)</f>
        <v>19136.043999999998</v>
      </c>
      <c r="L32" s="16">
        <f t="shared" si="2"/>
        <v>72826.21699999999</v>
      </c>
      <c r="M32" s="20">
        <f>L32+F32</f>
        <v>98540.32899999998</v>
      </c>
      <c r="N32" s="63"/>
    </row>
    <row r="33" spans="1:14" ht="17.25">
      <c r="A33" s="64"/>
      <c r="B33" s="375" t="s">
        <v>379</v>
      </c>
      <c r="C33" s="196"/>
      <c r="D33" s="196"/>
      <c r="E33" s="196"/>
      <c r="F33" s="18">
        <f t="shared" si="1"/>
        <v>0</v>
      </c>
      <c r="G33" s="196"/>
      <c r="H33" s="196"/>
      <c r="I33" s="196"/>
      <c r="J33" s="196"/>
      <c r="K33" s="196"/>
      <c r="L33" s="16">
        <f t="shared" si="2"/>
        <v>0</v>
      </c>
      <c r="M33" s="20">
        <f>H33+I33+J33+K33+L33</f>
        <v>0</v>
      </c>
      <c r="N33" s="63"/>
    </row>
    <row r="34" spans="1:14" ht="17.25">
      <c r="A34" s="64">
        <v>1</v>
      </c>
      <c r="B34" s="95" t="s">
        <v>380</v>
      </c>
      <c r="C34" s="8"/>
      <c r="D34" s="8"/>
      <c r="E34" s="8"/>
      <c r="F34" s="18">
        <f t="shared" si="1"/>
        <v>0</v>
      </c>
      <c r="G34" s="8"/>
      <c r="H34" s="8"/>
      <c r="I34" s="8"/>
      <c r="J34" s="8">
        <v>801</v>
      </c>
      <c r="K34" s="8">
        <v>341.026</v>
      </c>
      <c r="L34" s="16">
        <f t="shared" si="2"/>
        <v>1142.026</v>
      </c>
      <c r="M34" s="20">
        <f>L34+F34</f>
        <v>1142.026</v>
      </c>
      <c r="N34" s="63" t="s">
        <v>116</v>
      </c>
    </row>
    <row r="35" spans="1:14" ht="17.25">
      <c r="A35" s="64">
        <v>2</v>
      </c>
      <c r="B35" s="95" t="s">
        <v>381</v>
      </c>
      <c r="C35" s="8"/>
      <c r="D35" s="8"/>
      <c r="E35" s="8"/>
      <c r="F35" s="18">
        <f t="shared" si="1"/>
        <v>0</v>
      </c>
      <c r="G35" s="8"/>
      <c r="H35" s="8"/>
      <c r="I35" s="8"/>
      <c r="J35" s="8">
        <v>638.35</v>
      </c>
      <c r="K35" s="8">
        <v>291.918</v>
      </c>
      <c r="L35" s="16">
        <f t="shared" si="2"/>
        <v>930.268</v>
      </c>
      <c r="M35" s="20">
        <f>L35+F35</f>
        <v>930.268</v>
      </c>
      <c r="N35" s="63" t="s">
        <v>116</v>
      </c>
    </row>
    <row r="36" spans="1:14" ht="17.25">
      <c r="A36" s="64"/>
      <c r="B36" s="258" t="s">
        <v>42</v>
      </c>
      <c r="C36" s="228">
        <f>SUM(C34:C35)</f>
        <v>0</v>
      </c>
      <c r="D36" s="228">
        <f>SUM(D34:D35)</f>
        <v>0</v>
      </c>
      <c r="E36" s="228">
        <f>SUM(E34:E35)</f>
        <v>0</v>
      </c>
      <c r="F36" s="18">
        <f t="shared" si="1"/>
        <v>0</v>
      </c>
      <c r="G36" s="228">
        <f>SUM(G34:G35)</f>
        <v>0</v>
      </c>
      <c r="H36" s="228">
        <f>SUM(H34:H35)</f>
        <v>0</v>
      </c>
      <c r="I36" s="228">
        <f>SUM(I34:I35)</f>
        <v>0</v>
      </c>
      <c r="J36" s="228">
        <f>SUM(J34:J35)</f>
        <v>1439.35</v>
      </c>
      <c r="K36" s="228">
        <f>SUM(K34:K35)</f>
        <v>632.944</v>
      </c>
      <c r="L36" s="16">
        <f t="shared" si="2"/>
        <v>2072.294</v>
      </c>
      <c r="M36" s="20">
        <f aca="true" t="shared" si="3" ref="M36:M55">L36+F36</f>
        <v>2072.294</v>
      </c>
      <c r="N36" s="63"/>
    </row>
    <row r="37" spans="1:14" ht="17.25">
      <c r="A37" s="64"/>
      <c r="B37" s="376" t="s">
        <v>126</v>
      </c>
      <c r="C37" s="6"/>
      <c r="D37" s="6"/>
      <c r="E37" s="6"/>
      <c r="F37" s="18">
        <f t="shared" si="1"/>
        <v>0</v>
      </c>
      <c r="G37" s="6"/>
      <c r="H37" s="6"/>
      <c r="I37" s="6"/>
      <c r="J37" s="6"/>
      <c r="K37" s="6"/>
      <c r="L37" s="16">
        <f t="shared" si="2"/>
        <v>0</v>
      </c>
      <c r="M37" s="20">
        <f t="shared" si="3"/>
        <v>0</v>
      </c>
      <c r="N37" s="63"/>
    </row>
    <row r="38" spans="1:14" ht="17.25">
      <c r="A38" s="64">
        <v>1</v>
      </c>
      <c r="B38" s="377" t="s">
        <v>127</v>
      </c>
      <c r="C38" s="378">
        <v>3418.7</v>
      </c>
      <c r="D38" s="6"/>
      <c r="E38" s="6">
        <v>1664.4</v>
      </c>
      <c r="F38" s="18">
        <f t="shared" si="1"/>
        <v>5083.1</v>
      </c>
      <c r="G38" s="6"/>
      <c r="H38" s="6"/>
      <c r="I38" s="6"/>
      <c r="J38" s="6"/>
      <c r="K38" s="6"/>
      <c r="L38" s="16">
        <f t="shared" si="2"/>
        <v>0</v>
      </c>
      <c r="M38" s="20">
        <f t="shared" si="3"/>
        <v>5083.1</v>
      </c>
      <c r="N38" s="63" t="s">
        <v>109</v>
      </c>
    </row>
    <row r="39" spans="1:14" ht="17.25">
      <c r="A39" s="64"/>
      <c r="B39" s="258" t="s">
        <v>42</v>
      </c>
      <c r="C39" s="45">
        <f aca="true" t="shared" si="4" ref="C39:K39">SUM(C38)</f>
        <v>3418.7</v>
      </c>
      <c r="D39" s="45">
        <f t="shared" si="4"/>
        <v>0</v>
      </c>
      <c r="E39" s="45">
        <f t="shared" si="4"/>
        <v>1664.4</v>
      </c>
      <c r="F39" s="18">
        <f t="shared" si="1"/>
        <v>5083.1</v>
      </c>
      <c r="G39" s="45">
        <f t="shared" si="4"/>
        <v>0</v>
      </c>
      <c r="H39" s="45">
        <f t="shared" si="4"/>
        <v>0</v>
      </c>
      <c r="I39" s="45">
        <f t="shared" si="4"/>
        <v>0</v>
      </c>
      <c r="J39" s="45">
        <f t="shared" si="4"/>
        <v>0</v>
      </c>
      <c r="K39" s="45">
        <f t="shared" si="4"/>
        <v>0</v>
      </c>
      <c r="L39" s="16">
        <f t="shared" si="2"/>
        <v>0</v>
      </c>
      <c r="M39" s="20">
        <f t="shared" si="3"/>
        <v>5083.1</v>
      </c>
      <c r="N39" s="63"/>
    </row>
    <row r="40" spans="1:14" ht="17.25">
      <c r="A40" s="64"/>
      <c r="B40" s="257" t="s">
        <v>128</v>
      </c>
      <c r="C40" s="66"/>
      <c r="D40" s="209"/>
      <c r="E40" s="209"/>
      <c r="F40" s="18">
        <f t="shared" si="1"/>
        <v>0</v>
      </c>
      <c r="G40" s="219"/>
      <c r="H40" s="219"/>
      <c r="I40" s="8"/>
      <c r="J40" s="8"/>
      <c r="K40" s="8"/>
      <c r="L40" s="16">
        <f t="shared" si="2"/>
        <v>0</v>
      </c>
      <c r="M40" s="20">
        <f t="shared" si="3"/>
        <v>0</v>
      </c>
      <c r="N40" s="63"/>
    </row>
    <row r="41" spans="1:14" ht="49.5">
      <c r="A41" s="64">
        <v>1</v>
      </c>
      <c r="B41" s="67" t="s">
        <v>129</v>
      </c>
      <c r="C41" s="378"/>
      <c r="D41" s="220"/>
      <c r="E41" s="220"/>
      <c r="F41" s="18">
        <f t="shared" si="1"/>
        <v>0</v>
      </c>
      <c r="G41" s="6"/>
      <c r="H41" s="219"/>
      <c r="I41" s="378">
        <v>526.2</v>
      </c>
      <c r="J41" s="378"/>
      <c r="K41" s="8">
        <v>260.3</v>
      </c>
      <c r="L41" s="16">
        <f t="shared" si="2"/>
        <v>786.5</v>
      </c>
      <c r="M41" s="20">
        <f t="shared" si="3"/>
        <v>786.5</v>
      </c>
      <c r="N41" s="63" t="s">
        <v>116</v>
      </c>
    </row>
    <row r="42" spans="1:14" ht="17.25">
      <c r="A42" s="64"/>
      <c r="B42" s="258" t="s">
        <v>42</v>
      </c>
      <c r="C42" s="221">
        <f aca="true" t="shared" si="5" ref="C42:K42">SUM(C41)</f>
        <v>0</v>
      </c>
      <c r="D42" s="221">
        <f t="shared" si="5"/>
        <v>0</v>
      </c>
      <c r="E42" s="221">
        <f t="shared" si="5"/>
        <v>0</v>
      </c>
      <c r="F42" s="18">
        <f t="shared" si="1"/>
        <v>0</v>
      </c>
      <c r="G42" s="221">
        <f t="shared" si="5"/>
        <v>0</v>
      </c>
      <c r="H42" s="221">
        <f t="shared" si="5"/>
        <v>0</v>
      </c>
      <c r="I42" s="221">
        <f t="shared" si="5"/>
        <v>526.2</v>
      </c>
      <c r="J42" s="221">
        <f t="shared" si="5"/>
        <v>0</v>
      </c>
      <c r="K42" s="221">
        <f t="shared" si="5"/>
        <v>260.3</v>
      </c>
      <c r="L42" s="16">
        <f t="shared" si="2"/>
        <v>786.5</v>
      </c>
      <c r="M42" s="20">
        <f t="shared" si="3"/>
        <v>786.5</v>
      </c>
      <c r="N42" s="63"/>
    </row>
    <row r="43" spans="1:14" ht="17.25">
      <c r="A43" s="64"/>
      <c r="B43" s="257" t="s">
        <v>124</v>
      </c>
      <c r="C43" s="66"/>
      <c r="D43" s="66"/>
      <c r="E43" s="66"/>
      <c r="F43" s="18">
        <f t="shared" si="1"/>
        <v>0</v>
      </c>
      <c r="G43" s="222"/>
      <c r="H43" s="222"/>
      <c r="I43" s="8"/>
      <c r="J43" s="8"/>
      <c r="K43" s="8"/>
      <c r="L43" s="16">
        <f t="shared" si="2"/>
        <v>0</v>
      </c>
      <c r="M43" s="20">
        <f t="shared" si="3"/>
        <v>0</v>
      </c>
      <c r="N43" s="63"/>
    </row>
    <row r="44" spans="1:14" ht="33">
      <c r="A44" s="64">
        <v>1</v>
      </c>
      <c r="B44" s="67" t="s">
        <v>125</v>
      </c>
      <c r="C44" s="378"/>
      <c r="D44" s="378">
        <v>1016.9</v>
      </c>
      <c r="E44" s="6">
        <v>500.8</v>
      </c>
      <c r="F44" s="18">
        <f t="shared" si="1"/>
        <v>1517.7</v>
      </c>
      <c r="G44" s="378"/>
      <c r="H44" s="6"/>
      <c r="I44" s="6"/>
      <c r="J44" s="6"/>
      <c r="K44" s="6"/>
      <c r="L44" s="16">
        <f t="shared" si="2"/>
        <v>0</v>
      </c>
      <c r="M44" s="20">
        <f t="shared" si="3"/>
        <v>1517.7</v>
      </c>
      <c r="N44" s="63" t="s">
        <v>303</v>
      </c>
    </row>
    <row r="45" spans="1:14" ht="17.25">
      <c r="A45" s="64"/>
      <c r="B45" s="258" t="s">
        <v>42</v>
      </c>
      <c r="C45" s="45">
        <f>SUM(C44:C44)</f>
        <v>0</v>
      </c>
      <c r="D45" s="45">
        <f>SUM(D44:D44)</f>
        <v>1016.9</v>
      </c>
      <c r="E45" s="45">
        <f>SUM(E44:E44)</f>
        <v>500.8</v>
      </c>
      <c r="F45" s="18">
        <f t="shared" si="1"/>
        <v>1517.7</v>
      </c>
      <c r="G45" s="45">
        <f>SUM(G44:G44)</f>
        <v>0</v>
      </c>
      <c r="H45" s="45">
        <f>SUM(H44:H44)</f>
        <v>0</v>
      </c>
      <c r="I45" s="45">
        <f>SUM(I44:I44)</f>
        <v>0</v>
      </c>
      <c r="J45" s="45">
        <f>SUM(J44:J44)</f>
        <v>0</v>
      </c>
      <c r="K45" s="45">
        <f>SUM(K44:K44)</f>
        <v>0</v>
      </c>
      <c r="L45" s="16">
        <f t="shared" si="2"/>
        <v>0</v>
      </c>
      <c r="M45" s="20">
        <f t="shared" si="3"/>
        <v>1517.7</v>
      </c>
      <c r="N45" s="63"/>
    </row>
    <row r="46" spans="1:14" ht="17.25">
      <c r="A46" s="64"/>
      <c r="B46" s="259" t="s">
        <v>382</v>
      </c>
      <c r="C46" s="66"/>
      <c r="D46" s="66"/>
      <c r="E46" s="66"/>
      <c r="F46" s="18">
        <f t="shared" si="1"/>
        <v>0</v>
      </c>
      <c r="G46" s="66"/>
      <c r="H46" s="66"/>
      <c r="I46" s="8"/>
      <c r="J46" s="8"/>
      <c r="K46" s="8"/>
      <c r="L46" s="16">
        <f t="shared" si="2"/>
        <v>0</v>
      </c>
      <c r="M46" s="20">
        <f t="shared" si="3"/>
        <v>0</v>
      </c>
      <c r="N46" s="63"/>
    </row>
    <row r="47" spans="1:14" ht="18.75" customHeight="1">
      <c r="A47" s="64">
        <v>1</v>
      </c>
      <c r="B47" s="284" t="s">
        <v>572</v>
      </c>
      <c r="C47" s="22"/>
      <c r="D47" s="22"/>
      <c r="E47" s="22"/>
      <c r="F47" s="18">
        <f t="shared" si="1"/>
        <v>0</v>
      </c>
      <c r="G47" s="6"/>
      <c r="H47" s="6"/>
      <c r="I47" s="6"/>
      <c r="J47" s="8">
        <v>629.7</v>
      </c>
      <c r="K47" s="8">
        <v>394.225</v>
      </c>
      <c r="L47" s="16">
        <f t="shared" si="2"/>
        <v>1023.9250000000001</v>
      </c>
      <c r="M47" s="20">
        <f t="shared" si="3"/>
        <v>1023.9250000000001</v>
      </c>
      <c r="N47" s="63" t="s">
        <v>116</v>
      </c>
    </row>
    <row r="48" spans="1:14" ht="18.75" customHeight="1">
      <c r="A48" s="64">
        <v>2</v>
      </c>
      <c r="B48" s="284" t="s">
        <v>130</v>
      </c>
      <c r="C48" s="22"/>
      <c r="D48" s="22"/>
      <c r="E48" s="22"/>
      <c r="F48" s="18">
        <f t="shared" si="1"/>
        <v>0</v>
      </c>
      <c r="G48" s="6"/>
      <c r="H48" s="6"/>
      <c r="I48" s="6"/>
      <c r="J48" s="8">
        <v>1090.25</v>
      </c>
      <c r="K48" s="8">
        <v>634.771</v>
      </c>
      <c r="L48" s="16">
        <f t="shared" si="2"/>
        <v>1725.021</v>
      </c>
      <c r="M48" s="20">
        <f t="shared" si="3"/>
        <v>1725.021</v>
      </c>
      <c r="N48" s="63" t="s">
        <v>116</v>
      </c>
    </row>
    <row r="49" spans="1:14" ht="25.5" customHeight="1">
      <c r="A49" s="64"/>
      <c r="B49" s="258" t="s">
        <v>42</v>
      </c>
      <c r="C49" s="45">
        <f>SUM(C47:C48)</f>
        <v>0</v>
      </c>
      <c r="D49" s="45">
        <f>SUM(D47:D48)</f>
        <v>0</v>
      </c>
      <c r="E49" s="45">
        <f>SUM(E47:E48)</f>
        <v>0</v>
      </c>
      <c r="F49" s="18">
        <f t="shared" si="1"/>
        <v>0</v>
      </c>
      <c r="G49" s="45">
        <f>SUM(G47:G48)</f>
        <v>0</v>
      </c>
      <c r="H49" s="45">
        <f>SUM(H47:H48)</f>
        <v>0</v>
      </c>
      <c r="I49" s="45">
        <f>SUM(I47:I48)</f>
        <v>0</v>
      </c>
      <c r="J49" s="45">
        <f>SUM(J47:J48)</f>
        <v>1719.95</v>
      </c>
      <c r="K49" s="45">
        <f>SUM(K47:K48)</f>
        <v>1028.996</v>
      </c>
      <c r="L49" s="16">
        <f t="shared" si="2"/>
        <v>2748.946</v>
      </c>
      <c r="M49" s="20">
        <f t="shared" si="3"/>
        <v>2748.946</v>
      </c>
      <c r="N49" s="63"/>
    </row>
    <row r="50" spans="1:14" ht="25.5" customHeight="1">
      <c r="A50" s="64"/>
      <c r="B50" s="257" t="s">
        <v>573</v>
      </c>
      <c r="C50" s="220"/>
      <c r="D50" s="220"/>
      <c r="E50" s="220"/>
      <c r="F50" s="18">
        <f t="shared" si="1"/>
        <v>0</v>
      </c>
      <c r="G50" s="220"/>
      <c r="H50" s="220"/>
      <c r="I50" s="8"/>
      <c r="J50" s="8"/>
      <c r="K50" s="8"/>
      <c r="L50" s="16">
        <f t="shared" si="2"/>
        <v>0</v>
      </c>
      <c r="M50" s="20">
        <f t="shared" si="3"/>
        <v>0</v>
      </c>
      <c r="N50" s="63"/>
    </row>
    <row r="51" spans="1:14" ht="18.75" customHeight="1">
      <c r="A51" s="64">
        <v>1</v>
      </c>
      <c r="B51" s="284" t="s">
        <v>574</v>
      </c>
      <c r="C51" s="22"/>
      <c r="D51" s="22"/>
      <c r="E51" s="22"/>
      <c r="F51" s="18">
        <f t="shared" si="1"/>
        <v>0</v>
      </c>
      <c r="G51" s="6"/>
      <c r="H51" s="6">
        <f>F51-G51</f>
        <v>0</v>
      </c>
      <c r="I51" s="6"/>
      <c r="J51" s="8">
        <v>925.55</v>
      </c>
      <c r="K51" s="8">
        <v>499</v>
      </c>
      <c r="L51" s="16">
        <f t="shared" si="2"/>
        <v>1424.55</v>
      </c>
      <c r="M51" s="20">
        <f t="shared" si="3"/>
        <v>1424.55</v>
      </c>
      <c r="N51" s="63" t="s">
        <v>116</v>
      </c>
    </row>
    <row r="52" spans="1:14" ht="25.5" customHeight="1">
      <c r="A52" s="64"/>
      <c r="B52" s="258" t="s">
        <v>42</v>
      </c>
      <c r="C52" s="45">
        <f>SUM(C51:C51)</f>
        <v>0</v>
      </c>
      <c r="D52" s="45">
        <f>SUM(D51:D51)</f>
        <v>0</v>
      </c>
      <c r="E52" s="45">
        <f>SUM(E51:E51)</f>
        <v>0</v>
      </c>
      <c r="F52" s="18">
        <f t="shared" si="1"/>
        <v>0</v>
      </c>
      <c r="G52" s="45">
        <f>SUM(G51:G51)</f>
        <v>0</v>
      </c>
      <c r="H52" s="45">
        <f>SUM(H51:H51)</f>
        <v>0</v>
      </c>
      <c r="I52" s="45">
        <f>SUM(I51:I51)</f>
        <v>0</v>
      </c>
      <c r="J52" s="45">
        <f>SUM(J51:J51)</f>
        <v>925.55</v>
      </c>
      <c r="K52" s="45">
        <f>SUM(K51:K51)</f>
        <v>499</v>
      </c>
      <c r="L52" s="16">
        <f t="shared" si="2"/>
        <v>1424.55</v>
      </c>
      <c r="M52" s="20">
        <f t="shared" si="3"/>
        <v>1424.55</v>
      </c>
      <c r="N52" s="63"/>
    </row>
    <row r="53" spans="1:14" ht="25.5" customHeight="1">
      <c r="A53" s="64"/>
      <c r="B53" s="257" t="s">
        <v>575</v>
      </c>
      <c r="C53" s="220"/>
      <c r="D53" s="220"/>
      <c r="E53" s="220"/>
      <c r="F53" s="18">
        <f t="shared" si="1"/>
        <v>0</v>
      </c>
      <c r="G53" s="220"/>
      <c r="H53" s="220"/>
      <c r="I53" s="8"/>
      <c r="J53" s="8"/>
      <c r="K53" s="8"/>
      <c r="L53" s="16">
        <f t="shared" si="2"/>
        <v>0</v>
      </c>
      <c r="M53" s="20">
        <f t="shared" si="3"/>
        <v>0</v>
      </c>
      <c r="N53" s="63"/>
    </row>
    <row r="54" spans="1:14" ht="18.75" customHeight="1">
      <c r="A54" s="64">
        <v>1</v>
      </c>
      <c r="B54" s="284" t="s">
        <v>576</v>
      </c>
      <c r="C54" s="22"/>
      <c r="D54" s="22"/>
      <c r="E54" s="22"/>
      <c r="F54" s="18">
        <f t="shared" si="1"/>
        <v>0</v>
      </c>
      <c r="G54" s="6"/>
      <c r="H54" s="6"/>
      <c r="I54" s="6"/>
      <c r="J54" s="8">
        <v>534</v>
      </c>
      <c r="K54" s="8">
        <v>127.459</v>
      </c>
      <c r="L54" s="16">
        <f t="shared" si="2"/>
        <v>661.4590000000001</v>
      </c>
      <c r="M54" s="20">
        <f t="shared" si="3"/>
        <v>661.4590000000001</v>
      </c>
      <c r="N54" s="63" t="s">
        <v>116</v>
      </c>
    </row>
    <row r="55" spans="1:14" ht="25.5" customHeight="1">
      <c r="A55" s="64"/>
      <c r="B55" s="258" t="s">
        <v>42</v>
      </c>
      <c r="C55" s="45">
        <f>SUM(C54:C54)</f>
        <v>0</v>
      </c>
      <c r="D55" s="45">
        <f>SUM(D54:D54)</f>
        <v>0</v>
      </c>
      <c r="E55" s="45">
        <f>SUM(E54:E54)</f>
        <v>0</v>
      </c>
      <c r="F55" s="18">
        <f t="shared" si="1"/>
        <v>0</v>
      </c>
      <c r="G55" s="45">
        <f>SUM(G54:G54)</f>
        <v>0</v>
      </c>
      <c r="H55" s="45">
        <f>SUM(H54:H54)</f>
        <v>0</v>
      </c>
      <c r="I55" s="45">
        <f>SUM(I54:I54)</f>
        <v>0</v>
      </c>
      <c r="J55" s="45">
        <f>SUM(J54:J54)</f>
        <v>534</v>
      </c>
      <c r="K55" s="45">
        <f>SUM(K54:K54)</f>
        <v>127.459</v>
      </c>
      <c r="L55" s="16">
        <f t="shared" si="2"/>
        <v>661.4590000000001</v>
      </c>
      <c r="M55" s="20">
        <f t="shared" si="3"/>
        <v>661.4590000000001</v>
      </c>
      <c r="N55" s="63"/>
    </row>
    <row r="56" spans="1:14" ht="25.5" customHeight="1">
      <c r="A56" s="64"/>
      <c r="B56" s="257" t="s">
        <v>577</v>
      </c>
      <c r="C56" s="220"/>
      <c r="D56" s="220"/>
      <c r="E56" s="220"/>
      <c r="F56" s="18">
        <f t="shared" si="1"/>
        <v>0</v>
      </c>
      <c r="G56" s="220"/>
      <c r="H56" s="220"/>
      <c r="I56" s="8"/>
      <c r="J56" s="8"/>
      <c r="K56" s="8"/>
      <c r="L56" s="16">
        <f t="shared" si="2"/>
        <v>0</v>
      </c>
      <c r="M56" s="20"/>
      <c r="N56" s="63"/>
    </row>
    <row r="57" spans="1:14" ht="36" customHeight="1">
      <c r="A57" s="64">
        <v>1</v>
      </c>
      <c r="B57" s="284" t="s">
        <v>578</v>
      </c>
      <c r="C57" s="22"/>
      <c r="D57" s="22"/>
      <c r="E57" s="22"/>
      <c r="F57" s="18">
        <f t="shared" si="1"/>
        <v>0</v>
      </c>
      <c r="G57" s="6"/>
      <c r="H57" s="6">
        <f>F57-G57</f>
        <v>0</v>
      </c>
      <c r="I57" s="6"/>
      <c r="J57" s="8">
        <v>597.375</v>
      </c>
      <c r="K57" s="8">
        <v>400.976</v>
      </c>
      <c r="L57" s="16">
        <f t="shared" si="2"/>
        <v>998.351</v>
      </c>
      <c r="M57" s="20">
        <f aca="true" t="shared" si="6" ref="M57:M65">L57+F57</f>
        <v>998.351</v>
      </c>
      <c r="N57" s="63" t="s">
        <v>116</v>
      </c>
    </row>
    <row r="58" spans="1:14" ht="30.75" customHeight="1">
      <c r="A58" s="64"/>
      <c r="B58" s="258" t="s">
        <v>42</v>
      </c>
      <c r="C58" s="45">
        <f>SUM(C57)</f>
        <v>0</v>
      </c>
      <c r="D58" s="45">
        <f>SUM(D57)</f>
        <v>0</v>
      </c>
      <c r="E58" s="45">
        <f>SUM(E57)</f>
        <v>0</v>
      </c>
      <c r="F58" s="18">
        <f t="shared" si="1"/>
        <v>0</v>
      </c>
      <c r="G58" s="45">
        <f>SUM(G57)</f>
        <v>0</v>
      </c>
      <c r="H58" s="45">
        <f>SUM(H57)</f>
        <v>0</v>
      </c>
      <c r="I58" s="45">
        <f>SUM(I57)</f>
        <v>0</v>
      </c>
      <c r="J58" s="45">
        <f>SUM(J57)</f>
        <v>597.375</v>
      </c>
      <c r="K58" s="45">
        <f>SUM(K57)</f>
        <v>400.976</v>
      </c>
      <c r="L58" s="16">
        <f t="shared" si="2"/>
        <v>998.351</v>
      </c>
      <c r="M58" s="20">
        <f t="shared" si="6"/>
        <v>998.351</v>
      </c>
      <c r="N58" s="63"/>
    </row>
    <row r="59" spans="1:14" ht="17.25">
      <c r="A59" s="64"/>
      <c r="B59" s="259" t="s">
        <v>579</v>
      </c>
      <c r="C59" s="66"/>
      <c r="D59" s="66"/>
      <c r="E59" s="66"/>
      <c r="F59" s="18">
        <f t="shared" si="1"/>
        <v>0</v>
      </c>
      <c r="G59" s="66"/>
      <c r="H59" s="66"/>
      <c r="I59" s="8"/>
      <c r="J59" s="8"/>
      <c r="K59" s="8"/>
      <c r="L59" s="16">
        <f t="shared" si="2"/>
        <v>0</v>
      </c>
      <c r="M59" s="20">
        <f t="shared" si="6"/>
        <v>0</v>
      </c>
      <c r="N59" s="63"/>
    </row>
    <row r="60" spans="1:14" ht="33">
      <c r="A60" s="64">
        <v>1</v>
      </c>
      <c r="B60" s="379" t="s">
        <v>580</v>
      </c>
      <c r="C60" s="220"/>
      <c r="D60" s="220">
        <v>611.957</v>
      </c>
      <c r="E60" s="220"/>
      <c r="F60" s="18">
        <f t="shared" si="1"/>
        <v>611.957</v>
      </c>
      <c r="G60" s="220"/>
      <c r="H60" s="66"/>
      <c r="I60" s="8"/>
      <c r="J60" s="8"/>
      <c r="K60" s="8"/>
      <c r="L60" s="16">
        <f t="shared" si="2"/>
        <v>0</v>
      </c>
      <c r="M60" s="20">
        <f t="shared" si="6"/>
        <v>611.957</v>
      </c>
      <c r="N60" s="13"/>
    </row>
    <row r="61" spans="1:14" ht="25.5" customHeight="1">
      <c r="A61" s="64"/>
      <c r="B61" s="258" t="s">
        <v>42</v>
      </c>
      <c r="C61" s="45">
        <f>SUM(C60:C60)</f>
        <v>0</v>
      </c>
      <c r="D61" s="45">
        <f>SUM(D60:D60)</f>
        <v>611.957</v>
      </c>
      <c r="E61" s="45">
        <f>SUM(E60:E60)</f>
        <v>0</v>
      </c>
      <c r="F61" s="18">
        <f t="shared" si="1"/>
        <v>611.957</v>
      </c>
      <c r="G61" s="45">
        <f>SUM(G60:G60)</f>
        <v>0</v>
      </c>
      <c r="H61" s="45">
        <f>SUM(H60:H60)</f>
        <v>0</v>
      </c>
      <c r="I61" s="45">
        <f>SUM(I60:I60)</f>
        <v>0</v>
      </c>
      <c r="J61" s="45">
        <f>SUM(J60:J60)</f>
        <v>0</v>
      </c>
      <c r="K61" s="45">
        <f>SUM(K60:K60)</f>
        <v>0</v>
      </c>
      <c r="L61" s="16">
        <f t="shared" si="2"/>
        <v>0</v>
      </c>
      <c r="M61" s="20">
        <f t="shared" si="6"/>
        <v>611.957</v>
      </c>
      <c r="N61" s="63"/>
    </row>
    <row r="62" spans="1:14" ht="17.25">
      <c r="A62" s="64"/>
      <c r="B62" s="257" t="s">
        <v>581</v>
      </c>
      <c r="C62" s="66"/>
      <c r="D62" s="66"/>
      <c r="E62" s="66"/>
      <c r="F62" s="18">
        <f t="shared" si="1"/>
        <v>0</v>
      </c>
      <c r="G62" s="222"/>
      <c r="H62" s="222"/>
      <c r="I62" s="8"/>
      <c r="J62" s="8"/>
      <c r="K62" s="8"/>
      <c r="L62" s="16">
        <f t="shared" si="2"/>
        <v>0</v>
      </c>
      <c r="M62" s="20">
        <f t="shared" si="6"/>
        <v>0</v>
      </c>
      <c r="N62" s="63"/>
    </row>
    <row r="63" spans="1:14" s="517" customFormat="1" ht="33">
      <c r="A63" s="522">
        <v>1</v>
      </c>
      <c r="B63" s="537" t="s">
        <v>582</v>
      </c>
      <c r="C63" s="538"/>
      <c r="D63" s="538">
        <v>529.783</v>
      </c>
      <c r="E63" s="539">
        <v>208.383</v>
      </c>
      <c r="F63" s="18">
        <f t="shared" si="1"/>
        <v>738.166</v>
      </c>
      <c r="G63" s="538"/>
      <c r="H63" s="539"/>
      <c r="I63" s="539"/>
      <c r="J63" s="539"/>
      <c r="K63" s="539"/>
      <c r="L63" s="16">
        <f t="shared" si="2"/>
        <v>0</v>
      </c>
      <c r="M63" s="516">
        <f t="shared" si="6"/>
        <v>738.166</v>
      </c>
      <c r="N63" s="527" t="s">
        <v>116</v>
      </c>
    </row>
    <row r="64" spans="1:14" s="517" customFormat="1" ht="33">
      <c r="A64" s="522">
        <v>2</v>
      </c>
      <c r="B64" s="537" t="s">
        <v>583</v>
      </c>
      <c r="C64" s="538"/>
      <c r="D64" s="538">
        <v>634.282</v>
      </c>
      <c r="E64" s="539">
        <v>235.705</v>
      </c>
      <c r="F64" s="18">
        <f t="shared" si="1"/>
        <v>869.9870000000001</v>
      </c>
      <c r="G64" s="538"/>
      <c r="H64" s="539"/>
      <c r="I64" s="539"/>
      <c r="J64" s="539"/>
      <c r="K64" s="539"/>
      <c r="L64" s="16">
        <f t="shared" si="2"/>
        <v>0</v>
      </c>
      <c r="M64" s="516">
        <f t="shared" si="6"/>
        <v>869.9870000000001</v>
      </c>
      <c r="N64" s="527" t="s">
        <v>116</v>
      </c>
    </row>
    <row r="65" spans="1:14" ht="17.25">
      <c r="A65" s="64"/>
      <c r="B65" s="258" t="s">
        <v>42</v>
      </c>
      <c r="C65" s="45">
        <f>SUM(C63:C64)</f>
        <v>0</v>
      </c>
      <c r="D65" s="45">
        <f>SUM(D63:D64)</f>
        <v>1164.065</v>
      </c>
      <c r="E65" s="45">
        <f>SUM(E63:E64)</f>
        <v>444.088</v>
      </c>
      <c r="F65" s="18">
        <f t="shared" si="1"/>
        <v>1608.153</v>
      </c>
      <c r="G65" s="45">
        <f>SUM(G63:G64)</f>
        <v>0</v>
      </c>
      <c r="H65" s="45">
        <f>SUM(H63:H64)</f>
        <v>0</v>
      </c>
      <c r="I65" s="45">
        <f>SUM(I63:I64)</f>
        <v>0</v>
      </c>
      <c r="J65" s="45">
        <f>SUM(J63:J64)</f>
        <v>0</v>
      </c>
      <c r="K65" s="45">
        <f>SUM(K63:K64)</f>
        <v>0</v>
      </c>
      <c r="L65" s="16">
        <f t="shared" si="2"/>
        <v>0</v>
      </c>
      <c r="M65" s="20">
        <f t="shared" si="6"/>
        <v>1608.153</v>
      </c>
      <c r="N65" s="63" t="s">
        <v>116</v>
      </c>
    </row>
    <row r="66" spans="1:14" ht="30.75" customHeight="1">
      <c r="A66" s="227"/>
      <c r="B66" s="227" t="s">
        <v>58</v>
      </c>
      <c r="C66" s="38">
        <f>SUM(C49+C45+C42+C39+C32+C36+C61+C55+C52+C58+C65)</f>
        <v>22976.048</v>
      </c>
      <c r="D66" s="38">
        <f aca="true" t="shared" si="7" ref="D66:M66">SUM(D49+D45+D42+D39+D32+D36+D61+D55+D52+D58+D65)</f>
        <v>4913.662</v>
      </c>
      <c r="E66" s="38">
        <f t="shared" si="7"/>
        <v>6645.312</v>
      </c>
      <c r="F66" s="186">
        <f t="shared" si="1"/>
        <v>34535.022</v>
      </c>
      <c r="G66" s="38">
        <f t="shared" si="7"/>
        <v>44695.79899999999</v>
      </c>
      <c r="H66" s="38">
        <f t="shared" si="7"/>
        <v>0</v>
      </c>
      <c r="I66" s="38">
        <f t="shared" si="7"/>
        <v>8146.012</v>
      </c>
      <c r="J66" s="38">
        <f t="shared" si="7"/>
        <v>6590.786999999999</v>
      </c>
      <c r="K66" s="38">
        <f t="shared" si="7"/>
        <v>22085.718999999994</v>
      </c>
      <c r="L66" s="475">
        <f t="shared" si="2"/>
        <v>81518.31699999998</v>
      </c>
      <c r="M66" s="38">
        <f t="shared" si="7"/>
        <v>116053.33899999998</v>
      </c>
      <c r="N66" s="63"/>
    </row>
    <row r="67" ht="13.5">
      <c r="M67" s="131"/>
    </row>
    <row r="68" ht="13.5">
      <c r="M68" s="131"/>
    </row>
    <row r="69" ht="13.5">
      <c r="M69" s="131"/>
    </row>
  </sheetData>
  <sheetProtection/>
  <mergeCells count="12">
    <mergeCell ref="B4:B5"/>
    <mergeCell ref="C4:D4"/>
    <mergeCell ref="E4:E5"/>
    <mergeCell ref="K4:K5"/>
    <mergeCell ref="A2:M2"/>
    <mergeCell ref="F4:F5"/>
    <mergeCell ref="M4:M5"/>
    <mergeCell ref="N4:N5"/>
    <mergeCell ref="G5:H5"/>
    <mergeCell ref="I5:J5"/>
    <mergeCell ref="L4:L5"/>
    <mergeCell ref="A4:A5"/>
  </mergeCells>
  <printOptions/>
  <pageMargins left="0.75" right="0.75" top="1" bottom="1" header="0.5" footer="0.5"/>
  <pageSetup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">
      <selection activeCell="A2" sqref="A2:K2"/>
    </sheetView>
  </sheetViews>
  <sheetFormatPr defaultColWidth="9.140625" defaultRowHeight="12.75"/>
  <cols>
    <col min="2" max="2" width="32.57421875" style="0" customWidth="1"/>
    <col min="3" max="3" width="15.7109375" style="0" customWidth="1"/>
    <col min="4" max="5" width="17.8515625" style="0" customWidth="1"/>
    <col min="6" max="6" width="17.00390625" style="0" customWidth="1"/>
    <col min="7" max="7" width="14.421875" style="0" customWidth="1"/>
    <col min="8" max="8" width="17.28125" style="0" customWidth="1"/>
    <col min="9" max="10" width="14.421875" style="0" customWidth="1"/>
    <col min="11" max="11" width="14.8515625" style="0" customWidth="1"/>
    <col min="12" max="12" width="21.00390625" style="0" customWidth="1"/>
  </cols>
  <sheetData>
    <row r="1" ht="1.5" customHeight="1"/>
    <row r="2" spans="1:11" ht="53.25" customHeight="1">
      <c r="A2" s="608" t="s">
        <v>915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</row>
    <row r="3" spans="2:12" ht="15" customHeight="1">
      <c r="B3" s="9"/>
      <c r="C3" s="9"/>
      <c r="D3" s="9"/>
      <c r="E3" s="9"/>
      <c r="K3" s="12" t="s">
        <v>6</v>
      </c>
      <c r="L3" s="11"/>
    </row>
    <row r="4" spans="1:12" ht="132.75" customHeight="1">
      <c r="A4" s="593" t="s">
        <v>0</v>
      </c>
      <c r="B4" s="598" t="s">
        <v>31</v>
      </c>
      <c r="C4" s="617" t="s">
        <v>24</v>
      </c>
      <c r="D4" s="627"/>
      <c r="E4" s="625" t="s">
        <v>26</v>
      </c>
      <c r="F4" s="13" t="s">
        <v>25</v>
      </c>
      <c r="G4" s="13" t="s">
        <v>27</v>
      </c>
      <c r="H4" s="13" t="s">
        <v>28</v>
      </c>
      <c r="I4" s="13" t="s">
        <v>29</v>
      </c>
      <c r="J4" s="623" t="s">
        <v>30</v>
      </c>
      <c r="K4" s="633" t="s">
        <v>1</v>
      </c>
      <c r="L4" s="635" t="s">
        <v>12</v>
      </c>
    </row>
    <row r="5" spans="1:12" ht="28.5" customHeight="1">
      <c r="A5" s="593"/>
      <c r="B5" s="599"/>
      <c r="C5" s="1" t="s">
        <v>10</v>
      </c>
      <c r="D5" s="1" t="s">
        <v>5</v>
      </c>
      <c r="E5" s="632"/>
      <c r="F5" s="617" t="s">
        <v>4</v>
      </c>
      <c r="G5" s="618"/>
      <c r="H5" s="617" t="s">
        <v>9</v>
      </c>
      <c r="I5" s="618"/>
      <c r="J5" s="624"/>
      <c r="K5" s="634"/>
      <c r="L5" s="635"/>
    </row>
    <row r="6" spans="1:12" ht="17.25">
      <c r="A6" s="60"/>
      <c r="B6" s="61" t="s">
        <v>102</v>
      </c>
      <c r="C6" s="62"/>
      <c r="D6" s="62"/>
      <c r="E6" s="18">
        <f aca="true" t="shared" si="0" ref="E6:E42">C6+D6</f>
        <v>0</v>
      </c>
      <c r="F6" s="62"/>
      <c r="G6" s="62"/>
      <c r="H6" s="8"/>
      <c r="I6" s="8"/>
      <c r="J6" s="16">
        <f aca="true" t="shared" si="1" ref="J6:J42">F6+G6+H6+I6</f>
        <v>0</v>
      </c>
      <c r="K6" s="20">
        <f aca="true" t="shared" si="2" ref="K6:K42">J6+E6</f>
        <v>0</v>
      </c>
      <c r="L6" s="75"/>
    </row>
    <row r="7" spans="1:12" ht="17.25" hidden="1">
      <c r="A7" s="64"/>
      <c r="B7" s="65" t="s">
        <v>291</v>
      </c>
      <c r="C7" s="66"/>
      <c r="D7" s="66"/>
      <c r="E7" s="18">
        <f t="shared" si="0"/>
        <v>0</v>
      </c>
      <c r="F7" s="66"/>
      <c r="G7" s="66"/>
      <c r="H7" s="8"/>
      <c r="I7" s="8"/>
      <c r="J7" s="16">
        <f t="shared" si="1"/>
        <v>0</v>
      </c>
      <c r="K7" s="20">
        <f t="shared" si="2"/>
        <v>0</v>
      </c>
      <c r="L7" s="75"/>
    </row>
    <row r="8" spans="1:12" ht="17.25">
      <c r="A8" s="64">
        <v>1</v>
      </c>
      <c r="B8" s="67"/>
      <c r="C8" s="6"/>
      <c r="D8" s="6"/>
      <c r="E8" s="18">
        <f t="shared" si="0"/>
        <v>0</v>
      </c>
      <c r="F8" s="6"/>
      <c r="G8" s="6"/>
      <c r="H8" s="6"/>
      <c r="I8" s="6"/>
      <c r="J8" s="16">
        <f t="shared" si="1"/>
        <v>0</v>
      </c>
      <c r="K8" s="20">
        <f t="shared" si="2"/>
        <v>0</v>
      </c>
      <c r="L8" s="75"/>
    </row>
    <row r="9" spans="1:12" ht="17.25">
      <c r="A9" s="64">
        <v>2</v>
      </c>
      <c r="B9" s="67"/>
      <c r="C9" s="6"/>
      <c r="D9" s="6"/>
      <c r="E9" s="18">
        <f t="shared" si="0"/>
        <v>0</v>
      </c>
      <c r="F9" s="6"/>
      <c r="G9" s="6"/>
      <c r="H9" s="6"/>
      <c r="I9" s="6"/>
      <c r="J9" s="16">
        <f t="shared" si="1"/>
        <v>0</v>
      </c>
      <c r="K9" s="20">
        <f t="shared" si="2"/>
        <v>0</v>
      </c>
      <c r="L9" s="75"/>
    </row>
    <row r="10" spans="1:12" ht="17.25">
      <c r="A10" s="64">
        <v>3</v>
      </c>
      <c r="B10" s="67"/>
      <c r="C10" s="6"/>
      <c r="D10" s="6"/>
      <c r="E10" s="18">
        <f t="shared" si="0"/>
        <v>0</v>
      </c>
      <c r="F10" s="6"/>
      <c r="G10" s="6"/>
      <c r="H10" s="6"/>
      <c r="I10" s="6"/>
      <c r="J10" s="16">
        <f t="shared" si="1"/>
        <v>0</v>
      </c>
      <c r="K10" s="20">
        <f t="shared" si="2"/>
        <v>0</v>
      </c>
      <c r="L10" s="75"/>
    </row>
    <row r="11" spans="1:12" ht="15.75" customHeight="1">
      <c r="A11" s="64"/>
      <c r="B11" s="44" t="s">
        <v>42</v>
      </c>
      <c r="C11" s="45">
        <f>SUM(C8:C10)</f>
        <v>0</v>
      </c>
      <c r="D11" s="45">
        <f>SUM(D8:D10)</f>
        <v>0</v>
      </c>
      <c r="E11" s="18">
        <f t="shared" si="0"/>
        <v>0</v>
      </c>
      <c r="F11" s="45">
        <f>SUM(F8:F10)</f>
        <v>0</v>
      </c>
      <c r="G11" s="45">
        <f>SUM(G8:G10)</f>
        <v>0</v>
      </c>
      <c r="H11" s="45">
        <f>SUM(H8:H10)</f>
        <v>0</v>
      </c>
      <c r="I11" s="45">
        <f>SUM(I8:I10)</f>
        <v>0</v>
      </c>
      <c r="J11" s="16">
        <f t="shared" si="1"/>
        <v>0</v>
      </c>
      <c r="K11" s="20">
        <f t="shared" si="2"/>
        <v>0</v>
      </c>
      <c r="L11" s="75"/>
    </row>
    <row r="12" spans="1:12" ht="17.25" hidden="1">
      <c r="A12" s="64"/>
      <c r="B12" s="218"/>
      <c r="C12" s="6"/>
      <c r="D12" s="6"/>
      <c r="E12" s="18">
        <f t="shared" si="0"/>
        <v>0</v>
      </c>
      <c r="F12" s="6"/>
      <c r="G12" s="6"/>
      <c r="H12" s="6"/>
      <c r="I12" s="6"/>
      <c r="J12" s="16">
        <f t="shared" si="1"/>
        <v>0</v>
      </c>
      <c r="K12" s="20">
        <f t="shared" si="2"/>
        <v>0</v>
      </c>
      <c r="L12" s="75"/>
    </row>
    <row r="13" spans="1:12" ht="17.25" hidden="1">
      <c r="A13" s="64">
        <v>1</v>
      </c>
      <c r="B13" s="209"/>
      <c r="C13" s="6"/>
      <c r="D13" s="6"/>
      <c r="E13" s="18">
        <f t="shared" si="0"/>
        <v>0</v>
      </c>
      <c r="F13" s="6"/>
      <c r="G13" s="6"/>
      <c r="H13" s="6"/>
      <c r="I13" s="6"/>
      <c r="J13" s="16">
        <f t="shared" si="1"/>
        <v>0</v>
      </c>
      <c r="K13" s="20">
        <f t="shared" si="2"/>
        <v>0</v>
      </c>
      <c r="L13" s="75"/>
    </row>
    <row r="14" spans="1:12" ht="17.25" hidden="1">
      <c r="A14" s="64"/>
      <c r="B14" s="44" t="s">
        <v>42</v>
      </c>
      <c r="C14" s="45">
        <f aca="true" t="shared" si="3" ref="C14:I14">SUM(C13)</f>
        <v>0</v>
      </c>
      <c r="D14" s="45">
        <f t="shared" si="3"/>
        <v>0</v>
      </c>
      <c r="E14" s="18">
        <f t="shared" si="0"/>
        <v>0</v>
      </c>
      <c r="F14" s="45">
        <f t="shared" si="3"/>
        <v>0</v>
      </c>
      <c r="G14" s="45">
        <f t="shared" si="3"/>
        <v>0</v>
      </c>
      <c r="H14" s="45">
        <f t="shared" si="3"/>
        <v>0</v>
      </c>
      <c r="I14" s="45">
        <f t="shared" si="3"/>
        <v>0</v>
      </c>
      <c r="J14" s="16">
        <f t="shared" si="1"/>
        <v>0</v>
      </c>
      <c r="K14" s="20">
        <f t="shared" si="2"/>
        <v>0</v>
      </c>
      <c r="L14" s="75"/>
    </row>
    <row r="15" spans="1:12" ht="17.25" hidden="1">
      <c r="A15" s="64"/>
      <c r="B15" s="84"/>
      <c r="C15" s="209"/>
      <c r="D15" s="209"/>
      <c r="E15" s="18">
        <f t="shared" si="0"/>
        <v>0</v>
      </c>
      <c r="F15" s="219"/>
      <c r="G15" s="219"/>
      <c r="H15" s="8"/>
      <c r="I15" s="8"/>
      <c r="J15" s="16">
        <f t="shared" si="1"/>
        <v>0</v>
      </c>
      <c r="K15" s="20">
        <f t="shared" si="2"/>
        <v>0</v>
      </c>
      <c r="L15" s="75"/>
    </row>
    <row r="16" spans="1:12" ht="17.25" hidden="1">
      <c r="A16" s="64">
        <v>1</v>
      </c>
      <c r="B16" s="209"/>
      <c r="C16" s="220"/>
      <c r="D16" s="220"/>
      <c r="E16" s="18">
        <f t="shared" si="0"/>
        <v>0</v>
      </c>
      <c r="F16" s="6"/>
      <c r="G16" s="219"/>
      <c r="H16" s="8"/>
      <c r="I16" s="8"/>
      <c r="J16" s="16">
        <f t="shared" si="1"/>
        <v>0</v>
      </c>
      <c r="K16" s="20">
        <f t="shared" si="2"/>
        <v>0</v>
      </c>
      <c r="L16" s="75"/>
    </row>
    <row r="17" spans="1:12" ht="17.25" hidden="1">
      <c r="A17" s="64"/>
      <c r="B17" s="44" t="s">
        <v>42</v>
      </c>
      <c r="C17" s="221">
        <f aca="true" t="shared" si="4" ref="C17:I17">SUM(C16)</f>
        <v>0</v>
      </c>
      <c r="D17" s="221">
        <f t="shared" si="4"/>
        <v>0</v>
      </c>
      <c r="E17" s="18">
        <f t="shared" si="0"/>
        <v>0</v>
      </c>
      <c r="F17" s="221">
        <f t="shared" si="4"/>
        <v>0</v>
      </c>
      <c r="G17" s="221">
        <f t="shared" si="4"/>
        <v>0</v>
      </c>
      <c r="H17" s="221">
        <f t="shared" si="4"/>
        <v>0</v>
      </c>
      <c r="I17" s="221">
        <f t="shared" si="4"/>
        <v>0</v>
      </c>
      <c r="J17" s="16">
        <f t="shared" si="1"/>
        <v>0</v>
      </c>
      <c r="K17" s="20">
        <f t="shared" si="2"/>
        <v>0</v>
      </c>
      <c r="L17" s="75"/>
    </row>
    <row r="18" spans="1:12" ht="17.25" hidden="1">
      <c r="A18" s="64"/>
      <c r="B18" s="65"/>
      <c r="C18" s="66"/>
      <c r="D18" s="66"/>
      <c r="E18" s="18">
        <f t="shared" si="0"/>
        <v>0</v>
      </c>
      <c r="F18" s="222"/>
      <c r="G18" s="222"/>
      <c r="H18" s="8"/>
      <c r="I18" s="8"/>
      <c r="J18" s="16">
        <f t="shared" si="1"/>
        <v>0</v>
      </c>
      <c r="K18" s="20">
        <f t="shared" si="2"/>
        <v>0</v>
      </c>
      <c r="L18" s="75"/>
    </row>
    <row r="19" spans="1:12" ht="17.25" hidden="1">
      <c r="A19" s="64">
        <v>1</v>
      </c>
      <c r="B19" s="223"/>
      <c r="C19" s="6"/>
      <c r="D19" s="6"/>
      <c r="E19" s="18">
        <f t="shared" si="0"/>
        <v>0</v>
      </c>
      <c r="F19" s="6"/>
      <c r="G19" s="6"/>
      <c r="H19" s="6"/>
      <c r="I19" s="6"/>
      <c r="J19" s="16">
        <f t="shared" si="1"/>
        <v>0</v>
      </c>
      <c r="K19" s="20">
        <f t="shared" si="2"/>
        <v>0</v>
      </c>
      <c r="L19" s="75"/>
    </row>
    <row r="20" spans="1:12" ht="17.25" hidden="1">
      <c r="A20" s="64">
        <v>2</v>
      </c>
      <c r="B20" s="209"/>
      <c r="C20" s="6"/>
      <c r="D20" s="6"/>
      <c r="E20" s="18">
        <f t="shared" si="0"/>
        <v>0</v>
      </c>
      <c r="F20" s="6"/>
      <c r="G20" s="6"/>
      <c r="H20" s="6"/>
      <c r="I20" s="6"/>
      <c r="J20" s="16">
        <f t="shared" si="1"/>
        <v>0</v>
      </c>
      <c r="K20" s="20">
        <f t="shared" si="2"/>
        <v>0</v>
      </c>
      <c r="L20" s="75"/>
    </row>
    <row r="21" spans="1:12" ht="17.25" hidden="1">
      <c r="A21" s="64"/>
      <c r="B21" s="44" t="s">
        <v>42</v>
      </c>
      <c r="C21" s="45">
        <f aca="true" t="shared" si="5" ref="C21:I21">SUM(C19:C20)</f>
        <v>0</v>
      </c>
      <c r="D21" s="45">
        <f t="shared" si="5"/>
        <v>0</v>
      </c>
      <c r="E21" s="18">
        <f t="shared" si="0"/>
        <v>0</v>
      </c>
      <c r="F21" s="45">
        <f t="shared" si="5"/>
        <v>0</v>
      </c>
      <c r="G21" s="45">
        <f t="shared" si="5"/>
        <v>0</v>
      </c>
      <c r="H21" s="45">
        <f t="shared" si="5"/>
        <v>0</v>
      </c>
      <c r="I21" s="45">
        <f t="shared" si="5"/>
        <v>0</v>
      </c>
      <c r="J21" s="16">
        <f t="shared" si="1"/>
        <v>0</v>
      </c>
      <c r="K21" s="20">
        <f t="shared" si="2"/>
        <v>0</v>
      </c>
      <c r="L21" s="75"/>
    </row>
    <row r="22" spans="1:12" ht="17.25" hidden="1">
      <c r="A22" s="64"/>
      <c r="B22" s="65"/>
      <c r="C22" s="220"/>
      <c r="D22" s="220"/>
      <c r="E22" s="18">
        <f t="shared" si="0"/>
        <v>0</v>
      </c>
      <c r="F22" s="220"/>
      <c r="G22" s="220"/>
      <c r="H22" s="8"/>
      <c r="I22" s="8"/>
      <c r="J22" s="16">
        <f t="shared" si="1"/>
        <v>0</v>
      </c>
      <c r="K22" s="20">
        <f t="shared" si="2"/>
        <v>0</v>
      </c>
      <c r="L22" s="75"/>
    </row>
    <row r="23" spans="1:12" ht="17.25" hidden="1">
      <c r="A23" s="211"/>
      <c r="B23" s="224"/>
      <c r="C23" s="220"/>
      <c r="D23" s="220"/>
      <c r="E23" s="18">
        <f t="shared" si="0"/>
        <v>0</v>
      </c>
      <c r="F23" s="220"/>
      <c r="G23" s="220"/>
      <c r="H23" s="8"/>
      <c r="I23" s="8"/>
      <c r="J23" s="16">
        <f t="shared" si="1"/>
        <v>0</v>
      </c>
      <c r="K23" s="20">
        <f t="shared" si="2"/>
        <v>0</v>
      </c>
      <c r="L23" s="75"/>
    </row>
    <row r="24" spans="1:12" ht="17.25" hidden="1">
      <c r="A24" s="211"/>
      <c r="B24" s="44" t="s">
        <v>42</v>
      </c>
      <c r="C24" s="45">
        <f aca="true" t="shared" si="6" ref="C24:I24">SUM(C23)</f>
        <v>0</v>
      </c>
      <c r="D24" s="45">
        <f t="shared" si="6"/>
        <v>0</v>
      </c>
      <c r="E24" s="18">
        <f t="shared" si="0"/>
        <v>0</v>
      </c>
      <c r="F24" s="45">
        <f t="shared" si="6"/>
        <v>0</v>
      </c>
      <c r="G24" s="45">
        <f t="shared" si="6"/>
        <v>0</v>
      </c>
      <c r="H24" s="45">
        <f t="shared" si="6"/>
        <v>0</v>
      </c>
      <c r="I24" s="45">
        <f t="shared" si="6"/>
        <v>0</v>
      </c>
      <c r="J24" s="16">
        <f t="shared" si="1"/>
        <v>0</v>
      </c>
      <c r="K24" s="20">
        <f t="shared" si="2"/>
        <v>0</v>
      </c>
      <c r="L24" s="75"/>
    </row>
    <row r="25" spans="1:12" ht="17.25" hidden="1">
      <c r="A25" s="64"/>
      <c r="B25" s="225"/>
      <c r="C25" s="66"/>
      <c r="D25" s="66"/>
      <c r="E25" s="18">
        <f t="shared" si="0"/>
        <v>0</v>
      </c>
      <c r="F25" s="66"/>
      <c r="G25" s="66"/>
      <c r="H25" s="8"/>
      <c r="I25" s="8"/>
      <c r="J25" s="16">
        <f t="shared" si="1"/>
        <v>0</v>
      </c>
      <c r="K25" s="20">
        <f t="shared" si="2"/>
        <v>0</v>
      </c>
      <c r="L25" s="75"/>
    </row>
    <row r="26" spans="1:12" ht="17.25" hidden="1">
      <c r="A26" s="64">
        <v>1</v>
      </c>
      <c r="B26" s="226"/>
      <c r="C26" s="220"/>
      <c r="D26" s="220"/>
      <c r="E26" s="18">
        <f t="shared" si="0"/>
        <v>0</v>
      </c>
      <c r="F26" s="220"/>
      <c r="G26" s="220"/>
      <c r="H26" s="8"/>
      <c r="I26" s="8"/>
      <c r="J26" s="16">
        <f t="shared" si="1"/>
        <v>0</v>
      </c>
      <c r="K26" s="20">
        <f t="shared" si="2"/>
        <v>0</v>
      </c>
      <c r="L26" s="75"/>
    </row>
    <row r="27" spans="1:12" ht="4.5" customHeight="1" hidden="1">
      <c r="A27" s="64">
        <v>2</v>
      </c>
      <c r="B27" s="226"/>
      <c r="C27" s="220"/>
      <c r="D27" s="220"/>
      <c r="E27" s="18">
        <f t="shared" si="0"/>
        <v>0</v>
      </c>
      <c r="F27" s="220"/>
      <c r="G27" s="220"/>
      <c r="H27" s="8"/>
      <c r="I27" s="8"/>
      <c r="J27" s="16">
        <f t="shared" si="1"/>
        <v>0</v>
      </c>
      <c r="K27" s="20">
        <f t="shared" si="2"/>
        <v>0</v>
      </c>
      <c r="L27" s="75"/>
    </row>
    <row r="28" spans="1:12" ht="17.25" hidden="1">
      <c r="A28" s="64"/>
      <c r="B28" s="44" t="s">
        <v>42</v>
      </c>
      <c r="C28" s="45">
        <f aca="true" t="shared" si="7" ref="C28:I28">SUM(C26:C27)</f>
        <v>0</v>
      </c>
      <c r="D28" s="45">
        <f t="shared" si="7"/>
        <v>0</v>
      </c>
      <c r="E28" s="18">
        <f t="shared" si="0"/>
        <v>0</v>
      </c>
      <c r="F28" s="45">
        <f t="shared" si="7"/>
        <v>0</v>
      </c>
      <c r="G28" s="45">
        <f t="shared" si="7"/>
        <v>0</v>
      </c>
      <c r="H28" s="45">
        <f t="shared" si="7"/>
        <v>0</v>
      </c>
      <c r="I28" s="45">
        <f t="shared" si="7"/>
        <v>0</v>
      </c>
      <c r="J28" s="16">
        <f t="shared" si="1"/>
        <v>0</v>
      </c>
      <c r="K28" s="20">
        <f t="shared" si="2"/>
        <v>0</v>
      </c>
      <c r="L28" s="75"/>
    </row>
    <row r="29" spans="1:12" ht="17.25" hidden="1">
      <c r="A29" s="64"/>
      <c r="B29" s="225"/>
      <c r="C29" s="8"/>
      <c r="D29" s="8"/>
      <c r="E29" s="18">
        <f t="shared" si="0"/>
        <v>0</v>
      </c>
      <c r="F29" s="8"/>
      <c r="G29" s="8"/>
      <c r="H29" s="8"/>
      <c r="I29" s="8"/>
      <c r="J29" s="16">
        <f t="shared" si="1"/>
        <v>0</v>
      </c>
      <c r="K29" s="20">
        <f t="shared" si="2"/>
        <v>0</v>
      </c>
      <c r="L29" s="75"/>
    </row>
    <row r="30" spans="1:12" ht="17.25" hidden="1">
      <c r="A30" s="64">
        <v>1</v>
      </c>
      <c r="B30" s="95"/>
      <c r="C30" s="8"/>
      <c r="D30" s="8"/>
      <c r="E30" s="18">
        <f t="shared" si="0"/>
        <v>0</v>
      </c>
      <c r="F30" s="8"/>
      <c r="G30" s="8"/>
      <c r="H30" s="8"/>
      <c r="I30" s="8"/>
      <c r="J30" s="16">
        <f t="shared" si="1"/>
        <v>0</v>
      </c>
      <c r="K30" s="20">
        <f t="shared" si="2"/>
        <v>0</v>
      </c>
      <c r="L30" s="75"/>
    </row>
    <row r="31" spans="1:12" ht="17.25" hidden="1">
      <c r="A31" s="64"/>
      <c r="B31" s="44" t="s">
        <v>42</v>
      </c>
      <c r="C31" s="45">
        <f aca="true" t="shared" si="8" ref="C31:I31">SUM(C30)</f>
        <v>0</v>
      </c>
      <c r="D31" s="45">
        <f t="shared" si="8"/>
        <v>0</v>
      </c>
      <c r="E31" s="18">
        <f t="shared" si="0"/>
        <v>0</v>
      </c>
      <c r="F31" s="45">
        <f t="shared" si="8"/>
        <v>0</v>
      </c>
      <c r="G31" s="45">
        <f t="shared" si="8"/>
        <v>0</v>
      </c>
      <c r="H31" s="45">
        <f t="shared" si="8"/>
        <v>0</v>
      </c>
      <c r="I31" s="45">
        <f t="shared" si="8"/>
        <v>0</v>
      </c>
      <c r="J31" s="16">
        <f t="shared" si="1"/>
        <v>0</v>
      </c>
      <c r="K31" s="20">
        <f t="shared" si="2"/>
        <v>0</v>
      </c>
      <c r="L31" s="75"/>
    </row>
    <row r="32" spans="1:12" ht="17.25" hidden="1">
      <c r="A32" s="64"/>
      <c r="B32" s="65"/>
      <c r="C32" s="220"/>
      <c r="D32" s="220"/>
      <c r="E32" s="18">
        <f t="shared" si="0"/>
        <v>0</v>
      </c>
      <c r="F32" s="220"/>
      <c r="G32" s="220"/>
      <c r="H32" s="8"/>
      <c r="I32" s="8"/>
      <c r="J32" s="16">
        <f t="shared" si="1"/>
        <v>0</v>
      </c>
      <c r="K32" s="20">
        <f t="shared" si="2"/>
        <v>0</v>
      </c>
      <c r="L32" s="75"/>
    </row>
    <row r="33" spans="1:12" ht="17.25" hidden="1">
      <c r="A33" s="64"/>
      <c r="B33" s="209"/>
      <c r="C33" s="8"/>
      <c r="D33" s="8"/>
      <c r="E33" s="18">
        <f t="shared" si="0"/>
        <v>0</v>
      </c>
      <c r="F33" s="8"/>
      <c r="G33" s="8"/>
      <c r="H33" s="8"/>
      <c r="I33" s="8"/>
      <c r="J33" s="16">
        <f t="shared" si="1"/>
        <v>0</v>
      </c>
      <c r="K33" s="20">
        <f t="shared" si="2"/>
        <v>0</v>
      </c>
      <c r="L33" s="75"/>
    </row>
    <row r="34" spans="1:12" ht="17.25" hidden="1">
      <c r="A34" s="64"/>
      <c r="B34" s="209"/>
      <c r="C34" s="8"/>
      <c r="D34" s="8"/>
      <c r="E34" s="18">
        <f t="shared" si="0"/>
        <v>0</v>
      </c>
      <c r="F34" s="8"/>
      <c r="G34" s="8"/>
      <c r="H34" s="8"/>
      <c r="I34" s="8"/>
      <c r="J34" s="16">
        <f t="shared" si="1"/>
        <v>0</v>
      </c>
      <c r="K34" s="20">
        <f t="shared" si="2"/>
        <v>0</v>
      </c>
      <c r="L34" s="75"/>
    </row>
    <row r="35" spans="1:12" ht="17.25" hidden="1">
      <c r="A35" s="64"/>
      <c r="B35" s="209"/>
      <c r="C35" s="8"/>
      <c r="D35" s="8"/>
      <c r="E35" s="18">
        <f t="shared" si="0"/>
        <v>0</v>
      </c>
      <c r="F35" s="8"/>
      <c r="G35" s="8"/>
      <c r="H35" s="8"/>
      <c r="I35" s="8"/>
      <c r="J35" s="16">
        <f t="shared" si="1"/>
        <v>0</v>
      </c>
      <c r="K35" s="20">
        <f t="shared" si="2"/>
        <v>0</v>
      </c>
      <c r="L35" s="75"/>
    </row>
    <row r="36" spans="1:12" ht="17.25" hidden="1">
      <c r="A36" s="64"/>
      <c r="B36" s="209"/>
      <c r="C36" s="8"/>
      <c r="D36" s="8"/>
      <c r="E36" s="18">
        <f t="shared" si="0"/>
        <v>0</v>
      </c>
      <c r="F36" s="8"/>
      <c r="G36" s="8"/>
      <c r="H36" s="8"/>
      <c r="I36" s="8"/>
      <c r="J36" s="16">
        <f t="shared" si="1"/>
        <v>0</v>
      </c>
      <c r="K36" s="20">
        <f t="shared" si="2"/>
        <v>0</v>
      </c>
      <c r="L36" s="75"/>
    </row>
    <row r="37" spans="1:12" ht="17.25" hidden="1">
      <c r="A37" s="64"/>
      <c r="B37" s="209"/>
      <c r="C37" s="8"/>
      <c r="D37" s="8"/>
      <c r="E37" s="18">
        <f t="shared" si="0"/>
        <v>0</v>
      </c>
      <c r="F37" s="8"/>
      <c r="G37" s="8"/>
      <c r="H37" s="8"/>
      <c r="I37" s="8"/>
      <c r="J37" s="16">
        <f t="shared" si="1"/>
        <v>0</v>
      </c>
      <c r="K37" s="20">
        <f t="shared" si="2"/>
        <v>0</v>
      </c>
      <c r="L37" s="75"/>
    </row>
    <row r="38" spans="1:12" ht="17.25" hidden="1">
      <c r="A38" s="64"/>
      <c r="B38" s="209" t="s">
        <v>378</v>
      </c>
      <c r="C38" s="8"/>
      <c r="D38" s="8"/>
      <c r="E38" s="18"/>
      <c r="F38" s="8"/>
      <c r="G38" s="8"/>
      <c r="H38" s="8"/>
      <c r="I38" s="8"/>
      <c r="J38" s="16"/>
      <c r="K38" s="20"/>
      <c r="L38" s="75"/>
    </row>
    <row r="39" spans="1:12" ht="17.25" hidden="1">
      <c r="A39" s="64"/>
      <c r="B39" s="209" t="s">
        <v>378</v>
      </c>
      <c r="C39" s="8"/>
      <c r="D39" s="8"/>
      <c r="E39" s="18"/>
      <c r="F39" s="8"/>
      <c r="G39" s="8"/>
      <c r="H39" s="8"/>
      <c r="I39" s="8"/>
      <c r="J39" s="16"/>
      <c r="K39" s="20"/>
      <c r="L39" s="75"/>
    </row>
    <row r="40" spans="1:12" ht="17.25" hidden="1">
      <c r="A40" s="64"/>
      <c r="B40" s="209" t="s">
        <v>378</v>
      </c>
      <c r="C40" s="8"/>
      <c r="D40" s="8"/>
      <c r="E40" s="18"/>
      <c r="F40" s="8"/>
      <c r="G40" s="8"/>
      <c r="H40" s="8"/>
      <c r="I40" s="8"/>
      <c r="J40" s="16"/>
      <c r="K40" s="20"/>
      <c r="L40" s="75"/>
    </row>
    <row r="41" spans="1:12" ht="17.25" hidden="1">
      <c r="A41" s="64"/>
      <c r="B41" s="44" t="s">
        <v>42</v>
      </c>
      <c r="C41" s="45">
        <f aca="true" t="shared" si="9" ref="C41:I41">SUM(C33:C37)</f>
        <v>0</v>
      </c>
      <c r="D41" s="45">
        <f t="shared" si="9"/>
        <v>0</v>
      </c>
      <c r="E41" s="18">
        <f t="shared" si="0"/>
        <v>0</v>
      </c>
      <c r="F41" s="45">
        <f t="shared" si="9"/>
        <v>0</v>
      </c>
      <c r="G41" s="45">
        <f t="shared" si="9"/>
        <v>0</v>
      </c>
      <c r="H41" s="45">
        <f t="shared" si="9"/>
        <v>0</v>
      </c>
      <c r="I41" s="45">
        <f t="shared" si="9"/>
        <v>0</v>
      </c>
      <c r="J41" s="16">
        <f t="shared" si="1"/>
        <v>0</v>
      </c>
      <c r="K41" s="20">
        <f t="shared" si="2"/>
        <v>0</v>
      </c>
      <c r="L41" s="75"/>
    </row>
    <row r="42" spans="1:12" ht="17.25">
      <c r="A42" s="227"/>
      <c r="B42" s="57" t="s">
        <v>58</v>
      </c>
      <c r="C42" s="38">
        <f aca="true" t="shared" si="10" ref="C42:I42">SUM(C41+C31+C28+C24+C21+C17+C14+C11)</f>
        <v>0</v>
      </c>
      <c r="D42" s="38">
        <f t="shared" si="10"/>
        <v>0</v>
      </c>
      <c r="E42" s="18">
        <f t="shared" si="0"/>
        <v>0</v>
      </c>
      <c r="F42" s="38">
        <f t="shared" si="10"/>
        <v>0</v>
      </c>
      <c r="G42" s="38">
        <f t="shared" si="10"/>
        <v>0</v>
      </c>
      <c r="H42" s="38">
        <f t="shared" si="10"/>
        <v>0</v>
      </c>
      <c r="I42" s="38">
        <f t="shared" si="10"/>
        <v>0</v>
      </c>
      <c r="J42" s="16">
        <f t="shared" si="1"/>
        <v>0</v>
      </c>
      <c r="K42" s="20">
        <f t="shared" si="2"/>
        <v>0</v>
      </c>
      <c r="L42" s="75"/>
    </row>
    <row r="43" ht="12.75">
      <c r="K43" s="58"/>
    </row>
    <row r="44" ht="12.75">
      <c r="K44" s="58"/>
    </row>
    <row r="45" ht="12.75">
      <c r="K45" s="58"/>
    </row>
  </sheetData>
  <sheetProtection/>
  <mergeCells count="10">
    <mergeCell ref="L4:L5"/>
    <mergeCell ref="A2:K2"/>
    <mergeCell ref="A4:A5"/>
    <mergeCell ref="B4:B5"/>
    <mergeCell ref="C4:D4"/>
    <mergeCell ref="E4:E5"/>
    <mergeCell ref="J4:J5"/>
    <mergeCell ref="K4:K5"/>
    <mergeCell ref="F5:G5"/>
    <mergeCell ref="H5:I5"/>
  </mergeCells>
  <printOptions/>
  <pageMargins left="0.75" right="0.75" top="1" bottom="1" header="0.5" footer="0.5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19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4" sqref="A4"/>
    </sheetView>
  </sheetViews>
  <sheetFormatPr defaultColWidth="9.140625" defaultRowHeight="12.75"/>
  <cols>
    <col min="1" max="1" width="4.00390625" style="412" customWidth="1"/>
    <col min="2" max="2" width="38.57421875" style="412" customWidth="1"/>
    <col min="3" max="3" width="15.28125" style="412" customWidth="1"/>
    <col min="4" max="4" width="11.57421875" style="412" customWidth="1"/>
    <col min="5" max="5" width="11.7109375" style="412" customWidth="1"/>
    <col min="6" max="6" width="13.28125" style="412" customWidth="1"/>
    <col min="7" max="7" width="11.140625" style="412" customWidth="1"/>
    <col min="8" max="8" width="8.7109375" style="412" customWidth="1"/>
    <col min="9" max="9" width="14.8515625" style="412" customWidth="1"/>
    <col min="10" max="10" width="11.8515625" style="412" customWidth="1"/>
    <col min="11" max="11" width="13.7109375" style="412" customWidth="1"/>
    <col min="12" max="12" width="13.8515625" style="412" customWidth="1"/>
    <col min="13" max="13" width="17.7109375" style="412" customWidth="1"/>
    <col min="14" max="14" width="48.00390625" style="412" customWidth="1"/>
    <col min="15" max="16384" width="9.140625" style="412" customWidth="1"/>
  </cols>
  <sheetData>
    <row r="1" ht="1.5" customHeight="1" hidden="1"/>
    <row r="2" spans="1:14" ht="25.5" customHeight="1" hidden="1">
      <c r="A2" s="654" t="s">
        <v>620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</row>
    <row r="3" spans="1:13" ht="68.25" customHeight="1">
      <c r="A3" s="608" t="s">
        <v>941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</row>
    <row r="4" spans="2:14" ht="29.25" customHeight="1">
      <c r="B4" s="21"/>
      <c r="C4" s="21"/>
      <c r="D4" s="21"/>
      <c r="E4" s="21"/>
      <c r="F4" s="21"/>
      <c r="M4" s="24" t="s">
        <v>6</v>
      </c>
      <c r="N4" s="413"/>
    </row>
    <row r="5" spans="1:14" ht="174.75" customHeight="1">
      <c r="A5" s="640" t="s">
        <v>0</v>
      </c>
      <c r="B5" s="643" t="s">
        <v>31</v>
      </c>
      <c r="C5" s="619" t="s">
        <v>307</v>
      </c>
      <c r="D5" s="655"/>
      <c r="E5" s="656" t="s">
        <v>308</v>
      </c>
      <c r="F5" s="645" t="s">
        <v>309</v>
      </c>
      <c r="G5" s="29" t="s">
        <v>7</v>
      </c>
      <c r="H5" s="29" t="s">
        <v>8</v>
      </c>
      <c r="I5" s="29" t="s">
        <v>7</v>
      </c>
      <c r="J5" s="29" t="s">
        <v>8</v>
      </c>
      <c r="K5" s="656" t="s">
        <v>310</v>
      </c>
      <c r="L5" s="645" t="s">
        <v>311</v>
      </c>
      <c r="M5" s="647" t="s">
        <v>1</v>
      </c>
      <c r="N5" s="653" t="s">
        <v>12</v>
      </c>
    </row>
    <row r="6" spans="1:14" ht="57.75" customHeight="1">
      <c r="A6" s="640"/>
      <c r="B6" s="644"/>
      <c r="C6" s="29" t="s">
        <v>10</v>
      </c>
      <c r="D6" s="29" t="s">
        <v>5</v>
      </c>
      <c r="E6" s="657"/>
      <c r="F6" s="658"/>
      <c r="G6" s="619" t="s">
        <v>4</v>
      </c>
      <c r="H6" s="620"/>
      <c r="I6" s="619" t="s">
        <v>9</v>
      </c>
      <c r="J6" s="620"/>
      <c r="K6" s="657"/>
      <c r="L6" s="646"/>
      <c r="M6" s="648"/>
      <c r="N6" s="653"/>
    </row>
    <row r="7" spans="1:14" ht="17.25">
      <c r="A7" s="212"/>
      <c r="B7" s="217" t="s">
        <v>18</v>
      </c>
      <c r="C7" s="315"/>
      <c r="D7" s="315"/>
      <c r="E7" s="315"/>
      <c r="F7" s="18">
        <f aca="true" t="shared" si="0" ref="F7:F93">C7+D7+E7</f>
        <v>0</v>
      </c>
      <c r="G7" s="315"/>
      <c r="H7" s="315"/>
      <c r="I7" s="22"/>
      <c r="J7" s="22"/>
      <c r="K7" s="22"/>
      <c r="L7" s="18">
        <f aca="true" t="shared" si="1" ref="L7:L93">G7+H7+I7+J7+K7</f>
        <v>0</v>
      </c>
      <c r="M7" s="19">
        <f aca="true" t="shared" si="2" ref="M7:M161">L7+F7</f>
        <v>0</v>
      </c>
      <c r="N7" s="414"/>
    </row>
    <row r="8" spans="1:14" ht="17.25">
      <c r="A8" s="212"/>
      <c r="B8" s="415" t="s">
        <v>262</v>
      </c>
      <c r="C8" s="315"/>
      <c r="D8" s="315"/>
      <c r="E8" s="315"/>
      <c r="F8" s="18">
        <f t="shared" si="0"/>
        <v>0</v>
      </c>
      <c r="G8" s="315"/>
      <c r="H8" s="315"/>
      <c r="I8" s="22"/>
      <c r="J8" s="22"/>
      <c r="K8" s="22"/>
      <c r="L8" s="18">
        <f t="shared" si="1"/>
        <v>0</v>
      </c>
      <c r="M8" s="19">
        <f t="shared" si="2"/>
        <v>0</v>
      </c>
      <c r="N8" s="414"/>
    </row>
    <row r="9" spans="1:14" ht="17.25">
      <c r="A9" s="416">
        <v>1</v>
      </c>
      <c r="B9" s="417" t="s">
        <v>462</v>
      </c>
      <c r="C9" s="315"/>
      <c r="D9" s="315"/>
      <c r="E9" s="315"/>
      <c r="F9" s="18">
        <f t="shared" si="0"/>
        <v>0</v>
      </c>
      <c r="G9" s="315"/>
      <c r="H9" s="315"/>
      <c r="I9" s="22"/>
      <c r="J9" s="22">
        <v>659.5</v>
      </c>
      <c r="K9" s="22">
        <v>276.5</v>
      </c>
      <c r="L9" s="18">
        <f t="shared" si="1"/>
        <v>936</v>
      </c>
      <c r="M9" s="19">
        <f t="shared" si="2"/>
        <v>936</v>
      </c>
      <c r="N9" s="414" t="s">
        <v>464</v>
      </c>
    </row>
    <row r="10" spans="1:14" ht="17.25">
      <c r="A10" s="416">
        <v>2</v>
      </c>
      <c r="B10" s="417" t="s">
        <v>263</v>
      </c>
      <c r="C10" s="315"/>
      <c r="D10" s="315"/>
      <c r="E10" s="315"/>
      <c r="F10" s="18">
        <f t="shared" si="0"/>
        <v>0</v>
      </c>
      <c r="G10" s="315"/>
      <c r="H10" s="315"/>
      <c r="I10" s="22"/>
      <c r="J10" s="22">
        <v>1787.6</v>
      </c>
      <c r="K10" s="22">
        <v>811.8</v>
      </c>
      <c r="L10" s="18">
        <f t="shared" si="1"/>
        <v>2599.3999999999996</v>
      </c>
      <c r="M10" s="19">
        <f t="shared" si="2"/>
        <v>2599.3999999999996</v>
      </c>
      <c r="N10" s="414" t="s">
        <v>464</v>
      </c>
    </row>
    <row r="11" spans="1:14" ht="17.25">
      <c r="A11" s="416">
        <v>3</v>
      </c>
      <c r="B11" s="417" t="s">
        <v>264</v>
      </c>
      <c r="C11" s="315"/>
      <c r="D11" s="315"/>
      <c r="E11" s="315"/>
      <c r="F11" s="18">
        <f t="shared" si="0"/>
        <v>0</v>
      </c>
      <c r="G11" s="315"/>
      <c r="H11" s="315"/>
      <c r="I11" s="22"/>
      <c r="J11" s="22">
        <v>566.2</v>
      </c>
      <c r="K11" s="22">
        <v>221.8</v>
      </c>
      <c r="L11" s="18">
        <f t="shared" si="1"/>
        <v>788</v>
      </c>
      <c r="M11" s="19">
        <f t="shared" si="2"/>
        <v>788</v>
      </c>
      <c r="N11" s="414" t="s">
        <v>464</v>
      </c>
    </row>
    <row r="12" spans="1:14" ht="17.25">
      <c r="A12" s="416">
        <v>4</v>
      </c>
      <c r="B12" s="417" t="s">
        <v>265</v>
      </c>
      <c r="C12" s="315"/>
      <c r="D12" s="315"/>
      <c r="E12" s="315"/>
      <c r="F12" s="18">
        <f t="shared" si="0"/>
        <v>0</v>
      </c>
      <c r="G12" s="315"/>
      <c r="H12" s="315"/>
      <c r="I12" s="22">
        <v>649.2</v>
      </c>
      <c r="J12" s="22"/>
      <c r="K12" s="22">
        <v>285.7</v>
      </c>
      <c r="L12" s="18">
        <f t="shared" si="1"/>
        <v>934.9000000000001</v>
      </c>
      <c r="M12" s="19">
        <f t="shared" si="2"/>
        <v>934.9000000000001</v>
      </c>
      <c r="N12" s="414" t="s">
        <v>464</v>
      </c>
    </row>
    <row r="13" spans="1:14" ht="17.25">
      <c r="A13" s="416">
        <v>5</v>
      </c>
      <c r="B13" s="417" t="s">
        <v>266</v>
      </c>
      <c r="C13" s="315"/>
      <c r="D13" s="315"/>
      <c r="E13" s="315"/>
      <c r="F13" s="18">
        <f t="shared" si="0"/>
        <v>0</v>
      </c>
      <c r="G13" s="315"/>
      <c r="H13" s="315"/>
      <c r="I13" s="22">
        <v>652</v>
      </c>
      <c r="J13" s="22"/>
      <c r="K13" s="22">
        <v>399.3</v>
      </c>
      <c r="L13" s="18">
        <f t="shared" si="1"/>
        <v>1051.3</v>
      </c>
      <c r="M13" s="19">
        <f t="shared" si="2"/>
        <v>1051.3</v>
      </c>
      <c r="N13" s="414" t="s">
        <v>464</v>
      </c>
    </row>
    <row r="14" spans="1:14" ht="17.25">
      <c r="A14" s="416"/>
      <c r="B14" s="418" t="s">
        <v>42</v>
      </c>
      <c r="C14" s="419">
        <f>SUM(C9:C13)</f>
        <v>0</v>
      </c>
      <c r="D14" s="419">
        <f aca="true" t="shared" si="3" ref="D14:K14">SUM(D9:D13)</f>
        <v>0</v>
      </c>
      <c r="E14" s="419">
        <f t="shared" si="3"/>
        <v>0</v>
      </c>
      <c r="F14" s="18">
        <f t="shared" si="0"/>
        <v>0</v>
      </c>
      <c r="G14" s="419">
        <f t="shared" si="3"/>
        <v>0</v>
      </c>
      <c r="H14" s="419">
        <f t="shared" si="3"/>
        <v>0</v>
      </c>
      <c r="I14" s="419">
        <f t="shared" si="3"/>
        <v>1301.2</v>
      </c>
      <c r="J14" s="419">
        <f t="shared" si="3"/>
        <v>3013.3</v>
      </c>
      <c r="K14" s="419">
        <f t="shared" si="3"/>
        <v>1995.1</v>
      </c>
      <c r="L14" s="18">
        <f t="shared" si="1"/>
        <v>6309.6</v>
      </c>
      <c r="M14" s="19">
        <f t="shared" si="2"/>
        <v>6309.6</v>
      </c>
      <c r="N14" s="414"/>
    </row>
    <row r="15" spans="1:14" ht="17.25">
      <c r="A15" s="416"/>
      <c r="B15" s="420" t="s">
        <v>463</v>
      </c>
      <c r="C15" s="248"/>
      <c r="D15" s="248"/>
      <c r="E15" s="248"/>
      <c r="F15" s="18">
        <f t="shared" si="0"/>
        <v>0</v>
      </c>
      <c r="G15" s="248"/>
      <c r="H15" s="248"/>
      <c r="I15" s="248"/>
      <c r="J15" s="248"/>
      <c r="K15" s="248"/>
      <c r="L15" s="18">
        <f t="shared" si="1"/>
        <v>0</v>
      </c>
      <c r="M15" s="19">
        <f t="shared" si="2"/>
        <v>0</v>
      </c>
      <c r="N15" s="414"/>
    </row>
    <row r="16" spans="1:14" ht="17.25">
      <c r="A16" s="416">
        <v>1</v>
      </c>
      <c r="B16" s="417" t="s">
        <v>817</v>
      </c>
      <c r="C16" s="248"/>
      <c r="D16" s="248"/>
      <c r="E16" s="248"/>
      <c r="F16" s="18">
        <f t="shared" si="0"/>
        <v>0</v>
      </c>
      <c r="G16" s="248"/>
      <c r="H16" s="248"/>
      <c r="I16" s="248">
        <v>1099.8</v>
      </c>
      <c r="J16" s="248"/>
      <c r="K16" s="248">
        <v>581.6</v>
      </c>
      <c r="L16" s="18">
        <f t="shared" si="1"/>
        <v>1681.4</v>
      </c>
      <c r="M16" s="19">
        <f t="shared" si="2"/>
        <v>1681.4</v>
      </c>
      <c r="N16" s="414" t="s">
        <v>464</v>
      </c>
    </row>
    <row r="17" spans="1:14" ht="36" customHeight="1">
      <c r="A17" s="416">
        <v>2</v>
      </c>
      <c r="B17" s="417" t="s">
        <v>465</v>
      </c>
      <c r="C17" s="248"/>
      <c r="D17" s="248"/>
      <c r="E17" s="248"/>
      <c r="F17" s="18">
        <f t="shared" si="0"/>
        <v>0</v>
      </c>
      <c r="G17" s="248"/>
      <c r="H17" s="248"/>
      <c r="I17" s="248">
        <v>831.9</v>
      </c>
      <c r="J17" s="248"/>
      <c r="K17" s="248">
        <v>379.6</v>
      </c>
      <c r="L17" s="18">
        <f t="shared" si="1"/>
        <v>1211.5</v>
      </c>
      <c r="M17" s="19">
        <f t="shared" si="2"/>
        <v>1211.5</v>
      </c>
      <c r="N17" s="414" t="s">
        <v>464</v>
      </c>
    </row>
    <row r="18" spans="1:14" ht="36" customHeight="1">
      <c r="A18" s="416">
        <v>3</v>
      </c>
      <c r="B18" s="417" t="s">
        <v>818</v>
      </c>
      <c r="C18" s="248"/>
      <c r="D18" s="248"/>
      <c r="E18" s="248"/>
      <c r="F18" s="18">
        <f t="shared" si="0"/>
        <v>0</v>
      </c>
      <c r="G18" s="248"/>
      <c r="H18" s="248"/>
      <c r="I18" s="248">
        <v>535.5</v>
      </c>
      <c r="J18" s="248"/>
      <c r="K18" s="248">
        <v>244.2</v>
      </c>
      <c r="L18" s="18">
        <f t="shared" si="1"/>
        <v>779.7</v>
      </c>
      <c r="M18" s="19">
        <f t="shared" si="2"/>
        <v>779.7</v>
      </c>
      <c r="N18" s="414" t="s">
        <v>464</v>
      </c>
    </row>
    <row r="19" spans="1:14" ht="36" customHeight="1">
      <c r="A19" s="416">
        <v>4</v>
      </c>
      <c r="B19" s="417" t="s">
        <v>466</v>
      </c>
      <c r="C19" s="248"/>
      <c r="D19" s="248"/>
      <c r="E19" s="248"/>
      <c r="F19" s="18">
        <f t="shared" si="0"/>
        <v>0</v>
      </c>
      <c r="G19" s="248"/>
      <c r="H19" s="248"/>
      <c r="I19" s="248">
        <v>751.2</v>
      </c>
      <c r="J19" s="248"/>
      <c r="K19" s="248">
        <v>342.8</v>
      </c>
      <c r="L19" s="18">
        <f t="shared" si="1"/>
        <v>1094</v>
      </c>
      <c r="M19" s="19">
        <f t="shared" si="2"/>
        <v>1094</v>
      </c>
      <c r="N19" s="414" t="s">
        <v>464</v>
      </c>
    </row>
    <row r="20" spans="1:14" ht="36" customHeight="1">
      <c r="A20" s="416">
        <v>5</v>
      </c>
      <c r="B20" s="417" t="s">
        <v>467</v>
      </c>
      <c r="C20" s="248"/>
      <c r="D20" s="248"/>
      <c r="E20" s="248"/>
      <c r="F20" s="18">
        <f t="shared" si="0"/>
        <v>0</v>
      </c>
      <c r="G20" s="248"/>
      <c r="H20" s="248"/>
      <c r="I20" s="248">
        <v>1328.8</v>
      </c>
      <c r="J20" s="248"/>
      <c r="K20" s="248">
        <v>606.4</v>
      </c>
      <c r="L20" s="18">
        <f t="shared" si="1"/>
        <v>1935.1999999999998</v>
      </c>
      <c r="M20" s="19">
        <f t="shared" si="2"/>
        <v>1935.1999999999998</v>
      </c>
      <c r="N20" s="414" t="s">
        <v>464</v>
      </c>
    </row>
    <row r="21" spans="1:14" ht="17.25">
      <c r="A21" s="416">
        <v>6</v>
      </c>
      <c r="B21" s="417" t="s">
        <v>497</v>
      </c>
      <c r="C21" s="248"/>
      <c r="D21" s="248"/>
      <c r="E21" s="248"/>
      <c r="F21" s="18">
        <f t="shared" si="0"/>
        <v>0</v>
      </c>
      <c r="G21" s="248"/>
      <c r="H21" s="248"/>
      <c r="I21" s="248">
        <v>1253.3</v>
      </c>
      <c r="J21" s="248"/>
      <c r="K21" s="248">
        <v>405.6</v>
      </c>
      <c r="L21" s="18">
        <f t="shared" si="1"/>
        <v>1658.9</v>
      </c>
      <c r="M21" s="19">
        <f t="shared" si="2"/>
        <v>1658.9</v>
      </c>
      <c r="N21" s="414" t="s">
        <v>464</v>
      </c>
    </row>
    <row r="22" spans="1:14" ht="17.25">
      <c r="A22" s="416">
        <v>7</v>
      </c>
      <c r="B22" s="417" t="s">
        <v>550</v>
      </c>
      <c r="C22" s="248"/>
      <c r="D22" s="248"/>
      <c r="E22" s="248"/>
      <c r="F22" s="18">
        <f t="shared" si="0"/>
        <v>0</v>
      </c>
      <c r="G22" s="248"/>
      <c r="H22" s="248"/>
      <c r="I22" s="248">
        <v>847.6</v>
      </c>
      <c r="J22" s="248"/>
      <c r="K22" s="248">
        <v>386.8</v>
      </c>
      <c r="L22" s="18">
        <f t="shared" si="1"/>
        <v>1234.4</v>
      </c>
      <c r="M22" s="19">
        <f t="shared" si="2"/>
        <v>1234.4</v>
      </c>
      <c r="N22" s="414" t="s">
        <v>464</v>
      </c>
    </row>
    <row r="23" spans="1:14" ht="17.25">
      <c r="A23" s="416">
        <v>8</v>
      </c>
      <c r="B23" s="417" t="s">
        <v>819</v>
      </c>
      <c r="C23" s="248"/>
      <c r="D23" s="248"/>
      <c r="E23" s="248"/>
      <c r="F23" s="18">
        <f t="shared" si="0"/>
        <v>0</v>
      </c>
      <c r="G23" s="248"/>
      <c r="H23" s="248"/>
      <c r="I23" s="248">
        <v>2140.7</v>
      </c>
      <c r="J23" s="248"/>
      <c r="K23" s="248">
        <v>518.2</v>
      </c>
      <c r="L23" s="18">
        <f t="shared" si="1"/>
        <v>2658.8999999999996</v>
      </c>
      <c r="M23" s="19">
        <f t="shared" si="2"/>
        <v>2658.8999999999996</v>
      </c>
      <c r="N23" s="414" t="s">
        <v>464</v>
      </c>
    </row>
    <row r="24" spans="1:14" ht="17.25">
      <c r="A24" s="416">
        <v>9</v>
      </c>
      <c r="B24" s="417" t="s">
        <v>820</v>
      </c>
      <c r="C24" s="248"/>
      <c r="D24" s="248"/>
      <c r="E24" s="248"/>
      <c r="F24" s="18">
        <f t="shared" si="0"/>
        <v>0</v>
      </c>
      <c r="G24" s="248">
        <v>731.9</v>
      </c>
      <c r="H24" s="248"/>
      <c r="I24" s="248"/>
      <c r="J24" s="248"/>
      <c r="K24" s="248">
        <v>247</v>
      </c>
      <c r="L24" s="18">
        <f t="shared" si="1"/>
        <v>978.9</v>
      </c>
      <c r="M24" s="19">
        <f t="shared" si="2"/>
        <v>978.9</v>
      </c>
      <c r="N24" s="414" t="s">
        <v>464</v>
      </c>
    </row>
    <row r="25" spans="1:14" ht="30.75" customHeight="1">
      <c r="A25" s="416">
        <v>10</v>
      </c>
      <c r="B25" s="417" t="s">
        <v>821</v>
      </c>
      <c r="C25" s="248"/>
      <c r="D25" s="248"/>
      <c r="E25" s="248"/>
      <c r="F25" s="18">
        <f t="shared" si="0"/>
        <v>0</v>
      </c>
      <c r="G25" s="248">
        <v>802.2</v>
      </c>
      <c r="H25" s="248"/>
      <c r="I25" s="248"/>
      <c r="J25" s="248"/>
      <c r="K25" s="248">
        <v>271</v>
      </c>
      <c r="L25" s="18">
        <f t="shared" si="1"/>
        <v>1073.2</v>
      </c>
      <c r="M25" s="19">
        <f t="shared" si="2"/>
        <v>1073.2</v>
      </c>
      <c r="N25" s="414" t="s">
        <v>464</v>
      </c>
    </row>
    <row r="26" spans="1:14" ht="17.25">
      <c r="A26" s="416">
        <v>11</v>
      </c>
      <c r="B26" s="417" t="s">
        <v>822</v>
      </c>
      <c r="C26" s="248"/>
      <c r="D26" s="248"/>
      <c r="E26" s="248"/>
      <c r="F26" s="18">
        <f t="shared" si="0"/>
        <v>0</v>
      </c>
      <c r="G26" s="248">
        <v>625.8</v>
      </c>
      <c r="H26" s="248"/>
      <c r="I26" s="248"/>
      <c r="J26" s="248"/>
      <c r="K26" s="248">
        <v>126.1</v>
      </c>
      <c r="L26" s="18">
        <f t="shared" si="1"/>
        <v>751.9</v>
      </c>
      <c r="M26" s="19">
        <f t="shared" si="2"/>
        <v>751.9</v>
      </c>
      <c r="N26" s="414" t="s">
        <v>464</v>
      </c>
    </row>
    <row r="27" spans="1:14" ht="17.25">
      <c r="A27" s="416">
        <v>12</v>
      </c>
      <c r="B27" s="417" t="s">
        <v>823</v>
      </c>
      <c r="C27" s="248"/>
      <c r="D27" s="248"/>
      <c r="E27" s="248"/>
      <c r="F27" s="18">
        <f t="shared" si="0"/>
        <v>0</v>
      </c>
      <c r="G27" s="248">
        <v>1473.4</v>
      </c>
      <c r="H27" s="248"/>
      <c r="I27" s="248"/>
      <c r="J27" s="248"/>
      <c r="K27" s="248">
        <v>629.9</v>
      </c>
      <c r="L27" s="18">
        <f t="shared" si="1"/>
        <v>2103.3</v>
      </c>
      <c r="M27" s="19">
        <f t="shared" si="2"/>
        <v>2103.3</v>
      </c>
      <c r="N27" s="414" t="s">
        <v>464</v>
      </c>
    </row>
    <row r="28" spans="1:14" ht="17.25">
      <c r="A28" s="416"/>
      <c r="B28" s="418" t="s">
        <v>42</v>
      </c>
      <c r="C28" s="419">
        <f>SUM(C16:C27)</f>
        <v>0</v>
      </c>
      <c r="D28" s="419">
        <f>SUM(D16:D27)</f>
        <v>0</v>
      </c>
      <c r="E28" s="419">
        <f>SUM(E16:E27)</f>
        <v>0</v>
      </c>
      <c r="F28" s="18">
        <f t="shared" si="0"/>
        <v>0</v>
      </c>
      <c r="G28" s="419">
        <f>SUM(G16:G27)</f>
        <v>3633.2999999999997</v>
      </c>
      <c r="H28" s="419">
        <f>SUM(H16:H27)</f>
        <v>0</v>
      </c>
      <c r="I28" s="419">
        <f>SUM(I16:I27)</f>
        <v>8788.8</v>
      </c>
      <c r="J28" s="419">
        <f>SUM(J16:J27)</f>
        <v>0</v>
      </c>
      <c r="K28" s="419">
        <f>SUM(K16:K27)</f>
        <v>4739.2</v>
      </c>
      <c r="L28" s="18">
        <f t="shared" si="1"/>
        <v>17161.3</v>
      </c>
      <c r="M28" s="19">
        <f t="shared" si="2"/>
        <v>17161.3</v>
      </c>
      <c r="N28" s="414"/>
    </row>
    <row r="29" spans="1:14" ht="17.25">
      <c r="A29" s="416" t="s">
        <v>816</v>
      </c>
      <c r="B29" s="420" t="s">
        <v>236</v>
      </c>
      <c r="C29" s="315"/>
      <c r="D29" s="315"/>
      <c r="E29" s="315"/>
      <c r="F29" s="18">
        <f t="shared" si="0"/>
        <v>0</v>
      </c>
      <c r="G29" s="315"/>
      <c r="H29" s="315"/>
      <c r="I29" s="22"/>
      <c r="J29" s="22"/>
      <c r="K29" s="22"/>
      <c r="L29" s="18">
        <f t="shared" si="1"/>
        <v>0</v>
      </c>
      <c r="M29" s="19">
        <f t="shared" si="2"/>
        <v>0</v>
      </c>
      <c r="N29" s="414"/>
    </row>
    <row r="30" spans="1:14" ht="21" customHeight="1">
      <c r="A30" s="416">
        <v>1</v>
      </c>
      <c r="B30" s="417" t="s">
        <v>240</v>
      </c>
      <c r="C30" s="315"/>
      <c r="D30" s="315"/>
      <c r="E30" s="315"/>
      <c r="F30" s="18">
        <f t="shared" si="0"/>
        <v>0</v>
      </c>
      <c r="G30" s="315">
        <v>580</v>
      </c>
      <c r="H30" s="315"/>
      <c r="I30" s="22"/>
      <c r="J30" s="22"/>
      <c r="K30" s="22">
        <v>350.3</v>
      </c>
      <c r="L30" s="18">
        <f t="shared" si="1"/>
        <v>930.3</v>
      </c>
      <c r="M30" s="19">
        <f t="shared" si="2"/>
        <v>930.3</v>
      </c>
      <c r="N30" s="414" t="s">
        <v>508</v>
      </c>
    </row>
    <row r="31" spans="1:14" ht="17.25">
      <c r="A31" s="416">
        <v>2</v>
      </c>
      <c r="B31" s="417" t="s">
        <v>688</v>
      </c>
      <c r="C31" s="315"/>
      <c r="D31" s="315"/>
      <c r="E31" s="315"/>
      <c r="F31" s="18">
        <f t="shared" si="0"/>
        <v>0</v>
      </c>
      <c r="G31" s="315">
        <v>578.2</v>
      </c>
      <c r="H31" s="315"/>
      <c r="I31" s="22"/>
      <c r="J31" s="22"/>
      <c r="K31" s="22">
        <v>1391.1</v>
      </c>
      <c r="L31" s="18">
        <f t="shared" si="1"/>
        <v>1969.3</v>
      </c>
      <c r="M31" s="19">
        <f t="shared" si="2"/>
        <v>1969.3</v>
      </c>
      <c r="N31" s="414" t="s">
        <v>273</v>
      </c>
    </row>
    <row r="32" spans="1:14" ht="21.75" customHeight="1">
      <c r="A32" s="416">
        <v>3</v>
      </c>
      <c r="B32" s="417" t="s">
        <v>691</v>
      </c>
      <c r="C32" s="315">
        <v>631.5</v>
      </c>
      <c r="D32" s="315"/>
      <c r="E32" s="315">
        <v>415.1</v>
      </c>
      <c r="F32" s="18">
        <f t="shared" si="0"/>
        <v>1046.6</v>
      </c>
      <c r="G32" s="315">
        <v>777.5</v>
      </c>
      <c r="H32" s="315"/>
      <c r="I32" s="22"/>
      <c r="J32" s="22"/>
      <c r="K32" s="22">
        <v>509.2</v>
      </c>
      <c r="L32" s="18">
        <f t="shared" si="1"/>
        <v>1286.7</v>
      </c>
      <c r="M32" s="19">
        <f t="shared" si="2"/>
        <v>2333.3</v>
      </c>
      <c r="N32" s="414" t="s">
        <v>272</v>
      </c>
    </row>
    <row r="33" spans="1:14" ht="17.25">
      <c r="A33" s="416">
        <v>4</v>
      </c>
      <c r="B33" s="417" t="s">
        <v>551</v>
      </c>
      <c r="C33" s="315"/>
      <c r="D33" s="315"/>
      <c r="E33" s="315"/>
      <c r="F33" s="18">
        <f t="shared" si="0"/>
        <v>0</v>
      </c>
      <c r="G33" s="315">
        <v>930.4</v>
      </c>
      <c r="H33" s="315"/>
      <c r="I33" s="22"/>
      <c r="J33" s="22"/>
      <c r="K33" s="22">
        <v>1136.2</v>
      </c>
      <c r="L33" s="18">
        <f t="shared" si="1"/>
        <v>2066.6</v>
      </c>
      <c r="M33" s="19">
        <f>L33+F33</f>
        <v>2066.6</v>
      </c>
      <c r="N33" s="414" t="s">
        <v>464</v>
      </c>
    </row>
    <row r="34" spans="1:14" ht="17.25">
      <c r="A34" s="416">
        <v>5</v>
      </c>
      <c r="B34" s="417" t="s">
        <v>552</v>
      </c>
      <c r="C34" s="315">
        <v>874.3</v>
      </c>
      <c r="D34" s="315"/>
      <c r="E34" s="315">
        <v>595.2</v>
      </c>
      <c r="F34" s="18">
        <f t="shared" si="0"/>
        <v>1469.5</v>
      </c>
      <c r="G34" s="315"/>
      <c r="H34" s="315"/>
      <c r="I34" s="22"/>
      <c r="J34" s="22"/>
      <c r="K34" s="22"/>
      <c r="L34" s="18">
        <f t="shared" si="1"/>
        <v>0</v>
      </c>
      <c r="M34" s="19">
        <f>L34+F34</f>
        <v>1469.5</v>
      </c>
      <c r="N34" s="414" t="s">
        <v>464</v>
      </c>
    </row>
    <row r="35" spans="1:14" ht="17.25">
      <c r="A35" s="416">
        <v>6</v>
      </c>
      <c r="B35" s="417" t="s">
        <v>553</v>
      </c>
      <c r="C35" s="315"/>
      <c r="D35" s="315"/>
      <c r="E35" s="315"/>
      <c r="F35" s="18">
        <f t="shared" si="0"/>
        <v>0</v>
      </c>
      <c r="G35" s="315">
        <v>832.3</v>
      </c>
      <c r="H35" s="315"/>
      <c r="I35" s="22"/>
      <c r="J35" s="22"/>
      <c r="K35" s="22">
        <v>421.1</v>
      </c>
      <c r="L35" s="18">
        <f t="shared" si="1"/>
        <v>1253.4</v>
      </c>
      <c r="M35" s="19">
        <f t="shared" si="2"/>
        <v>1253.4</v>
      </c>
      <c r="N35" s="414" t="s">
        <v>464</v>
      </c>
    </row>
    <row r="36" spans="1:14" ht="17.25">
      <c r="A36" s="416">
        <v>7</v>
      </c>
      <c r="B36" s="417" t="s">
        <v>241</v>
      </c>
      <c r="C36" s="315"/>
      <c r="D36" s="315">
        <v>558.3</v>
      </c>
      <c r="E36" s="315">
        <v>206.4</v>
      </c>
      <c r="F36" s="18">
        <f t="shared" si="0"/>
        <v>764.6999999999999</v>
      </c>
      <c r="G36" s="315"/>
      <c r="H36" s="315"/>
      <c r="I36" s="22">
        <v>916.6</v>
      </c>
      <c r="J36" s="22"/>
      <c r="K36" s="22">
        <v>392.7</v>
      </c>
      <c r="L36" s="18">
        <f t="shared" si="1"/>
        <v>1309.3</v>
      </c>
      <c r="M36" s="19">
        <f t="shared" si="2"/>
        <v>2074</v>
      </c>
      <c r="N36" s="414" t="s">
        <v>273</v>
      </c>
    </row>
    <row r="37" spans="1:14" ht="17.25">
      <c r="A37" s="416">
        <v>8</v>
      </c>
      <c r="B37" s="417" t="s">
        <v>242</v>
      </c>
      <c r="C37" s="315"/>
      <c r="D37" s="315"/>
      <c r="E37" s="315"/>
      <c r="F37" s="18">
        <f t="shared" si="0"/>
        <v>0</v>
      </c>
      <c r="G37" s="315"/>
      <c r="H37" s="315"/>
      <c r="I37" s="22">
        <v>1087.3</v>
      </c>
      <c r="J37" s="22"/>
      <c r="K37" s="22">
        <v>527</v>
      </c>
      <c r="L37" s="18">
        <f t="shared" si="1"/>
        <v>1614.3</v>
      </c>
      <c r="M37" s="19">
        <f t="shared" si="2"/>
        <v>1614.3</v>
      </c>
      <c r="N37" s="414" t="s">
        <v>273</v>
      </c>
    </row>
    <row r="38" spans="1:14" ht="17.25">
      <c r="A38" s="416">
        <v>9</v>
      </c>
      <c r="B38" s="417" t="s">
        <v>243</v>
      </c>
      <c r="C38" s="315"/>
      <c r="D38" s="315">
        <v>787</v>
      </c>
      <c r="E38" s="315">
        <v>344.7</v>
      </c>
      <c r="F38" s="18">
        <f t="shared" si="0"/>
        <v>1131.7</v>
      </c>
      <c r="G38" s="315"/>
      <c r="H38" s="315"/>
      <c r="I38" s="22">
        <v>1099.3</v>
      </c>
      <c r="J38" s="22"/>
      <c r="K38" s="22">
        <v>539.2</v>
      </c>
      <c r="L38" s="18">
        <f t="shared" si="1"/>
        <v>1638.5</v>
      </c>
      <c r="M38" s="19">
        <f t="shared" si="2"/>
        <v>2770.2</v>
      </c>
      <c r="N38" s="414" t="s">
        <v>272</v>
      </c>
    </row>
    <row r="39" spans="1:14" ht="17.25">
      <c r="A39" s="416">
        <v>10</v>
      </c>
      <c r="B39" s="417" t="s">
        <v>244</v>
      </c>
      <c r="C39" s="315"/>
      <c r="D39" s="315"/>
      <c r="E39" s="315"/>
      <c r="F39" s="18">
        <f t="shared" si="0"/>
        <v>0</v>
      </c>
      <c r="G39" s="315"/>
      <c r="H39" s="315"/>
      <c r="I39" s="22">
        <v>1328.4</v>
      </c>
      <c r="J39" s="22"/>
      <c r="K39" s="22">
        <v>580.7</v>
      </c>
      <c r="L39" s="18">
        <f t="shared" si="1"/>
        <v>1909.1000000000001</v>
      </c>
      <c r="M39" s="19">
        <f t="shared" si="2"/>
        <v>1909.1000000000001</v>
      </c>
      <c r="N39" s="414" t="s">
        <v>273</v>
      </c>
    </row>
    <row r="40" spans="1:14" ht="17.25">
      <c r="A40" s="416">
        <v>11</v>
      </c>
      <c r="B40" s="417" t="s">
        <v>275</v>
      </c>
      <c r="C40" s="315"/>
      <c r="D40" s="315"/>
      <c r="E40" s="315"/>
      <c r="F40" s="18">
        <f t="shared" si="0"/>
        <v>0</v>
      </c>
      <c r="G40" s="315"/>
      <c r="H40" s="315"/>
      <c r="I40" s="22">
        <v>785.9</v>
      </c>
      <c r="J40" s="22"/>
      <c r="K40" s="22">
        <v>358.4</v>
      </c>
      <c r="L40" s="18">
        <f t="shared" si="1"/>
        <v>1144.3</v>
      </c>
      <c r="M40" s="19">
        <f t="shared" si="2"/>
        <v>1144.3</v>
      </c>
      <c r="N40" s="414" t="s">
        <v>274</v>
      </c>
    </row>
    <row r="41" spans="1:14" ht="17.25">
      <c r="A41" s="416">
        <v>12</v>
      </c>
      <c r="B41" s="417" t="s">
        <v>692</v>
      </c>
      <c r="C41" s="315"/>
      <c r="D41" s="315">
        <v>562.1</v>
      </c>
      <c r="E41" s="315">
        <v>12.2</v>
      </c>
      <c r="F41" s="18">
        <f t="shared" si="0"/>
        <v>574.3000000000001</v>
      </c>
      <c r="G41" s="315"/>
      <c r="H41" s="315"/>
      <c r="I41" s="22"/>
      <c r="J41" s="22"/>
      <c r="K41" s="22"/>
      <c r="L41" s="18">
        <f t="shared" si="1"/>
        <v>0</v>
      </c>
      <c r="M41" s="19">
        <f t="shared" si="2"/>
        <v>574.3000000000001</v>
      </c>
      <c r="N41" s="414" t="s">
        <v>273</v>
      </c>
    </row>
    <row r="42" spans="1:14" ht="17.25">
      <c r="A42" s="416">
        <v>13</v>
      </c>
      <c r="B42" s="417" t="s">
        <v>245</v>
      </c>
      <c r="C42" s="315"/>
      <c r="D42" s="315"/>
      <c r="E42" s="315"/>
      <c r="F42" s="18">
        <f t="shared" si="0"/>
        <v>0</v>
      </c>
      <c r="G42" s="315"/>
      <c r="H42" s="315"/>
      <c r="I42" s="22"/>
      <c r="J42" s="22">
        <v>650</v>
      </c>
      <c r="K42" s="22">
        <v>356</v>
      </c>
      <c r="L42" s="18">
        <f t="shared" si="1"/>
        <v>1006</v>
      </c>
      <c r="M42" s="19">
        <f t="shared" si="2"/>
        <v>1006</v>
      </c>
      <c r="N42" s="414" t="s">
        <v>272</v>
      </c>
    </row>
    <row r="43" spans="1:14" ht="17.25">
      <c r="A43" s="416">
        <v>14</v>
      </c>
      <c r="B43" s="417" t="s">
        <v>246</v>
      </c>
      <c r="C43" s="315"/>
      <c r="D43" s="315"/>
      <c r="E43" s="315"/>
      <c r="F43" s="18">
        <f t="shared" si="0"/>
        <v>0</v>
      </c>
      <c r="G43" s="315"/>
      <c r="H43" s="315"/>
      <c r="I43" s="22"/>
      <c r="J43" s="22">
        <v>794.3</v>
      </c>
      <c r="K43" s="22">
        <v>434.8</v>
      </c>
      <c r="L43" s="18">
        <f t="shared" si="1"/>
        <v>1229.1</v>
      </c>
      <c r="M43" s="19">
        <f t="shared" si="2"/>
        <v>1229.1</v>
      </c>
      <c r="N43" s="414" t="s">
        <v>273</v>
      </c>
    </row>
    <row r="44" spans="1:14" ht="17.25">
      <c r="A44" s="416">
        <v>15</v>
      </c>
      <c r="B44" s="417" t="s">
        <v>468</v>
      </c>
      <c r="C44" s="315"/>
      <c r="D44" s="315"/>
      <c r="E44" s="315"/>
      <c r="F44" s="18">
        <f t="shared" si="0"/>
        <v>0</v>
      </c>
      <c r="G44" s="315"/>
      <c r="H44" s="315"/>
      <c r="I44" s="22"/>
      <c r="J44" s="22">
        <v>731.6</v>
      </c>
      <c r="K44" s="22">
        <v>359.5</v>
      </c>
      <c r="L44" s="18">
        <f t="shared" si="1"/>
        <v>1091.1</v>
      </c>
      <c r="M44" s="19">
        <f t="shared" si="2"/>
        <v>1091.1</v>
      </c>
      <c r="N44" s="414" t="s">
        <v>272</v>
      </c>
    </row>
    <row r="45" spans="1:14" ht="17.25">
      <c r="A45" s="416">
        <v>16</v>
      </c>
      <c r="B45" s="417" t="s">
        <v>925</v>
      </c>
      <c r="C45" s="315"/>
      <c r="D45" s="315"/>
      <c r="E45" s="315"/>
      <c r="F45" s="18">
        <f t="shared" si="0"/>
        <v>0</v>
      </c>
      <c r="G45" s="315"/>
      <c r="H45" s="315"/>
      <c r="I45" s="22"/>
      <c r="J45" s="22">
        <v>920</v>
      </c>
      <c r="K45" s="22">
        <v>189.1</v>
      </c>
      <c r="L45" s="18">
        <f t="shared" si="1"/>
        <v>1109.1</v>
      </c>
      <c r="M45" s="19">
        <f t="shared" si="2"/>
        <v>1109.1</v>
      </c>
      <c r="N45" s="414"/>
    </row>
    <row r="46" spans="1:14" ht="20.25" customHeight="1">
      <c r="A46" s="416">
        <v>17</v>
      </c>
      <c r="B46" s="417" t="s">
        <v>247</v>
      </c>
      <c r="C46" s="315"/>
      <c r="D46" s="315"/>
      <c r="E46" s="315"/>
      <c r="F46" s="18">
        <f t="shared" si="0"/>
        <v>0</v>
      </c>
      <c r="G46" s="22"/>
      <c r="H46" s="315"/>
      <c r="I46" s="22"/>
      <c r="J46" s="22">
        <v>682.9</v>
      </c>
      <c r="K46" s="22">
        <v>383</v>
      </c>
      <c r="L46" s="18">
        <f t="shared" si="1"/>
        <v>1065.9</v>
      </c>
      <c r="M46" s="19">
        <f t="shared" si="2"/>
        <v>1065.9</v>
      </c>
      <c r="N46" s="414" t="s">
        <v>272</v>
      </c>
    </row>
    <row r="47" spans="1:14" ht="17.25">
      <c r="A47" s="416">
        <v>18</v>
      </c>
      <c r="B47" s="417" t="s">
        <v>248</v>
      </c>
      <c r="C47" s="315"/>
      <c r="D47" s="315"/>
      <c r="E47" s="315"/>
      <c r="F47" s="18">
        <f t="shared" si="0"/>
        <v>0</v>
      </c>
      <c r="G47" s="22"/>
      <c r="H47" s="315"/>
      <c r="I47" s="22"/>
      <c r="J47" s="22">
        <v>1232.3</v>
      </c>
      <c r="K47" s="22">
        <v>547.4</v>
      </c>
      <c r="L47" s="18">
        <f t="shared" si="1"/>
        <v>1779.6999999999998</v>
      </c>
      <c r="M47" s="19">
        <f t="shared" si="2"/>
        <v>1779.6999999999998</v>
      </c>
      <c r="N47" s="414" t="s">
        <v>273</v>
      </c>
    </row>
    <row r="48" spans="1:14" ht="17.25">
      <c r="A48" s="416">
        <v>19</v>
      </c>
      <c r="B48" s="417" t="s">
        <v>468</v>
      </c>
      <c r="C48" s="315"/>
      <c r="D48" s="315"/>
      <c r="E48" s="315"/>
      <c r="F48" s="18">
        <f t="shared" si="0"/>
        <v>0</v>
      </c>
      <c r="G48" s="22"/>
      <c r="H48" s="315"/>
      <c r="I48" s="22"/>
      <c r="J48" s="22">
        <v>611</v>
      </c>
      <c r="K48" s="22">
        <v>334.5</v>
      </c>
      <c r="L48" s="18">
        <f t="shared" si="1"/>
        <v>945.5</v>
      </c>
      <c r="M48" s="19">
        <f t="shared" si="2"/>
        <v>945.5</v>
      </c>
      <c r="N48" s="414" t="s">
        <v>926</v>
      </c>
    </row>
    <row r="49" spans="1:14" ht="17.25">
      <c r="A49" s="416">
        <v>20</v>
      </c>
      <c r="B49" s="417" t="s">
        <v>694</v>
      </c>
      <c r="C49" s="315"/>
      <c r="D49" s="315"/>
      <c r="E49" s="315"/>
      <c r="F49" s="18">
        <f t="shared" si="0"/>
        <v>0</v>
      </c>
      <c r="G49" s="22"/>
      <c r="H49" s="315"/>
      <c r="I49" s="22">
        <v>785.9</v>
      </c>
      <c r="J49" s="22"/>
      <c r="K49" s="22">
        <v>106.7</v>
      </c>
      <c r="L49" s="18">
        <f t="shared" si="1"/>
        <v>892.6</v>
      </c>
      <c r="M49" s="19">
        <f t="shared" si="2"/>
        <v>892.6</v>
      </c>
      <c r="N49" s="414" t="s">
        <v>693</v>
      </c>
    </row>
    <row r="50" spans="1:14" ht="17.25">
      <c r="A50" s="416">
        <v>21</v>
      </c>
      <c r="B50" s="417" t="s">
        <v>554</v>
      </c>
      <c r="C50" s="315"/>
      <c r="D50" s="315"/>
      <c r="E50" s="315"/>
      <c r="F50" s="18">
        <f t="shared" si="0"/>
        <v>0</v>
      </c>
      <c r="G50" s="22"/>
      <c r="H50" s="315"/>
      <c r="I50" s="22">
        <v>597</v>
      </c>
      <c r="J50" s="22"/>
      <c r="K50" s="22">
        <v>292</v>
      </c>
      <c r="L50" s="18">
        <f t="shared" si="1"/>
        <v>889</v>
      </c>
      <c r="M50" s="19">
        <f t="shared" si="2"/>
        <v>889</v>
      </c>
      <c r="N50" s="414" t="s">
        <v>695</v>
      </c>
    </row>
    <row r="51" spans="1:14" ht="17.25">
      <c r="A51" s="416">
        <v>22</v>
      </c>
      <c r="B51" s="417" t="s">
        <v>696</v>
      </c>
      <c r="C51" s="315"/>
      <c r="D51" s="315"/>
      <c r="E51" s="315"/>
      <c r="F51" s="18">
        <f t="shared" si="0"/>
        <v>0</v>
      </c>
      <c r="G51" s="22"/>
      <c r="H51" s="315"/>
      <c r="I51" s="22"/>
      <c r="J51" s="22">
        <v>558</v>
      </c>
      <c r="K51" s="22">
        <v>178</v>
      </c>
      <c r="L51" s="18">
        <f t="shared" si="1"/>
        <v>736</v>
      </c>
      <c r="M51" s="19">
        <f t="shared" si="2"/>
        <v>736</v>
      </c>
      <c r="N51" s="414" t="s">
        <v>695</v>
      </c>
    </row>
    <row r="52" spans="1:14" ht="17.25">
      <c r="A52" s="416">
        <v>23</v>
      </c>
      <c r="B52" s="417" t="s">
        <v>927</v>
      </c>
      <c r="C52" s="315"/>
      <c r="D52" s="315"/>
      <c r="E52" s="315"/>
      <c r="F52" s="18">
        <f t="shared" si="0"/>
        <v>0</v>
      </c>
      <c r="G52" s="22"/>
      <c r="H52" s="315"/>
      <c r="I52" s="22"/>
      <c r="J52" s="22">
        <v>517.5</v>
      </c>
      <c r="K52" s="22">
        <v>31.6</v>
      </c>
      <c r="L52" s="18">
        <f t="shared" si="1"/>
        <v>549.1</v>
      </c>
      <c r="M52" s="19">
        <f t="shared" si="2"/>
        <v>549.1</v>
      </c>
      <c r="N52" s="414" t="s">
        <v>693</v>
      </c>
    </row>
    <row r="53" spans="1:14" ht="17.25">
      <c r="A53" s="416">
        <v>24</v>
      </c>
      <c r="B53" s="417" t="s">
        <v>697</v>
      </c>
      <c r="C53" s="315"/>
      <c r="D53" s="315"/>
      <c r="E53" s="315"/>
      <c r="F53" s="18">
        <f t="shared" si="0"/>
        <v>0</v>
      </c>
      <c r="G53" s="22"/>
      <c r="H53" s="315"/>
      <c r="I53" s="22"/>
      <c r="J53" s="22">
        <v>576</v>
      </c>
      <c r="K53" s="22">
        <v>118</v>
      </c>
      <c r="L53" s="18">
        <f t="shared" si="1"/>
        <v>694</v>
      </c>
      <c r="M53" s="19">
        <f t="shared" si="2"/>
        <v>694</v>
      </c>
      <c r="N53" s="414" t="s">
        <v>693</v>
      </c>
    </row>
    <row r="54" spans="1:14" ht="17.25">
      <c r="A54" s="416">
        <v>25</v>
      </c>
      <c r="B54" s="417" t="s">
        <v>928</v>
      </c>
      <c r="C54" s="315"/>
      <c r="D54" s="315"/>
      <c r="E54" s="315"/>
      <c r="F54" s="18">
        <f t="shared" si="0"/>
        <v>0</v>
      </c>
      <c r="G54" s="22"/>
      <c r="H54" s="315"/>
      <c r="I54" s="22"/>
      <c r="J54" s="22">
        <v>810.8</v>
      </c>
      <c r="K54" s="22">
        <v>203.3</v>
      </c>
      <c r="L54" s="18">
        <f t="shared" si="1"/>
        <v>1014.0999999999999</v>
      </c>
      <c r="M54" s="19">
        <f t="shared" si="2"/>
        <v>1014.0999999999999</v>
      </c>
      <c r="N54" s="414" t="s">
        <v>693</v>
      </c>
    </row>
    <row r="55" spans="1:14" ht="17.25">
      <c r="A55" s="416">
        <v>26</v>
      </c>
      <c r="B55" s="417" t="s">
        <v>686</v>
      </c>
      <c r="C55" s="315"/>
      <c r="D55" s="315"/>
      <c r="E55" s="315"/>
      <c r="F55" s="18">
        <f t="shared" si="0"/>
        <v>0</v>
      </c>
      <c r="G55" s="22"/>
      <c r="H55" s="315"/>
      <c r="I55" s="22"/>
      <c r="J55" s="22">
        <v>505.4</v>
      </c>
      <c r="K55" s="22">
        <v>200</v>
      </c>
      <c r="L55" s="18">
        <f t="shared" si="1"/>
        <v>705.4</v>
      </c>
      <c r="M55" s="19">
        <f t="shared" si="2"/>
        <v>705.4</v>
      </c>
      <c r="N55" s="414" t="s">
        <v>693</v>
      </c>
    </row>
    <row r="56" spans="1:14" ht="17.25">
      <c r="A56" s="416">
        <v>27</v>
      </c>
      <c r="B56" s="417" t="s">
        <v>261</v>
      </c>
      <c r="C56" s="315"/>
      <c r="D56" s="315"/>
      <c r="E56" s="315"/>
      <c r="F56" s="18">
        <f t="shared" si="0"/>
        <v>0</v>
      </c>
      <c r="G56" s="22"/>
      <c r="H56" s="315"/>
      <c r="I56" s="22"/>
      <c r="J56" s="22">
        <v>728.6</v>
      </c>
      <c r="K56" s="22">
        <v>238.8</v>
      </c>
      <c r="L56" s="18">
        <f t="shared" si="1"/>
        <v>967.4000000000001</v>
      </c>
      <c r="M56" s="19">
        <f t="shared" si="2"/>
        <v>967.4000000000001</v>
      </c>
      <c r="N56" s="414" t="s">
        <v>508</v>
      </c>
    </row>
    <row r="57" spans="1:14" ht="17.25">
      <c r="A57" s="416">
        <v>28</v>
      </c>
      <c r="B57" s="417" t="s">
        <v>698</v>
      </c>
      <c r="C57" s="315"/>
      <c r="D57" s="315"/>
      <c r="E57" s="315"/>
      <c r="F57" s="18">
        <f t="shared" si="0"/>
        <v>0</v>
      </c>
      <c r="G57" s="22"/>
      <c r="H57" s="315"/>
      <c r="I57" s="22">
        <v>1207.3</v>
      </c>
      <c r="J57" s="22"/>
      <c r="K57" s="22">
        <v>76.5</v>
      </c>
      <c r="L57" s="18">
        <f t="shared" si="1"/>
        <v>1283.8</v>
      </c>
      <c r="M57" s="19">
        <f t="shared" si="2"/>
        <v>1283.8</v>
      </c>
      <c r="N57" s="414" t="s">
        <v>272</v>
      </c>
    </row>
    <row r="58" spans="1:14" ht="17.25">
      <c r="A58" s="416">
        <v>29</v>
      </c>
      <c r="B58" s="417" t="s">
        <v>555</v>
      </c>
      <c r="C58" s="315"/>
      <c r="D58" s="315"/>
      <c r="E58" s="315"/>
      <c r="F58" s="18">
        <f t="shared" si="0"/>
        <v>0</v>
      </c>
      <c r="G58" s="22"/>
      <c r="H58" s="315"/>
      <c r="I58" s="22"/>
      <c r="J58" s="22">
        <v>762</v>
      </c>
      <c r="K58" s="22">
        <v>239</v>
      </c>
      <c r="L58" s="18">
        <f t="shared" si="1"/>
        <v>1001</v>
      </c>
      <c r="M58" s="19">
        <f t="shared" si="2"/>
        <v>1001</v>
      </c>
      <c r="N58" s="414" t="s">
        <v>297</v>
      </c>
    </row>
    <row r="59" spans="1:14" ht="17.25">
      <c r="A59" s="416">
        <v>30</v>
      </c>
      <c r="B59" s="417" t="s">
        <v>929</v>
      </c>
      <c r="C59" s="315"/>
      <c r="D59" s="315"/>
      <c r="E59" s="315"/>
      <c r="F59" s="18">
        <f t="shared" si="0"/>
        <v>0</v>
      </c>
      <c r="G59" s="22"/>
      <c r="H59" s="315"/>
      <c r="I59" s="22"/>
      <c r="J59" s="22">
        <v>625</v>
      </c>
      <c r="K59" s="22">
        <v>205.5</v>
      </c>
      <c r="L59" s="18">
        <f t="shared" si="1"/>
        <v>830.5</v>
      </c>
      <c r="M59" s="19">
        <f t="shared" si="2"/>
        <v>830.5</v>
      </c>
      <c r="N59" s="414" t="s">
        <v>699</v>
      </c>
    </row>
    <row r="60" spans="1:14" ht="17.25">
      <c r="A60" s="416">
        <v>31</v>
      </c>
      <c r="B60" s="417" t="s">
        <v>930</v>
      </c>
      <c r="C60" s="315"/>
      <c r="D60" s="315"/>
      <c r="E60" s="315"/>
      <c r="F60" s="18">
        <f t="shared" si="0"/>
        <v>0</v>
      </c>
      <c r="G60" s="22"/>
      <c r="H60" s="315"/>
      <c r="I60" s="22"/>
      <c r="J60" s="22">
        <v>618</v>
      </c>
      <c r="K60" s="22">
        <v>207</v>
      </c>
      <c r="L60" s="18">
        <f t="shared" si="1"/>
        <v>825</v>
      </c>
      <c r="M60" s="19">
        <f t="shared" si="2"/>
        <v>825</v>
      </c>
      <c r="N60" s="414" t="s">
        <v>272</v>
      </c>
    </row>
    <row r="61" spans="1:14" ht="17.25">
      <c r="A61" s="416"/>
      <c r="B61" s="418" t="s">
        <v>42</v>
      </c>
      <c r="C61" s="421">
        <f>SUM(C30:C60)</f>
        <v>1505.8</v>
      </c>
      <c r="D61" s="421">
        <f aca="true" t="shared" si="4" ref="D61:K61">SUM(D30:D60)</f>
        <v>1907.4</v>
      </c>
      <c r="E61" s="421">
        <f t="shared" si="4"/>
        <v>1573.6000000000001</v>
      </c>
      <c r="F61" s="18">
        <f t="shared" si="0"/>
        <v>4986.8</v>
      </c>
      <c r="G61" s="421">
        <f t="shared" si="4"/>
        <v>3698.3999999999996</v>
      </c>
      <c r="H61" s="421">
        <f t="shared" si="4"/>
        <v>0</v>
      </c>
      <c r="I61" s="421">
        <f t="shared" si="4"/>
        <v>7807.7</v>
      </c>
      <c r="J61" s="421">
        <f t="shared" si="4"/>
        <v>11323.400000000001</v>
      </c>
      <c r="K61" s="421">
        <f t="shared" si="4"/>
        <v>10906.6</v>
      </c>
      <c r="L61" s="18">
        <f t="shared" si="1"/>
        <v>33736.1</v>
      </c>
      <c r="M61" s="19">
        <f t="shared" si="2"/>
        <v>38722.9</v>
      </c>
      <c r="N61" s="414"/>
    </row>
    <row r="62" spans="1:14" ht="17.25">
      <c r="A62" s="416"/>
      <c r="B62" s="422" t="s">
        <v>271</v>
      </c>
      <c r="C62" s="423"/>
      <c r="D62" s="423"/>
      <c r="E62" s="423"/>
      <c r="F62" s="18">
        <f t="shared" si="0"/>
        <v>0</v>
      </c>
      <c r="G62" s="22"/>
      <c r="H62" s="22"/>
      <c r="I62" s="22"/>
      <c r="J62" s="22"/>
      <c r="K62" s="22"/>
      <c r="L62" s="18">
        <f t="shared" si="1"/>
        <v>0</v>
      </c>
      <c r="M62" s="19">
        <f t="shared" si="2"/>
        <v>0</v>
      </c>
      <c r="N62" s="414"/>
    </row>
    <row r="63" spans="1:14" ht="17.25">
      <c r="A63" s="416">
        <v>1</v>
      </c>
      <c r="B63" s="424" t="s">
        <v>556</v>
      </c>
      <c r="C63" s="22"/>
      <c r="D63" s="22"/>
      <c r="E63" s="22"/>
      <c r="F63" s="18">
        <f t="shared" si="0"/>
        <v>0</v>
      </c>
      <c r="G63" s="22"/>
      <c r="H63" s="22"/>
      <c r="I63" s="22">
        <v>794.8</v>
      </c>
      <c r="J63" s="22"/>
      <c r="K63" s="22">
        <v>276.621</v>
      </c>
      <c r="L63" s="18">
        <f t="shared" si="1"/>
        <v>1071.4209999999998</v>
      </c>
      <c r="M63" s="19">
        <f t="shared" si="2"/>
        <v>1071.4209999999998</v>
      </c>
      <c r="N63" s="414" t="s">
        <v>464</v>
      </c>
    </row>
    <row r="64" spans="1:14" ht="17.25">
      <c r="A64" s="416">
        <v>2</v>
      </c>
      <c r="B64" s="424" t="s">
        <v>557</v>
      </c>
      <c r="C64" s="22"/>
      <c r="D64" s="22"/>
      <c r="E64" s="22"/>
      <c r="F64" s="18">
        <f t="shared" si="0"/>
        <v>0</v>
      </c>
      <c r="G64" s="22"/>
      <c r="H64" s="22"/>
      <c r="I64" s="22">
        <v>519.283</v>
      </c>
      <c r="J64" s="22"/>
      <c r="K64" s="22">
        <v>160.1</v>
      </c>
      <c r="L64" s="18">
        <f t="shared" si="1"/>
        <v>679.383</v>
      </c>
      <c r="M64" s="19">
        <f t="shared" si="2"/>
        <v>679.383</v>
      </c>
      <c r="N64" s="414" t="s">
        <v>464</v>
      </c>
    </row>
    <row r="65" spans="1:14" ht="17.25">
      <c r="A65" s="416"/>
      <c r="B65" s="418" t="s">
        <v>42</v>
      </c>
      <c r="C65" s="421">
        <f>SUM(C63:C64)</f>
        <v>0</v>
      </c>
      <c r="D65" s="421">
        <f>SUM(D63:D64)</f>
        <v>0</v>
      </c>
      <c r="E65" s="421">
        <f>SUM(E63:E64)</f>
        <v>0</v>
      </c>
      <c r="F65" s="18">
        <f t="shared" si="0"/>
        <v>0</v>
      </c>
      <c r="G65" s="421">
        <f>SUM(G63:G64)</f>
        <v>0</v>
      </c>
      <c r="H65" s="421">
        <f>SUM(H63:H64)</f>
        <v>0</v>
      </c>
      <c r="I65" s="421">
        <f>SUM(I63:I64)</f>
        <v>1314.083</v>
      </c>
      <c r="J65" s="421">
        <f>SUM(J63:J64)</f>
        <v>0</v>
      </c>
      <c r="K65" s="421">
        <f>SUM(K63:K64)</f>
        <v>436.721</v>
      </c>
      <c r="L65" s="18">
        <f t="shared" si="1"/>
        <v>1750.804</v>
      </c>
      <c r="M65" s="19">
        <f t="shared" si="2"/>
        <v>1750.804</v>
      </c>
      <c r="N65" s="414"/>
    </row>
    <row r="66" spans="1:14" ht="17.25">
      <c r="A66" s="416"/>
      <c r="B66" s="415" t="s">
        <v>461</v>
      </c>
      <c r="C66" s="22"/>
      <c r="D66" s="22"/>
      <c r="E66" s="22"/>
      <c r="F66" s="18">
        <f t="shared" si="0"/>
        <v>0</v>
      </c>
      <c r="G66" s="22"/>
      <c r="H66" s="22"/>
      <c r="I66" s="22"/>
      <c r="J66" s="22"/>
      <c r="K66" s="22"/>
      <c r="L66" s="18">
        <f t="shared" si="1"/>
        <v>0</v>
      </c>
      <c r="M66" s="19">
        <f t="shared" si="2"/>
        <v>0</v>
      </c>
      <c r="N66" s="414"/>
    </row>
    <row r="67" spans="1:14" ht="17.25">
      <c r="A67" s="416"/>
      <c r="B67" s="425" t="s">
        <v>469</v>
      </c>
      <c r="C67" s="22"/>
      <c r="D67" s="22"/>
      <c r="E67" s="22"/>
      <c r="F67" s="18">
        <f t="shared" si="0"/>
        <v>0</v>
      </c>
      <c r="G67" s="22">
        <v>4015</v>
      </c>
      <c r="H67" s="22"/>
      <c r="I67" s="22"/>
      <c r="J67" s="22"/>
      <c r="K67" s="22">
        <v>1145</v>
      </c>
      <c r="L67" s="18">
        <f t="shared" si="1"/>
        <v>5160</v>
      </c>
      <c r="M67" s="19">
        <f t="shared" si="2"/>
        <v>5160</v>
      </c>
      <c r="N67" s="414" t="s">
        <v>297</v>
      </c>
    </row>
    <row r="68" spans="1:14" ht="17.25">
      <c r="A68" s="416"/>
      <c r="B68" s="418" t="s">
        <v>42</v>
      </c>
      <c r="C68" s="419">
        <f>SUM(C67:C67)</f>
        <v>0</v>
      </c>
      <c r="D68" s="419">
        <f aca="true" t="shared" si="5" ref="D68:K68">SUM(D67:D67)</f>
        <v>0</v>
      </c>
      <c r="E68" s="419">
        <f t="shared" si="5"/>
        <v>0</v>
      </c>
      <c r="F68" s="18">
        <f t="shared" si="0"/>
        <v>0</v>
      </c>
      <c r="G68" s="419">
        <f t="shared" si="5"/>
        <v>4015</v>
      </c>
      <c r="H68" s="419">
        <f t="shared" si="5"/>
        <v>0</v>
      </c>
      <c r="I68" s="419">
        <f t="shared" si="5"/>
        <v>0</v>
      </c>
      <c r="J68" s="419">
        <f t="shared" si="5"/>
        <v>0</v>
      </c>
      <c r="K68" s="419">
        <f t="shared" si="5"/>
        <v>1145</v>
      </c>
      <c r="L68" s="18">
        <f t="shared" si="1"/>
        <v>5160</v>
      </c>
      <c r="M68" s="19">
        <f t="shared" si="2"/>
        <v>5160</v>
      </c>
      <c r="N68" s="414"/>
    </row>
    <row r="69" spans="1:14" ht="17.25">
      <c r="A69" s="416"/>
      <c r="B69" s="415" t="s">
        <v>252</v>
      </c>
      <c r="C69" s="248"/>
      <c r="D69" s="248"/>
      <c r="E69" s="248"/>
      <c r="F69" s="18">
        <f t="shared" si="0"/>
        <v>0</v>
      </c>
      <c r="G69" s="248"/>
      <c r="H69" s="248"/>
      <c r="I69" s="248"/>
      <c r="J69" s="248"/>
      <c r="K69" s="248"/>
      <c r="L69" s="18">
        <f t="shared" si="1"/>
        <v>0</v>
      </c>
      <c r="M69" s="19">
        <f t="shared" si="2"/>
        <v>0</v>
      </c>
      <c r="N69" s="414"/>
    </row>
    <row r="70" spans="1:14" ht="17.25">
      <c r="A70" s="416">
        <v>1</v>
      </c>
      <c r="B70" s="426" t="s">
        <v>621</v>
      </c>
      <c r="C70" s="248"/>
      <c r="D70" s="248"/>
      <c r="E70" s="248"/>
      <c r="F70" s="18">
        <f t="shared" si="0"/>
        <v>0</v>
      </c>
      <c r="G70" s="248">
        <v>1906</v>
      </c>
      <c r="H70" s="248"/>
      <c r="I70" s="248"/>
      <c r="J70" s="248"/>
      <c r="K70" s="248">
        <v>1521</v>
      </c>
      <c r="L70" s="18">
        <f t="shared" si="1"/>
        <v>3427</v>
      </c>
      <c r="M70" s="19">
        <f t="shared" si="2"/>
        <v>3427</v>
      </c>
      <c r="N70" s="414" t="s">
        <v>464</v>
      </c>
    </row>
    <row r="71" spans="1:14" ht="17.25">
      <c r="A71" s="416">
        <v>2</v>
      </c>
      <c r="B71" s="426" t="s">
        <v>253</v>
      </c>
      <c r="C71" s="248"/>
      <c r="D71" s="248"/>
      <c r="E71" s="248"/>
      <c r="F71" s="18">
        <f t="shared" si="0"/>
        <v>0</v>
      </c>
      <c r="G71" s="248">
        <v>1266</v>
      </c>
      <c r="H71" s="248"/>
      <c r="I71" s="248"/>
      <c r="J71" s="248"/>
      <c r="K71" s="248">
        <v>956</v>
      </c>
      <c r="L71" s="18">
        <f t="shared" si="1"/>
        <v>2222</v>
      </c>
      <c r="M71" s="19">
        <f t="shared" si="2"/>
        <v>2222</v>
      </c>
      <c r="N71" s="414" t="s">
        <v>464</v>
      </c>
    </row>
    <row r="72" spans="1:14" ht="18" customHeight="1">
      <c r="A72" s="416">
        <v>3</v>
      </c>
      <c r="B72" s="426" t="s">
        <v>470</v>
      </c>
      <c r="C72" s="248"/>
      <c r="D72" s="248"/>
      <c r="E72" s="248"/>
      <c r="F72" s="18">
        <f t="shared" si="0"/>
        <v>0</v>
      </c>
      <c r="G72" s="248">
        <v>5258</v>
      </c>
      <c r="H72" s="248"/>
      <c r="I72" s="248"/>
      <c r="J72" s="248"/>
      <c r="K72" s="248">
        <v>4549</v>
      </c>
      <c r="L72" s="18">
        <f t="shared" si="1"/>
        <v>9807</v>
      </c>
      <c r="M72" s="19">
        <f t="shared" si="2"/>
        <v>9807</v>
      </c>
      <c r="N72" s="414" t="s">
        <v>297</v>
      </c>
    </row>
    <row r="73" spans="1:14" ht="18" customHeight="1">
      <c r="A73" s="416">
        <v>4</v>
      </c>
      <c r="B73" s="426" t="s">
        <v>625</v>
      </c>
      <c r="C73" s="248"/>
      <c r="D73" s="248"/>
      <c r="E73" s="248"/>
      <c r="F73" s="18">
        <f t="shared" si="0"/>
        <v>0</v>
      </c>
      <c r="G73" s="248"/>
      <c r="H73" s="248"/>
      <c r="I73" s="248">
        <v>574</v>
      </c>
      <c r="J73" s="248"/>
      <c r="K73" s="248">
        <v>255</v>
      </c>
      <c r="L73" s="18">
        <f t="shared" si="1"/>
        <v>829</v>
      </c>
      <c r="M73" s="19">
        <f t="shared" si="2"/>
        <v>829</v>
      </c>
      <c r="N73" s="414" t="s">
        <v>464</v>
      </c>
    </row>
    <row r="74" spans="1:14" ht="18" customHeight="1">
      <c r="A74" s="416">
        <v>5</v>
      </c>
      <c r="B74" s="426" t="s">
        <v>471</v>
      </c>
      <c r="C74" s="248"/>
      <c r="D74" s="248"/>
      <c r="E74" s="248"/>
      <c r="F74" s="18">
        <f t="shared" si="0"/>
        <v>0</v>
      </c>
      <c r="G74" s="248"/>
      <c r="H74" s="248"/>
      <c r="I74" s="248">
        <v>837</v>
      </c>
      <c r="J74" s="248"/>
      <c r="K74" s="248">
        <v>441.8</v>
      </c>
      <c r="L74" s="18">
        <f t="shared" si="1"/>
        <v>1278.8</v>
      </c>
      <c r="M74" s="19">
        <f t="shared" si="2"/>
        <v>1278.8</v>
      </c>
      <c r="N74" s="414" t="s">
        <v>464</v>
      </c>
    </row>
    <row r="75" spans="1:14" ht="18" customHeight="1">
      <c r="A75" s="416">
        <v>6</v>
      </c>
      <c r="B75" s="426" t="s">
        <v>626</v>
      </c>
      <c r="C75" s="248"/>
      <c r="D75" s="248"/>
      <c r="E75" s="248"/>
      <c r="F75" s="18">
        <f t="shared" si="0"/>
        <v>0</v>
      </c>
      <c r="G75" s="248"/>
      <c r="H75" s="248"/>
      <c r="I75" s="248">
        <v>577</v>
      </c>
      <c r="J75" s="248"/>
      <c r="K75" s="248">
        <v>252</v>
      </c>
      <c r="L75" s="18">
        <f t="shared" si="1"/>
        <v>829</v>
      </c>
      <c r="M75" s="19">
        <f t="shared" si="2"/>
        <v>829</v>
      </c>
      <c r="N75" s="414" t="s">
        <v>464</v>
      </c>
    </row>
    <row r="76" spans="1:14" ht="18" customHeight="1">
      <c r="A76" s="416">
        <v>7</v>
      </c>
      <c r="B76" s="426" t="s">
        <v>627</v>
      </c>
      <c r="C76" s="248"/>
      <c r="D76" s="248">
        <v>923</v>
      </c>
      <c r="E76" s="248">
        <v>402</v>
      </c>
      <c r="F76" s="18">
        <f t="shared" si="0"/>
        <v>1325</v>
      </c>
      <c r="G76" s="248"/>
      <c r="H76" s="248"/>
      <c r="I76" s="248">
        <v>644</v>
      </c>
      <c r="J76" s="248"/>
      <c r="K76" s="248">
        <v>288</v>
      </c>
      <c r="L76" s="18">
        <f t="shared" si="1"/>
        <v>932</v>
      </c>
      <c r="M76" s="19">
        <f t="shared" si="2"/>
        <v>2257</v>
      </c>
      <c r="N76" s="414" t="s">
        <v>464</v>
      </c>
    </row>
    <row r="77" spans="1:14" ht="18" customHeight="1">
      <c r="A77" s="416">
        <v>8</v>
      </c>
      <c r="B77" s="426" t="s">
        <v>700</v>
      </c>
      <c r="C77" s="248"/>
      <c r="D77" s="248">
        <v>608</v>
      </c>
      <c r="E77" s="248">
        <v>256</v>
      </c>
      <c r="F77" s="18">
        <f t="shared" si="0"/>
        <v>864</v>
      </c>
      <c r="G77" s="248"/>
      <c r="H77" s="248"/>
      <c r="I77" s="248"/>
      <c r="J77" s="248"/>
      <c r="K77" s="248"/>
      <c r="L77" s="18">
        <f t="shared" si="1"/>
        <v>0</v>
      </c>
      <c r="M77" s="19">
        <f t="shared" si="2"/>
        <v>864</v>
      </c>
      <c r="N77" s="414" t="s">
        <v>464</v>
      </c>
    </row>
    <row r="78" spans="1:14" ht="18" customHeight="1">
      <c r="A78" s="416">
        <v>9</v>
      </c>
      <c r="B78" s="426" t="s">
        <v>473</v>
      </c>
      <c r="C78" s="248"/>
      <c r="D78" s="248">
        <v>899</v>
      </c>
      <c r="E78" s="248">
        <v>381</v>
      </c>
      <c r="F78" s="18">
        <f t="shared" si="0"/>
        <v>1280</v>
      </c>
      <c r="G78" s="248"/>
      <c r="H78" s="248"/>
      <c r="I78" s="248"/>
      <c r="J78" s="248"/>
      <c r="K78" s="248"/>
      <c r="L78" s="18">
        <f t="shared" si="1"/>
        <v>0</v>
      </c>
      <c r="M78" s="19">
        <f t="shared" si="2"/>
        <v>1280</v>
      </c>
      <c r="N78" s="414" t="s">
        <v>464</v>
      </c>
    </row>
    <row r="79" spans="1:14" ht="18" customHeight="1">
      <c r="A79" s="416">
        <v>10</v>
      </c>
      <c r="B79" s="426" t="s">
        <v>474</v>
      </c>
      <c r="C79" s="248"/>
      <c r="D79" s="248">
        <v>1061</v>
      </c>
      <c r="E79" s="248">
        <v>434</v>
      </c>
      <c r="F79" s="18">
        <f t="shared" si="0"/>
        <v>1495</v>
      </c>
      <c r="G79" s="248"/>
      <c r="H79" s="248"/>
      <c r="I79" s="248"/>
      <c r="J79" s="248"/>
      <c r="K79" s="248"/>
      <c r="L79" s="18">
        <f t="shared" si="1"/>
        <v>0</v>
      </c>
      <c r="M79" s="19">
        <f t="shared" si="2"/>
        <v>1495</v>
      </c>
      <c r="N79" s="414" t="s">
        <v>464</v>
      </c>
    </row>
    <row r="80" spans="1:14" ht="18" customHeight="1">
      <c r="A80" s="416">
        <v>11</v>
      </c>
      <c r="B80" s="426" t="s">
        <v>475</v>
      </c>
      <c r="C80" s="248"/>
      <c r="D80" s="248">
        <v>718</v>
      </c>
      <c r="E80" s="248">
        <v>312</v>
      </c>
      <c r="F80" s="18">
        <f t="shared" si="0"/>
        <v>1030</v>
      </c>
      <c r="G80" s="248"/>
      <c r="H80" s="248"/>
      <c r="I80" s="248"/>
      <c r="J80" s="248"/>
      <c r="K80" s="248"/>
      <c r="L80" s="18">
        <f t="shared" si="1"/>
        <v>0</v>
      </c>
      <c r="M80" s="19">
        <f t="shared" si="2"/>
        <v>1030</v>
      </c>
      <c r="N80" s="414" t="s">
        <v>464</v>
      </c>
    </row>
    <row r="81" spans="1:14" ht="18" customHeight="1">
      <c r="A81" s="416">
        <v>12</v>
      </c>
      <c r="B81" s="426" t="s">
        <v>824</v>
      </c>
      <c r="C81" s="248"/>
      <c r="D81" s="248"/>
      <c r="E81" s="248"/>
      <c r="F81" s="18">
        <f t="shared" si="0"/>
        <v>0</v>
      </c>
      <c r="G81" s="248"/>
      <c r="H81" s="248"/>
      <c r="I81" s="248"/>
      <c r="J81" s="248">
        <v>606</v>
      </c>
      <c r="K81" s="248">
        <v>180</v>
      </c>
      <c r="L81" s="18">
        <f t="shared" si="1"/>
        <v>786</v>
      </c>
      <c r="M81" s="19">
        <f t="shared" si="2"/>
        <v>786</v>
      </c>
      <c r="N81" s="414" t="s">
        <v>464</v>
      </c>
    </row>
    <row r="82" spans="1:14" ht="18" customHeight="1">
      <c r="A82" s="416">
        <v>13</v>
      </c>
      <c r="B82" s="426" t="s">
        <v>623</v>
      </c>
      <c r="C82" s="248"/>
      <c r="D82" s="248"/>
      <c r="E82" s="248"/>
      <c r="F82" s="18">
        <f t="shared" si="0"/>
        <v>0</v>
      </c>
      <c r="G82" s="248"/>
      <c r="H82" s="248"/>
      <c r="I82" s="248"/>
      <c r="J82" s="248">
        <v>1079</v>
      </c>
      <c r="K82" s="248">
        <v>469</v>
      </c>
      <c r="L82" s="18">
        <f t="shared" si="1"/>
        <v>1548</v>
      </c>
      <c r="M82" s="19">
        <f t="shared" si="2"/>
        <v>1548</v>
      </c>
      <c r="N82" s="414" t="s">
        <v>464</v>
      </c>
    </row>
    <row r="83" spans="1:14" ht="18" customHeight="1">
      <c r="A83" s="416">
        <v>14</v>
      </c>
      <c r="B83" s="426" t="s">
        <v>825</v>
      </c>
      <c r="C83" s="248"/>
      <c r="D83" s="248"/>
      <c r="E83" s="248"/>
      <c r="F83" s="18">
        <f t="shared" si="0"/>
        <v>0</v>
      </c>
      <c r="G83" s="248"/>
      <c r="H83" s="248"/>
      <c r="I83" s="248">
        <v>693</v>
      </c>
      <c r="J83" s="248"/>
      <c r="K83" s="248">
        <v>323</v>
      </c>
      <c r="L83" s="18">
        <f t="shared" si="1"/>
        <v>1016</v>
      </c>
      <c r="M83" s="19">
        <f t="shared" si="2"/>
        <v>1016</v>
      </c>
      <c r="N83" s="414" t="s">
        <v>464</v>
      </c>
    </row>
    <row r="84" spans="1:14" ht="18" customHeight="1">
      <c r="A84" s="416">
        <v>15</v>
      </c>
      <c r="B84" s="426" t="s">
        <v>826</v>
      </c>
      <c r="C84" s="248"/>
      <c r="D84" s="248">
        <v>501</v>
      </c>
      <c r="E84" s="248">
        <v>219</v>
      </c>
      <c r="F84" s="18">
        <f t="shared" si="0"/>
        <v>720</v>
      </c>
      <c r="G84" s="248"/>
      <c r="H84" s="248"/>
      <c r="I84" s="248"/>
      <c r="J84" s="248"/>
      <c r="K84" s="248"/>
      <c r="L84" s="18">
        <f t="shared" si="1"/>
        <v>0</v>
      </c>
      <c r="M84" s="19">
        <f t="shared" si="2"/>
        <v>720</v>
      </c>
      <c r="N84" s="414" t="s">
        <v>464</v>
      </c>
    </row>
    <row r="85" spans="1:14" ht="18" customHeight="1">
      <c r="A85" s="416">
        <v>16</v>
      </c>
      <c r="B85" s="426" t="s">
        <v>628</v>
      </c>
      <c r="C85" s="248"/>
      <c r="D85" s="248">
        <v>620</v>
      </c>
      <c r="E85" s="248">
        <v>309</v>
      </c>
      <c r="F85" s="18">
        <f t="shared" si="0"/>
        <v>929</v>
      </c>
      <c r="G85" s="248"/>
      <c r="H85" s="248"/>
      <c r="I85" s="248"/>
      <c r="J85" s="248"/>
      <c r="K85" s="248"/>
      <c r="L85" s="18">
        <f t="shared" si="1"/>
        <v>0</v>
      </c>
      <c r="M85" s="19">
        <f t="shared" si="2"/>
        <v>929</v>
      </c>
      <c r="N85" s="414" t="s">
        <v>464</v>
      </c>
    </row>
    <row r="86" spans="1:14" ht="18" customHeight="1">
      <c r="A86" s="416">
        <v>17</v>
      </c>
      <c r="B86" s="426" t="s">
        <v>472</v>
      </c>
      <c r="C86" s="248"/>
      <c r="D86" s="248">
        <v>1281</v>
      </c>
      <c r="E86" s="248">
        <v>528</v>
      </c>
      <c r="F86" s="18">
        <f t="shared" si="0"/>
        <v>1809</v>
      </c>
      <c r="G86" s="248"/>
      <c r="H86" s="248"/>
      <c r="I86" s="248"/>
      <c r="J86" s="248"/>
      <c r="K86" s="248"/>
      <c r="L86" s="18">
        <f t="shared" si="1"/>
        <v>0</v>
      </c>
      <c r="M86" s="19">
        <f t="shared" si="2"/>
        <v>1809</v>
      </c>
      <c r="N86" s="414" t="s">
        <v>464</v>
      </c>
    </row>
    <row r="87" spans="1:14" ht="17.25">
      <c r="A87" s="416">
        <v>18</v>
      </c>
      <c r="B87" s="426" t="s">
        <v>622</v>
      </c>
      <c r="C87" s="248">
        <v>976</v>
      </c>
      <c r="D87" s="248"/>
      <c r="E87" s="248">
        <v>976</v>
      </c>
      <c r="F87" s="18">
        <f t="shared" si="0"/>
        <v>1952</v>
      </c>
      <c r="G87" s="248">
        <v>963</v>
      </c>
      <c r="H87" s="248"/>
      <c r="I87" s="248"/>
      <c r="J87" s="248"/>
      <c r="K87" s="248">
        <v>1057</v>
      </c>
      <c r="L87" s="18">
        <f t="shared" si="1"/>
        <v>2020</v>
      </c>
      <c r="M87" s="19">
        <f t="shared" si="2"/>
        <v>3972</v>
      </c>
      <c r="N87" s="414" t="s">
        <v>464</v>
      </c>
    </row>
    <row r="88" spans="1:14" ht="17.25">
      <c r="A88" s="416">
        <v>19</v>
      </c>
      <c r="B88" s="426" t="s">
        <v>623</v>
      </c>
      <c r="C88" s="248"/>
      <c r="D88" s="248"/>
      <c r="E88" s="248"/>
      <c r="F88" s="18">
        <f t="shared" si="0"/>
        <v>0</v>
      </c>
      <c r="G88" s="248"/>
      <c r="H88" s="248"/>
      <c r="I88" s="248"/>
      <c r="J88" s="248">
        <v>1079</v>
      </c>
      <c r="K88" s="248">
        <v>469</v>
      </c>
      <c r="L88" s="18">
        <f t="shared" si="1"/>
        <v>1548</v>
      </c>
      <c r="M88" s="19">
        <f t="shared" si="2"/>
        <v>1548</v>
      </c>
      <c r="N88" s="414" t="s">
        <v>464</v>
      </c>
    </row>
    <row r="89" spans="1:14" ht="17.25">
      <c r="A89" s="416">
        <v>20</v>
      </c>
      <c r="B89" s="426" t="s">
        <v>624</v>
      </c>
      <c r="C89" s="248"/>
      <c r="D89" s="248"/>
      <c r="E89" s="248"/>
      <c r="F89" s="18">
        <f t="shared" si="0"/>
        <v>0</v>
      </c>
      <c r="G89" s="248"/>
      <c r="H89" s="248"/>
      <c r="I89" s="248">
        <v>645</v>
      </c>
      <c r="J89" s="248"/>
      <c r="K89" s="248">
        <v>290</v>
      </c>
      <c r="L89" s="18">
        <f t="shared" si="1"/>
        <v>935</v>
      </c>
      <c r="M89" s="19">
        <f t="shared" si="2"/>
        <v>935</v>
      </c>
      <c r="N89" s="414" t="s">
        <v>464</v>
      </c>
    </row>
    <row r="90" spans="1:14" ht="17.25">
      <c r="A90" s="416"/>
      <c r="B90" s="418" t="s">
        <v>42</v>
      </c>
      <c r="C90" s="419">
        <f>SUM(C70:C89)</f>
        <v>976</v>
      </c>
      <c r="D90" s="419">
        <f>SUM(D70:D89)</f>
        <v>6611</v>
      </c>
      <c r="E90" s="419">
        <f>SUM(E70:E89)</f>
        <v>3817</v>
      </c>
      <c r="F90" s="18">
        <f t="shared" si="0"/>
        <v>11404</v>
      </c>
      <c r="G90" s="419">
        <f>SUM(G70:G89)</f>
        <v>9393</v>
      </c>
      <c r="H90" s="419">
        <f>SUM(H70:H89)</f>
        <v>0</v>
      </c>
      <c r="I90" s="419">
        <f>SUM(I70:I89)</f>
        <v>3970</v>
      </c>
      <c r="J90" s="419">
        <f>SUM(J70:J89)</f>
        <v>2764</v>
      </c>
      <c r="K90" s="419">
        <f>SUM(K70:K89)</f>
        <v>11050.8</v>
      </c>
      <c r="L90" s="18">
        <f t="shared" si="1"/>
        <v>27177.8</v>
      </c>
      <c r="M90" s="19">
        <f t="shared" si="2"/>
        <v>38581.8</v>
      </c>
      <c r="N90" s="414"/>
    </row>
    <row r="91" spans="1:14" ht="17.25">
      <c r="A91" s="416"/>
      <c r="B91" s="420" t="s">
        <v>254</v>
      </c>
      <c r="C91" s="315"/>
      <c r="D91" s="315"/>
      <c r="E91" s="315"/>
      <c r="F91" s="18">
        <f t="shared" si="0"/>
        <v>0</v>
      </c>
      <c r="G91" s="315"/>
      <c r="H91" s="315"/>
      <c r="I91" s="22"/>
      <c r="J91" s="22"/>
      <c r="K91" s="22"/>
      <c r="L91" s="18">
        <f t="shared" si="1"/>
        <v>0</v>
      </c>
      <c r="M91" s="19">
        <f t="shared" si="2"/>
        <v>0</v>
      </c>
      <c r="N91" s="414"/>
    </row>
    <row r="92" spans="1:14" ht="17.25">
      <c r="A92" s="416">
        <v>1</v>
      </c>
      <c r="B92" s="417" t="s">
        <v>255</v>
      </c>
      <c r="C92" s="315"/>
      <c r="D92" s="315"/>
      <c r="E92" s="315"/>
      <c r="F92" s="18">
        <f t="shared" si="0"/>
        <v>0</v>
      </c>
      <c r="G92" s="248">
        <v>2175.6</v>
      </c>
      <c r="H92" s="315"/>
      <c r="I92" s="22"/>
      <c r="J92" s="22"/>
      <c r="K92" s="22">
        <v>1672</v>
      </c>
      <c r="L92" s="18">
        <f t="shared" si="1"/>
        <v>3847.6</v>
      </c>
      <c r="M92" s="19">
        <f t="shared" si="2"/>
        <v>3847.6</v>
      </c>
      <c r="N92" s="414" t="s">
        <v>464</v>
      </c>
    </row>
    <row r="93" spans="1:14" ht="17.25">
      <c r="A93" s="416">
        <v>2</v>
      </c>
      <c r="B93" s="417" t="s">
        <v>476</v>
      </c>
      <c r="C93" s="315">
        <v>4584.9</v>
      </c>
      <c r="D93" s="315"/>
      <c r="E93" s="315">
        <v>7484.3</v>
      </c>
      <c r="F93" s="18">
        <f t="shared" si="0"/>
        <v>12069.2</v>
      </c>
      <c r="G93" s="248">
        <v>7555.3</v>
      </c>
      <c r="H93" s="315"/>
      <c r="I93" s="22"/>
      <c r="J93" s="22"/>
      <c r="K93" s="22">
        <v>20704.6</v>
      </c>
      <c r="L93" s="18">
        <f t="shared" si="1"/>
        <v>28259.899999999998</v>
      </c>
      <c r="M93" s="19">
        <f t="shared" si="2"/>
        <v>40329.1</v>
      </c>
      <c r="N93" s="414" t="s">
        <v>297</v>
      </c>
    </row>
    <row r="94" spans="1:14" ht="17.25">
      <c r="A94" s="416">
        <v>3</v>
      </c>
      <c r="B94" s="417" t="s">
        <v>256</v>
      </c>
      <c r="C94" s="315"/>
      <c r="D94" s="315"/>
      <c r="E94" s="315"/>
      <c r="F94" s="18">
        <f aca="true" t="shared" si="6" ref="F94:F157">C94+D94+E94</f>
        <v>0</v>
      </c>
      <c r="G94" s="248">
        <v>5901.3</v>
      </c>
      <c r="H94" s="315"/>
      <c r="I94" s="22"/>
      <c r="J94" s="22"/>
      <c r="K94" s="22">
        <v>4907.4</v>
      </c>
      <c r="L94" s="18">
        <f aca="true" t="shared" si="7" ref="L94:L190">G94+H94+I94+J94+K94</f>
        <v>10808.7</v>
      </c>
      <c r="M94" s="19">
        <f t="shared" si="2"/>
        <v>10808.7</v>
      </c>
      <c r="N94" s="414" t="s">
        <v>614</v>
      </c>
    </row>
    <row r="95" spans="1:14" ht="17.25">
      <c r="A95" s="416">
        <v>4</v>
      </c>
      <c r="B95" s="417" t="s">
        <v>701</v>
      </c>
      <c r="C95" s="315"/>
      <c r="D95" s="315"/>
      <c r="E95" s="315"/>
      <c r="F95" s="18">
        <f t="shared" si="6"/>
        <v>0</v>
      </c>
      <c r="G95" s="248">
        <v>1518.3</v>
      </c>
      <c r="H95" s="315"/>
      <c r="I95" s="22"/>
      <c r="J95" s="22"/>
      <c r="K95" s="22">
        <v>1643.3</v>
      </c>
      <c r="L95" s="18">
        <f t="shared" si="7"/>
        <v>3161.6</v>
      </c>
      <c r="M95" s="19">
        <f t="shared" si="2"/>
        <v>3161.6</v>
      </c>
      <c r="N95" s="414" t="s">
        <v>464</v>
      </c>
    </row>
    <row r="96" spans="1:14" ht="17.25">
      <c r="A96" s="416">
        <v>5</v>
      </c>
      <c r="B96" s="417" t="s">
        <v>827</v>
      </c>
      <c r="C96" s="315"/>
      <c r="D96" s="315">
        <v>514.2</v>
      </c>
      <c r="E96" s="315">
        <v>251</v>
      </c>
      <c r="F96" s="18">
        <f t="shared" si="6"/>
        <v>765.2</v>
      </c>
      <c r="G96" s="248"/>
      <c r="H96" s="315"/>
      <c r="I96" s="22"/>
      <c r="J96" s="22"/>
      <c r="K96" s="22"/>
      <c r="L96" s="18">
        <f t="shared" si="7"/>
        <v>0</v>
      </c>
      <c r="M96" s="19">
        <f t="shared" si="2"/>
        <v>765.2</v>
      </c>
      <c r="N96" s="414" t="s">
        <v>464</v>
      </c>
    </row>
    <row r="97" spans="1:14" ht="17.25">
      <c r="A97" s="416">
        <v>6</v>
      </c>
      <c r="B97" s="417" t="s">
        <v>828</v>
      </c>
      <c r="C97" s="315"/>
      <c r="D97" s="315"/>
      <c r="E97" s="315"/>
      <c r="F97" s="18">
        <f t="shared" si="6"/>
        <v>0</v>
      </c>
      <c r="G97" s="248"/>
      <c r="H97" s="315"/>
      <c r="I97" s="22">
        <v>529.5</v>
      </c>
      <c r="J97" s="22"/>
      <c r="K97" s="22">
        <v>144</v>
      </c>
      <c r="L97" s="18">
        <f t="shared" si="7"/>
        <v>673.5</v>
      </c>
      <c r="M97" s="19">
        <f t="shared" si="2"/>
        <v>673.5</v>
      </c>
      <c r="N97" s="414" t="s">
        <v>464</v>
      </c>
    </row>
    <row r="98" spans="1:14" ht="17.25">
      <c r="A98" s="416">
        <v>7</v>
      </c>
      <c r="B98" s="417" t="s">
        <v>829</v>
      </c>
      <c r="C98" s="315"/>
      <c r="D98" s="315"/>
      <c r="E98" s="315"/>
      <c r="F98" s="18">
        <f t="shared" si="6"/>
        <v>0</v>
      </c>
      <c r="G98" s="248"/>
      <c r="H98" s="315"/>
      <c r="I98" s="22">
        <v>822</v>
      </c>
      <c r="J98" s="22"/>
      <c r="K98" s="22">
        <v>494</v>
      </c>
      <c r="L98" s="18">
        <f t="shared" si="7"/>
        <v>1316</v>
      </c>
      <c r="M98" s="19">
        <f t="shared" si="2"/>
        <v>1316</v>
      </c>
      <c r="N98" s="414" t="s">
        <v>464</v>
      </c>
    </row>
    <row r="99" spans="1:14" ht="17.25">
      <c r="A99" s="416">
        <v>8</v>
      </c>
      <c r="B99" s="417" t="s">
        <v>830</v>
      </c>
      <c r="C99" s="315"/>
      <c r="D99" s="315"/>
      <c r="E99" s="315"/>
      <c r="F99" s="18">
        <f t="shared" si="6"/>
        <v>0</v>
      </c>
      <c r="G99" s="248"/>
      <c r="H99" s="315"/>
      <c r="I99" s="22">
        <v>523.97</v>
      </c>
      <c r="J99" s="22"/>
      <c r="K99" s="22">
        <v>210</v>
      </c>
      <c r="L99" s="18">
        <f t="shared" si="7"/>
        <v>733.97</v>
      </c>
      <c r="M99" s="19">
        <f t="shared" si="2"/>
        <v>733.97</v>
      </c>
      <c r="N99" s="414" t="s">
        <v>464</v>
      </c>
    </row>
    <row r="100" spans="1:14" ht="17.25">
      <c r="A100" s="416">
        <v>9</v>
      </c>
      <c r="B100" s="417" t="s">
        <v>702</v>
      </c>
      <c r="C100" s="315"/>
      <c r="D100" s="315"/>
      <c r="E100" s="315"/>
      <c r="F100" s="18">
        <f t="shared" si="6"/>
        <v>0</v>
      </c>
      <c r="G100" s="248"/>
      <c r="H100" s="315"/>
      <c r="I100" s="22"/>
      <c r="J100" s="22">
        <v>574.4</v>
      </c>
      <c r="K100" s="22">
        <v>259.8</v>
      </c>
      <c r="L100" s="18">
        <f t="shared" si="7"/>
        <v>834.2</v>
      </c>
      <c r="M100" s="19">
        <f t="shared" si="2"/>
        <v>834.2</v>
      </c>
      <c r="N100" s="414" t="s">
        <v>343</v>
      </c>
    </row>
    <row r="101" spans="1:14" ht="17.25">
      <c r="A101" s="416">
        <v>10</v>
      </c>
      <c r="B101" s="417" t="s">
        <v>703</v>
      </c>
      <c r="C101" s="315"/>
      <c r="D101" s="315"/>
      <c r="E101" s="315"/>
      <c r="F101" s="18">
        <f t="shared" si="6"/>
        <v>0</v>
      </c>
      <c r="G101" s="248"/>
      <c r="H101" s="315"/>
      <c r="I101" s="22"/>
      <c r="J101" s="22">
        <v>681.8</v>
      </c>
      <c r="K101" s="22">
        <v>310</v>
      </c>
      <c r="L101" s="18">
        <f t="shared" si="7"/>
        <v>991.8</v>
      </c>
      <c r="M101" s="19">
        <f t="shared" si="2"/>
        <v>991.8</v>
      </c>
      <c r="N101" s="414" t="s">
        <v>343</v>
      </c>
    </row>
    <row r="102" spans="1:14" ht="17.25">
      <c r="A102" s="416">
        <v>11</v>
      </c>
      <c r="B102" s="417" t="s">
        <v>882</v>
      </c>
      <c r="C102" s="315"/>
      <c r="D102" s="315"/>
      <c r="E102" s="315"/>
      <c r="F102" s="18">
        <f t="shared" si="6"/>
        <v>0</v>
      </c>
      <c r="G102" s="248"/>
      <c r="H102" s="315"/>
      <c r="I102" s="22"/>
      <c r="J102" s="22">
        <v>500</v>
      </c>
      <c r="K102" s="22">
        <v>210</v>
      </c>
      <c r="L102" s="18">
        <f t="shared" si="7"/>
        <v>710</v>
      </c>
      <c r="M102" s="19">
        <f t="shared" si="2"/>
        <v>710</v>
      </c>
      <c r="N102" s="414" t="s">
        <v>343</v>
      </c>
    </row>
    <row r="103" spans="1:14" ht="17.25">
      <c r="A103" s="416">
        <v>12</v>
      </c>
      <c r="B103" s="417" t="s">
        <v>883</v>
      </c>
      <c r="C103" s="315"/>
      <c r="D103" s="315"/>
      <c r="E103" s="315"/>
      <c r="F103" s="18">
        <f t="shared" si="6"/>
        <v>0</v>
      </c>
      <c r="G103" s="248">
        <v>1880.4</v>
      </c>
      <c r="H103" s="315"/>
      <c r="I103" s="22"/>
      <c r="J103" s="22"/>
      <c r="K103" s="22">
        <v>666</v>
      </c>
      <c r="L103" s="18">
        <f t="shared" si="7"/>
        <v>2546.4</v>
      </c>
      <c r="M103" s="19">
        <f t="shared" si="2"/>
        <v>2546.4</v>
      </c>
      <c r="N103" s="414" t="s">
        <v>464</v>
      </c>
    </row>
    <row r="104" spans="1:14" ht="17.25">
      <c r="A104" s="416">
        <v>13</v>
      </c>
      <c r="B104" s="417" t="s">
        <v>512</v>
      </c>
      <c r="C104" s="315"/>
      <c r="D104" s="315"/>
      <c r="E104" s="315"/>
      <c r="F104" s="18">
        <f t="shared" si="6"/>
        <v>0</v>
      </c>
      <c r="G104" s="248">
        <v>541</v>
      </c>
      <c r="H104" s="315"/>
      <c r="I104" s="22"/>
      <c r="J104" s="22"/>
      <c r="K104" s="22">
        <v>2206</v>
      </c>
      <c r="L104" s="18">
        <f t="shared" si="7"/>
        <v>2747</v>
      </c>
      <c r="M104" s="19">
        <f t="shared" si="2"/>
        <v>2747</v>
      </c>
      <c r="N104" s="414" t="s">
        <v>464</v>
      </c>
    </row>
    <row r="105" spans="1:14" ht="17.25">
      <c r="A105" s="416">
        <v>14</v>
      </c>
      <c r="B105" s="417" t="s">
        <v>477</v>
      </c>
      <c r="C105" s="315"/>
      <c r="D105" s="315"/>
      <c r="E105" s="315"/>
      <c r="F105" s="18">
        <f t="shared" si="6"/>
        <v>0</v>
      </c>
      <c r="G105" s="248"/>
      <c r="H105" s="315"/>
      <c r="I105" s="22"/>
      <c r="J105" s="22">
        <v>699.95</v>
      </c>
      <c r="K105" s="22">
        <v>566.9</v>
      </c>
      <c r="L105" s="18">
        <f t="shared" si="7"/>
        <v>1266.85</v>
      </c>
      <c r="M105" s="19">
        <f t="shared" si="2"/>
        <v>1266.85</v>
      </c>
      <c r="N105" s="414" t="s">
        <v>464</v>
      </c>
    </row>
    <row r="106" spans="1:14" ht="17.25">
      <c r="A106" s="416">
        <v>15</v>
      </c>
      <c r="B106" s="417" t="s">
        <v>478</v>
      </c>
      <c r="C106" s="315"/>
      <c r="D106" s="315"/>
      <c r="E106" s="315"/>
      <c r="F106" s="18">
        <f t="shared" si="6"/>
        <v>0</v>
      </c>
      <c r="G106" s="248"/>
      <c r="H106" s="315"/>
      <c r="I106" s="22"/>
      <c r="J106" s="22">
        <v>645.7</v>
      </c>
      <c r="K106" s="22">
        <v>353.5</v>
      </c>
      <c r="L106" s="18">
        <f t="shared" si="7"/>
        <v>999.2</v>
      </c>
      <c r="M106" s="19">
        <f t="shared" si="2"/>
        <v>999.2</v>
      </c>
      <c r="N106" s="414" t="s">
        <v>343</v>
      </c>
    </row>
    <row r="107" spans="1:14" ht="17.25">
      <c r="A107" s="416"/>
      <c r="B107" s="418" t="s">
        <v>42</v>
      </c>
      <c r="C107" s="421">
        <f>SUM(C92:C106)</f>
        <v>4584.9</v>
      </c>
      <c r="D107" s="421">
        <f>SUM(D92:D106)</f>
        <v>514.2</v>
      </c>
      <c r="E107" s="421">
        <f>SUM(E92:E106)</f>
        <v>7735.3</v>
      </c>
      <c r="F107" s="18">
        <f t="shared" si="6"/>
        <v>12834.4</v>
      </c>
      <c r="G107" s="421">
        <f>SUM(G92:G106)</f>
        <v>19571.9</v>
      </c>
      <c r="H107" s="421">
        <f>SUM(H92:H106)</f>
        <v>0</v>
      </c>
      <c r="I107" s="421">
        <f>SUM(I92:I106)</f>
        <v>1875.47</v>
      </c>
      <c r="J107" s="421">
        <f>SUM(J92:J106)</f>
        <v>3101.8499999999995</v>
      </c>
      <c r="K107" s="421">
        <f>SUM(K92:K106)</f>
        <v>34347.5</v>
      </c>
      <c r="L107" s="18">
        <f t="shared" si="7"/>
        <v>58896.72</v>
      </c>
      <c r="M107" s="19">
        <f t="shared" si="2"/>
        <v>71731.12</v>
      </c>
      <c r="N107" s="414"/>
    </row>
    <row r="108" spans="1:14" ht="17.25">
      <c r="A108" s="416"/>
      <c r="B108" s="420" t="s">
        <v>238</v>
      </c>
      <c r="C108" s="315"/>
      <c r="D108" s="315"/>
      <c r="E108" s="315"/>
      <c r="F108" s="18">
        <f t="shared" si="6"/>
        <v>0</v>
      </c>
      <c r="G108" s="315"/>
      <c r="H108" s="315"/>
      <c r="I108" s="22"/>
      <c r="J108" s="22"/>
      <c r="K108" s="22"/>
      <c r="L108" s="18">
        <f t="shared" si="7"/>
        <v>0</v>
      </c>
      <c r="M108" s="19">
        <f t="shared" si="2"/>
        <v>0</v>
      </c>
      <c r="N108" s="414"/>
    </row>
    <row r="109" spans="1:14" ht="17.25">
      <c r="A109" s="416">
        <v>1</v>
      </c>
      <c r="B109" s="417" t="s">
        <v>258</v>
      </c>
      <c r="C109" s="315"/>
      <c r="D109" s="315"/>
      <c r="E109" s="315"/>
      <c r="F109" s="18">
        <f t="shared" si="6"/>
        <v>0</v>
      </c>
      <c r="G109" s="315"/>
      <c r="H109" s="315"/>
      <c r="I109" s="22">
        <v>642</v>
      </c>
      <c r="J109" s="22"/>
      <c r="K109" s="22">
        <v>313.4</v>
      </c>
      <c r="L109" s="18">
        <f t="shared" si="7"/>
        <v>955.4</v>
      </c>
      <c r="M109" s="19">
        <f t="shared" si="2"/>
        <v>955.4</v>
      </c>
      <c r="N109" s="414" t="s">
        <v>464</v>
      </c>
    </row>
    <row r="110" spans="1:14" ht="17.25">
      <c r="A110" s="416">
        <v>2</v>
      </c>
      <c r="B110" s="417" t="s">
        <v>831</v>
      </c>
      <c r="C110" s="315"/>
      <c r="D110" s="315"/>
      <c r="E110" s="315"/>
      <c r="F110" s="18">
        <f t="shared" si="6"/>
        <v>0</v>
      </c>
      <c r="G110" s="315"/>
      <c r="H110" s="315"/>
      <c r="I110" s="22"/>
      <c r="J110" s="22">
        <v>533.6</v>
      </c>
      <c r="K110" s="22">
        <v>171</v>
      </c>
      <c r="L110" s="18">
        <f t="shared" si="7"/>
        <v>704.6</v>
      </c>
      <c r="M110" s="19">
        <f t="shared" si="2"/>
        <v>704.6</v>
      </c>
      <c r="N110" s="414"/>
    </row>
    <row r="111" spans="1:14" ht="17.25">
      <c r="A111" s="416">
        <v>3</v>
      </c>
      <c r="B111" s="417" t="s">
        <v>832</v>
      </c>
      <c r="C111" s="315"/>
      <c r="D111" s="315"/>
      <c r="E111" s="315"/>
      <c r="F111" s="18">
        <f t="shared" si="6"/>
        <v>0</v>
      </c>
      <c r="G111" s="315"/>
      <c r="H111" s="315"/>
      <c r="I111" s="22"/>
      <c r="J111" s="22">
        <v>502.8</v>
      </c>
      <c r="K111" s="22">
        <v>164</v>
      </c>
      <c r="L111" s="18">
        <f t="shared" si="7"/>
        <v>666.8</v>
      </c>
      <c r="M111" s="19">
        <f t="shared" si="2"/>
        <v>666.8</v>
      </c>
      <c r="N111" s="414"/>
    </row>
    <row r="112" spans="1:14" ht="17.25">
      <c r="A112" s="416">
        <v>4</v>
      </c>
      <c r="B112" s="417" t="s">
        <v>833</v>
      </c>
      <c r="C112" s="315"/>
      <c r="D112" s="315"/>
      <c r="E112" s="315"/>
      <c r="F112" s="18">
        <f t="shared" si="6"/>
        <v>0</v>
      </c>
      <c r="G112" s="315">
        <v>503.7</v>
      </c>
      <c r="H112" s="315"/>
      <c r="I112" s="22"/>
      <c r="J112" s="22"/>
      <c r="K112" s="22">
        <v>290.4</v>
      </c>
      <c r="L112" s="18">
        <f t="shared" si="7"/>
        <v>794.0999999999999</v>
      </c>
      <c r="M112" s="19">
        <f t="shared" si="2"/>
        <v>794.0999999999999</v>
      </c>
      <c r="N112" s="414"/>
    </row>
    <row r="113" spans="1:14" ht="17.25">
      <c r="A113" s="416">
        <v>5</v>
      </c>
      <c r="B113" s="417" t="s">
        <v>629</v>
      </c>
      <c r="C113" s="315">
        <v>967.7</v>
      </c>
      <c r="D113" s="315"/>
      <c r="E113" s="315">
        <v>1185</v>
      </c>
      <c r="F113" s="18">
        <f t="shared" si="6"/>
        <v>2152.7</v>
      </c>
      <c r="G113" s="315"/>
      <c r="H113" s="315"/>
      <c r="I113" s="22"/>
      <c r="J113" s="22"/>
      <c r="K113" s="22"/>
      <c r="L113" s="18">
        <f t="shared" si="7"/>
        <v>0</v>
      </c>
      <c r="M113" s="19">
        <f t="shared" si="2"/>
        <v>2152.7</v>
      </c>
      <c r="N113" s="414" t="s">
        <v>464</v>
      </c>
    </row>
    <row r="114" spans="1:14" ht="17.25">
      <c r="A114" s="416">
        <v>6</v>
      </c>
      <c r="B114" s="417" t="s">
        <v>615</v>
      </c>
      <c r="C114" s="315">
        <v>1297.2</v>
      </c>
      <c r="D114" s="315"/>
      <c r="E114" s="315">
        <v>192.6</v>
      </c>
      <c r="F114" s="18">
        <f t="shared" si="6"/>
        <v>1489.8</v>
      </c>
      <c r="G114" s="315">
        <v>3990.9</v>
      </c>
      <c r="H114" s="315">
        <v>434</v>
      </c>
      <c r="I114" s="22"/>
      <c r="J114" s="22"/>
      <c r="K114" s="22">
        <v>418.2</v>
      </c>
      <c r="L114" s="18">
        <f t="shared" si="7"/>
        <v>4843.099999999999</v>
      </c>
      <c r="M114" s="19">
        <f t="shared" si="2"/>
        <v>6332.9</v>
      </c>
      <c r="N114" s="414" t="s">
        <v>464</v>
      </c>
    </row>
    <row r="115" spans="1:14" ht="17.25">
      <c r="A115" s="416">
        <v>7</v>
      </c>
      <c r="B115" s="417" t="s">
        <v>558</v>
      </c>
      <c r="C115" s="315"/>
      <c r="D115" s="315"/>
      <c r="E115" s="315"/>
      <c r="F115" s="18">
        <f t="shared" si="6"/>
        <v>0</v>
      </c>
      <c r="G115" s="315">
        <v>928</v>
      </c>
      <c r="H115" s="315"/>
      <c r="I115" s="22"/>
      <c r="J115" s="22"/>
      <c r="K115" s="22">
        <v>100</v>
      </c>
      <c r="L115" s="18">
        <f t="shared" si="7"/>
        <v>1028</v>
      </c>
      <c r="M115" s="19">
        <f t="shared" si="2"/>
        <v>1028</v>
      </c>
      <c r="N115" s="414" t="s">
        <v>464</v>
      </c>
    </row>
    <row r="116" spans="1:14" ht="17.25">
      <c r="A116" s="416">
        <v>8</v>
      </c>
      <c r="B116" s="427" t="s">
        <v>257</v>
      </c>
      <c r="C116" s="315">
        <v>2853.2</v>
      </c>
      <c r="D116" s="315"/>
      <c r="E116" s="315">
        <v>3276</v>
      </c>
      <c r="F116" s="18">
        <f t="shared" si="6"/>
        <v>6129.2</v>
      </c>
      <c r="G116" s="248">
        <v>5943.3</v>
      </c>
      <c r="H116" s="315"/>
      <c r="I116" s="22"/>
      <c r="J116" s="22"/>
      <c r="K116" s="22">
        <v>4306</v>
      </c>
      <c r="L116" s="18">
        <f t="shared" si="7"/>
        <v>10249.3</v>
      </c>
      <c r="M116" s="19">
        <f t="shared" si="2"/>
        <v>16378.5</v>
      </c>
      <c r="N116" s="414" t="s">
        <v>464</v>
      </c>
    </row>
    <row r="117" spans="1:14" ht="17.25">
      <c r="A117" s="416"/>
      <c r="B117" s="418" t="s">
        <v>42</v>
      </c>
      <c r="C117" s="421">
        <f>SUM(C109:C116)</f>
        <v>5118.1</v>
      </c>
      <c r="D117" s="421">
        <f>SUM(D109:D116)</f>
        <v>0</v>
      </c>
      <c r="E117" s="421">
        <f>SUM(E109:E116)</f>
        <v>4653.6</v>
      </c>
      <c r="F117" s="18">
        <f t="shared" si="6"/>
        <v>9771.7</v>
      </c>
      <c r="G117" s="421">
        <f>SUM(G109:G116)</f>
        <v>11365.900000000001</v>
      </c>
      <c r="H117" s="421">
        <f>SUM(H109:H116)</f>
        <v>434</v>
      </c>
      <c r="I117" s="421">
        <f>SUM(I109:I116)</f>
        <v>642</v>
      </c>
      <c r="J117" s="421">
        <f>SUM(J109:J116)</f>
        <v>1036.4</v>
      </c>
      <c r="K117" s="421">
        <f>SUM(K109:K116)</f>
        <v>5763</v>
      </c>
      <c r="L117" s="18">
        <f t="shared" si="7"/>
        <v>19241.300000000003</v>
      </c>
      <c r="M117" s="19">
        <f t="shared" si="2"/>
        <v>29013.000000000004</v>
      </c>
      <c r="N117" s="414"/>
    </row>
    <row r="118" spans="1:14" ht="17.25">
      <c r="A118" s="416"/>
      <c r="B118" s="415" t="s">
        <v>267</v>
      </c>
      <c r="C118" s="22"/>
      <c r="D118" s="22"/>
      <c r="E118" s="22"/>
      <c r="F118" s="18">
        <f t="shared" si="6"/>
        <v>0</v>
      </c>
      <c r="G118" s="22"/>
      <c r="H118" s="22"/>
      <c r="I118" s="22"/>
      <c r="J118" s="22"/>
      <c r="K118" s="22"/>
      <c r="L118" s="18">
        <f t="shared" si="7"/>
        <v>0</v>
      </c>
      <c r="M118" s="19">
        <f t="shared" si="2"/>
        <v>0</v>
      </c>
      <c r="N118" s="414"/>
    </row>
    <row r="119" spans="1:14" ht="17.25">
      <c r="A119" s="416">
        <v>1</v>
      </c>
      <c r="B119" s="425" t="s">
        <v>268</v>
      </c>
      <c r="C119" s="22"/>
      <c r="D119" s="22"/>
      <c r="E119" s="22"/>
      <c r="F119" s="18">
        <f t="shared" si="6"/>
        <v>0</v>
      </c>
      <c r="G119" s="22"/>
      <c r="H119" s="22"/>
      <c r="I119" s="22"/>
      <c r="J119" s="22">
        <v>1164.12</v>
      </c>
      <c r="K119" s="22">
        <v>515.2</v>
      </c>
      <c r="L119" s="18">
        <f t="shared" si="7"/>
        <v>1679.32</v>
      </c>
      <c r="M119" s="19">
        <f t="shared" si="2"/>
        <v>1679.32</v>
      </c>
      <c r="N119" s="414" t="s">
        <v>404</v>
      </c>
    </row>
    <row r="120" spans="1:14" ht="17.25">
      <c r="A120" s="416"/>
      <c r="B120" s="418" t="s">
        <v>42</v>
      </c>
      <c r="C120" s="421">
        <f>SUM(C119:C119)</f>
        <v>0</v>
      </c>
      <c r="D120" s="421">
        <f aca="true" t="shared" si="8" ref="D120:K120">SUM(D119:D119)</f>
        <v>0</v>
      </c>
      <c r="E120" s="421">
        <f t="shared" si="8"/>
        <v>0</v>
      </c>
      <c r="F120" s="18">
        <f t="shared" si="6"/>
        <v>0</v>
      </c>
      <c r="G120" s="421">
        <f t="shared" si="8"/>
        <v>0</v>
      </c>
      <c r="H120" s="421">
        <f t="shared" si="8"/>
        <v>0</v>
      </c>
      <c r="I120" s="421">
        <f t="shared" si="8"/>
        <v>0</v>
      </c>
      <c r="J120" s="421">
        <f t="shared" si="8"/>
        <v>1164.12</v>
      </c>
      <c r="K120" s="421">
        <f t="shared" si="8"/>
        <v>515.2</v>
      </c>
      <c r="L120" s="18">
        <f t="shared" si="7"/>
        <v>1679.32</v>
      </c>
      <c r="M120" s="19">
        <f t="shared" si="2"/>
        <v>1679.32</v>
      </c>
      <c r="N120" s="414"/>
    </row>
    <row r="121" spans="1:14" ht="17.25">
      <c r="A121" s="416"/>
      <c r="B121" s="415" t="s">
        <v>270</v>
      </c>
      <c r="C121" s="22"/>
      <c r="D121" s="22"/>
      <c r="E121" s="22"/>
      <c r="F121" s="18">
        <f t="shared" si="6"/>
        <v>0</v>
      </c>
      <c r="G121" s="22"/>
      <c r="H121" s="22"/>
      <c r="I121" s="22"/>
      <c r="J121" s="22"/>
      <c r="K121" s="22"/>
      <c r="L121" s="18">
        <f t="shared" si="7"/>
        <v>0</v>
      </c>
      <c r="M121" s="19">
        <f t="shared" si="2"/>
        <v>0</v>
      </c>
      <c r="N121" s="414"/>
    </row>
    <row r="122" spans="1:14" ht="17.25">
      <c r="A122" s="416">
        <v>1</v>
      </c>
      <c r="B122" s="428" t="s">
        <v>884</v>
      </c>
      <c r="C122" s="22">
        <v>1273.1</v>
      </c>
      <c r="D122" s="22"/>
      <c r="E122" s="22">
        <v>462.7</v>
      </c>
      <c r="F122" s="18">
        <f t="shared" si="6"/>
        <v>1735.8</v>
      </c>
      <c r="G122" s="22">
        <v>1441.7</v>
      </c>
      <c r="H122" s="22"/>
      <c r="I122" s="22"/>
      <c r="J122" s="22"/>
      <c r="K122" s="22">
        <v>524</v>
      </c>
      <c r="L122" s="18">
        <f t="shared" si="7"/>
        <v>1965.7</v>
      </c>
      <c r="M122" s="19">
        <f t="shared" si="2"/>
        <v>3701.5</v>
      </c>
      <c r="N122" s="414" t="s">
        <v>464</v>
      </c>
    </row>
    <row r="123" spans="1:14" ht="17.25">
      <c r="A123" s="416">
        <v>2</v>
      </c>
      <c r="B123" s="428" t="s">
        <v>885</v>
      </c>
      <c r="C123" s="22">
        <v>1643</v>
      </c>
      <c r="D123" s="22"/>
      <c r="E123" s="22"/>
      <c r="F123" s="18">
        <f t="shared" si="6"/>
        <v>1643</v>
      </c>
      <c r="G123" s="22">
        <v>2927.7</v>
      </c>
      <c r="H123" s="22"/>
      <c r="I123" s="22"/>
      <c r="J123" s="22"/>
      <c r="K123" s="22"/>
      <c r="L123" s="18">
        <f t="shared" si="7"/>
        <v>2927.7</v>
      </c>
      <c r="M123" s="19">
        <f t="shared" si="2"/>
        <v>4570.7</v>
      </c>
      <c r="N123" s="414" t="s">
        <v>464</v>
      </c>
    </row>
    <row r="124" spans="1:14" ht="34.5">
      <c r="A124" s="416">
        <v>3</v>
      </c>
      <c r="B124" s="428" t="s">
        <v>886</v>
      </c>
      <c r="C124" s="22">
        <v>3200.8</v>
      </c>
      <c r="D124" s="22"/>
      <c r="E124" s="22">
        <v>1424.5</v>
      </c>
      <c r="F124" s="18">
        <f t="shared" si="6"/>
        <v>4625.3</v>
      </c>
      <c r="G124" s="22"/>
      <c r="H124" s="22"/>
      <c r="I124" s="22"/>
      <c r="J124" s="22"/>
      <c r="K124" s="22"/>
      <c r="L124" s="18">
        <f t="shared" si="7"/>
        <v>0</v>
      </c>
      <c r="M124" s="19"/>
      <c r="N124" s="414"/>
    </row>
    <row r="125" spans="1:14" ht="17.25">
      <c r="A125" s="416">
        <v>4</v>
      </c>
      <c r="B125" s="428" t="s">
        <v>887</v>
      </c>
      <c r="C125" s="22"/>
      <c r="D125" s="22"/>
      <c r="E125" s="22"/>
      <c r="F125" s="18">
        <f t="shared" si="6"/>
        <v>0</v>
      </c>
      <c r="G125" s="22"/>
      <c r="H125" s="22"/>
      <c r="I125" s="22"/>
      <c r="J125" s="22">
        <v>1372.5</v>
      </c>
      <c r="K125" s="22">
        <v>754.2</v>
      </c>
      <c r="L125" s="18">
        <f t="shared" si="7"/>
        <v>2126.7</v>
      </c>
      <c r="M125" s="19"/>
      <c r="N125" s="414"/>
    </row>
    <row r="126" spans="1:14" ht="17.25">
      <c r="A126" s="416">
        <v>5</v>
      </c>
      <c r="B126" s="428" t="s">
        <v>888</v>
      </c>
      <c r="C126" s="22"/>
      <c r="D126" s="22"/>
      <c r="E126" s="22"/>
      <c r="F126" s="18">
        <f t="shared" si="6"/>
        <v>0</v>
      </c>
      <c r="G126" s="22"/>
      <c r="H126" s="22"/>
      <c r="I126" s="22"/>
      <c r="J126" s="22">
        <v>823.2</v>
      </c>
      <c r="K126" s="22">
        <v>450.7</v>
      </c>
      <c r="L126" s="18">
        <f t="shared" si="7"/>
        <v>1273.9</v>
      </c>
      <c r="M126" s="19">
        <f t="shared" si="2"/>
        <v>1273.9</v>
      </c>
      <c r="N126" s="414" t="s">
        <v>464</v>
      </c>
    </row>
    <row r="127" spans="1:14" ht="17.25">
      <c r="A127" s="416">
        <v>6</v>
      </c>
      <c r="B127" s="428" t="s">
        <v>559</v>
      </c>
      <c r="C127" s="22"/>
      <c r="D127" s="22"/>
      <c r="E127" s="22"/>
      <c r="F127" s="18">
        <f t="shared" si="6"/>
        <v>0</v>
      </c>
      <c r="G127" s="22"/>
      <c r="H127" s="22"/>
      <c r="I127" s="22">
        <v>1927.5</v>
      </c>
      <c r="J127" s="22"/>
      <c r="K127" s="22">
        <v>1030.6</v>
      </c>
      <c r="L127" s="18">
        <f t="shared" si="7"/>
        <v>2958.1</v>
      </c>
      <c r="M127" s="19"/>
      <c r="N127" s="414"/>
    </row>
    <row r="128" spans="1:14" ht="17.25">
      <c r="A128" s="416">
        <v>7</v>
      </c>
      <c r="B128" s="428" t="s">
        <v>889</v>
      </c>
      <c r="C128" s="22"/>
      <c r="D128" s="22"/>
      <c r="E128" s="22"/>
      <c r="F128" s="18">
        <f t="shared" si="6"/>
        <v>0</v>
      </c>
      <c r="G128" s="22"/>
      <c r="H128" s="22"/>
      <c r="I128" s="22">
        <v>696.9</v>
      </c>
      <c r="J128" s="22"/>
      <c r="K128" s="22">
        <v>318.7</v>
      </c>
      <c r="L128" s="18">
        <f t="shared" si="7"/>
        <v>1015.5999999999999</v>
      </c>
      <c r="M128" s="19">
        <f t="shared" si="2"/>
        <v>1015.5999999999999</v>
      </c>
      <c r="N128" s="414" t="s">
        <v>464</v>
      </c>
    </row>
    <row r="129" spans="1:14" ht="17.25">
      <c r="A129" s="416"/>
      <c r="B129" s="418" t="s">
        <v>42</v>
      </c>
      <c r="C129" s="421">
        <f>SUM(C122:C128)</f>
        <v>6116.9</v>
      </c>
      <c r="D129" s="421">
        <f aca="true" t="shared" si="9" ref="D129:K129">SUM(D122:D128)</f>
        <v>0</v>
      </c>
      <c r="E129" s="421">
        <f t="shared" si="9"/>
        <v>1887.2</v>
      </c>
      <c r="F129" s="18">
        <f t="shared" si="6"/>
        <v>8004.099999999999</v>
      </c>
      <c r="G129" s="421">
        <f t="shared" si="9"/>
        <v>4369.4</v>
      </c>
      <c r="H129" s="421">
        <f t="shared" si="9"/>
        <v>0</v>
      </c>
      <c r="I129" s="421">
        <f t="shared" si="9"/>
        <v>2624.4</v>
      </c>
      <c r="J129" s="421">
        <f t="shared" si="9"/>
        <v>2195.7</v>
      </c>
      <c r="K129" s="421">
        <f t="shared" si="9"/>
        <v>3078.2</v>
      </c>
      <c r="L129" s="18">
        <f t="shared" si="7"/>
        <v>12267.7</v>
      </c>
      <c r="M129" s="19">
        <f t="shared" si="2"/>
        <v>20271.8</v>
      </c>
      <c r="N129" s="414"/>
    </row>
    <row r="130" spans="1:14" ht="17.25">
      <c r="A130" s="416" t="s">
        <v>816</v>
      </c>
      <c r="B130" s="415" t="s">
        <v>931</v>
      </c>
      <c r="C130" s="343"/>
      <c r="D130" s="343"/>
      <c r="E130" s="343"/>
      <c r="F130" s="18">
        <f t="shared" si="6"/>
        <v>0</v>
      </c>
      <c r="G130" s="343"/>
      <c r="H130" s="343"/>
      <c r="I130" s="343"/>
      <c r="J130" s="343"/>
      <c r="K130" s="343"/>
      <c r="L130" s="18">
        <f t="shared" si="7"/>
        <v>0</v>
      </c>
      <c r="M130" s="19">
        <f t="shared" si="2"/>
        <v>0</v>
      </c>
      <c r="N130" s="414"/>
    </row>
    <row r="131" spans="1:14" ht="17.25">
      <c r="A131" s="416"/>
      <c r="B131" s="577" t="s">
        <v>932</v>
      </c>
      <c r="C131" s="343"/>
      <c r="D131" s="343"/>
      <c r="E131" s="343"/>
      <c r="F131" s="18">
        <f t="shared" si="6"/>
        <v>0</v>
      </c>
      <c r="G131" s="343"/>
      <c r="H131" s="343"/>
      <c r="I131" s="578"/>
      <c r="J131" s="578">
        <v>965.7</v>
      </c>
      <c r="K131" s="343">
        <v>419.89</v>
      </c>
      <c r="L131" s="18">
        <f t="shared" si="7"/>
        <v>1385.5900000000001</v>
      </c>
      <c r="M131" s="19">
        <f t="shared" si="2"/>
        <v>1385.5900000000001</v>
      </c>
      <c r="N131" s="414"/>
    </row>
    <row r="132" spans="1:14" ht="17.25">
      <c r="A132" s="416"/>
      <c r="B132" s="577" t="s">
        <v>933</v>
      </c>
      <c r="C132" s="343"/>
      <c r="D132" s="343"/>
      <c r="E132" s="343"/>
      <c r="F132" s="18">
        <f t="shared" si="6"/>
        <v>0</v>
      </c>
      <c r="G132" s="343"/>
      <c r="H132" s="343"/>
      <c r="I132" s="343">
        <v>745.6</v>
      </c>
      <c r="J132" s="578"/>
      <c r="K132" s="343">
        <v>383.6</v>
      </c>
      <c r="L132" s="18">
        <f t="shared" si="7"/>
        <v>1129.2</v>
      </c>
      <c r="M132" s="19">
        <f t="shared" si="2"/>
        <v>1129.2</v>
      </c>
      <c r="N132" s="414"/>
    </row>
    <row r="133" spans="1:14" ht="17.25">
      <c r="A133" s="416"/>
      <c r="B133" s="577" t="s">
        <v>934</v>
      </c>
      <c r="C133" s="343"/>
      <c r="D133" s="343"/>
      <c r="E133" s="343"/>
      <c r="F133" s="18">
        <f t="shared" si="6"/>
        <v>0</v>
      </c>
      <c r="G133" s="343"/>
      <c r="H133" s="343"/>
      <c r="I133" s="343">
        <v>513.1</v>
      </c>
      <c r="J133" s="578"/>
      <c r="K133" s="343">
        <v>240.2</v>
      </c>
      <c r="L133" s="18">
        <f t="shared" si="7"/>
        <v>753.3</v>
      </c>
      <c r="M133" s="19">
        <f t="shared" si="2"/>
        <v>753.3</v>
      </c>
      <c r="N133" s="414"/>
    </row>
    <row r="134" spans="1:14" ht="17.25">
      <c r="A134" s="416"/>
      <c r="B134" s="577" t="s">
        <v>935</v>
      </c>
      <c r="C134" s="343"/>
      <c r="D134" s="343"/>
      <c r="E134" s="343"/>
      <c r="F134" s="18">
        <f t="shared" si="6"/>
        <v>0</v>
      </c>
      <c r="G134" s="343"/>
      <c r="H134" s="343"/>
      <c r="I134" s="343">
        <v>556</v>
      </c>
      <c r="J134" s="578"/>
      <c r="K134" s="343">
        <v>284.5</v>
      </c>
      <c r="L134" s="18">
        <f t="shared" si="7"/>
        <v>840.5</v>
      </c>
      <c r="M134" s="19">
        <f t="shared" si="2"/>
        <v>840.5</v>
      </c>
      <c r="N134" s="414"/>
    </row>
    <row r="135" spans="1:14" ht="17.25">
      <c r="A135" s="416"/>
      <c r="B135" s="418" t="s">
        <v>42</v>
      </c>
      <c r="C135" s="421">
        <f>SUM(C131:C134)</f>
        <v>0</v>
      </c>
      <c r="D135" s="421">
        <f>SUM(D131:D134)</f>
        <v>0</v>
      </c>
      <c r="E135" s="421">
        <f>SUM(E131:E134)</f>
        <v>0</v>
      </c>
      <c r="F135" s="18">
        <f t="shared" si="6"/>
        <v>0</v>
      </c>
      <c r="G135" s="421">
        <f>SUM(G131:G134)</f>
        <v>0</v>
      </c>
      <c r="H135" s="421">
        <f>SUM(H131:H134)</f>
        <v>0</v>
      </c>
      <c r="I135" s="421">
        <f>SUM(I131:I134)</f>
        <v>1814.7</v>
      </c>
      <c r="J135" s="421">
        <f>SUM(J131:J134)</f>
        <v>965.7</v>
      </c>
      <c r="K135" s="421">
        <f>SUM(K131:K134)</f>
        <v>1328.19</v>
      </c>
      <c r="L135" s="18">
        <f t="shared" si="7"/>
        <v>4108.59</v>
      </c>
      <c r="M135" s="19">
        <f t="shared" si="2"/>
        <v>4108.59</v>
      </c>
      <c r="N135" s="414"/>
    </row>
    <row r="136" spans="1:14" ht="17.25">
      <c r="A136" s="416"/>
      <c r="B136" s="415" t="s">
        <v>249</v>
      </c>
      <c r="C136" s="315"/>
      <c r="D136" s="315"/>
      <c r="E136" s="315"/>
      <c r="F136" s="18">
        <f t="shared" si="6"/>
        <v>0</v>
      </c>
      <c r="G136" s="315"/>
      <c r="H136" s="315"/>
      <c r="I136" s="22"/>
      <c r="J136" s="22"/>
      <c r="K136" s="22"/>
      <c r="L136" s="18">
        <f t="shared" si="7"/>
        <v>0</v>
      </c>
      <c r="M136" s="19">
        <f t="shared" si="2"/>
        <v>0</v>
      </c>
      <c r="N136" s="414"/>
    </row>
    <row r="137" spans="1:14" ht="17.25">
      <c r="A137" s="416">
        <v>1</v>
      </c>
      <c r="B137" s="546" t="s">
        <v>250</v>
      </c>
      <c r="C137" s="315"/>
      <c r="D137" s="315"/>
      <c r="E137" s="315"/>
      <c r="F137" s="18">
        <f t="shared" si="6"/>
        <v>0</v>
      </c>
      <c r="G137" s="22">
        <v>703.2</v>
      </c>
      <c r="H137" s="315"/>
      <c r="I137" s="22"/>
      <c r="J137" s="22"/>
      <c r="K137" s="22">
        <v>352.3</v>
      </c>
      <c r="L137" s="18">
        <f t="shared" si="7"/>
        <v>1055.5</v>
      </c>
      <c r="M137" s="19">
        <f t="shared" si="2"/>
        <v>1055.5</v>
      </c>
      <c r="N137" s="414" t="s">
        <v>272</v>
      </c>
    </row>
    <row r="138" spans="1:14" ht="17.25">
      <c r="A138" s="416">
        <v>2</v>
      </c>
      <c r="B138" s="546" t="s">
        <v>250</v>
      </c>
      <c r="C138" s="315"/>
      <c r="D138" s="315"/>
      <c r="E138" s="315"/>
      <c r="F138" s="18">
        <f t="shared" si="6"/>
        <v>0</v>
      </c>
      <c r="G138" s="22">
        <v>2231.1</v>
      </c>
      <c r="H138" s="315"/>
      <c r="I138" s="22"/>
      <c r="J138" s="22"/>
      <c r="K138" s="22">
        <v>2599.5</v>
      </c>
      <c r="L138" s="18">
        <f t="shared" si="7"/>
        <v>4830.6</v>
      </c>
      <c r="M138" s="19">
        <f t="shared" si="2"/>
        <v>4830.6</v>
      </c>
      <c r="N138" s="414" t="s">
        <v>272</v>
      </c>
    </row>
    <row r="139" spans="1:14" ht="17.25">
      <c r="A139" s="416">
        <v>3</v>
      </c>
      <c r="B139" s="426" t="s">
        <v>834</v>
      </c>
      <c r="C139" s="315"/>
      <c r="D139" s="315"/>
      <c r="E139" s="315"/>
      <c r="F139" s="18">
        <f t="shared" si="6"/>
        <v>0</v>
      </c>
      <c r="G139" s="22"/>
      <c r="H139" s="315"/>
      <c r="I139" s="22"/>
      <c r="J139" s="22">
        <v>536.2</v>
      </c>
      <c r="K139" s="22">
        <v>232.9</v>
      </c>
      <c r="L139" s="18">
        <f t="shared" si="7"/>
        <v>769.1</v>
      </c>
      <c r="M139" s="19">
        <f t="shared" si="2"/>
        <v>769.1</v>
      </c>
      <c r="N139" s="414" t="s">
        <v>272</v>
      </c>
    </row>
    <row r="140" spans="1:14" ht="18.75" customHeight="1">
      <c r="A140" s="416">
        <v>4</v>
      </c>
      <c r="B140" s="426" t="s">
        <v>513</v>
      </c>
      <c r="C140" s="315"/>
      <c r="D140" s="315"/>
      <c r="E140" s="315"/>
      <c r="F140" s="18">
        <f t="shared" si="6"/>
        <v>0</v>
      </c>
      <c r="G140" s="22"/>
      <c r="H140" s="315"/>
      <c r="I140" s="22"/>
      <c r="J140" s="22">
        <v>1050</v>
      </c>
      <c r="K140" s="22">
        <v>526.6</v>
      </c>
      <c r="L140" s="18">
        <f t="shared" si="7"/>
        <v>1576.6</v>
      </c>
      <c r="M140" s="19">
        <f t="shared" si="2"/>
        <v>1576.6</v>
      </c>
      <c r="N140" s="414" t="s">
        <v>272</v>
      </c>
    </row>
    <row r="141" spans="1:14" ht="17.25">
      <c r="A141" s="416"/>
      <c r="B141" s="418" t="s">
        <v>42</v>
      </c>
      <c r="C141" s="421">
        <f>SUM(C137:C140)</f>
        <v>0</v>
      </c>
      <c r="D141" s="421">
        <f>SUM(D137:D140)</f>
        <v>0</v>
      </c>
      <c r="E141" s="421">
        <f>SUM(E137:E140)</f>
        <v>0</v>
      </c>
      <c r="F141" s="18">
        <f t="shared" si="6"/>
        <v>0</v>
      </c>
      <c r="G141" s="421">
        <f>SUM(G137:G140)</f>
        <v>2934.3</v>
      </c>
      <c r="H141" s="421">
        <f>SUM(H137:H140)</f>
        <v>0</v>
      </c>
      <c r="I141" s="421">
        <f>SUM(I137:I140)</f>
        <v>0</v>
      </c>
      <c r="J141" s="421">
        <f>SUM(J137:J140)</f>
        <v>1586.2</v>
      </c>
      <c r="K141" s="421">
        <f>SUM(K137:K140)</f>
        <v>3711.3</v>
      </c>
      <c r="L141" s="18">
        <f t="shared" si="7"/>
        <v>8231.8</v>
      </c>
      <c r="M141" s="19">
        <f t="shared" si="2"/>
        <v>8231.8</v>
      </c>
      <c r="N141" s="414"/>
    </row>
    <row r="142" spans="1:14" ht="17.25">
      <c r="A142" s="416" t="s">
        <v>816</v>
      </c>
      <c r="B142" s="420" t="s">
        <v>234</v>
      </c>
      <c r="C142" s="315"/>
      <c r="D142" s="315"/>
      <c r="E142" s="315"/>
      <c r="F142" s="18">
        <f t="shared" si="6"/>
        <v>0</v>
      </c>
      <c r="G142" s="315"/>
      <c r="H142" s="315"/>
      <c r="I142" s="22"/>
      <c r="J142" s="22"/>
      <c r="K142" s="22"/>
      <c r="L142" s="18">
        <f t="shared" si="7"/>
        <v>0</v>
      </c>
      <c r="M142" s="19">
        <f t="shared" si="2"/>
        <v>0</v>
      </c>
      <c r="N142" s="414"/>
    </row>
    <row r="143" spans="1:14" ht="17.25">
      <c r="A143" s="416">
        <v>1</v>
      </c>
      <c r="B143" s="417" t="s">
        <v>480</v>
      </c>
      <c r="C143" s="315"/>
      <c r="D143" s="315"/>
      <c r="E143" s="315"/>
      <c r="F143" s="18">
        <f t="shared" si="6"/>
        <v>0</v>
      </c>
      <c r="G143" s="315"/>
      <c r="H143" s="315"/>
      <c r="I143" s="22">
        <v>4965.5</v>
      </c>
      <c r="J143" s="22">
        <v>2182.5</v>
      </c>
      <c r="K143" s="22"/>
      <c r="L143" s="18">
        <f t="shared" si="7"/>
        <v>7148</v>
      </c>
      <c r="M143" s="19">
        <f t="shared" si="2"/>
        <v>7148</v>
      </c>
      <c r="N143" s="414"/>
    </row>
    <row r="144" spans="1:14" ht="17.25">
      <c r="A144" s="416">
        <v>2</v>
      </c>
      <c r="B144" s="417" t="s">
        <v>261</v>
      </c>
      <c r="C144" s="315"/>
      <c r="D144" s="315">
        <v>2249.8</v>
      </c>
      <c r="E144" s="315">
        <v>612.116</v>
      </c>
      <c r="F144" s="18">
        <f t="shared" si="6"/>
        <v>2861.916</v>
      </c>
      <c r="G144" s="315"/>
      <c r="H144" s="315"/>
      <c r="I144" s="22">
        <v>859.4</v>
      </c>
      <c r="J144" s="22"/>
      <c r="K144" s="22">
        <v>259</v>
      </c>
      <c r="L144" s="18">
        <f t="shared" si="7"/>
        <v>1118.4</v>
      </c>
      <c r="M144" s="19">
        <f t="shared" si="2"/>
        <v>3980.3160000000003</v>
      </c>
      <c r="N144" s="414"/>
    </row>
    <row r="145" spans="1:14" ht="36" customHeight="1">
      <c r="A145" s="416">
        <v>3</v>
      </c>
      <c r="B145" s="417" t="s">
        <v>479</v>
      </c>
      <c r="C145" s="315"/>
      <c r="D145" s="315"/>
      <c r="E145" s="315"/>
      <c r="F145" s="18">
        <f t="shared" si="6"/>
        <v>0</v>
      </c>
      <c r="G145" s="315"/>
      <c r="H145" s="315"/>
      <c r="I145" s="22"/>
      <c r="J145" s="22">
        <v>1485</v>
      </c>
      <c r="K145" s="22">
        <v>644</v>
      </c>
      <c r="L145" s="18">
        <f t="shared" si="7"/>
        <v>2129</v>
      </c>
      <c r="M145" s="19">
        <f t="shared" si="2"/>
        <v>2129</v>
      </c>
      <c r="N145" s="414" t="s">
        <v>704</v>
      </c>
    </row>
    <row r="146" spans="1:14" ht="17.25">
      <c r="A146" s="416">
        <v>4</v>
      </c>
      <c r="B146" s="417" t="s">
        <v>480</v>
      </c>
      <c r="C146" s="315"/>
      <c r="D146" s="315"/>
      <c r="E146" s="315"/>
      <c r="F146" s="18">
        <f t="shared" si="6"/>
        <v>0</v>
      </c>
      <c r="G146" s="315"/>
      <c r="H146" s="315"/>
      <c r="I146" s="22">
        <v>4440.8</v>
      </c>
      <c r="J146" s="22"/>
      <c r="K146" s="22">
        <v>2011.7</v>
      </c>
      <c r="L146" s="18">
        <f t="shared" si="7"/>
        <v>6452.5</v>
      </c>
      <c r="M146" s="19">
        <f>L146+F146</f>
        <v>6452.5</v>
      </c>
      <c r="N146" s="414"/>
    </row>
    <row r="147" spans="1:14" ht="17.25">
      <c r="A147" s="416">
        <v>5</v>
      </c>
      <c r="B147" s="417" t="s">
        <v>705</v>
      </c>
      <c r="C147" s="315">
        <v>3216.7</v>
      </c>
      <c r="D147" s="315"/>
      <c r="E147" s="315">
        <v>828.5</v>
      </c>
      <c r="F147" s="18">
        <f t="shared" si="6"/>
        <v>4045.2</v>
      </c>
      <c r="G147" s="315"/>
      <c r="H147" s="315"/>
      <c r="I147" s="22"/>
      <c r="J147" s="22"/>
      <c r="K147" s="22"/>
      <c r="L147" s="18">
        <f t="shared" si="7"/>
        <v>0</v>
      </c>
      <c r="M147" s="19">
        <f>L147+F147</f>
        <v>4045.2</v>
      </c>
      <c r="N147" s="414"/>
    </row>
    <row r="148" spans="1:14" ht="17.25">
      <c r="A148" s="416">
        <v>6</v>
      </c>
      <c r="B148" s="417" t="s">
        <v>706</v>
      </c>
      <c r="C148" s="315">
        <v>516.9</v>
      </c>
      <c r="D148" s="315"/>
      <c r="E148" s="315">
        <v>205</v>
      </c>
      <c r="F148" s="18">
        <f t="shared" si="6"/>
        <v>721.9</v>
      </c>
      <c r="G148" s="315"/>
      <c r="H148" s="315"/>
      <c r="I148" s="22"/>
      <c r="J148" s="22"/>
      <c r="K148" s="22"/>
      <c r="L148" s="18">
        <f t="shared" si="7"/>
        <v>0</v>
      </c>
      <c r="M148" s="19">
        <f>L148+F148</f>
        <v>721.9</v>
      </c>
      <c r="N148" s="414"/>
    </row>
    <row r="149" spans="1:14" ht="34.5">
      <c r="A149" s="416">
        <v>7</v>
      </c>
      <c r="B149" s="417" t="s">
        <v>630</v>
      </c>
      <c r="C149" s="315"/>
      <c r="D149" s="315"/>
      <c r="E149" s="315"/>
      <c r="F149" s="18">
        <f t="shared" si="6"/>
        <v>0</v>
      </c>
      <c r="G149" s="315"/>
      <c r="H149" s="315"/>
      <c r="I149" s="22"/>
      <c r="J149" s="22">
        <v>530.8</v>
      </c>
      <c r="K149" s="22">
        <v>542.8</v>
      </c>
      <c r="L149" s="18">
        <f t="shared" si="7"/>
        <v>1073.6</v>
      </c>
      <c r="M149" s="19">
        <f t="shared" si="2"/>
        <v>1073.6</v>
      </c>
      <c r="N149" s="414" t="s">
        <v>704</v>
      </c>
    </row>
    <row r="150" spans="1:14" ht="34.5">
      <c r="A150" s="416">
        <v>8</v>
      </c>
      <c r="B150" s="417" t="s">
        <v>631</v>
      </c>
      <c r="C150" s="315"/>
      <c r="D150" s="315">
        <v>1021.6</v>
      </c>
      <c r="E150" s="315">
        <v>505</v>
      </c>
      <c r="F150" s="18">
        <f t="shared" si="6"/>
        <v>1526.6</v>
      </c>
      <c r="G150" s="315"/>
      <c r="H150" s="315"/>
      <c r="I150" s="22"/>
      <c r="J150" s="22"/>
      <c r="K150" s="22"/>
      <c r="L150" s="18">
        <f t="shared" si="7"/>
        <v>0</v>
      </c>
      <c r="M150" s="19">
        <f t="shared" si="2"/>
        <v>1526.6</v>
      </c>
      <c r="N150" s="414" t="s">
        <v>704</v>
      </c>
    </row>
    <row r="151" spans="1:14" ht="17.25">
      <c r="A151" s="416">
        <v>9</v>
      </c>
      <c r="B151" s="417" t="s">
        <v>632</v>
      </c>
      <c r="C151" s="315"/>
      <c r="D151" s="315"/>
      <c r="E151" s="315"/>
      <c r="F151" s="18">
        <f t="shared" si="6"/>
        <v>0</v>
      </c>
      <c r="G151" s="315"/>
      <c r="H151" s="315"/>
      <c r="I151" s="22">
        <v>706</v>
      </c>
      <c r="J151" s="22"/>
      <c r="K151" s="22">
        <v>279</v>
      </c>
      <c r="L151" s="18">
        <f t="shared" si="7"/>
        <v>985</v>
      </c>
      <c r="M151" s="19">
        <f t="shared" si="2"/>
        <v>985</v>
      </c>
      <c r="N151" s="414" t="s">
        <v>707</v>
      </c>
    </row>
    <row r="152" spans="1:14" ht="17.25">
      <c r="A152" s="416">
        <v>10</v>
      </c>
      <c r="B152" s="417" t="s">
        <v>936</v>
      </c>
      <c r="C152" s="315"/>
      <c r="D152" s="315"/>
      <c r="E152" s="315"/>
      <c r="F152" s="18">
        <f t="shared" si="6"/>
        <v>0</v>
      </c>
      <c r="G152" s="315"/>
      <c r="H152" s="315"/>
      <c r="I152" s="22">
        <v>814</v>
      </c>
      <c r="J152" s="22"/>
      <c r="K152" s="22">
        <v>344.2</v>
      </c>
      <c r="L152" s="18">
        <f t="shared" si="7"/>
        <v>1158.2</v>
      </c>
      <c r="M152" s="19">
        <f t="shared" si="2"/>
        <v>1158.2</v>
      </c>
      <c r="N152" s="414"/>
    </row>
    <row r="153" spans="1:14" ht="17.25">
      <c r="A153" s="416">
        <v>11</v>
      </c>
      <c r="B153" s="417" t="s">
        <v>633</v>
      </c>
      <c r="C153" s="315"/>
      <c r="D153" s="315"/>
      <c r="E153" s="315"/>
      <c r="F153" s="18">
        <f t="shared" si="6"/>
        <v>0</v>
      </c>
      <c r="G153" s="315"/>
      <c r="H153" s="315"/>
      <c r="I153" s="22">
        <v>642</v>
      </c>
      <c r="J153" s="22">
        <v>648</v>
      </c>
      <c r="K153" s="22">
        <v>481</v>
      </c>
      <c r="L153" s="18">
        <f t="shared" si="7"/>
        <v>1771</v>
      </c>
      <c r="M153" s="19">
        <f t="shared" si="2"/>
        <v>1771</v>
      </c>
      <c r="N153" s="414" t="s">
        <v>707</v>
      </c>
    </row>
    <row r="154" spans="1:14" ht="17.25">
      <c r="A154" s="416">
        <v>12</v>
      </c>
      <c r="B154" s="417" t="s">
        <v>481</v>
      </c>
      <c r="C154" s="315"/>
      <c r="D154" s="315"/>
      <c r="E154" s="315"/>
      <c r="F154" s="18">
        <f t="shared" si="6"/>
        <v>0</v>
      </c>
      <c r="G154" s="315"/>
      <c r="H154" s="315"/>
      <c r="I154" s="22">
        <v>638</v>
      </c>
      <c r="J154" s="22">
        <v>432</v>
      </c>
      <c r="K154" s="22">
        <v>263.4</v>
      </c>
      <c r="L154" s="18">
        <f t="shared" si="7"/>
        <v>1333.4</v>
      </c>
      <c r="M154" s="19">
        <f t="shared" si="2"/>
        <v>1333.4</v>
      </c>
      <c r="N154" s="414" t="s">
        <v>707</v>
      </c>
    </row>
    <row r="155" spans="1:14" ht="17.25">
      <c r="A155" s="416"/>
      <c r="B155" s="418" t="s">
        <v>42</v>
      </c>
      <c r="C155" s="421">
        <f>SUM(C143:C154)</f>
        <v>3733.6</v>
      </c>
      <c r="D155" s="421">
        <f>SUM(D143:D154)</f>
        <v>3271.4</v>
      </c>
      <c r="E155" s="421">
        <f>SUM(E143:E154)</f>
        <v>2150.616</v>
      </c>
      <c r="F155" s="18">
        <f t="shared" si="6"/>
        <v>9155.616</v>
      </c>
      <c r="G155" s="421">
        <f>SUM(G143:G154)</f>
        <v>0</v>
      </c>
      <c r="H155" s="421">
        <f>SUM(H143:H154)</f>
        <v>0</v>
      </c>
      <c r="I155" s="421">
        <f>SUM(I143:I154)</f>
        <v>13065.7</v>
      </c>
      <c r="J155" s="421">
        <f>SUM(J143:J154)</f>
        <v>5278.3</v>
      </c>
      <c r="K155" s="421">
        <f>SUM(K143:K154)</f>
        <v>4825.099999999999</v>
      </c>
      <c r="L155" s="18">
        <f t="shared" si="7"/>
        <v>23169.1</v>
      </c>
      <c r="M155" s="19">
        <f t="shared" si="2"/>
        <v>32324.716</v>
      </c>
      <c r="N155" s="414"/>
    </row>
    <row r="156" spans="1:14" ht="17.25">
      <c r="A156" s="416" t="s">
        <v>816</v>
      </c>
      <c r="B156" s="420" t="s">
        <v>237</v>
      </c>
      <c r="C156" s="22"/>
      <c r="D156" s="22"/>
      <c r="E156" s="22"/>
      <c r="F156" s="18">
        <f t="shared" si="6"/>
        <v>0</v>
      </c>
      <c r="G156" s="22"/>
      <c r="H156" s="22"/>
      <c r="I156" s="22"/>
      <c r="J156" s="22"/>
      <c r="K156" s="22"/>
      <c r="L156" s="18">
        <f t="shared" si="7"/>
        <v>0</v>
      </c>
      <c r="M156" s="19">
        <f t="shared" si="2"/>
        <v>0</v>
      </c>
      <c r="N156" s="414"/>
    </row>
    <row r="157" spans="1:14" ht="39" customHeight="1">
      <c r="A157" s="416">
        <v>1</v>
      </c>
      <c r="B157" s="426" t="s">
        <v>937</v>
      </c>
      <c r="C157" s="22"/>
      <c r="D157" s="22"/>
      <c r="E157" s="22"/>
      <c r="F157" s="18">
        <f t="shared" si="6"/>
        <v>0</v>
      </c>
      <c r="G157" s="22">
        <v>3688.4</v>
      </c>
      <c r="H157" s="22"/>
      <c r="I157" s="22"/>
      <c r="J157" s="22"/>
      <c r="K157" s="22">
        <v>1688.8</v>
      </c>
      <c r="L157" s="18">
        <f t="shared" si="7"/>
        <v>5377.2</v>
      </c>
      <c r="M157" s="19">
        <f t="shared" si="2"/>
        <v>5377.2</v>
      </c>
      <c r="N157" s="414" t="s">
        <v>482</v>
      </c>
    </row>
    <row r="158" spans="1:14" ht="39" customHeight="1">
      <c r="A158" s="416">
        <v>2</v>
      </c>
      <c r="B158" s="426" t="s">
        <v>835</v>
      </c>
      <c r="C158" s="22"/>
      <c r="D158" s="22"/>
      <c r="E158" s="22"/>
      <c r="F158" s="18">
        <f aca="true" t="shared" si="10" ref="F158:F190">C158+D158+E158</f>
        <v>0</v>
      </c>
      <c r="G158" s="22">
        <v>649</v>
      </c>
      <c r="H158" s="22"/>
      <c r="I158" s="22"/>
      <c r="J158" s="22"/>
      <c r="K158" s="22">
        <v>1192.2</v>
      </c>
      <c r="L158" s="18">
        <f t="shared" si="7"/>
        <v>1841.2</v>
      </c>
      <c r="M158" s="19">
        <f t="shared" si="2"/>
        <v>1841.2</v>
      </c>
      <c r="N158" s="414"/>
    </row>
    <row r="159" spans="1:14" ht="39" customHeight="1">
      <c r="A159" s="416">
        <v>3</v>
      </c>
      <c r="B159" s="426" t="s">
        <v>708</v>
      </c>
      <c r="C159" s="22"/>
      <c r="D159" s="22"/>
      <c r="E159" s="22"/>
      <c r="F159" s="18">
        <f t="shared" si="10"/>
        <v>0</v>
      </c>
      <c r="G159" s="22"/>
      <c r="H159" s="22"/>
      <c r="I159" s="22">
        <v>779</v>
      </c>
      <c r="J159" s="22"/>
      <c r="K159" s="22">
        <v>356.3</v>
      </c>
      <c r="L159" s="18">
        <f t="shared" si="7"/>
        <v>1135.3</v>
      </c>
      <c r="M159" s="19">
        <f t="shared" si="2"/>
        <v>1135.3</v>
      </c>
      <c r="N159" s="414" t="s">
        <v>482</v>
      </c>
    </row>
    <row r="160" spans="1:14" ht="17.25">
      <c r="A160" s="416"/>
      <c r="B160" s="418" t="s">
        <v>42</v>
      </c>
      <c r="C160" s="421">
        <f>SUM(C157:C159)</f>
        <v>0</v>
      </c>
      <c r="D160" s="421">
        <f>SUM(D157:D159)</f>
        <v>0</v>
      </c>
      <c r="E160" s="421">
        <f>SUM(E157:E159)</f>
        <v>0</v>
      </c>
      <c r="F160" s="18">
        <f t="shared" si="10"/>
        <v>0</v>
      </c>
      <c r="G160" s="421">
        <f>SUM(G157:G159)</f>
        <v>4337.4</v>
      </c>
      <c r="H160" s="421">
        <f>SUM(H157:H159)</f>
        <v>0</v>
      </c>
      <c r="I160" s="421">
        <f>SUM(I157:I159)</f>
        <v>779</v>
      </c>
      <c r="J160" s="421">
        <f>SUM(J157:J159)</f>
        <v>0</v>
      </c>
      <c r="K160" s="421">
        <f>SUM(K157:K159)</f>
        <v>3237.3</v>
      </c>
      <c r="L160" s="18">
        <f t="shared" si="7"/>
        <v>8353.7</v>
      </c>
      <c r="M160" s="19">
        <f t="shared" si="2"/>
        <v>8353.7</v>
      </c>
      <c r="N160" s="414"/>
    </row>
    <row r="161" spans="1:14" ht="17.25">
      <c r="A161" s="416"/>
      <c r="B161" s="420" t="s">
        <v>836</v>
      </c>
      <c r="C161" s="22"/>
      <c r="D161" s="22"/>
      <c r="E161" s="22"/>
      <c r="F161" s="18">
        <f t="shared" si="10"/>
        <v>0</v>
      </c>
      <c r="G161" s="22"/>
      <c r="H161" s="22"/>
      <c r="I161" s="22"/>
      <c r="J161" s="22"/>
      <c r="K161" s="22"/>
      <c r="L161" s="18">
        <f t="shared" si="7"/>
        <v>0</v>
      </c>
      <c r="M161" s="19">
        <f t="shared" si="2"/>
        <v>0</v>
      </c>
      <c r="N161" s="414"/>
    </row>
    <row r="162" spans="1:14" ht="17.25">
      <c r="A162" s="416">
        <v>1</v>
      </c>
      <c r="B162" s="429" t="s">
        <v>837</v>
      </c>
      <c r="C162" s="22"/>
      <c r="D162" s="22"/>
      <c r="E162" s="22"/>
      <c r="F162" s="18">
        <f t="shared" si="10"/>
        <v>0</v>
      </c>
      <c r="G162" s="22">
        <v>4002.9</v>
      </c>
      <c r="H162" s="22"/>
      <c r="I162" s="22"/>
      <c r="J162" s="22"/>
      <c r="K162" s="22">
        <v>2361.6</v>
      </c>
      <c r="L162" s="18">
        <f t="shared" si="7"/>
        <v>6364.5</v>
      </c>
      <c r="M162" s="19">
        <f aca="true" t="shared" si="11" ref="M162:M189">L162+F162</f>
        <v>6364.5</v>
      </c>
      <c r="N162" s="414" t="s">
        <v>838</v>
      </c>
    </row>
    <row r="163" spans="1:14" ht="17.25">
      <c r="A163" s="416">
        <v>2</v>
      </c>
      <c r="B163" s="429" t="s">
        <v>839</v>
      </c>
      <c r="C163" s="22"/>
      <c r="D163" s="22"/>
      <c r="E163" s="22"/>
      <c r="F163" s="18">
        <f t="shared" si="10"/>
        <v>0</v>
      </c>
      <c r="G163" s="22"/>
      <c r="H163" s="22"/>
      <c r="I163" s="22">
        <v>730.2</v>
      </c>
      <c r="J163" s="22"/>
      <c r="K163" s="22">
        <v>299</v>
      </c>
      <c r="L163" s="18">
        <f t="shared" si="7"/>
        <v>1029.2</v>
      </c>
      <c r="M163" s="19">
        <f t="shared" si="11"/>
        <v>1029.2</v>
      </c>
      <c r="N163" s="414" t="s">
        <v>464</v>
      </c>
    </row>
    <row r="164" spans="1:14" ht="17.25">
      <c r="A164" s="416"/>
      <c r="B164" s="418" t="s">
        <v>42</v>
      </c>
      <c r="C164" s="421">
        <f>SUM(C162:C163)</f>
        <v>0</v>
      </c>
      <c r="D164" s="421">
        <f aca="true" t="shared" si="12" ref="D164:K164">SUM(D162:D163)</f>
        <v>0</v>
      </c>
      <c r="E164" s="421">
        <f t="shared" si="12"/>
        <v>0</v>
      </c>
      <c r="F164" s="18">
        <f t="shared" si="10"/>
        <v>0</v>
      </c>
      <c r="G164" s="421">
        <f t="shared" si="12"/>
        <v>4002.9</v>
      </c>
      <c r="H164" s="421">
        <f t="shared" si="12"/>
        <v>0</v>
      </c>
      <c r="I164" s="421">
        <f t="shared" si="12"/>
        <v>730.2</v>
      </c>
      <c r="J164" s="421">
        <f t="shared" si="12"/>
        <v>0</v>
      </c>
      <c r="K164" s="421">
        <f t="shared" si="12"/>
        <v>2660.6</v>
      </c>
      <c r="L164" s="18">
        <f t="shared" si="7"/>
        <v>7393.700000000001</v>
      </c>
      <c r="M164" s="19">
        <f t="shared" si="11"/>
        <v>7393.700000000001</v>
      </c>
      <c r="N164" s="430"/>
    </row>
    <row r="165" spans="1:14" ht="17.25">
      <c r="A165" s="416" t="s">
        <v>816</v>
      </c>
      <c r="B165" s="420" t="s">
        <v>938</v>
      </c>
      <c r="C165" s="343"/>
      <c r="D165" s="343"/>
      <c r="E165" s="343"/>
      <c r="F165" s="18">
        <f t="shared" si="10"/>
        <v>0</v>
      </c>
      <c r="G165" s="343"/>
      <c r="H165" s="343"/>
      <c r="I165" s="343"/>
      <c r="J165" s="343"/>
      <c r="K165" s="343"/>
      <c r="L165" s="18">
        <f t="shared" si="7"/>
        <v>0</v>
      </c>
      <c r="M165" s="19">
        <f t="shared" si="11"/>
        <v>0</v>
      </c>
      <c r="N165" s="430"/>
    </row>
    <row r="166" spans="1:14" ht="17.25">
      <c r="A166" s="416"/>
      <c r="B166" s="562" t="s">
        <v>939</v>
      </c>
      <c r="C166" s="343"/>
      <c r="D166" s="343">
        <v>555</v>
      </c>
      <c r="E166" s="343">
        <v>203.3</v>
      </c>
      <c r="F166" s="18">
        <f t="shared" si="10"/>
        <v>758.3</v>
      </c>
      <c r="G166" s="343"/>
      <c r="H166" s="343"/>
      <c r="I166" s="343"/>
      <c r="J166" s="343"/>
      <c r="K166" s="343"/>
      <c r="L166" s="18">
        <f t="shared" si="7"/>
        <v>0</v>
      </c>
      <c r="M166" s="19">
        <f t="shared" si="11"/>
        <v>758.3</v>
      </c>
      <c r="N166" s="430"/>
    </row>
    <row r="167" spans="1:14" ht="17.25">
      <c r="A167" s="416"/>
      <c r="B167" s="50" t="s">
        <v>940</v>
      </c>
      <c r="C167" s="343">
        <v>528.6</v>
      </c>
      <c r="D167" s="343"/>
      <c r="E167" s="343">
        <v>192.9</v>
      </c>
      <c r="F167" s="18">
        <f t="shared" si="10"/>
        <v>721.5</v>
      </c>
      <c r="G167" s="343"/>
      <c r="H167" s="343"/>
      <c r="I167" s="343"/>
      <c r="J167" s="343"/>
      <c r="K167" s="343"/>
      <c r="L167" s="18">
        <f t="shared" si="7"/>
        <v>0</v>
      </c>
      <c r="M167" s="19">
        <f t="shared" si="11"/>
        <v>721.5</v>
      </c>
      <c r="N167" s="430"/>
    </row>
    <row r="168" spans="1:14" ht="17.25">
      <c r="A168" s="416"/>
      <c r="B168" s="418" t="s">
        <v>42</v>
      </c>
      <c r="C168" s="421">
        <f>SUM(C166:C167)</f>
        <v>528.6</v>
      </c>
      <c r="D168" s="421">
        <f aca="true" t="shared" si="13" ref="D168:K168">SUM(D166:D167)</f>
        <v>555</v>
      </c>
      <c r="E168" s="421">
        <f t="shared" si="13"/>
        <v>396.20000000000005</v>
      </c>
      <c r="F168" s="18">
        <f t="shared" si="10"/>
        <v>1479.8</v>
      </c>
      <c r="G168" s="421">
        <f t="shared" si="13"/>
        <v>0</v>
      </c>
      <c r="H168" s="421">
        <f t="shared" si="13"/>
        <v>0</v>
      </c>
      <c r="I168" s="421">
        <f t="shared" si="13"/>
        <v>0</v>
      </c>
      <c r="J168" s="421">
        <f t="shared" si="13"/>
        <v>0</v>
      </c>
      <c r="K168" s="421">
        <f t="shared" si="13"/>
        <v>0</v>
      </c>
      <c r="L168" s="18">
        <f t="shared" si="7"/>
        <v>0</v>
      </c>
      <c r="M168" s="19">
        <f t="shared" si="11"/>
        <v>1479.8</v>
      </c>
      <c r="N168" s="430"/>
    </row>
    <row r="169" spans="1:14" ht="17.25">
      <c r="A169" s="372"/>
      <c r="B169" s="420" t="s">
        <v>259</v>
      </c>
      <c r="C169" s="248"/>
      <c r="D169" s="248"/>
      <c r="E169" s="248"/>
      <c r="F169" s="18">
        <f t="shared" si="10"/>
        <v>0</v>
      </c>
      <c r="G169" s="248"/>
      <c r="H169" s="248"/>
      <c r="I169" s="248"/>
      <c r="J169" s="248"/>
      <c r="K169" s="248"/>
      <c r="L169" s="18">
        <f t="shared" si="7"/>
        <v>0</v>
      </c>
      <c r="M169" s="19">
        <f t="shared" si="11"/>
        <v>0</v>
      </c>
      <c r="N169" s="414"/>
    </row>
    <row r="170" spans="1:14" ht="34.5">
      <c r="A170" s="372">
        <v>1</v>
      </c>
      <c r="B170" s="426" t="s">
        <v>260</v>
      </c>
      <c r="C170" s="248"/>
      <c r="D170" s="248"/>
      <c r="E170" s="248"/>
      <c r="F170" s="18">
        <f t="shared" si="10"/>
        <v>0</v>
      </c>
      <c r="G170" s="248"/>
      <c r="H170" s="248"/>
      <c r="I170" s="22">
        <v>3561.4</v>
      </c>
      <c r="J170" s="22"/>
      <c r="K170" s="248">
        <v>1802.211</v>
      </c>
      <c r="L170" s="18">
        <f t="shared" si="7"/>
        <v>5363.611</v>
      </c>
      <c r="M170" s="19">
        <f t="shared" si="11"/>
        <v>5363.611</v>
      </c>
      <c r="N170" s="414" t="s">
        <v>890</v>
      </c>
    </row>
    <row r="171" spans="1:14" ht="17.25">
      <c r="A171" s="372">
        <v>2</v>
      </c>
      <c r="B171" s="426" t="s">
        <v>709</v>
      </c>
      <c r="C171" s="248"/>
      <c r="D171" s="248"/>
      <c r="E171" s="248"/>
      <c r="F171" s="18">
        <f t="shared" si="10"/>
        <v>0</v>
      </c>
      <c r="G171" s="248"/>
      <c r="H171" s="248"/>
      <c r="I171" s="22"/>
      <c r="J171" s="22">
        <v>780</v>
      </c>
      <c r="K171" s="248">
        <v>431.124</v>
      </c>
      <c r="L171" s="18">
        <f t="shared" si="7"/>
        <v>1211.124</v>
      </c>
      <c r="M171" s="19">
        <f t="shared" si="11"/>
        <v>1211.124</v>
      </c>
      <c r="N171" s="414" t="s">
        <v>404</v>
      </c>
    </row>
    <row r="172" spans="1:14" ht="17.25">
      <c r="A172" s="372"/>
      <c r="B172" s="418" t="s">
        <v>42</v>
      </c>
      <c r="C172" s="421">
        <f>SUM(C170:C171)</f>
        <v>0</v>
      </c>
      <c r="D172" s="421">
        <f>SUM(D170:D171)</f>
        <v>0</v>
      </c>
      <c r="E172" s="421">
        <f>SUM(E170:E171)</f>
        <v>0</v>
      </c>
      <c r="F172" s="18">
        <f t="shared" si="10"/>
        <v>0</v>
      </c>
      <c r="G172" s="421">
        <f>SUM(G170:G171)</f>
        <v>0</v>
      </c>
      <c r="H172" s="421">
        <f>SUM(H170:H171)</f>
        <v>0</v>
      </c>
      <c r="I172" s="421">
        <f>SUM(I170:I171)</f>
        <v>3561.4</v>
      </c>
      <c r="J172" s="421">
        <f>SUM(J170:J171)</f>
        <v>780</v>
      </c>
      <c r="K172" s="421">
        <f>SUM(K170:K171)</f>
        <v>2233.335</v>
      </c>
      <c r="L172" s="18">
        <f t="shared" si="7"/>
        <v>6574.735</v>
      </c>
      <c r="M172" s="19">
        <f t="shared" si="11"/>
        <v>6574.735</v>
      </c>
      <c r="N172" s="414"/>
    </row>
    <row r="173" spans="1:14" ht="17.25">
      <c r="A173" s="372"/>
      <c r="B173" s="420" t="s">
        <v>891</v>
      </c>
      <c r="C173" s="343"/>
      <c r="D173" s="343"/>
      <c r="E173" s="343"/>
      <c r="F173" s="18">
        <f t="shared" si="10"/>
        <v>0</v>
      </c>
      <c r="G173" s="343"/>
      <c r="H173" s="343"/>
      <c r="I173" s="343"/>
      <c r="J173" s="343"/>
      <c r="K173" s="343"/>
      <c r="L173" s="18">
        <f t="shared" si="7"/>
        <v>0</v>
      </c>
      <c r="M173" s="19">
        <f t="shared" si="11"/>
        <v>0</v>
      </c>
      <c r="N173" s="414"/>
    </row>
    <row r="174" spans="1:14" ht="17.25">
      <c r="A174" s="372">
        <v>1</v>
      </c>
      <c r="B174" s="555" t="s">
        <v>892</v>
      </c>
      <c r="C174" s="343"/>
      <c r="D174" s="343"/>
      <c r="E174" s="343"/>
      <c r="F174" s="18">
        <f t="shared" si="10"/>
        <v>0</v>
      </c>
      <c r="G174" s="343">
        <v>1600</v>
      </c>
      <c r="H174" s="343"/>
      <c r="I174" s="343"/>
      <c r="J174" s="343"/>
      <c r="K174" s="343"/>
      <c r="L174" s="18">
        <f t="shared" si="7"/>
        <v>1600</v>
      </c>
      <c r="M174" s="19">
        <f t="shared" si="11"/>
        <v>1600</v>
      </c>
      <c r="N174" s="414"/>
    </row>
    <row r="175" spans="1:14" ht="17.25">
      <c r="A175" s="372">
        <v>2</v>
      </c>
      <c r="B175" s="555" t="s">
        <v>893</v>
      </c>
      <c r="C175" s="343"/>
      <c r="D175" s="343"/>
      <c r="E175" s="343"/>
      <c r="F175" s="18">
        <f t="shared" si="10"/>
        <v>0</v>
      </c>
      <c r="G175" s="343">
        <v>800</v>
      </c>
      <c r="H175" s="343"/>
      <c r="I175" s="343"/>
      <c r="J175" s="343"/>
      <c r="K175" s="343"/>
      <c r="L175" s="18">
        <f t="shared" si="7"/>
        <v>800</v>
      </c>
      <c r="M175" s="19">
        <f t="shared" si="11"/>
        <v>800</v>
      </c>
      <c r="N175" s="414"/>
    </row>
    <row r="176" spans="1:14" ht="17.25">
      <c r="A176" s="372"/>
      <c r="B176" s="418" t="s">
        <v>42</v>
      </c>
      <c r="C176" s="421">
        <f>SUM(C174:C175)</f>
        <v>0</v>
      </c>
      <c r="D176" s="421">
        <f aca="true" t="shared" si="14" ref="D176:K176">SUM(D174:D175)</f>
        <v>0</v>
      </c>
      <c r="E176" s="421">
        <f t="shared" si="14"/>
        <v>0</v>
      </c>
      <c r="F176" s="18">
        <f t="shared" si="10"/>
        <v>0</v>
      </c>
      <c r="G176" s="421">
        <f t="shared" si="14"/>
        <v>2400</v>
      </c>
      <c r="H176" s="421">
        <f t="shared" si="14"/>
        <v>0</v>
      </c>
      <c r="I176" s="421">
        <f t="shared" si="14"/>
        <v>0</v>
      </c>
      <c r="J176" s="421">
        <f t="shared" si="14"/>
        <v>0</v>
      </c>
      <c r="K176" s="421">
        <f t="shared" si="14"/>
        <v>0</v>
      </c>
      <c r="L176" s="18">
        <f t="shared" si="7"/>
        <v>2400</v>
      </c>
      <c r="M176" s="19">
        <f t="shared" si="11"/>
        <v>2400</v>
      </c>
      <c r="N176" s="414"/>
    </row>
    <row r="177" spans="1:14" ht="17.25">
      <c r="A177" s="372"/>
      <c r="B177" s="420" t="s">
        <v>894</v>
      </c>
      <c r="C177" s="343"/>
      <c r="D177" s="343"/>
      <c r="E177" s="343"/>
      <c r="F177" s="18">
        <f t="shared" si="10"/>
        <v>0</v>
      </c>
      <c r="G177" s="343"/>
      <c r="H177" s="343"/>
      <c r="I177" s="343"/>
      <c r="J177" s="343"/>
      <c r="K177" s="343"/>
      <c r="L177" s="18">
        <f t="shared" si="7"/>
        <v>0</v>
      </c>
      <c r="M177" s="19">
        <f t="shared" si="11"/>
        <v>0</v>
      </c>
      <c r="N177" s="414"/>
    </row>
    <row r="178" spans="1:14" ht="17.25">
      <c r="A178" s="372">
        <v>1</v>
      </c>
      <c r="B178" s="417" t="s">
        <v>895</v>
      </c>
      <c r="C178" s="343"/>
      <c r="D178" s="343">
        <v>544.2</v>
      </c>
      <c r="E178" s="343">
        <v>242.8</v>
      </c>
      <c r="F178" s="18">
        <f t="shared" si="10"/>
        <v>787</v>
      </c>
      <c r="G178" s="343"/>
      <c r="H178" s="343"/>
      <c r="I178" s="343">
        <v>4663.1</v>
      </c>
      <c r="J178" s="343"/>
      <c r="K178" s="343">
        <v>2127.1</v>
      </c>
      <c r="L178" s="18">
        <f t="shared" si="7"/>
        <v>6790.200000000001</v>
      </c>
      <c r="M178" s="19">
        <f t="shared" si="11"/>
        <v>7577.200000000001</v>
      </c>
      <c r="N178" s="414"/>
    </row>
    <row r="179" spans="1:14" ht="17.25">
      <c r="A179" s="372">
        <v>2</v>
      </c>
      <c r="B179" s="556" t="s">
        <v>896</v>
      </c>
      <c r="C179" s="343"/>
      <c r="D179" s="343"/>
      <c r="E179" s="343"/>
      <c r="F179" s="18">
        <f t="shared" si="10"/>
        <v>0</v>
      </c>
      <c r="G179" s="343"/>
      <c r="H179" s="343"/>
      <c r="I179" s="343">
        <v>959.7</v>
      </c>
      <c r="J179" s="343"/>
      <c r="K179" s="343">
        <v>441.4</v>
      </c>
      <c r="L179" s="18">
        <f t="shared" si="7"/>
        <v>1401.1</v>
      </c>
      <c r="M179" s="19">
        <f t="shared" si="11"/>
        <v>1401.1</v>
      </c>
      <c r="N179" s="414"/>
    </row>
    <row r="180" spans="1:14" ht="17.25">
      <c r="A180" s="372">
        <v>3</v>
      </c>
      <c r="B180" s="417" t="s">
        <v>897</v>
      </c>
      <c r="C180" s="343"/>
      <c r="D180" s="343"/>
      <c r="E180" s="343"/>
      <c r="F180" s="18">
        <f t="shared" si="10"/>
        <v>0</v>
      </c>
      <c r="G180" s="343">
        <v>1383.6</v>
      </c>
      <c r="H180" s="343"/>
      <c r="I180" s="343"/>
      <c r="J180" s="343"/>
      <c r="K180" s="343">
        <v>577.3</v>
      </c>
      <c r="L180" s="18">
        <f t="shared" si="7"/>
        <v>1960.8999999999999</v>
      </c>
      <c r="M180" s="19">
        <f t="shared" si="11"/>
        <v>1960.8999999999999</v>
      </c>
      <c r="N180" s="414"/>
    </row>
    <row r="181" spans="1:14" ht="17.25">
      <c r="A181" s="372">
        <v>4</v>
      </c>
      <c r="B181" s="69" t="s">
        <v>898</v>
      </c>
      <c r="C181" s="343">
        <v>553.8</v>
      </c>
      <c r="D181" s="343"/>
      <c r="E181" s="343">
        <v>301.4</v>
      </c>
      <c r="F181" s="18">
        <f t="shared" si="10"/>
        <v>855.1999999999999</v>
      </c>
      <c r="G181" s="343">
        <v>1883.5</v>
      </c>
      <c r="H181" s="343"/>
      <c r="I181" s="343"/>
      <c r="J181" s="343"/>
      <c r="K181" s="343">
        <v>1077</v>
      </c>
      <c r="L181" s="18">
        <f t="shared" si="7"/>
        <v>2960.5</v>
      </c>
      <c r="M181" s="19">
        <f t="shared" si="11"/>
        <v>3815.7</v>
      </c>
      <c r="N181" s="414"/>
    </row>
    <row r="182" spans="1:14" ht="17.25">
      <c r="A182" s="372">
        <v>5</v>
      </c>
      <c r="B182" s="417" t="s">
        <v>899</v>
      </c>
      <c r="C182" s="343"/>
      <c r="D182" s="343"/>
      <c r="E182" s="343"/>
      <c r="F182" s="18">
        <f t="shared" si="10"/>
        <v>0</v>
      </c>
      <c r="G182" s="343">
        <v>748.9</v>
      </c>
      <c r="H182" s="343"/>
      <c r="I182" s="343"/>
      <c r="J182" s="343"/>
      <c r="K182" s="343">
        <v>424.6</v>
      </c>
      <c r="L182" s="18">
        <f t="shared" si="7"/>
        <v>1173.5</v>
      </c>
      <c r="M182" s="19">
        <f t="shared" si="11"/>
        <v>1173.5</v>
      </c>
      <c r="N182" s="414"/>
    </row>
    <row r="183" spans="1:14" ht="17.25">
      <c r="A183" s="372">
        <v>6</v>
      </c>
      <c r="B183" s="417" t="s">
        <v>900</v>
      </c>
      <c r="C183" s="343"/>
      <c r="D183" s="343"/>
      <c r="E183" s="343"/>
      <c r="F183" s="18">
        <f t="shared" si="10"/>
        <v>0</v>
      </c>
      <c r="G183" s="343">
        <v>617.8</v>
      </c>
      <c r="H183" s="343"/>
      <c r="I183" s="343"/>
      <c r="J183" s="343"/>
      <c r="K183" s="343"/>
      <c r="L183" s="18">
        <f t="shared" si="7"/>
        <v>617.8</v>
      </c>
      <c r="M183" s="19">
        <f t="shared" si="11"/>
        <v>617.8</v>
      </c>
      <c r="N183" s="414"/>
    </row>
    <row r="184" spans="1:14" ht="17.25">
      <c r="A184" s="372"/>
      <c r="B184" s="418" t="s">
        <v>42</v>
      </c>
      <c r="C184" s="421">
        <f>SUM(C178:C183)</f>
        <v>553.8</v>
      </c>
      <c r="D184" s="421">
        <f aca="true" t="shared" si="15" ref="D184:K184">SUM(D178:D183)</f>
        <v>544.2</v>
      </c>
      <c r="E184" s="421">
        <f t="shared" si="15"/>
        <v>544.2</v>
      </c>
      <c r="F184" s="18">
        <f t="shared" si="10"/>
        <v>1642.2</v>
      </c>
      <c r="G184" s="421">
        <f t="shared" si="15"/>
        <v>4633.8</v>
      </c>
      <c r="H184" s="421">
        <f t="shared" si="15"/>
        <v>0</v>
      </c>
      <c r="I184" s="421">
        <f t="shared" si="15"/>
        <v>5622.8</v>
      </c>
      <c r="J184" s="421">
        <f t="shared" si="15"/>
        <v>0</v>
      </c>
      <c r="K184" s="421">
        <f t="shared" si="15"/>
        <v>4647.400000000001</v>
      </c>
      <c r="L184" s="18">
        <f t="shared" si="7"/>
        <v>14904</v>
      </c>
      <c r="M184" s="19">
        <f t="shared" si="11"/>
        <v>16546.2</v>
      </c>
      <c r="N184" s="414"/>
    </row>
    <row r="185" spans="1:14" ht="17.25">
      <c r="A185" s="372"/>
      <c r="B185" s="422" t="s">
        <v>269</v>
      </c>
      <c r="C185" s="22"/>
      <c r="D185" s="22"/>
      <c r="E185" s="22"/>
      <c r="F185" s="18">
        <f t="shared" si="10"/>
        <v>0</v>
      </c>
      <c r="G185" s="22"/>
      <c r="H185" s="22"/>
      <c r="I185" s="22"/>
      <c r="J185" s="22"/>
      <c r="K185" s="22"/>
      <c r="L185" s="18">
        <f t="shared" si="7"/>
        <v>0</v>
      </c>
      <c r="M185" s="19">
        <f t="shared" si="11"/>
        <v>0</v>
      </c>
      <c r="N185" s="414"/>
    </row>
    <row r="186" spans="1:14" ht="20.25" customHeight="1">
      <c r="A186" s="372">
        <v>1</v>
      </c>
      <c r="B186" s="426" t="s">
        <v>840</v>
      </c>
      <c r="C186" s="22"/>
      <c r="D186" s="22"/>
      <c r="E186" s="22"/>
      <c r="F186" s="18">
        <f t="shared" si="10"/>
        <v>0</v>
      </c>
      <c r="G186" s="22"/>
      <c r="H186" s="22"/>
      <c r="I186" s="22"/>
      <c r="J186" s="22">
        <v>548.5</v>
      </c>
      <c r="K186" s="22">
        <v>278</v>
      </c>
      <c r="L186" s="18">
        <f t="shared" si="7"/>
        <v>826.5</v>
      </c>
      <c r="M186" s="19">
        <f t="shared" si="11"/>
        <v>826.5</v>
      </c>
      <c r="N186" s="414" t="s">
        <v>841</v>
      </c>
    </row>
    <row r="187" spans="1:14" ht="51.75">
      <c r="A187" s="372">
        <v>2</v>
      </c>
      <c r="B187" s="426" t="s">
        <v>842</v>
      </c>
      <c r="C187" s="22"/>
      <c r="D187" s="22"/>
      <c r="E187" s="22"/>
      <c r="F187" s="18">
        <f t="shared" si="10"/>
        <v>0</v>
      </c>
      <c r="G187" s="22"/>
      <c r="H187" s="22"/>
      <c r="I187" s="22"/>
      <c r="J187" s="22">
        <v>960.2</v>
      </c>
      <c r="K187" s="22">
        <v>525.7</v>
      </c>
      <c r="L187" s="18">
        <f t="shared" si="7"/>
        <v>1485.9</v>
      </c>
      <c r="M187" s="19">
        <f t="shared" si="11"/>
        <v>1485.9</v>
      </c>
      <c r="N187" s="414" t="s">
        <v>843</v>
      </c>
    </row>
    <row r="188" spans="1:14" ht="103.5">
      <c r="A188" s="372">
        <v>3</v>
      </c>
      <c r="B188" s="426" t="s">
        <v>844</v>
      </c>
      <c r="C188" s="22"/>
      <c r="D188" s="22"/>
      <c r="E188" s="22"/>
      <c r="F188" s="18">
        <f t="shared" si="10"/>
        <v>0</v>
      </c>
      <c r="G188" s="22"/>
      <c r="H188" s="22"/>
      <c r="I188" s="22">
        <v>1117.9</v>
      </c>
      <c r="J188" s="22"/>
      <c r="K188" s="22">
        <v>364</v>
      </c>
      <c r="L188" s="18">
        <f t="shared" si="7"/>
        <v>1481.9</v>
      </c>
      <c r="M188" s="19">
        <f t="shared" si="11"/>
        <v>1481.9</v>
      </c>
      <c r="N188" s="414" t="s">
        <v>845</v>
      </c>
    </row>
    <row r="189" spans="1:14" ht="17.25">
      <c r="A189" s="372"/>
      <c r="B189" s="418" t="s">
        <v>42</v>
      </c>
      <c r="C189" s="421">
        <f>SUM(C186:C188)</f>
        <v>0</v>
      </c>
      <c r="D189" s="421">
        <f>SUM(D186:D188)</f>
        <v>0</v>
      </c>
      <c r="E189" s="421">
        <f>SUM(E186:E188)</f>
        <v>0</v>
      </c>
      <c r="F189" s="18">
        <f t="shared" si="10"/>
        <v>0</v>
      </c>
      <c r="G189" s="421">
        <f>SUM(G186:G188)</f>
        <v>0</v>
      </c>
      <c r="H189" s="421">
        <f>SUM(H186:H188)</f>
        <v>0</v>
      </c>
      <c r="I189" s="421">
        <f>SUM(I186:I188)</f>
        <v>1117.9</v>
      </c>
      <c r="J189" s="421">
        <f>SUM(J186:J188)</f>
        <v>1508.7</v>
      </c>
      <c r="K189" s="421">
        <f>SUM(K186:K188)</f>
        <v>1167.7</v>
      </c>
      <c r="L189" s="18">
        <f t="shared" si="7"/>
        <v>3794.3</v>
      </c>
      <c r="M189" s="19">
        <f t="shared" si="11"/>
        <v>3794.3</v>
      </c>
      <c r="N189" s="414"/>
    </row>
    <row r="190" spans="1:14" ht="17.25">
      <c r="A190" s="416"/>
      <c r="B190" s="431" t="s">
        <v>58</v>
      </c>
      <c r="C190" s="432">
        <f>C14+C28+C61+C65+C68+C90+C107+C117+C120++C129+C141+C155+C160+C164+C172+C176+C184+C189+C135+C168</f>
        <v>23117.699999999993</v>
      </c>
      <c r="D190" s="432">
        <f aca="true" t="shared" si="16" ref="D190:K190">D14+D28+D61+D65+D68+D90+D107+D117+D120++D129+D141+D155+D160+D164+D172+D176+D184+D189+D135+D168</f>
        <v>13403.2</v>
      </c>
      <c r="E190" s="432">
        <f t="shared" si="16"/>
        <v>22757.716</v>
      </c>
      <c r="F190" s="186">
        <f t="shared" si="10"/>
        <v>59278.615999999995</v>
      </c>
      <c r="G190" s="432">
        <f t="shared" si="16"/>
        <v>74355.3</v>
      </c>
      <c r="H190" s="432">
        <f t="shared" si="16"/>
        <v>434</v>
      </c>
      <c r="I190" s="432">
        <f t="shared" si="16"/>
        <v>55015.353</v>
      </c>
      <c r="J190" s="432">
        <f t="shared" si="16"/>
        <v>34717.67</v>
      </c>
      <c r="K190" s="432">
        <f t="shared" si="16"/>
        <v>97788.24600000001</v>
      </c>
      <c r="L190" s="186">
        <f t="shared" si="7"/>
        <v>262310.569</v>
      </c>
      <c r="M190" s="432">
        <f>M14+M28+M61+M65+M68+M90+M107+M117+M120++M129+M141+M155+M160+M164+M172+M176+M184+M189+M135+M168</f>
        <v>321589.185</v>
      </c>
      <c r="N190" s="414"/>
    </row>
    <row r="191" spans="6:13" ht="17.25">
      <c r="F191" s="433"/>
      <c r="M191" s="433"/>
    </row>
    <row r="192" ht="17.25">
      <c r="M192" s="433"/>
    </row>
  </sheetData>
  <sheetProtection/>
  <mergeCells count="13">
    <mergeCell ref="K5:K6"/>
    <mergeCell ref="L5:L6"/>
    <mergeCell ref="M5:M6"/>
    <mergeCell ref="N5:N6"/>
    <mergeCell ref="G6:H6"/>
    <mergeCell ref="I6:J6"/>
    <mergeCell ref="A2:N2"/>
    <mergeCell ref="A3:M3"/>
    <mergeCell ref="A5:A6"/>
    <mergeCell ref="B5:B6"/>
    <mergeCell ref="C5:D5"/>
    <mergeCell ref="E5:E6"/>
    <mergeCell ref="F5:F6"/>
  </mergeCells>
  <printOptions/>
  <pageMargins left="0.75" right="0.75" top="1" bottom="1" header="0.5" footer="0.5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F56" sqref="F56"/>
    </sheetView>
  </sheetViews>
  <sheetFormatPr defaultColWidth="9.140625" defaultRowHeight="12.75"/>
  <cols>
    <col min="1" max="1" width="3.8515625" style="404" customWidth="1"/>
    <col min="2" max="2" width="28.421875" style="404" customWidth="1"/>
    <col min="3" max="3" width="11.7109375" style="404" customWidth="1"/>
    <col min="4" max="4" width="11.140625" style="404" customWidth="1"/>
    <col min="5" max="5" width="14.28125" style="404" customWidth="1"/>
    <col min="6" max="6" width="16.8515625" style="404" customWidth="1"/>
    <col min="7" max="7" width="14.57421875" style="404" customWidth="1"/>
    <col min="8" max="8" width="17.57421875" style="404" customWidth="1"/>
    <col min="9" max="9" width="14.8515625" style="404" customWidth="1"/>
    <col min="10" max="10" width="13.7109375" style="404" customWidth="1"/>
    <col min="11" max="11" width="13.28125" style="404" customWidth="1"/>
    <col min="12" max="12" width="26.7109375" style="404" customWidth="1"/>
    <col min="13" max="16384" width="9.140625" style="404" customWidth="1"/>
  </cols>
  <sheetData>
    <row r="1" spans="1:11" ht="82.5" customHeight="1">
      <c r="A1" s="662" t="s">
        <v>948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</row>
    <row r="2" spans="2:12" ht="25.5" customHeight="1">
      <c r="B2" s="405"/>
      <c r="C2" s="405"/>
      <c r="D2" s="405"/>
      <c r="E2" s="405"/>
      <c r="K2" s="401" t="s">
        <v>6</v>
      </c>
      <c r="L2" s="406"/>
    </row>
    <row r="3" spans="1:12" ht="214.5" customHeight="1">
      <c r="A3" s="593" t="s">
        <v>0</v>
      </c>
      <c r="B3" s="598" t="s">
        <v>31</v>
      </c>
      <c r="C3" s="660" t="s">
        <v>24</v>
      </c>
      <c r="D3" s="663"/>
      <c r="E3" s="664" t="s">
        <v>26</v>
      </c>
      <c r="F3" s="99" t="s">
        <v>25</v>
      </c>
      <c r="G3" s="99" t="s">
        <v>27</v>
      </c>
      <c r="H3" s="99" t="s">
        <v>28</v>
      </c>
      <c r="I3" s="99" t="s">
        <v>29</v>
      </c>
      <c r="J3" s="664" t="s">
        <v>30</v>
      </c>
      <c r="K3" s="667" t="s">
        <v>1</v>
      </c>
      <c r="L3" s="659" t="s">
        <v>12</v>
      </c>
    </row>
    <row r="4" spans="1:12" ht="57" customHeight="1">
      <c r="A4" s="593"/>
      <c r="B4" s="599"/>
      <c r="C4" s="99" t="s">
        <v>10</v>
      </c>
      <c r="D4" s="99" t="s">
        <v>5</v>
      </c>
      <c r="E4" s="665"/>
      <c r="F4" s="660" t="s">
        <v>4</v>
      </c>
      <c r="G4" s="661"/>
      <c r="H4" s="660" t="s">
        <v>9</v>
      </c>
      <c r="I4" s="661"/>
      <c r="J4" s="666"/>
      <c r="K4" s="668"/>
      <c r="L4" s="659"/>
    </row>
    <row r="5" spans="1:12" ht="16.5">
      <c r="A5" s="64"/>
      <c r="B5" s="407" t="s">
        <v>18</v>
      </c>
      <c r="C5" s="105"/>
      <c r="D5" s="105"/>
      <c r="E5" s="16">
        <f>C5+D5</f>
        <v>0</v>
      </c>
      <c r="F5" s="105"/>
      <c r="G5" s="105"/>
      <c r="H5" s="8"/>
      <c r="I5" s="8"/>
      <c r="J5" s="16">
        <f aca="true" t="shared" si="0" ref="J5:J45">F5+G5+H5+I5</f>
        <v>0</v>
      </c>
      <c r="K5" s="20">
        <f aca="true" t="shared" si="1" ref="K5:K53">J5+E5</f>
        <v>0</v>
      </c>
      <c r="L5" s="408"/>
    </row>
    <row r="6" spans="1:12" ht="16.5">
      <c r="A6" s="64"/>
      <c r="B6" s="47" t="s">
        <v>846</v>
      </c>
      <c r="C6" s="51"/>
      <c r="D6" s="51"/>
      <c r="E6" s="16">
        <f aca="true" t="shared" si="2" ref="E6:E45">C6+D6</f>
        <v>0</v>
      </c>
      <c r="F6" s="51"/>
      <c r="G6" s="51"/>
      <c r="H6" s="8"/>
      <c r="I6" s="8"/>
      <c r="J6" s="16">
        <f t="shared" si="0"/>
        <v>0</v>
      </c>
      <c r="K6" s="20">
        <f t="shared" si="1"/>
        <v>0</v>
      </c>
      <c r="L6" s="408"/>
    </row>
    <row r="7" spans="1:12" ht="31.5" customHeight="1">
      <c r="A7" s="64">
        <v>1</v>
      </c>
      <c r="B7" s="50" t="s">
        <v>847</v>
      </c>
      <c r="C7" s="51">
        <v>3762.2</v>
      </c>
      <c r="D7" s="51"/>
      <c r="E7" s="16">
        <f t="shared" si="2"/>
        <v>3762.2</v>
      </c>
      <c r="F7" s="51"/>
      <c r="G7" s="51"/>
      <c r="H7" s="8"/>
      <c r="I7" s="8"/>
      <c r="J7" s="16">
        <f t="shared" si="0"/>
        <v>0</v>
      </c>
      <c r="K7" s="20">
        <f t="shared" si="1"/>
        <v>3762.2</v>
      </c>
      <c r="L7" s="414" t="s">
        <v>297</v>
      </c>
    </row>
    <row r="8" spans="1:12" ht="23.25" customHeight="1">
      <c r="A8" s="64">
        <v>2</v>
      </c>
      <c r="B8" s="50" t="s">
        <v>848</v>
      </c>
      <c r="C8" s="51">
        <v>1749.8</v>
      </c>
      <c r="D8" s="51"/>
      <c r="E8" s="16">
        <f t="shared" si="2"/>
        <v>1749.8</v>
      </c>
      <c r="F8" s="51"/>
      <c r="G8" s="51"/>
      <c r="H8" s="8"/>
      <c r="I8" s="8"/>
      <c r="J8" s="16">
        <f t="shared" si="0"/>
        <v>0</v>
      </c>
      <c r="K8" s="20">
        <f t="shared" si="1"/>
        <v>1749.8</v>
      </c>
      <c r="L8" s="408" t="s">
        <v>849</v>
      </c>
    </row>
    <row r="9" spans="1:12" ht="16.5">
      <c r="A9" s="64"/>
      <c r="B9" s="44" t="s">
        <v>42</v>
      </c>
      <c r="C9" s="54">
        <f>SUM(C7:C8)</f>
        <v>5512</v>
      </c>
      <c r="D9" s="54">
        <f aca="true" t="shared" si="3" ref="D9:I9">SUM(D7:D7)</f>
        <v>0</v>
      </c>
      <c r="E9" s="16">
        <f t="shared" si="2"/>
        <v>5512</v>
      </c>
      <c r="F9" s="54">
        <f t="shared" si="3"/>
        <v>0</v>
      </c>
      <c r="G9" s="54">
        <f t="shared" si="3"/>
        <v>0</v>
      </c>
      <c r="H9" s="54">
        <f t="shared" si="3"/>
        <v>0</v>
      </c>
      <c r="I9" s="54">
        <f t="shared" si="3"/>
        <v>0</v>
      </c>
      <c r="J9" s="16">
        <f t="shared" si="0"/>
        <v>0</v>
      </c>
      <c r="K9" s="20">
        <f t="shared" si="1"/>
        <v>5512</v>
      </c>
      <c r="L9" s="408"/>
    </row>
    <row r="10" spans="1:12" ht="16.5">
      <c r="A10" s="64"/>
      <c r="B10" s="47" t="s">
        <v>236</v>
      </c>
      <c r="C10" s="51"/>
      <c r="D10" s="51"/>
      <c r="E10" s="16">
        <f t="shared" si="2"/>
        <v>0</v>
      </c>
      <c r="F10" s="51"/>
      <c r="G10" s="51"/>
      <c r="H10" s="8"/>
      <c r="I10" s="8"/>
      <c r="J10" s="16">
        <f t="shared" si="0"/>
        <v>0</v>
      </c>
      <c r="K10" s="20">
        <f t="shared" si="1"/>
        <v>0</v>
      </c>
      <c r="L10" s="408"/>
    </row>
    <row r="11" spans="1:12" ht="33">
      <c r="A11" s="64">
        <v>1</v>
      </c>
      <c r="B11" s="50" t="s">
        <v>451</v>
      </c>
      <c r="C11" s="51"/>
      <c r="D11" s="51">
        <v>576</v>
      </c>
      <c r="E11" s="16">
        <f t="shared" si="2"/>
        <v>576</v>
      </c>
      <c r="F11" s="51"/>
      <c r="G11" s="51"/>
      <c r="H11" s="8"/>
      <c r="I11" s="8"/>
      <c r="J11" s="16">
        <f t="shared" si="0"/>
        <v>0</v>
      </c>
      <c r="K11" s="20">
        <f t="shared" si="1"/>
        <v>576</v>
      </c>
      <c r="L11" s="408" t="s">
        <v>685</v>
      </c>
    </row>
    <row r="12" spans="1:12" ht="34.5">
      <c r="A12" s="64">
        <v>2</v>
      </c>
      <c r="B12" s="50" t="s">
        <v>686</v>
      </c>
      <c r="C12" s="51"/>
      <c r="D12" s="51">
        <v>513.2</v>
      </c>
      <c r="E12" s="16">
        <f t="shared" si="2"/>
        <v>513.2</v>
      </c>
      <c r="F12" s="51"/>
      <c r="G12" s="51"/>
      <c r="H12" s="8"/>
      <c r="I12" s="8"/>
      <c r="J12" s="16">
        <f t="shared" si="0"/>
        <v>0</v>
      </c>
      <c r="K12" s="20">
        <f t="shared" si="1"/>
        <v>513.2</v>
      </c>
      <c r="L12" s="414" t="s">
        <v>297</v>
      </c>
    </row>
    <row r="13" spans="1:12" ht="33">
      <c r="A13" s="64">
        <v>3</v>
      </c>
      <c r="B13" s="50" t="s">
        <v>452</v>
      </c>
      <c r="C13" s="51"/>
      <c r="D13" s="51">
        <v>648</v>
      </c>
      <c r="E13" s="16">
        <f t="shared" si="2"/>
        <v>648</v>
      </c>
      <c r="F13" s="51"/>
      <c r="G13" s="51"/>
      <c r="H13" s="8"/>
      <c r="I13" s="8"/>
      <c r="J13" s="16">
        <f t="shared" si="0"/>
        <v>0</v>
      </c>
      <c r="K13" s="20">
        <f t="shared" si="1"/>
        <v>648</v>
      </c>
      <c r="L13" s="408" t="s">
        <v>685</v>
      </c>
    </row>
    <row r="14" spans="1:12" ht="33" customHeight="1">
      <c r="A14" s="64">
        <v>4</v>
      </c>
      <c r="B14" s="50" t="s">
        <v>687</v>
      </c>
      <c r="C14" s="51"/>
      <c r="D14" s="51">
        <v>1653.2</v>
      </c>
      <c r="E14" s="16">
        <f t="shared" si="2"/>
        <v>1653.2</v>
      </c>
      <c r="F14" s="51"/>
      <c r="G14" s="51"/>
      <c r="H14" s="8"/>
      <c r="I14" s="8"/>
      <c r="J14" s="16">
        <f t="shared" si="0"/>
        <v>0</v>
      </c>
      <c r="K14" s="20">
        <f t="shared" si="1"/>
        <v>1653.2</v>
      </c>
      <c r="L14" s="414" t="s">
        <v>297</v>
      </c>
    </row>
    <row r="15" spans="1:12" ht="16.5">
      <c r="A15" s="64"/>
      <c r="B15" s="44" t="s">
        <v>42</v>
      </c>
      <c r="C15" s="45">
        <f>SUM(C11:C14)</f>
        <v>0</v>
      </c>
      <c r="D15" s="45">
        <f>SUM(D11:D14)</f>
        <v>3390.4</v>
      </c>
      <c r="E15" s="16">
        <f t="shared" si="2"/>
        <v>3390.4</v>
      </c>
      <c r="F15" s="45">
        <f>SUM(F11:F14)</f>
        <v>0</v>
      </c>
      <c r="G15" s="45">
        <f>SUM(G11:G14)</f>
        <v>0</v>
      </c>
      <c r="H15" s="45">
        <f>SUM(H11:H14)</f>
        <v>0</v>
      </c>
      <c r="I15" s="45">
        <f>SUM(I11:I14)</f>
        <v>0</v>
      </c>
      <c r="J15" s="16">
        <f t="shared" si="0"/>
        <v>0</v>
      </c>
      <c r="K15" s="20">
        <f t="shared" si="1"/>
        <v>3390.4</v>
      </c>
      <c r="L15" s="408"/>
    </row>
    <row r="16" spans="1:12" ht="16.5">
      <c r="A16" s="64"/>
      <c r="B16" s="47" t="s">
        <v>938</v>
      </c>
      <c r="C16" s="196"/>
      <c r="D16" s="196"/>
      <c r="E16" s="16">
        <f t="shared" si="2"/>
        <v>0</v>
      </c>
      <c r="F16" s="196"/>
      <c r="G16" s="196"/>
      <c r="H16" s="196"/>
      <c r="I16" s="196"/>
      <c r="J16" s="16">
        <f t="shared" si="0"/>
        <v>0</v>
      </c>
      <c r="K16" s="20">
        <f t="shared" si="1"/>
        <v>0</v>
      </c>
      <c r="L16" s="408"/>
    </row>
    <row r="17" spans="1:12" ht="16.5">
      <c r="A17" s="64"/>
      <c r="B17" s="579" t="s">
        <v>942</v>
      </c>
      <c r="C17" s="196"/>
      <c r="D17" s="196">
        <v>597.7</v>
      </c>
      <c r="E17" s="16">
        <f t="shared" si="2"/>
        <v>597.7</v>
      </c>
      <c r="F17" s="196"/>
      <c r="G17" s="196"/>
      <c r="H17" s="196"/>
      <c r="I17" s="196"/>
      <c r="J17" s="16">
        <f t="shared" si="0"/>
        <v>0</v>
      </c>
      <c r="K17" s="20">
        <f t="shared" si="1"/>
        <v>597.7</v>
      </c>
      <c r="L17" s="408"/>
    </row>
    <row r="18" spans="1:12" ht="16.5">
      <c r="A18" s="64"/>
      <c r="B18" s="44" t="s">
        <v>42</v>
      </c>
      <c r="C18" s="45">
        <f>SUM(C17:C17)</f>
        <v>0</v>
      </c>
      <c r="D18" s="45">
        <f aca="true" t="shared" si="4" ref="D18:I18">SUM(D17:D17)</f>
        <v>597.7</v>
      </c>
      <c r="E18" s="16">
        <f t="shared" si="2"/>
        <v>597.7</v>
      </c>
      <c r="F18" s="45">
        <f t="shared" si="4"/>
        <v>0</v>
      </c>
      <c r="G18" s="45">
        <f t="shared" si="4"/>
        <v>0</v>
      </c>
      <c r="H18" s="45">
        <f t="shared" si="4"/>
        <v>0</v>
      </c>
      <c r="I18" s="45">
        <f t="shared" si="4"/>
        <v>0</v>
      </c>
      <c r="J18" s="16">
        <f t="shared" si="0"/>
        <v>0</v>
      </c>
      <c r="K18" s="20">
        <f t="shared" si="1"/>
        <v>597.7</v>
      </c>
      <c r="L18" s="408"/>
    </row>
    <row r="19" spans="1:12" ht="16.5">
      <c r="A19" s="64"/>
      <c r="B19" s="47" t="s">
        <v>453</v>
      </c>
      <c r="C19" s="8"/>
      <c r="D19" s="8"/>
      <c r="E19" s="16">
        <f t="shared" si="2"/>
        <v>0</v>
      </c>
      <c r="F19" s="8"/>
      <c r="G19" s="8"/>
      <c r="H19" s="8"/>
      <c r="I19" s="8"/>
      <c r="J19" s="16">
        <f t="shared" si="0"/>
        <v>0</v>
      </c>
      <c r="K19" s="20">
        <f t="shared" si="1"/>
        <v>0</v>
      </c>
      <c r="L19" s="408"/>
    </row>
    <row r="20" spans="1:12" ht="33">
      <c r="A20" s="64"/>
      <c r="B20" s="409" t="s">
        <v>454</v>
      </c>
      <c r="C20" s="8">
        <v>1355.8</v>
      </c>
      <c r="D20" s="8"/>
      <c r="E20" s="16">
        <f t="shared" si="2"/>
        <v>1355.8</v>
      </c>
      <c r="F20" s="8"/>
      <c r="G20" s="8"/>
      <c r="H20" s="8"/>
      <c r="I20" s="8"/>
      <c r="J20" s="16">
        <f t="shared" si="0"/>
        <v>0</v>
      </c>
      <c r="K20" s="20">
        <f t="shared" si="1"/>
        <v>1355.8</v>
      </c>
      <c r="L20" s="408" t="s">
        <v>455</v>
      </c>
    </row>
    <row r="21" spans="1:12" ht="16.5">
      <c r="A21" s="64"/>
      <c r="B21" s="44" t="s">
        <v>42</v>
      </c>
      <c r="C21" s="45">
        <f>SUM(C20:C20)</f>
        <v>1355.8</v>
      </c>
      <c r="D21" s="45">
        <f aca="true" t="shared" si="5" ref="D21:I21">SUM(D20:D20)</f>
        <v>0</v>
      </c>
      <c r="E21" s="16">
        <f t="shared" si="2"/>
        <v>1355.8</v>
      </c>
      <c r="F21" s="45">
        <f t="shared" si="5"/>
        <v>0</v>
      </c>
      <c r="G21" s="45">
        <f t="shared" si="5"/>
        <v>0</v>
      </c>
      <c r="H21" s="45">
        <f t="shared" si="5"/>
        <v>0</v>
      </c>
      <c r="I21" s="45">
        <f t="shared" si="5"/>
        <v>0</v>
      </c>
      <c r="J21" s="16">
        <f t="shared" si="0"/>
        <v>0</v>
      </c>
      <c r="K21" s="20">
        <f t="shared" si="1"/>
        <v>1355.8</v>
      </c>
      <c r="L21" s="408"/>
    </row>
    <row r="22" spans="1:12" ht="16.5">
      <c r="A22" s="64"/>
      <c r="B22" s="47" t="s">
        <v>252</v>
      </c>
      <c r="C22" s="8"/>
      <c r="D22" s="8"/>
      <c r="E22" s="16">
        <f t="shared" si="2"/>
        <v>0</v>
      </c>
      <c r="F22" s="8"/>
      <c r="G22" s="8"/>
      <c r="H22" s="8"/>
      <c r="I22" s="8"/>
      <c r="J22" s="16">
        <f t="shared" si="0"/>
        <v>0</v>
      </c>
      <c r="K22" s="20">
        <f t="shared" si="1"/>
        <v>0</v>
      </c>
      <c r="L22" s="408"/>
    </row>
    <row r="23" spans="1:12" ht="17.25">
      <c r="A23" s="64">
        <v>1</v>
      </c>
      <c r="B23" s="95" t="s">
        <v>689</v>
      </c>
      <c r="C23" s="8">
        <v>4005.5</v>
      </c>
      <c r="D23" s="8"/>
      <c r="E23" s="16">
        <f t="shared" si="2"/>
        <v>4005.5</v>
      </c>
      <c r="F23" s="8"/>
      <c r="G23" s="8"/>
      <c r="H23" s="8"/>
      <c r="I23" s="8"/>
      <c r="J23" s="16">
        <f t="shared" si="0"/>
        <v>0</v>
      </c>
      <c r="K23" s="20">
        <f t="shared" si="1"/>
        <v>4005.5</v>
      </c>
      <c r="L23" s="414" t="s">
        <v>464</v>
      </c>
    </row>
    <row r="24" spans="1:12" ht="17.25">
      <c r="A24" s="64">
        <v>2</v>
      </c>
      <c r="B24" s="50" t="s">
        <v>619</v>
      </c>
      <c r="C24" s="8"/>
      <c r="D24" s="8">
        <v>3822</v>
      </c>
      <c r="E24" s="16">
        <f t="shared" si="2"/>
        <v>3822</v>
      </c>
      <c r="F24" s="8"/>
      <c r="G24" s="8"/>
      <c r="H24" s="8"/>
      <c r="I24" s="8"/>
      <c r="J24" s="16">
        <f t="shared" si="0"/>
        <v>0</v>
      </c>
      <c r="K24" s="20">
        <f t="shared" si="1"/>
        <v>3822</v>
      </c>
      <c r="L24" s="414" t="s">
        <v>464</v>
      </c>
    </row>
    <row r="25" spans="1:12" ht="17.25">
      <c r="A25" s="64">
        <v>3</v>
      </c>
      <c r="B25" s="50" t="s">
        <v>456</v>
      </c>
      <c r="C25" s="8">
        <v>1263.4</v>
      </c>
      <c r="D25" s="8"/>
      <c r="E25" s="16">
        <f t="shared" si="2"/>
        <v>1263.4</v>
      </c>
      <c r="F25" s="8"/>
      <c r="G25" s="8"/>
      <c r="H25" s="8"/>
      <c r="I25" s="8"/>
      <c r="J25" s="16">
        <f t="shared" si="0"/>
        <v>0</v>
      </c>
      <c r="K25" s="20">
        <f t="shared" si="1"/>
        <v>1263.4</v>
      </c>
      <c r="L25" s="414" t="s">
        <v>464</v>
      </c>
    </row>
    <row r="26" spans="1:12" ht="17.25">
      <c r="A26" s="64">
        <v>4</v>
      </c>
      <c r="B26" s="95" t="s">
        <v>457</v>
      </c>
      <c r="C26" s="8">
        <v>1798.6</v>
      </c>
      <c r="D26" s="8"/>
      <c r="E26" s="16">
        <f t="shared" si="2"/>
        <v>1798.6</v>
      </c>
      <c r="F26" s="8"/>
      <c r="G26" s="8"/>
      <c r="H26" s="8"/>
      <c r="I26" s="8"/>
      <c r="J26" s="16">
        <f t="shared" si="0"/>
        <v>0</v>
      </c>
      <c r="K26" s="20">
        <f t="shared" si="1"/>
        <v>1798.6</v>
      </c>
      <c r="L26" s="414" t="s">
        <v>464</v>
      </c>
    </row>
    <row r="27" spans="1:12" ht="17.25">
      <c r="A27" s="64">
        <v>5</v>
      </c>
      <c r="B27" s="95" t="s">
        <v>850</v>
      </c>
      <c r="C27" s="8"/>
      <c r="D27" s="8">
        <v>659.8</v>
      </c>
      <c r="E27" s="16">
        <f t="shared" si="2"/>
        <v>659.8</v>
      </c>
      <c r="F27" s="8"/>
      <c r="G27" s="8"/>
      <c r="H27" s="8"/>
      <c r="I27" s="8"/>
      <c r="J27" s="16">
        <f t="shared" si="0"/>
        <v>0</v>
      </c>
      <c r="K27" s="20">
        <f t="shared" si="1"/>
        <v>659.8</v>
      </c>
      <c r="L27" s="414" t="s">
        <v>464</v>
      </c>
    </row>
    <row r="28" spans="1:12" ht="17.25">
      <c r="A28" s="64">
        <v>6</v>
      </c>
      <c r="B28" s="95" t="s">
        <v>690</v>
      </c>
      <c r="C28" s="8">
        <v>6741.6</v>
      </c>
      <c r="D28" s="8"/>
      <c r="E28" s="16">
        <f t="shared" si="2"/>
        <v>6741.6</v>
      </c>
      <c r="F28" s="8"/>
      <c r="G28" s="8"/>
      <c r="H28" s="8"/>
      <c r="I28" s="8"/>
      <c r="J28" s="16">
        <f t="shared" si="0"/>
        <v>0</v>
      </c>
      <c r="K28" s="20">
        <f t="shared" si="1"/>
        <v>6741.6</v>
      </c>
      <c r="L28" s="414" t="s">
        <v>464</v>
      </c>
    </row>
    <row r="29" spans="1:12" ht="17.25">
      <c r="A29" s="64">
        <v>7</v>
      </c>
      <c r="B29" s="95" t="s">
        <v>458</v>
      </c>
      <c r="C29" s="8"/>
      <c r="D29" s="8">
        <v>1043.7</v>
      </c>
      <c r="E29" s="16">
        <f t="shared" si="2"/>
        <v>1043.7</v>
      </c>
      <c r="F29" s="8"/>
      <c r="G29" s="8"/>
      <c r="H29" s="8"/>
      <c r="I29" s="8"/>
      <c r="J29" s="16">
        <f t="shared" si="0"/>
        <v>0</v>
      </c>
      <c r="K29" s="20">
        <f t="shared" si="1"/>
        <v>1043.7</v>
      </c>
      <c r="L29" s="414" t="s">
        <v>464</v>
      </c>
    </row>
    <row r="30" spans="1:12" ht="17.25">
      <c r="A30" s="64">
        <v>8</v>
      </c>
      <c r="B30" s="95" t="s">
        <v>459</v>
      </c>
      <c r="C30" s="8"/>
      <c r="D30" s="8">
        <v>1254.1</v>
      </c>
      <c r="E30" s="16">
        <f t="shared" si="2"/>
        <v>1254.1</v>
      </c>
      <c r="F30" s="8"/>
      <c r="G30" s="8"/>
      <c r="H30" s="8"/>
      <c r="I30" s="8"/>
      <c r="J30" s="16">
        <f t="shared" si="0"/>
        <v>0</v>
      </c>
      <c r="K30" s="20">
        <f t="shared" si="1"/>
        <v>1254.1</v>
      </c>
      <c r="L30" s="414" t="s">
        <v>464</v>
      </c>
    </row>
    <row r="31" spans="1:12" ht="17.25">
      <c r="A31" s="64">
        <v>9</v>
      </c>
      <c r="B31" s="95" t="s">
        <v>901</v>
      </c>
      <c r="C31" s="8"/>
      <c r="D31" s="8">
        <v>1044.5</v>
      </c>
      <c r="E31" s="16">
        <f t="shared" si="2"/>
        <v>1044.5</v>
      </c>
      <c r="F31" s="8"/>
      <c r="G31" s="8"/>
      <c r="H31" s="8"/>
      <c r="I31" s="8"/>
      <c r="J31" s="16">
        <f t="shared" si="0"/>
        <v>0</v>
      </c>
      <c r="K31" s="20">
        <f t="shared" si="1"/>
        <v>1044.5</v>
      </c>
      <c r="L31" s="414" t="s">
        <v>464</v>
      </c>
    </row>
    <row r="32" spans="1:12" ht="17.25">
      <c r="A32" s="64">
        <v>10</v>
      </c>
      <c r="B32" s="95" t="s">
        <v>460</v>
      </c>
      <c r="C32" s="8"/>
      <c r="D32" s="8">
        <v>2878.3</v>
      </c>
      <c r="E32" s="16">
        <f t="shared" si="2"/>
        <v>2878.3</v>
      </c>
      <c r="F32" s="8"/>
      <c r="G32" s="8"/>
      <c r="H32" s="8"/>
      <c r="I32" s="8"/>
      <c r="J32" s="16">
        <f t="shared" si="0"/>
        <v>0</v>
      </c>
      <c r="K32" s="20">
        <f t="shared" si="1"/>
        <v>2878.3</v>
      </c>
      <c r="L32" s="414" t="s">
        <v>464</v>
      </c>
    </row>
    <row r="33" spans="1:12" ht="16.5">
      <c r="A33" s="64"/>
      <c r="B33" s="44" t="s">
        <v>42</v>
      </c>
      <c r="C33" s="45">
        <f>SUM(C23:C32)</f>
        <v>13809.1</v>
      </c>
      <c r="D33" s="45">
        <f>SUM(D23:D32)</f>
        <v>10702.400000000001</v>
      </c>
      <c r="E33" s="16">
        <f t="shared" si="2"/>
        <v>24511.5</v>
      </c>
      <c r="F33" s="45">
        <f>SUM(F23:F32)</f>
        <v>0</v>
      </c>
      <c r="G33" s="45">
        <f>SUM(G23:G32)</f>
        <v>0</v>
      </c>
      <c r="H33" s="45">
        <f>SUM(H23:H32)</f>
        <v>0</v>
      </c>
      <c r="I33" s="45">
        <f>SUM(I23:I32)</f>
        <v>0</v>
      </c>
      <c r="J33" s="16">
        <f t="shared" si="0"/>
        <v>0</v>
      </c>
      <c r="K33" s="20">
        <f t="shared" si="1"/>
        <v>24511.5</v>
      </c>
      <c r="L33" s="408"/>
    </row>
    <row r="34" spans="1:12" ht="16.5">
      <c r="A34" s="64" t="s">
        <v>816</v>
      </c>
      <c r="B34" s="47" t="s">
        <v>234</v>
      </c>
      <c r="C34" s="51"/>
      <c r="D34" s="51"/>
      <c r="E34" s="16">
        <f t="shared" si="2"/>
        <v>0</v>
      </c>
      <c r="F34" s="51"/>
      <c r="G34" s="51"/>
      <c r="H34" s="8"/>
      <c r="I34" s="8"/>
      <c r="J34" s="16">
        <f t="shared" si="0"/>
        <v>0</v>
      </c>
      <c r="K34" s="20">
        <f t="shared" si="1"/>
        <v>0</v>
      </c>
      <c r="L34" s="408"/>
    </row>
    <row r="35" spans="1:12" ht="17.25">
      <c r="A35" s="64">
        <v>1</v>
      </c>
      <c r="B35" s="50" t="s">
        <v>235</v>
      </c>
      <c r="C35" s="51"/>
      <c r="D35" s="51">
        <v>1290.4</v>
      </c>
      <c r="E35" s="16">
        <f t="shared" si="2"/>
        <v>1290.4</v>
      </c>
      <c r="F35" s="51"/>
      <c r="G35" s="51"/>
      <c r="H35" s="8"/>
      <c r="I35" s="8"/>
      <c r="J35" s="16">
        <f t="shared" si="0"/>
        <v>0</v>
      </c>
      <c r="K35" s="20">
        <f t="shared" si="1"/>
        <v>1290.4</v>
      </c>
      <c r="L35" s="414" t="s">
        <v>464</v>
      </c>
    </row>
    <row r="36" spans="1:12" ht="17.25">
      <c r="A36" s="64">
        <v>2</v>
      </c>
      <c r="B36" s="580" t="s">
        <v>943</v>
      </c>
      <c r="C36" s="51">
        <v>3182.5</v>
      </c>
      <c r="D36" s="51"/>
      <c r="E36" s="16">
        <f t="shared" si="2"/>
        <v>3182.5</v>
      </c>
      <c r="F36" s="51"/>
      <c r="G36" s="51"/>
      <c r="H36" s="8"/>
      <c r="I36" s="8"/>
      <c r="J36" s="16">
        <f t="shared" si="0"/>
        <v>0</v>
      </c>
      <c r="K36" s="20">
        <f t="shared" si="1"/>
        <v>3182.5</v>
      </c>
      <c r="L36" s="414"/>
    </row>
    <row r="37" spans="1:12" ht="17.25">
      <c r="A37" s="64">
        <v>3</v>
      </c>
      <c r="B37" s="50" t="s">
        <v>851</v>
      </c>
      <c r="C37" s="51"/>
      <c r="D37" s="51">
        <v>866.9</v>
      </c>
      <c r="E37" s="16">
        <f t="shared" si="2"/>
        <v>866.9</v>
      </c>
      <c r="F37" s="51"/>
      <c r="G37" s="51"/>
      <c r="H37" s="8"/>
      <c r="I37" s="8"/>
      <c r="J37" s="16">
        <f t="shared" si="0"/>
        <v>0</v>
      </c>
      <c r="K37" s="20">
        <f t="shared" si="1"/>
        <v>866.9</v>
      </c>
      <c r="L37" s="414"/>
    </row>
    <row r="38" spans="1:12" ht="17.25">
      <c r="A38" s="64">
        <v>4</v>
      </c>
      <c r="B38" s="50" t="s">
        <v>507</v>
      </c>
      <c r="C38" s="51"/>
      <c r="D38" s="51">
        <v>1850.5</v>
      </c>
      <c r="E38" s="16">
        <f t="shared" si="2"/>
        <v>1850.5</v>
      </c>
      <c r="F38" s="51"/>
      <c r="G38" s="51"/>
      <c r="H38" s="8"/>
      <c r="I38" s="8"/>
      <c r="J38" s="16">
        <f t="shared" si="0"/>
        <v>0</v>
      </c>
      <c r="K38" s="20">
        <f t="shared" si="1"/>
        <v>1850.5</v>
      </c>
      <c r="L38" s="414" t="s">
        <v>464</v>
      </c>
    </row>
    <row r="39" spans="1:12" ht="16.5">
      <c r="A39" s="64"/>
      <c r="B39" s="44" t="s">
        <v>42</v>
      </c>
      <c r="C39" s="45">
        <f>SUM(C35:C38)</f>
        <v>3182.5</v>
      </c>
      <c r="D39" s="45">
        <f>SUM(D35:D38)</f>
        <v>4007.8</v>
      </c>
      <c r="E39" s="16">
        <f t="shared" si="2"/>
        <v>7190.3</v>
      </c>
      <c r="F39" s="45">
        <f>SUM(F35:F38)</f>
        <v>0</v>
      </c>
      <c r="G39" s="45">
        <f>SUM(G35:G38)</f>
        <v>0</v>
      </c>
      <c r="H39" s="45">
        <f>SUM(H35:H38)</f>
        <v>0</v>
      </c>
      <c r="I39" s="45">
        <f>SUM(I35:I38)</f>
        <v>0</v>
      </c>
      <c r="J39" s="16">
        <f t="shared" si="0"/>
        <v>0</v>
      </c>
      <c r="K39" s="20">
        <f t="shared" si="1"/>
        <v>7190.3</v>
      </c>
      <c r="L39" s="408"/>
    </row>
    <row r="40" spans="1:12" ht="16.5">
      <c r="A40" s="36"/>
      <c r="B40" s="47" t="s">
        <v>251</v>
      </c>
      <c r="C40" s="105"/>
      <c r="D40" s="410"/>
      <c r="E40" s="16">
        <f t="shared" si="2"/>
        <v>0</v>
      </c>
      <c r="F40" s="196"/>
      <c r="G40" s="196"/>
      <c r="H40" s="196"/>
      <c r="I40" s="196"/>
      <c r="J40" s="16">
        <f t="shared" si="0"/>
        <v>0</v>
      </c>
      <c r="K40" s="20">
        <f t="shared" si="1"/>
        <v>0</v>
      </c>
      <c r="L40" s="408"/>
    </row>
    <row r="41" spans="1:12" ht="16.5">
      <c r="A41" s="36">
        <v>1</v>
      </c>
      <c r="B41" s="557" t="s">
        <v>902</v>
      </c>
      <c r="C41" s="558">
        <v>5262.098</v>
      </c>
      <c r="D41" s="51"/>
      <c r="E41" s="16">
        <f t="shared" si="2"/>
        <v>5262.098</v>
      </c>
      <c r="F41" s="196"/>
      <c r="G41" s="196"/>
      <c r="H41" s="196"/>
      <c r="I41" s="196"/>
      <c r="J41" s="16">
        <f t="shared" si="0"/>
        <v>0</v>
      </c>
      <c r="K41" s="20">
        <f t="shared" si="1"/>
        <v>5262.098</v>
      </c>
      <c r="L41" s="559" t="s">
        <v>903</v>
      </c>
    </row>
    <row r="42" spans="1:12" ht="16.5">
      <c r="A42" s="36">
        <v>2</v>
      </c>
      <c r="B42" s="557" t="s">
        <v>904</v>
      </c>
      <c r="C42" s="558">
        <v>2005.109</v>
      </c>
      <c r="D42" s="51"/>
      <c r="E42" s="16">
        <f t="shared" si="2"/>
        <v>2005.109</v>
      </c>
      <c r="F42" s="196"/>
      <c r="G42" s="196"/>
      <c r="H42" s="196"/>
      <c r="I42" s="196"/>
      <c r="J42" s="16">
        <f t="shared" si="0"/>
        <v>0</v>
      </c>
      <c r="K42" s="20">
        <f t="shared" si="1"/>
        <v>2005.109</v>
      </c>
      <c r="L42" s="559" t="s">
        <v>903</v>
      </c>
    </row>
    <row r="43" spans="1:12" ht="16.5">
      <c r="A43" s="36">
        <v>3</v>
      </c>
      <c r="B43" s="557" t="s">
        <v>905</v>
      </c>
      <c r="C43" s="558">
        <v>802.823</v>
      </c>
      <c r="D43" s="51"/>
      <c r="E43" s="16">
        <f t="shared" si="2"/>
        <v>802.823</v>
      </c>
      <c r="F43" s="196"/>
      <c r="G43" s="196"/>
      <c r="H43" s="196"/>
      <c r="I43" s="196"/>
      <c r="J43" s="16">
        <f t="shared" si="0"/>
        <v>0</v>
      </c>
      <c r="K43" s="20">
        <f t="shared" si="1"/>
        <v>802.823</v>
      </c>
      <c r="L43" s="559" t="s">
        <v>906</v>
      </c>
    </row>
    <row r="44" spans="1:12" ht="16.5">
      <c r="A44" s="36">
        <v>4</v>
      </c>
      <c r="B44" s="557" t="s">
        <v>907</v>
      </c>
      <c r="C44" s="558">
        <v>1137.735</v>
      </c>
      <c r="D44" s="51"/>
      <c r="E44" s="16">
        <f t="shared" si="2"/>
        <v>1137.735</v>
      </c>
      <c r="F44" s="196"/>
      <c r="G44" s="196"/>
      <c r="H44" s="196"/>
      <c r="I44" s="196"/>
      <c r="J44" s="16">
        <f t="shared" si="0"/>
        <v>0</v>
      </c>
      <c r="K44" s="20">
        <f t="shared" si="1"/>
        <v>1137.735</v>
      </c>
      <c r="L44" s="559" t="s">
        <v>903</v>
      </c>
    </row>
    <row r="45" spans="1:12" ht="16.5">
      <c r="A45" s="64"/>
      <c r="B45" s="44" t="s">
        <v>42</v>
      </c>
      <c r="C45" s="45">
        <f>SUM(C41:C44)</f>
        <v>9207.765000000001</v>
      </c>
      <c r="D45" s="45">
        <f aca="true" t="shared" si="6" ref="D45:I45">SUM(D41:D44)</f>
        <v>0</v>
      </c>
      <c r="E45" s="16">
        <f t="shared" si="2"/>
        <v>9207.765000000001</v>
      </c>
      <c r="F45" s="45">
        <f t="shared" si="6"/>
        <v>0</v>
      </c>
      <c r="G45" s="45">
        <f t="shared" si="6"/>
        <v>0</v>
      </c>
      <c r="H45" s="45">
        <f t="shared" si="6"/>
        <v>0</v>
      </c>
      <c r="I45" s="45">
        <f t="shared" si="6"/>
        <v>0</v>
      </c>
      <c r="J45" s="16">
        <f t="shared" si="0"/>
        <v>0</v>
      </c>
      <c r="K45" s="20">
        <f t="shared" si="1"/>
        <v>9207.765000000001</v>
      </c>
      <c r="L45" s="408"/>
    </row>
    <row r="46" spans="1:12" ht="18" customHeight="1">
      <c r="A46" s="211" t="s">
        <v>816</v>
      </c>
      <c r="B46" s="47" t="s">
        <v>944</v>
      </c>
      <c r="C46" s="51"/>
      <c r="D46" s="51"/>
      <c r="E46" s="16">
        <f>C46+D46</f>
        <v>0</v>
      </c>
      <c r="F46" s="51"/>
      <c r="G46" s="51"/>
      <c r="H46" s="51"/>
      <c r="I46" s="51"/>
      <c r="J46" s="16">
        <f>F46+G46+H46+I46</f>
        <v>0</v>
      </c>
      <c r="K46" s="20">
        <f t="shared" si="1"/>
        <v>0</v>
      </c>
      <c r="L46" s="408"/>
    </row>
    <row r="47" spans="1:12" ht="33" customHeight="1">
      <c r="A47" s="211"/>
      <c r="B47" s="581" t="s">
        <v>945</v>
      </c>
      <c r="C47" s="51"/>
      <c r="D47" s="51">
        <v>1172.2</v>
      </c>
      <c r="E47" s="16">
        <f>C47+D47</f>
        <v>1172.2</v>
      </c>
      <c r="F47" s="51"/>
      <c r="G47" s="51"/>
      <c r="H47" s="51"/>
      <c r="I47" s="51"/>
      <c r="J47" s="16">
        <f>F47+G47+H47+I47</f>
        <v>0</v>
      </c>
      <c r="K47" s="20">
        <f t="shared" si="1"/>
        <v>1172.2</v>
      </c>
      <c r="L47" s="408" t="s">
        <v>946</v>
      </c>
    </row>
    <row r="48" spans="1:12" ht="33.75" customHeight="1">
      <c r="A48" s="211"/>
      <c r="B48" s="581" t="s">
        <v>947</v>
      </c>
      <c r="C48" s="51"/>
      <c r="D48" s="51">
        <v>894.7</v>
      </c>
      <c r="E48" s="16">
        <f>C48+D48</f>
        <v>894.7</v>
      </c>
      <c r="F48" s="51"/>
      <c r="G48" s="51"/>
      <c r="H48" s="51"/>
      <c r="I48" s="51"/>
      <c r="J48" s="16">
        <f>F48+G48+H48+I48</f>
        <v>0</v>
      </c>
      <c r="K48" s="20">
        <f t="shared" si="1"/>
        <v>894.7</v>
      </c>
      <c r="L48" s="408" t="s">
        <v>946</v>
      </c>
    </row>
    <row r="49" spans="1:12" ht="24" customHeight="1">
      <c r="A49" s="211"/>
      <c r="B49" s="582" t="s">
        <v>42</v>
      </c>
      <c r="C49" s="583">
        <f>SUM(C47:C48)</f>
        <v>0</v>
      </c>
      <c r="D49" s="583">
        <f aca="true" t="shared" si="7" ref="D49:I49">SUM(D47:D48)</f>
        <v>2066.9</v>
      </c>
      <c r="E49" s="16">
        <f>C49+D49</f>
        <v>2066.9</v>
      </c>
      <c r="F49" s="583">
        <f t="shared" si="7"/>
        <v>0</v>
      </c>
      <c r="G49" s="583">
        <f t="shared" si="7"/>
        <v>0</v>
      </c>
      <c r="H49" s="583">
        <f t="shared" si="7"/>
        <v>0</v>
      </c>
      <c r="I49" s="583">
        <f t="shared" si="7"/>
        <v>0</v>
      </c>
      <c r="J49" s="16">
        <f>F49+G49+H49+I49</f>
        <v>0</v>
      </c>
      <c r="K49" s="20">
        <f t="shared" si="1"/>
        <v>2066.9</v>
      </c>
      <c r="L49" s="408"/>
    </row>
    <row r="50" spans="1:12" ht="18" customHeight="1">
      <c r="A50" s="211" t="s">
        <v>816</v>
      </c>
      <c r="B50" s="47" t="s">
        <v>239</v>
      </c>
      <c r="C50" s="51"/>
      <c r="D50" s="51"/>
      <c r="E50" s="16"/>
      <c r="F50" s="51"/>
      <c r="G50" s="51"/>
      <c r="H50" s="51"/>
      <c r="I50" s="51"/>
      <c r="J50" s="16"/>
      <c r="K50" s="20"/>
      <c r="L50" s="408"/>
    </row>
    <row r="51" spans="1:12" ht="20.25" customHeight="1">
      <c r="A51" s="211">
        <v>1</v>
      </c>
      <c r="B51" s="95" t="s">
        <v>852</v>
      </c>
      <c r="C51" s="51">
        <v>1185.4</v>
      </c>
      <c r="D51" s="51"/>
      <c r="E51" s="16">
        <f>C51+D51</f>
        <v>1185.4</v>
      </c>
      <c r="F51" s="51"/>
      <c r="G51" s="51"/>
      <c r="H51" s="51"/>
      <c r="I51" s="51"/>
      <c r="J51" s="16">
        <f>F51+G51+H51+I51</f>
        <v>0</v>
      </c>
      <c r="K51" s="20">
        <f t="shared" si="1"/>
        <v>1185.4</v>
      </c>
      <c r="L51" s="411"/>
    </row>
    <row r="52" spans="1:12" ht="19.5" customHeight="1">
      <c r="A52" s="211">
        <v>2</v>
      </c>
      <c r="B52" s="95" t="s">
        <v>853</v>
      </c>
      <c r="C52" s="51">
        <v>3013.8</v>
      </c>
      <c r="D52" s="51"/>
      <c r="E52" s="16">
        <f>C52+D52</f>
        <v>3013.8</v>
      </c>
      <c r="F52" s="51"/>
      <c r="G52" s="51"/>
      <c r="H52" s="51"/>
      <c r="I52" s="51"/>
      <c r="J52" s="16">
        <f>F52+G52+H52+I52</f>
        <v>0</v>
      </c>
      <c r="K52" s="20">
        <f t="shared" si="1"/>
        <v>3013.8</v>
      </c>
      <c r="L52" s="411"/>
    </row>
    <row r="53" spans="1:12" ht="16.5">
      <c r="A53" s="211"/>
      <c r="B53" s="44" t="s">
        <v>42</v>
      </c>
      <c r="C53" s="45">
        <f>SUM(C51:C52)</f>
        <v>4199.200000000001</v>
      </c>
      <c r="D53" s="45">
        <f aca="true" t="shared" si="8" ref="D53:I53">SUM(D51:D51)</f>
        <v>0</v>
      </c>
      <c r="E53" s="16">
        <f>C53+D53</f>
        <v>4199.200000000001</v>
      </c>
      <c r="F53" s="45">
        <f t="shared" si="8"/>
        <v>0</v>
      </c>
      <c r="G53" s="45">
        <f t="shared" si="8"/>
        <v>0</v>
      </c>
      <c r="H53" s="45">
        <f t="shared" si="8"/>
        <v>0</v>
      </c>
      <c r="I53" s="45">
        <f t="shared" si="8"/>
        <v>0</v>
      </c>
      <c r="J53" s="16">
        <f>F53+G53+H53+I53</f>
        <v>0</v>
      </c>
      <c r="K53" s="20">
        <f t="shared" si="1"/>
        <v>4199.200000000001</v>
      </c>
      <c r="L53" s="408"/>
    </row>
    <row r="54" spans="1:12" ht="16.5">
      <c r="A54" s="64"/>
      <c r="B54" s="57" t="s">
        <v>58</v>
      </c>
      <c r="C54" s="38">
        <f>SUM(C53+C49+C39+C45+C33+C21+C15+C9+C18)</f>
        <v>37266.365000000005</v>
      </c>
      <c r="D54" s="38">
        <f>SUM(D53+D49+D39+D45+D33+D21+D15+D9+D18)</f>
        <v>20765.200000000004</v>
      </c>
      <c r="E54" s="475">
        <f>C54+D54</f>
        <v>58031.56500000001</v>
      </c>
      <c r="F54" s="38">
        <f aca="true" t="shared" si="9" ref="F54:K54">SUM(F53+F49+F39+F45+F33+F21+F15+F9+F18)</f>
        <v>0</v>
      </c>
      <c r="G54" s="38">
        <f t="shared" si="9"/>
        <v>0</v>
      </c>
      <c r="H54" s="38">
        <f t="shared" si="9"/>
        <v>0</v>
      </c>
      <c r="I54" s="38">
        <f t="shared" si="9"/>
        <v>0</v>
      </c>
      <c r="J54" s="38">
        <f t="shared" si="9"/>
        <v>0</v>
      </c>
      <c r="K54" s="38">
        <f t="shared" si="9"/>
        <v>58031.565</v>
      </c>
      <c r="L54" s="408"/>
    </row>
  </sheetData>
  <sheetProtection/>
  <mergeCells count="10">
    <mergeCell ref="L3:L4"/>
    <mergeCell ref="F4:G4"/>
    <mergeCell ref="H4:I4"/>
    <mergeCell ref="A1:K1"/>
    <mergeCell ref="A3:A4"/>
    <mergeCell ref="B3:B4"/>
    <mergeCell ref="C3:D3"/>
    <mergeCell ref="E3:E4"/>
    <mergeCell ref="J3:J4"/>
    <mergeCell ref="K3:K4"/>
  </mergeCells>
  <printOptions/>
  <pageMargins left="0.75" right="0.75" top="1" bottom="1" header="0.5" footer="0.5"/>
  <pageSetup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46"/>
  <sheetViews>
    <sheetView zoomScale="83" zoomScaleNormal="83" zoomScalePageLayoutView="0" workbookViewId="0" topLeftCell="A1">
      <pane xSplit="2" topLeftCell="C1" activePane="topRight" state="frozen"/>
      <selection pane="topLeft" activeCell="A1" sqref="A1"/>
      <selection pane="topRight" activeCell="G48" sqref="G48"/>
    </sheetView>
  </sheetViews>
  <sheetFormatPr defaultColWidth="9.140625" defaultRowHeight="12.75"/>
  <cols>
    <col min="1" max="1" width="4.7109375" style="0" customWidth="1"/>
    <col min="2" max="2" width="21.00390625" style="0" customWidth="1"/>
    <col min="3" max="3" width="10.57421875" style="0" customWidth="1"/>
    <col min="4" max="4" width="10.421875" style="0" customWidth="1"/>
    <col min="5" max="5" width="10.57421875" style="0" customWidth="1"/>
    <col min="6" max="6" width="11.28125" style="0" customWidth="1"/>
    <col min="7" max="7" width="16.140625" style="0" customWidth="1"/>
    <col min="8" max="8" width="10.7109375" style="0" customWidth="1"/>
    <col min="9" max="9" width="12.00390625" style="0" customWidth="1"/>
    <col min="10" max="10" width="10.28125" style="0" customWidth="1"/>
    <col min="11" max="11" width="9.57421875" style="0" customWidth="1"/>
    <col min="12" max="12" width="12.57421875" style="0" customWidth="1"/>
    <col min="13" max="13" width="10.140625" style="0" customWidth="1"/>
    <col min="14" max="14" width="23.57421875" style="0" customWidth="1"/>
  </cols>
  <sheetData>
    <row r="1" ht="1.5" customHeight="1"/>
    <row r="2" spans="1:14" ht="39" customHeight="1">
      <c r="A2" s="669" t="s">
        <v>920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</row>
    <row r="3" spans="1:14" ht="39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5" customHeight="1">
      <c r="B4" s="9"/>
      <c r="C4" s="9"/>
      <c r="D4" s="9"/>
      <c r="E4" s="9"/>
      <c r="F4" s="9"/>
      <c r="M4" s="12" t="s">
        <v>6</v>
      </c>
      <c r="N4" s="11"/>
    </row>
    <row r="5" spans="1:14" ht="122.25" customHeight="1">
      <c r="A5" s="670" t="s">
        <v>0</v>
      </c>
      <c r="B5" s="630" t="s">
        <v>31</v>
      </c>
      <c r="C5" s="671" t="s">
        <v>3</v>
      </c>
      <c r="D5" s="672"/>
      <c r="E5" s="630" t="s">
        <v>308</v>
      </c>
      <c r="F5" s="623" t="s">
        <v>309</v>
      </c>
      <c r="G5" s="13" t="s">
        <v>7</v>
      </c>
      <c r="H5" s="13" t="s">
        <v>8</v>
      </c>
      <c r="I5" s="13" t="s">
        <v>7</v>
      </c>
      <c r="J5" s="13" t="s">
        <v>8</v>
      </c>
      <c r="K5" s="630" t="s">
        <v>310</v>
      </c>
      <c r="L5" s="623" t="s">
        <v>311</v>
      </c>
      <c r="M5" s="676" t="s">
        <v>1</v>
      </c>
      <c r="N5" s="678" t="s">
        <v>12</v>
      </c>
    </row>
    <row r="6" spans="1:14" ht="47.25" customHeight="1">
      <c r="A6" s="670"/>
      <c r="B6" s="631"/>
      <c r="C6" s="13" t="s">
        <v>10</v>
      </c>
      <c r="D6" s="13" t="s">
        <v>5</v>
      </c>
      <c r="E6" s="631"/>
      <c r="F6" s="673"/>
      <c r="G6" s="679" t="s">
        <v>4</v>
      </c>
      <c r="H6" s="680"/>
      <c r="I6" s="679" t="s">
        <v>9</v>
      </c>
      <c r="J6" s="680"/>
      <c r="K6" s="631"/>
      <c r="L6" s="624"/>
      <c r="M6" s="677"/>
      <c r="N6" s="678"/>
    </row>
    <row r="7" spans="1:14" ht="22.5" customHeight="1">
      <c r="A7" s="241"/>
      <c r="B7" s="434" t="s">
        <v>19</v>
      </c>
      <c r="C7" s="435"/>
      <c r="D7" s="435"/>
      <c r="E7" s="435"/>
      <c r="F7" s="369"/>
      <c r="G7" s="435"/>
      <c r="H7" s="435"/>
      <c r="I7" s="98"/>
      <c r="J7" s="98"/>
      <c r="K7" s="98"/>
      <c r="L7" s="369"/>
      <c r="M7" s="370"/>
      <c r="N7" s="78"/>
    </row>
    <row r="8" spans="1:14" ht="14.25">
      <c r="A8" s="436">
        <v>1</v>
      </c>
      <c r="B8" s="437" t="s">
        <v>131</v>
      </c>
      <c r="C8" s="1"/>
      <c r="D8" s="1"/>
      <c r="E8" s="1"/>
      <c r="F8" s="369"/>
      <c r="G8" s="1"/>
      <c r="H8" s="1"/>
      <c r="I8" s="98"/>
      <c r="J8" s="98"/>
      <c r="K8" s="98"/>
      <c r="L8" s="369"/>
      <c r="M8" s="370"/>
      <c r="N8" s="78"/>
    </row>
    <row r="9" spans="1:14" ht="45.75" customHeight="1">
      <c r="A9" s="436">
        <v>1</v>
      </c>
      <c r="B9" s="438" t="s">
        <v>138</v>
      </c>
      <c r="C9" s="1"/>
      <c r="D9" s="1"/>
      <c r="E9" s="1"/>
      <c r="F9" s="439">
        <f aca="true" t="shared" si="0" ref="F9:F46">SUM(C9:E9)</f>
        <v>0</v>
      </c>
      <c r="G9" s="1"/>
      <c r="H9" s="1"/>
      <c r="I9" s="440">
        <f>419.9+151+151</f>
        <v>721.9</v>
      </c>
      <c r="J9" s="440"/>
      <c r="K9" s="440">
        <f>262.5+6.1+7.5+6.7+6.6+1.1+12.7+7.1+7.2+6.8+7.2+6.4</f>
        <v>337.90000000000003</v>
      </c>
      <c r="L9" s="439">
        <f aca="true" t="shared" si="1" ref="L9:L46">SUM(G9:K9)</f>
        <v>1059.8</v>
      </c>
      <c r="M9" s="441">
        <f aca="true" t="shared" si="2" ref="M9:M34">L9+F9</f>
        <v>1059.8</v>
      </c>
      <c r="N9" s="442" t="s">
        <v>485</v>
      </c>
    </row>
    <row r="10" spans="1:14" ht="45.75" customHeight="1">
      <c r="A10" s="436">
        <v>2</v>
      </c>
      <c r="B10" s="438" t="s">
        <v>921</v>
      </c>
      <c r="C10" s="1"/>
      <c r="D10" s="1"/>
      <c r="E10" s="1"/>
      <c r="F10" s="439">
        <f t="shared" si="0"/>
        <v>0</v>
      </c>
      <c r="G10" s="1"/>
      <c r="H10" s="1"/>
      <c r="I10" s="440">
        <v>479.6</v>
      </c>
      <c r="J10" s="440"/>
      <c r="K10" s="440">
        <v>323.5</v>
      </c>
      <c r="L10" s="439">
        <f t="shared" si="1"/>
        <v>803.1</v>
      </c>
      <c r="M10" s="441">
        <f>L10+F10</f>
        <v>803.1</v>
      </c>
      <c r="N10" s="442" t="s">
        <v>922</v>
      </c>
    </row>
    <row r="11" spans="1:14" ht="47.25" customHeight="1">
      <c r="A11" s="436">
        <v>3</v>
      </c>
      <c r="B11" s="438" t="s">
        <v>139</v>
      </c>
      <c r="C11" s="1"/>
      <c r="D11" s="1"/>
      <c r="E11" s="1"/>
      <c r="F11" s="439">
        <f t="shared" si="0"/>
        <v>0</v>
      </c>
      <c r="G11" s="1"/>
      <c r="H11" s="1"/>
      <c r="I11" s="440">
        <f>412.5+119.9+120</f>
        <v>652.4</v>
      </c>
      <c r="J11" s="440"/>
      <c r="K11" s="440">
        <f>269.2+4.9+5.9+5.4+5.2+0.9+10.1+5.6+5.7+5.4+5.7+5.1</f>
        <v>329.0999999999999</v>
      </c>
      <c r="L11" s="439">
        <f t="shared" si="1"/>
        <v>981.4999999999999</v>
      </c>
      <c r="M11" s="441">
        <f t="shared" si="2"/>
        <v>981.4999999999999</v>
      </c>
      <c r="N11" s="442" t="s">
        <v>485</v>
      </c>
    </row>
    <row r="12" spans="1:14" ht="60">
      <c r="A12" s="436">
        <v>4</v>
      </c>
      <c r="B12" s="438" t="s">
        <v>140</v>
      </c>
      <c r="C12" s="1"/>
      <c r="D12" s="1"/>
      <c r="E12" s="1"/>
      <c r="F12" s="439">
        <f t="shared" si="0"/>
        <v>0</v>
      </c>
      <c r="G12" s="1"/>
      <c r="H12" s="1"/>
      <c r="I12" s="440">
        <f>465.3+201.5-100+313.6</f>
        <v>880.4</v>
      </c>
      <c r="J12" s="440"/>
      <c r="K12" s="440">
        <f>314.5+4.5+5.7+5.1+4.9+0.8+26.4+14.6+15+14.2+15+13.2</f>
        <v>433.9</v>
      </c>
      <c r="L12" s="439">
        <f t="shared" si="1"/>
        <v>1314.3</v>
      </c>
      <c r="M12" s="441">
        <f t="shared" si="2"/>
        <v>1314.3</v>
      </c>
      <c r="N12" s="442" t="s">
        <v>813</v>
      </c>
    </row>
    <row r="13" spans="1:14" ht="97.5" customHeight="1">
      <c r="A13" s="436">
        <v>5</v>
      </c>
      <c r="B13" s="438" t="s">
        <v>141</v>
      </c>
      <c r="C13" s="1"/>
      <c r="D13" s="1"/>
      <c r="E13" s="1"/>
      <c r="F13" s="439">
        <f t="shared" si="0"/>
        <v>0</v>
      </c>
      <c r="G13" s="1"/>
      <c r="H13" s="1"/>
      <c r="I13" s="440">
        <v>886.3</v>
      </c>
      <c r="J13" s="440"/>
      <c r="K13" s="440">
        <v>485.3</v>
      </c>
      <c r="L13" s="439">
        <f t="shared" si="1"/>
        <v>1371.6</v>
      </c>
      <c r="M13" s="441">
        <f t="shared" si="2"/>
        <v>1371.6</v>
      </c>
      <c r="N13" s="442" t="s">
        <v>486</v>
      </c>
    </row>
    <row r="14" spans="1:14" ht="43.5" customHeight="1">
      <c r="A14" s="436">
        <v>6</v>
      </c>
      <c r="B14" s="438" t="s">
        <v>658</v>
      </c>
      <c r="C14" s="1"/>
      <c r="D14" s="1"/>
      <c r="E14" s="1"/>
      <c r="F14" s="439">
        <f t="shared" si="0"/>
        <v>0</v>
      </c>
      <c r="G14" s="1"/>
      <c r="H14" s="1"/>
      <c r="I14" s="440">
        <v>619.3</v>
      </c>
      <c r="J14" s="440"/>
      <c r="K14" s="440">
        <f>407.3+7.7+7.9+7.4+7.9+7</f>
        <v>445.19999999999993</v>
      </c>
      <c r="L14" s="439">
        <f t="shared" si="1"/>
        <v>1064.5</v>
      </c>
      <c r="M14" s="441">
        <f t="shared" si="2"/>
        <v>1064.5</v>
      </c>
      <c r="N14" s="442" t="s">
        <v>659</v>
      </c>
    </row>
    <row r="15" spans="1:14" ht="124.5" customHeight="1">
      <c r="A15" s="436">
        <v>7</v>
      </c>
      <c r="B15" s="438" t="s">
        <v>312</v>
      </c>
      <c r="C15" s="1"/>
      <c r="D15" s="1"/>
      <c r="E15" s="1"/>
      <c r="F15" s="439">
        <f t="shared" si="0"/>
        <v>0</v>
      </c>
      <c r="G15" s="1"/>
      <c r="H15" s="1"/>
      <c r="I15" s="440"/>
      <c r="J15" s="440">
        <f>445+165+165</f>
        <v>775</v>
      </c>
      <c r="K15" s="440">
        <f>303.3+6.7+8.1+7.4+7.2+1.3+13.8+7.7+7.9+7.4+7.9+7</f>
        <v>385.69999999999993</v>
      </c>
      <c r="L15" s="439">
        <f t="shared" si="1"/>
        <v>1160.6999999999998</v>
      </c>
      <c r="M15" s="441">
        <f t="shared" si="2"/>
        <v>1160.6999999999998</v>
      </c>
      <c r="N15" s="442" t="s">
        <v>487</v>
      </c>
    </row>
    <row r="16" spans="1:14" ht="42.75" customHeight="1">
      <c r="A16" s="436">
        <v>8</v>
      </c>
      <c r="B16" s="438" t="s">
        <v>142</v>
      </c>
      <c r="C16" s="1"/>
      <c r="D16" s="1"/>
      <c r="E16" s="1"/>
      <c r="F16" s="439">
        <f t="shared" si="0"/>
        <v>0</v>
      </c>
      <c r="G16" s="1"/>
      <c r="H16" s="1"/>
      <c r="I16" s="440"/>
      <c r="J16" s="440">
        <f>537+133.2+1.1+134.2</f>
        <v>805.5</v>
      </c>
      <c r="K16" s="440">
        <f>342.6+5.4+6.5+6.1+5.9+1+11.3+6.2+6.5+6+6.4+5.7</f>
        <v>409.59999999999997</v>
      </c>
      <c r="L16" s="439">
        <f t="shared" si="1"/>
        <v>1215.1</v>
      </c>
      <c r="M16" s="441">
        <f t="shared" si="2"/>
        <v>1215.1</v>
      </c>
      <c r="N16" s="442" t="s">
        <v>496</v>
      </c>
    </row>
    <row r="17" spans="1:14" ht="41.25" customHeight="1">
      <c r="A17" s="436">
        <v>9</v>
      </c>
      <c r="B17" s="438" t="s">
        <v>143</v>
      </c>
      <c r="C17" s="1"/>
      <c r="D17" s="1"/>
      <c r="E17" s="1"/>
      <c r="F17" s="439">
        <f t="shared" si="0"/>
        <v>0</v>
      </c>
      <c r="G17" s="1"/>
      <c r="H17" s="1"/>
      <c r="I17" s="440"/>
      <c r="J17" s="440">
        <f>656.6+164.1+164.4</f>
        <v>985.1</v>
      </c>
      <c r="K17" s="440">
        <f>418.8+6.7+8.3+7.2+7.2+1.2+13.8+7.7+7.8+7.4+7.9+6.9</f>
        <v>500.8999999999999</v>
      </c>
      <c r="L17" s="439">
        <f t="shared" si="1"/>
        <v>1486</v>
      </c>
      <c r="M17" s="441">
        <f t="shared" si="2"/>
        <v>1486</v>
      </c>
      <c r="N17" s="442" t="s">
        <v>496</v>
      </c>
    </row>
    <row r="18" spans="1:14" ht="52.5" customHeight="1">
      <c r="A18" s="436">
        <v>10</v>
      </c>
      <c r="B18" s="438" t="s">
        <v>660</v>
      </c>
      <c r="C18" s="1"/>
      <c r="D18" s="1"/>
      <c r="E18" s="1"/>
      <c r="F18" s="439">
        <f t="shared" si="0"/>
        <v>0</v>
      </c>
      <c r="G18" s="1"/>
      <c r="H18" s="1"/>
      <c r="I18" s="440"/>
      <c r="J18" s="440">
        <f>601.4+5</f>
        <v>606.4</v>
      </c>
      <c r="K18" s="440">
        <f>259.7+7.7+7.9+7.4+8+6.9</f>
        <v>297.5999999999999</v>
      </c>
      <c r="L18" s="439">
        <f t="shared" si="1"/>
        <v>903.9999999999999</v>
      </c>
      <c r="M18" s="441">
        <f t="shared" si="2"/>
        <v>903.9999999999999</v>
      </c>
      <c r="N18" s="442" t="s">
        <v>661</v>
      </c>
    </row>
    <row r="19" spans="1:14" ht="58.5" customHeight="1">
      <c r="A19" s="436">
        <v>11</v>
      </c>
      <c r="B19" s="438" t="s">
        <v>144</v>
      </c>
      <c r="C19" s="1"/>
      <c r="D19" s="1"/>
      <c r="E19" s="1"/>
      <c r="F19" s="439">
        <f t="shared" si="0"/>
        <v>0</v>
      </c>
      <c r="G19" s="1"/>
      <c r="H19" s="1"/>
      <c r="I19" s="440"/>
      <c r="J19" s="440">
        <f>653.4+419.9+360</f>
        <v>1433.3</v>
      </c>
      <c r="K19" s="440">
        <f>509.6+17+20.8+18.9+18.3+3.1+30.2+16.8+17.2+16.3+17.2+15.2</f>
        <v>700.6</v>
      </c>
      <c r="L19" s="439">
        <f t="shared" si="1"/>
        <v>2133.9</v>
      </c>
      <c r="M19" s="441">
        <f t="shared" si="2"/>
        <v>2133.9</v>
      </c>
      <c r="N19" s="442" t="s">
        <v>514</v>
      </c>
    </row>
    <row r="20" spans="1:14" ht="93" customHeight="1">
      <c r="A20" s="436">
        <v>12</v>
      </c>
      <c r="B20" s="438" t="s">
        <v>313</v>
      </c>
      <c r="C20" s="1"/>
      <c r="D20" s="1"/>
      <c r="E20" s="1"/>
      <c r="F20" s="439">
        <f t="shared" si="0"/>
        <v>0</v>
      </c>
      <c r="G20" s="1"/>
      <c r="H20" s="1"/>
      <c r="I20" s="440"/>
      <c r="J20" s="440">
        <f>362.5+150+150</f>
        <v>662.5</v>
      </c>
      <c r="K20" s="440">
        <f>252.6+6.1+7.5+6.7+6.6+1.1+12.6+7+7.2+6.7+7.2+6.3</f>
        <v>327.6</v>
      </c>
      <c r="L20" s="439">
        <f t="shared" si="1"/>
        <v>990.1</v>
      </c>
      <c r="M20" s="441">
        <f t="shared" si="2"/>
        <v>990.1</v>
      </c>
      <c r="N20" s="442" t="s">
        <v>488</v>
      </c>
    </row>
    <row r="21" spans="1:14" ht="99" customHeight="1">
      <c r="A21" s="436">
        <v>13</v>
      </c>
      <c r="B21" s="438" t="s">
        <v>314</v>
      </c>
      <c r="C21" s="1"/>
      <c r="D21" s="1"/>
      <c r="E21" s="1"/>
      <c r="F21" s="439">
        <f t="shared" si="0"/>
        <v>0</v>
      </c>
      <c r="G21" s="1"/>
      <c r="H21" s="1"/>
      <c r="I21" s="440"/>
      <c r="J21" s="440">
        <f>954.5+124.5+124.5</f>
        <v>1203.5</v>
      </c>
      <c r="K21" s="440">
        <f>567.6+5+6.2+5.6+5.4+0.9+10.5+5.8+5.9+5.7+5.9+5.3</f>
        <v>629.8</v>
      </c>
      <c r="L21" s="439">
        <f t="shared" si="1"/>
        <v>1833.3</v>
      </c>
      <c r="M21" s="441">
        <f t="shared" si="2"/>
        <v>1833.3</v>
      </c>
      <c r="N21" s="442" t="s">
        <v>662</v>
      </c>
    </row>
    <row r="22" spans="1:14" ht="174" customHeight="1">
      <c r="A22" s="436">
        <v>14</v>
      </c>
      <c r="B22" s="438" t="s">
        <v>663</v>
      </c>
      <c r="C22" s="1"/>
      <c r="D22" s="1"/>
      <c r="E22" s="1"/>
      <c r="F22" s="439">
        <f t="shared" si="0"/>
        <v>0</v>
      </c>
      <c r="G22" s="1"/>
      <c r="H22" s="1"/>
      <c r="I22" s="440"/>
      <c r="J22" s="440">
        <v>555</v>
      </c>
      <c r="K22" s="440">
        <f>239.7+6.3+6.6+6.3+6.6+5.9</f>
        <v>271.4</v>
      </c>
      <c r="L22" s="439">
        <f t="shared" si="1"/>
        <v>826.4</v>
      </c>
      <c r="M22" s="441">
        <f t="shared" si="2"/>
        <v>826.4</v>
      </c>
      <c r="N22" s="442" t="s">
        <v>664</v>
      </c>
    </row>
    <row r="23" spans="1:14" ht="34.5" customHeight="1">
      <c r="A23" s="436">
        <v>15</v>
      </c>
      <c r="B23" s="438" t="s">
        <v>665</v>
      </c>
      <c r="C23" s="1"/>
      <c r="D23" s="1"/>
      <c r="E23" s="1"/>
      <c r="F23" s="439">
        <f t="shared" si="0"/>
        <v>0</v>
      </c>
      <c r="G23" s="1"/>
      <c r="H23" s="1"/>
      <c r="I23" s="440"/>
      <c r="J23" s="440">
        <v>660</v>
      </c>
      <c r="K23" s="440">
        <f>284.9+7.6+8+7.4+7.9+6.9</f>
        <v>322.69999999999993</v>
      </c>
      <c r="L23" s="439">
        <f t="shared" si="1"/>
        <v>982.6999999999999</v>
      </c>
      <c r="M23" s="441">
        <f t="shared" si="2"/>
        <v>982.6999999999999</v>
      </c>
      <c r="N23" s="442" t="s">
        <v>666</v>
      </c>
    </row>
    <row r="24" spans="1:14" ht="40.5" customHeight="1">
      <c r="A24" s="436">
        <v>16</v>
      </c>
      <c r="B24" s="438" t="s">
        <v>667</v>
      </c>
      <c r="C24" s="1"/>
      <c r="D24" s="1"/>
      <c r="E24" s="1"/>
      <c r="F24" s="439">
        <f t="shared" si="0"/>
        <v>0</v>
      </c>
      <c r="G24" s="1"/>
      <c r="H24" s="1"/>
      <c r="I24" s="440"/>
      <c r="J24" s="440">
        <v>558</v>
      </c>
      <c r="K24" s="440">
        <f>240.8+6.5+7.6-0.9+6.3+6.7+5.9</f>
        <v>272.9</v>
      </c>
      <c r="L24" s="439">
        <f t="shared" si="1"/>
        <v>830.9</v>
      </c>
      <c r="M24" s="441">
        <f t="shared" si="2"/>
        <v>830.9</v>
      </c>
      <c r="N24" s="442" t="s">
        <v>668</v>
      </c>
    </row>
    <row r="25" spans="1:14" ht="39.75" customHeight="1">
      <c r="A25" s="436">
        <v>17</v>
      </c>
      <c r="B25" s="438" t="s">
        <v>669</v>
      </c>
      <c r="C25" s="1"/>
      <c r="D25" s="1"/>
      <c r="E25" s="1"/>
      <c r="F25" s="439">
        <f t="shared" si="0"/>
        <v>0</v>
      </c>
      <c r="G25" s="1"/>
      <c r="H25" s="1"/>
      <c r="I25" s="440"/>
      <c r="J25" s="440">
        <v>541.8</v>
      </c>
      <c r="K25" s="440">
        <f>236.8+6+6.2+5.8+6.2+5.4</f>
        <v>266.4</v>
      </c>
      <c r="L25" s="439">
        <f t="shared" si="1"/>
        <v>808.1999999999999</v>
      </c>
      <c r="M25" s="441">
        <f t="shared" si="2"/>
        <v>808.1999999999999</v>
      </c>
      <c r="N25" s="442" t="s">
        <v>668</v>
      </c>
    </row>
    <row r="26" spans="1:14" ht="39.75" customHeight="1">
      <c r="A26" s="436">
        <v>18</v>
      </c>
      <c r="B26" s="438" t="s">
        <v>670</v>
      </c>
      <c r="C26" s="1"/>
      <c r="D26" s="1"/>
      <c r="E26" s="1"/>
      <c r="F26" s="439">
        <f t="shared" si="0"/>
        <v>0</v>
      </c>
      <c r="G26" s="1"/>
      <c r="H26" s="1"/>
      <c r="I26" s="440"/>
      <c r="J26" s="440">
        <v>654.4</v>
      </c>
      <c r="K26" s="440">
        <f>259.3+10.2+10.6+9.9+10.6+9.3</f>
        <v>309.90000000000003</v>
      </c>
      <c r="L26" s="439">
        <f t="shared" si="1"/>
        <v>964.3</v>
      </c>
      <c r="M26" s="441">
        <f t="shared" si="2"/>
        <v>964.3</v>
      </c>
      <c r="N26" s="442" t="s">
        <v>668</v>
      </c>
    </row>
    <row r="27" spans="1:14" ht="39.75" customHeight="1">
      <c r="A27" s="436">
        <v>19</v>
      </c>
      <c r="B27" s="438" t="s">
        <v>672</v>
      </c>
      <c r="C27" s="1"/>
      <c r="D27" s="1"/>
      <c r="E27" s="1"/>
      <c r="F27" s="439">
        <f t="shared" si="0"/>
        <v>0</v>
      </c>
      <c r="G27" s="1"/>
      <c r="H27" s="1"/>
      <c r="I27" s="440"/>
      <c r="J27" s="440">
        <v>514.6</v>
      </c>
      <c r="K27" s="440">
        <f>219.5+6.2+6.5+6.1+6.4+5.6</f>
        <v>250.29999999999998</v>
      </c>
      <c r="L27" s="439">
        <f t="shared" si="1"/>
        <v>764.9</v>
      </c>
      <c r="M27" s="441">
        <f t="shared" si="2"/>
        <v>764.9</v>
      </c>
      <c r="N27" s="442" t="s">
        <v>668</v>
      </c>
    </row>
    <row r="28" spans="1:14" ht="39.75" customHeight="1">
      <c r="A28" s="436">
        <v>20</v>
      </c>
      <c r="B28" s="438" t="s">
        <v>673</v>
      </c>
      <c r="C28" s="1"/>
      <c r="D28" s="1"/>
      <c r="E28" s="1"/>
      <c r="F28" s="439">
        <f t="shared" si="0"/>
        <v>0</v>
      </c>
      <c r="G28" s="1"/>
      <c r="H28" s="1"/>
      <c r="I28" s="440"/>
      <c r="J28" s="440">
        <v>540</v>
      </c>
      <c r="K28" s="440">
        <f>212.2+8.4+8.6+8.1+8.6+7.6</f>
        <v>253.49999999999997</v>
      </c>
      <c r="L28" s="439">
        <f t="shared" si="1"/>
        <v>793.5</v>
      </c>
      <c r="M28" s="441">
        <f t="shared" si="2"/>
        <v>793.5</v>
      </c>
      <c r="N28" s="442" t="s">
        <v>674</v>
      </c>
    </row>
    <row r="29" spans="1:14" ht="39.75" customHeight="1">
      <c r="A29" s="436">
        <v>21</v>
      </c>
      <c r="B29" s="438" t="s">
        <v>675</v>
      </c>
      <c r="C29" s="1"/>
      <c r="D29" s="1"/>
      <c r="E29" s="1"/>
      <c r="F29" s="439">
        <f t="shared" si="0"/>
        <v>0</v>
      </c>
      <c r="G29" s="1"/>
      <c r="H29" s="1"/>
      <c r="I29" s="440"/>
      <c r="J29" s="440">
        <v>885.5</v>
      </c>
      <c r="K29" s="440">
        <f>341.4+13.9+14.9+14+14.8+13.1</f>
        <v>412.09999999999997</v>
      </c>
      <c r="L29" s="439">
        <f t="shared" si="1"/>
        <v>1297.6</v>
      </c>
      <c r="M29" s="441">
        <f t="shared" si="2"/>
        <v>1297.6</v>
      </c>
      <c r="N29" s="442" t="s">
        <v>676</v>
      </c>
    </row>
    <row r="30" spans="1:14" ht="39.75" customHeight="1">
      <c r="A30" s="436">
        <v>22</v>
      </c>
      <c r="B30" s="438" t="s">
        <v>677</v>
      </c>
      <c r="C30" s="1"/>
      <c r="D30" s="1"/>
      <c r="E30" s="1"/>
      <c r="F30" s="439">
        <f t="shared" si="0"/>
        <v>0</v>
      </c>
      <c r="G30" s="1"/>
      <c r="H30" s="1"/>
      <c r="I30" s="440"/>
      <c r="J30" s="440">
        <v>573.1</v>
      </c>
      <c r="K30" s="440">
        <f>190.1+12+12.9+12+12.9+11.2</f>
        <v>251.1</v>
      </c>
      <c r="L30" s="439">
        <f t="shared" si="1"/>
        <v>824.2</v>
      </c>
      <c r="M30" s="441">
        <f t="shared" si="2"/>
        <v>824.2</v>
      </c>
      <c r="N30" s="442" t="s">
        <v>676</v>
      </c>
    </row>
    <row r="31" spans="1:14" ht="24">
      <c r="A31" s="436">
        <v>23</v>
      </c>
      <c r="B31" s="438" t="s">
        <v>678</v>
      </c>
      <c r="C31" s="1"/>
      <c r="D31" s="1"/>
      <c r="E31" s="1"/>
      <c r="F31" s="439">
        <f t="shared" si="0"/>
        <v>0</v>
      </c>
      <c r="G31" s="1">
        <v>512.4</v>
      </c>
      <c r="H31" s="1"/>
      <c r="I31" s="440"/>
      <c r="J31" s="440"/>
      <c r="K31" s="440">
        <f>437.7+6.8+7.4+6.8-13.1</f>
        <v>445.59999999999997</v>
      </c>
      <c r="L31" s="439">
        <f t="shared" si="1"/>
        <v>958</v>
      </c>
      <c r="M31" s="441">
        <f t="shared" si="2"/>
        <v>958</v>
      </c>
      <c r="N31" s="442" t="s">
        <v>876</v>
      </c>
    </row>
    <row r="32" spans="1:14" ht="36">
      <c r="A32" s="436">
        <v>24</v>
      </c>
      <c r="B32" s="443" t="s">
        <v>145</v>
      </c>
      <c r="C32" s="1"/>
      <c r="D32" s="1"/>
      <c r="E32" s="1"/>
      <c r="F32" s="439">
        <f t="shared" si="0"/>
        <v>0</v>
      </c>
      <c r="G32" s="510">
        <f>900.3+95.7</f>
        <v>996</v>
      </c>
      <c r="H32" s="1"/>
      <c r="I32" s="440"/>
      <c r="J32" s="440"/>
      <c r="K32" s="440">
        <f>700.2+7.8+9.5+8.3+8.7+9.1+8.4+8.6+9.4+8.7+9.2+8.3</f>
        <v>796.2</v>
      </c>
      <c r="L32" s="439">
        <f t="shared" si="1"/>
        <v>1792.2</v>
      </c>
      <c r="M32" s="441">
        <f t="shared" si="2"/>
        <v>1792.2</v>
      </c>
      <c r="N32" s="442" t="s">
        <v>645</v>
      </c>
    </row>
    <row r="33" spans="1:14" ht="27">
      <c r="A33" s="436">
        <v>25</v>
      </c>
      <c r="B33" s="443" t="s">
        <v>146</v>
      </c>
      <c r="C33" s="436">
        <f>1925.9+3.8</f>
        <v>1929.7</v>
      </c>
      <c r="D33" s="1"/>
      <c r="E33" s="444">
        <f>820.3+24.7+30.2+26.4+27.4+29.2+23.5+12.7</f>
        <v>994.4000000000001</v>
      </c>
      <c r="F33" s="439">
        <f t="shared" si="0"/>
        <v>2924.1000000000004</v>
      </c>
      <c r="G33" s="510">
        <f>3520.1+7.9</f>
        <v>3528</v>
      </c>
      <c r="H33" s="1"/>
      <c r="I33" s="440"/>
      <c r="J33" s="440"/>
      <c r="K33" s="440">
        <f>67+141.6+173.2+152.1+157.4+167.9+152.1+157.4</f>
        <v>1168.7</v>
      </c>
      <c r="L33" s="439">
        <f t="shared" si="1"/>
        <v>4696.7</v>
      </c>
      <c r="M33" s="441">
        <f t="shared" si="2"/>
        <v>7620.8</v>
      </c>
      <c r="N33" s="442" t="s">
        <v>814</v>
      </c>
    </row>
    <row r="34" spans="1:14" ht="36">
      <c r="A34" s="436">
        <v>26</v>
      </c>
      <c r="B34" s="511" t="s">
        <v>679</v>
      </c>
      <c r="C34" s="436"/>
      <c r="D34" s="1"/>
      <c r="E34" s="444"/>
      <c r="F34" s="439">
        <f t="shared" si="0"/>
        <v>0</v>
      </c>
      <c r="G34" s="510">
        <v>527.3</v>
      </c>
      <c r="H34" s="1"/>
      <c r="I34" s="440"/>
      <c r="J34" s="440"/>
      <c r="K34" s="440">
        <v>262.6</v>
      </c>
      <c r="L34" s="439">
        <f t="shared" si="1"/>
        <v>789.9</v>
      </c>
      <c r="M34" s="441">
        <f t="shared" si="2"/>
        <v>789.9</v>
      </c>
      <c r="N34" s="442" t="s">
        <v>802</v>
      </c>
    </row>
    <row r="35" spans="1:14" ht="14.25">
      <c r="A35" s="681" t="s">
        <v>42</v>
      </c>
      <c r="B35" s="682"/>
      <c r="C35" s="445">
        <f aca="true" t="shared" si="3" ref="C35:K35">SUM(C9:C34)</f>
        <v>1929.7</v>
      </c>
      <c r="D35" s="445">
        <f t="shared" si="3"/>
        <v>0</v>
      </c>
      <c r="E35" s="445">
        <f t="shared" si="3"/>
        <v>994.4000000000001</v>
      </c>
      <c r="F35" s="439">
        <f t="shared" si="0"/>
        <v>2924.1000000000004</v>
      </c>
      <c r="G35" s="445">
        <f t="shared" si="3"/>
        <v>5563.7</v>
      </c>
      <c r="H35" s="445">
        <f t="shared" si="3"/>
        <v>0</v>
      </c>
      <c r="I35" s="445">
        <f t="shared" si="3"/>
        <v>4239.900000000001</v>
      </c>
      <c r="J35" s="445">
        <f t="shared" si="3"/>
        <v>11953.699999999999</v>
      </c>
      <c r="K35" s="445">
        <f t="shared" si="3"/>
        <v>10890.100000000002</v>
      </c>
      <c r="L35" s="439">
        <f t="shared" si="1"/>
        <v>32647.4</v>
      </c>
      <c r="M35" s="445">
        <f>SUM(M9:M34)</f>
        <v>35571.50000000001</v>
      </c>
      <c r="N35" s="155"/>
    </row>
    <row r="36" spans="1:14" ht="14.25">
      <c r="A36" s="446">
        <v>2</v>
      </c>
      <c r="B36" s="437" t="s">
        <v>651</v>
      </c>
      <c r="C36" s="330"/>
      <c r="D36" s="330"/>
      <c r="E36" s="330"/>
      <c r="F36" s="439">
        <f t="shared" si="0"/>
        <v>0</v>
      </c>
      <c r="G36" s="330"/>
      <c r="H36" s="330"/>
      <c r="I36" s="330"/>
      <c r="J36" s="330"/>
      <c r="K36" s="330"/>
      <c r="L36" s="439">
        <f t="shared" si="1"/>
        <v>0</v>
      </c>
      <c r="M36" s="330"/>
      <c r="N36" s="487"/>
    </row>
    <row r="37" spans="1:14" ht="51">
      <c r="A37" s="488">
        <v>1</v>
      </c>
      <c r="B37" s="532" t="s">
        <v>652</v>
      </c>
      <c r="C37" s="330"/>
      <c r="D37" s="330"/>
      <c r="E37" s="330"/>
      <c r="F37" s="439">
        <f t="shared" si="0"/>
        <v>0</v>
      </c>
      <c r="G37" s="330">
        <v>570.7</v>
      </c>
      <c r="H37" s="330"/>
      <c r="I37" s="330"/>
      <c r="J37" s="330"/>
      <c r="K37" s="330">
        <f>586.7+13.1+6.4+6.2+7.3+6.4+6.6</f>
        <v>632.7</v>
      </c>
      <c r="L37" s="439">
        <f t="shared" si="1"/>
        <v>1203.4</v>
      </c>
      <c r="M37" s="330">
        <f>SUM(L37,F37)</f>
        <v>1203.4</v>
      </c>
      <c r="N37" s="512" t="s">
        <v>803</v>
      </c>
    </row>
    <row r="38" spans="1:14" ht="14.25">
      <c r="A38" s="681" t="s">
        <v>42</v>
      </c>
      <c r="B38" s="682"/>
      <c r="C38" s="445">
        <f aca="true" t="shared" si="4" ref="C38:M38">SUM(C37:C37)</f>
        <v>0</v>
      </c>
      <c r="D38" s="445">
        <f t="shared" si="4"/>
        <v>0</v>
      </c>
      <c r="E38" s="445">
        <f t="shared" si="4"/>
        <v>0</v>
      </c>
      <c r="F38" s="439">
        <f t="shared" si="0"/>
        <v>0</v>
      </c>
      <c r="G38" s="445">
        <f t="shared" si="4"/>
        <v>570.7</v>
      </c>
      <c r="H38" s="445">
        <f t="shared" si="4"/>
        <v>0</v>
      </c>
      <c r="I38" s="445">
        <f t="shared" si="4"/>
        <v>0</v>
      </c>
      <c r="J38" s="445">
        <f t="shared" si="4"/>
        <v>0</v>
      </c>
      <c r="K38" s="445">
        <f t="shared" si="4"/>
        <v>632.7</v>
      </c>
      <c r="L38" s="439">
        <f t="shared" si="1"/>
        <v>1203.4</v>
      </c>
      <c r="M38" s="445">
        <f t="shared" si="4"/>
        <v>1203.4</v>
      </c>
      <c r="N38" s="155"/>
    </row>
    <row r="39" spans="1:14" ht="14.25">
      <c r="A39" s="446">
        <v>3</v>
      </c>
      <c r="B39" s="437" t="s">
        <v>147</v>
      </c>
      <c r="C39" s="399"/>
      <c r="D39" s="399"/>
      <c r="E39" s="399"/>
      <c r="F39" s="439">
        <f t="shared" si="0"/>
        <v>0</v>
      </c>
      <c r="G39" s="399"/>
      <c r="H39" s="399"/>
      <c r="I39" s="399"/>
      <c r="J39" s="399"/>
      <c r="K39" s="399"/>
      <c r="L39" s="439">
        <f t="shared" si="1"/>
        <v>0</v>
      </c>
      <c r="M39" s="441"/>
      <c r="N39" s="447"/>
    </row>
    <row r="40" spans="1:14" ht="99.75" customHeight="1">
      <c r="A40" s="436">
        <v>1</v>
      </c>
      <c r="B40" s="448" t="s">
        <v>148</v>
      </c>
      <c r="C40" s="399"/>
      <c r="D40" s="399">
        <f>356.6+284.9-6-3+281.1</f>
        <v>913.6</v>
      </c>
      <c r="E40" s="399">
        <f>299.5+9.6+4.8+15.6+4.8+4.8+4.8+4.8+4.8</f>
        <v>353.5000000000001</v>
      </c>
      <c r="F40" s="439">
        <f t="shared" si="0"/>
        <v>1267.1000000000001</v>
      </c>
      <c r="G40" s="399"/>
      <c r="H40" s="399"/>
      <c r="I40" s="399"/>
      <c r="J40" s="399"/>
      <c r="K40" s="399"/>
      <c r="L40" s="439">
        <f t="shared" si="1"/>
        <v>0</v>
      </c>
      <c r="M40" s="441">
        <f>L40+F40</f>
        <v>1267.1000000000001</v>
      </c>
      <c r="N40" s="442" t="s">
        <v>815</v>
      </c>
    </row>
    <row r="41" spans="1:14" ht="30" customHeight="1">
      <c r="A41" s="681" t="s">
        <v>42</v>
      </c>
      <c r="B41" s="682"/>
      <c r="C41" s="445">
        <f>SUM(C40)</f>
        <v>0</v>
      </c>
      <c r="D41" s="445">
        <f>SUM(D40)</f>
        <v>913.6</v>
      </c>
      <c r="E41" s="445">
        <f>SUM(E40)</f>
        <v>353.5000000000001</v>
      </c>
      <c r="F41" s="439">
        <f t="shared" si="0"/>
        <v>1267.1000000000001</v>
      </c>
      <c r="G41" s="445">
        <f>SUM(G40)</f>
        <v>0</v>
      </c>
      <c r="H41" s="445">
        <f>SUM(H40)</f>
        <v>0</v>
      </c>
      <c r="I41" s="445">
        <f>SUM(I40)</f>
        <v>0</v>
      </c>
      <c r="J41" s="445">
        <f>SUM(J40)</f>
        <v>0</v>
      </c>
      <c r="K41" s="445">
        <f>SUM(K40)</f>
        <v>0</v>
      </c>
      <c r="L41" s="439">
        <f t="shared" si="1"/>
        <v>0</v>
      </c>
      <c r="M41" s="445">
        <f>SUM(M39:M40)</f>
        <v>1267.1000000000001</v>
      </c>
      <c r="N41" s="442"/>
    </row>
    <row r="42" spans="1:14" ht="14.25">
      <c r="A42" s="446">
        <v>4</v>
      </c>
      <c r="B42" s="437" t="s">
        <v>149</v>
      </c>
      <c r="C42" s="399"/>
      <c r="D42" s="281"/>
      <c r="E42" s="281"/>
      <c r="F42" s="439">
        <f t="shared" si="0"/>
        <v>0</v>
      </c>
      <c r="G42" s="399"/>
      <c r="H42" s="399"/>
      <c r="I42" s="399"/>
      <c r="J42" s="399"/>
      <c r="K42" s="399"/>
      <c r="L42" s="439">
        <f t="shared" si="1"/>
        <v>0</v>
      </c>
      <c r="M42" s="441"/>
      <c r="N42" s="447"/>
    </row>
    <row r="43" spans="1:14" ht="60" customHeight="1">
      <c r="A43" s="436">
        <v>1</v>
      </c>
      <c r="B43" s="448" t="s">
        <v>150</v>
      </c>
      <c r="C43" s="399"/>
      <c r="D43" s="399">
        <f>460.7+293.3-214.1+66.7</f>
        <v>606.6</v>
      </c>
      <c r="E43" s="399">
        <f>177.3+42.7+30.8+5.6</f>
        <v>256.40000000000003</v>
      </c>
      <c r="F43" s="439">
        <f t="shared" si="0"/>
        <v>863</v>
      </c>
      <c r="G43" s="399"/>
      <c r="H43" s="399"/>
      <c r="I43" s="399"/>
      <c r="J43" s="399"/>
      <c r="K43" s="399"/>
      <c r="L43" s="439">
        <f t="shared" si="1"/>
        <v>0</v>
      </c>
      <c r="M43" s="441">
        <f>L43+F43</f>
        <v>863</v>
      </c>
      <c r="N43" s="442" t="s">
        <v>680</v>
      </c>
    </row>
    <row r="44" spans="1:14" ht="60" customHeight="1">
      <c r="A44" s="436">
        <v>2</v>
      </c>
      <c r="B44" s="448" t="s">
        <v>427</v>
      </c>
      <c r="C44" s="399"/>
      <c r="D44" s="399">
        <v>664.2</v>
      </c>
      <c r="E44" s="399">
        <v>311.3</v>
      </c>
      <c r="F44" s="439">
        <f t="shared" si="0"/>
        <v>975.5</v>
      </c>
      <c r="G44" s="399"/>
      <c r="H44" s="399"/>
      <c r="I44" s="399"/>
      <c r="J44" s="399"/>
      <c r="K44" s="399"/>
      <c r="L44" s="439">
        <f t="shared" si="1"/>
        <v>0</v>
      </c>
      <c r="M44" s="441">
        <f>L44+F44</f>
        <v>975.5</v>
      </c>
      <c r="N44" s="442" t="s">
        <v>680</v>
      </c>
    </row>
    <row r="45" spans="1:14" ht="14.25">
      <c r="A45" s="681" t="s">
        <v>42</v>
      </c>
      <c r="B45" s="682"/>
      <c r="C45" s="445">
        <f aca="true" t="shared" si="5" ref="C45:K45">SUM(C43:C44)</f>
        <v>0</v>
      </c>
      <c r="D45" s="445">
        <f t="shared" si="5"/>
        <v>1270.8000000000002</v>
      </c>
      <c r="E45" s="445">
        <f t="shared" si="5"/>
        <v>567.7</v>
      </c>
      <c r="F45" s="439">
        <f t="shared" si="0"/>
        <v>1838.5000000000002</v>
      </c>
      <c r="G45" s="445">
        <f t="shared" si="5"/>
        <v>0</v>
      </c>
      <c r="H45" s="445">
        <f t="shared" si="5"/>
        <v>0</v>
      </c>
      <c r="I45" s="445">
        <f t="shared" si="5"/>
        <v>0</v>
      </c>
      <c r="J45" s="445">
        <f t="shared" si="5"/>
        <v>0</v>
      </c>
      <c r="K45" s="445">
        <f t="shared" si="5"/>
        <v>0</v>
      </c>
      <c r="L45" s="439">
        <f t="shared" si="1"/>
        <v>0</v>
      </c>
      <c r="M45" s="445">
        <f>SUM(M43:M44)</f>
        <v>1838.5</v>
      </c>
      <c r="N45" s="78"/>
    </row>
    <row r="46" spans="1:14" ht="55.5" customHeight="1">
      <c r="A46" s="674" t="s">
        <v>58</v>
      </c>
      <c r="B46" s="675"/>
      <c r="C46" s="449">
        <f aca="true" t="shared" si="6" ref="C46:M46">SUM(C45+C41+C38+C35)</f>
        <v>1929.7</v>
      </c>
      <c r="D46" s="449">
        <f t="shared" si="6"/>
        <v>2184.4</v>
      </c>
      <c r="E46" s="449">
        <f t="shared" si="6"/>
        <v>1915.6000000000004</v>
      </c>
      <c r="F46" s="513">
        <f t="shared" si="0"/>
        <v>6029.700000000001</v>
      </c>
      <c r="G46" s="449">
        <f t="shared" si="6"/>
        <v>6134.4</v>
      </c>
      <c r="H46" s="449">
        <f t="shared" si="6"/>
        <v>0</v>
      </c>
      <c r="I46" s="449">
        <f t="shared" si="6"/>
        <v>4239.900000000001</v>
      </c>
      <c r="J46" s="449">
        <f t="shared" si="6"/>
        <v>11953.699999999999</v>
      </c>
      <c r="K46" s="449">
        <f t="shared" si="6"/>
        <v>11522.800000000003</v>
      </c>
      <c r="L46" s="513">
        <f t="shared" si="1"/>
        <v>33850.8</v>
      </c>
      <c r="M46" s="449">
        <f t="shared" si="6"/>
        <v>39880.50000000001</v>
      </c>
      <c r="N46" s="155"/>
    </row>
  </sheetData>
  <sheetProtection/>
  <mergeCells count="17">
    <mergeCell ref="A46:B46"/>
    <mergeCell ref="L5:L6"/>
    <mergeCell ref="M5:M6"/>
    <mergeCell ref="N5:N6"/>
    <mergeCell ref="G6:H6"/>
    <mergeCell ref="I6:J6"/>
    <mergeCell ref="A35:B35"/>
    <mergeCell ref="A38:B38"/>
    <mergeCell ref="A41:B41"/>
    <mergeCell ref="A45:B45"/>
    <mergeCell ref="A2:N2"/>
    <mergeCell ref="A5:A6"/>
    <mergeCell ref="B5:B6"/>
    <mergeCell ref="C5:D5"/>
    <mergeCell ref="E5:E6"/>
    <mergeCell ref="F5:F6"/>
    <mergeCell ref="K5:K6"/>
  </mergeCells>
  <printOptions/>
  <pageMargins left="0.75" right="0.75" top="1" bottom="1" header="0.5" footer="0.5"/>
  <pageSetup horizontalDpi="600" verticalDpi="600" orientation="landscape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4.421875" style="0" customWidth="1"/>
    <col min="2" max="2" width="21.00390625" style="0" customWidth="1"/>
    <col min="3" max="3" width="12.7109375" style="0" customWidth="1"/>
    <col min="4" max="4" width="12.00390625" style="0" customWidth="1"/>
    <col min="5" max="5" width="10.421875" style="0" customWidth="1"/>
    <col min="6" max="6" width="11.57421875" style="0" customWidth="1"/>
    <col min="7" max="7" width="7.28125" style="0" customWidth="1"/>
    <col min="8" max="8" width="12.8515625" style="0" customWidth="1"/>
    <col min="9" max="9" width="8.8515625" style="0" customWidth="1"/>
    <col min="10" max="10" width="9.421875" style="0" customWidth="1"/>
    <col min="11" max="11" width="10.140625" style="0" customWidth="1"/>
    <col min="12" max="12" width="18.140625" style="0" customWidth="1"/>
  </cols>
  <sheetData>
    <row r="1" ht="1.5" customHeight="1"/>
    <row r="2" spans="1:12" ht="61.5" customHeight="1">
      <c r="A2" s="683" t="s">
        <v>919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</row>
    <row r="3" spans="2:12" ht="22.5" customHeight="1">
      <c r="B3" s="9"/>
      <c r="C3" s="9"/>
      <c r="D3" s="9"/>
      <c r="E3" s="9"/>
      <c r="K3" s="12"/>
      <c r="L3" s="12" t="s">
        <v>6</v>
      </c>
    </row>
    <row r="4" spans="1:12" ht="135" customHeight="1">
      <c r="A4" s="593" t="s">
        <v>0</v>
      </c>
      <c r="B4" s="598" t="s">
        <v>31</v>
      </c>
      <c r="C4" s="617" t="s">
        <v>59</v>
      </c>
      <c r="D4" s="627"/>
      <c r="E4" s="625" t="s">
        <v>26</v>
      </c>
      <c r="F4" s="13" t="s">
        <v>25</v>
      </c>
      <c r="G4" s="13" t="s">
        <v>27</v>
      </c>
      <c r="H4" s="13" t="s">
        <v>28</v>
      </c>
      <c r="I4" s="13" t="s">
        <v>29</v>
      </c>
      <c r="J4" s="623" t="s">
        <v>30</v>
      </c>
      <c r="K4" s="633" t="s">
        <v>1</v>
      </c>
      <c r="L4" s="635" t="s">
        <v>12</v>
      </c>
    </row>
    <row r="5" spans="1:12" ht="34.5" customHeight="1">
      <c r="A5" s="593"/>
      <c r="B5" s="599"/>
      <c r="C5" s="1" t="s">
        <v>10</v>
      </c>
      <c r="D5" s="1" t="s">
        <v>5</v>
      </c>
      <c r="E5" s="632"/>
      <c r="F5" s="617" t="s">
        <v>4</v>
      </c>
      <c r="G5" s="618"/>
      <c r="H5" s="617" t="s">
        <v>9</v>
      </c>
      <c r="I5" s="618"/>
      <c r="J5" s="624"/>
      <c r="K5" s="634"/>
      <c r="L5" s="635"/>
    </row>
    <row r="6" spans="1:12" ht="17.25">
      <c r="A6" s="185">
        <v>1</v>
      </c>
      <c r="B6" s="180" t="s">
        <v>131</v>
      </c>
      <c r="C6" s="66"/>
      <c r="D6" s="66"/>
      <c r="E6" s="18"/>
      <c r="F6" s="66"/>
      <c r="G6" s="66"/>
      <c r="H6" s="8"/>
      <c r="I6" s="8"/>
      <c r="J6" s="16"/>
      <c r="K6" s="20"/>
      <c r="L6" s="75"/>
    </row>
    <row r="7" spans="1:12" ht="60.75" customHeight="1">
      <c r="A7" s="174">
        <v>1</v>
      </c>
      <c r="B7" s="106" t="s">
        <v>132</v>
      </c>
      <c r="C7" s="6"/>
      <c r="D7" s="6">
        <f>1190.3+59+177</f>
        <v>1426.3</v>
      </c>
      <c r="E7" s="18">
        <f>C7+D7</f>
        <v>1426.3</v>
      </c>
      <c r="F7" s="6"/>
      <c r="G7" s="6"/>
      <c r="H7" s="6"/>
      <c r="I7" s="6"/>
      <c r="J7" s="16">
        <f aca="true" t="shared" si="0" ref="J7:J14">F7+G7+H7+I7</f>
        <v>0</v>
      </c>
      <c r="K7" s="20">
        <f>J7+E7</f>
        <v>1426.3</v>
      </c>
      <c r="L7" s="191" t="s">
        <v>657</v>
      </c>
    </row>
    <row r="8" spans="1:12" ht="70.5" customHeight="1">
      <c r="A8" s="174">
        <v>2</v>
      </c>
      <c r="B8" s="316" t="s">
        <v>133</v>
      </c>
      <c r="C8" s="7"/>
      <c r="D8" s="7">
        <v>2804.1</v>
      </c>
      <c r="E8" s="40">
        <f>C8+D8</f>
        <v>2804.1</v>
      </c>
      <c r="F8" s="7"/>
      <c r="G8" s="7"/>
      <c r="H8" s="7"/>
      <c r="I8" s="7"/>
      <c r="J8" s="181">
        <f t="shared" si="0"/>
        <v>0</v>
      </c>
      <c r="K8" s="182">
        <f>J8+E8</f>
        <v>2804.1</v>
      </c>
      <c r="L8" s="191" t="s">
        <v>286</v>
      </c>
    </row>
    <row r="9" spans="1:12" ht="36" customHeight="1">
      <c r="A9" s="686" t="s">
        <v>42</v>
      </c>
      <c r="B9" s="687"/>
      <c r="C9" s="100">
        <f>SUM(C7:C8)</f>
        <v>0</v>
      </c>
      <c r="D9" s="100">
        <f>SUM(D7:D8)</f>
        <v>4230.4</v>
      </c>
      <c r="E9" s="473">
        <f>C9+D9</f>
        <v>4230.4</v>
      </c>
      <c r="F9" s="100"/>
      <c r="G9" s="100"/>
      <c r="H9" s="100"/>
      <c r="I9" s="100"/>
      <c r="J9" s="328">
        <f t="shared" si="0"/>
        <v>0</v>
      </c>
      <c r="K9" s="507">
        <f>J9+E9</f>
        <v>4230.4</v>
      </c>
      <c r="L9" s="442"/>
    </row>
    <row r="10" spans="1:12" ht="16.5" customHeight="1">
      <c r="A10" s="274">
        <v>2</v>
      </c>
      <c r="B10" s="184" t="s">
        <v>134</v>
      </c>
      <c r="C10" s="6"/>
      <c r="D10" s="6"/>
      <c r="E10" s="18"/>
      <c r="F10" s="6"/>
      <c r="G10" s="6"/>
      <c r="H10" s="6"/>
      <c r="I10" s="6"/>
      <c r="J10" s="16"/>
      <c r="K10" s="20"/>
      <c r="L10" s="192"/>
    </row>
    <row r="11" spans="1:12" ht="110.25" customHeight="1">
      <c r="A11" s="183">
        <v>1</v>
      </c>
      <c r="B11" s="175" t="s">
        <v>135</v>
      </c>
      <c r="C11" s="7">
        <v>2675.9</v>
      </c>
      <c r="D11" s="7"/>
      <c r="E11" s="40">
        <f>SUM(C11:D11)</f>
        <v>2675.9</v>
      </c>
      <c r="F11" s="7"/>
      <c r="G11" s="7"/>
      <c r="H11" s="7"/>
      <c r="I11" s="7"/>
      <c r="J11" s="181">
        <f>SUM(F11:I11)</f>
        <v>0</v>
      </c>
      <c r="K11" s="182">
        <f>J11+E11</f>
        <v>2675.9</v>
      </c>
      <c r="L11" s="191" t="s">
        <v>296</v>
      </c>
    </row>
    <row r="12" spans="1:12" ht="38.25" customHeight="1">
      <c r="A12" s="686" t="s">
        <v>42</v>
      </c>
      <c r="B12" s="687"/>
      <c r="C12" s="101">
        <f>SUM(C11)</f>
        <v>2675.9</v>
      </c>
      <c r="D12" s="101"/>
      <c r="E12" s="473">
        <f>C12+D12</f>
        <v>2675.9</v>
      </c>
      <c r="F12" s="100"/>
      <c r="G12" s="100"/>
      <c r="H12" s="100"/>
      <c r="I12" s="100"/>
      <c r="J12" s="328">
        <f t="shared" si="0"/>
        <v>0</v>
      </c>
      <c r="K12" s="507">
        <f>J12+E12</f>
        <v>2675.9</v>
      </c>
      <c r="L12" s="192"/>
    </row>
    <row r="13" spans="1:12" ht="15" customHeight="1">
      <c r="A13" s="185">
        <v>3</v>
      </c>
      <c r="B13" s="184" t="s">
        <v>136</v>
      </c>
      <c r="C13" s="6"/>
      <c r="D13" s="6"/>
      <c r="E13" s="18"/>
      <c r="F13" s="6"/>
      <c r="G13" s="6"/>
      <c r="H13" s="6"/>
      <c r="I13" s="6"/>
      <c r="J13" s="16"/>
      <c r="K13" s="20"/>
      <c r="L13" s="192"/>
    </row>
    <row r="14" spans="1:12" ht="123.75">
      <c r="A14" s="174">
        <v>1</v>
      </c>
      <c r="B14" s="106" t="s">
        <v>137</v>
      </c>
      <c r="C14" s="6"/>
      <c r="D14" s="7">
        <f>902.5+205+205-10</f>
        <v>1302.5</v>
      </c>
      <c r="E14" s="40">
        <f>C14+D14</f>
        <v>1302.5</v>
      </c>
      <c r="F14" s="6"/>
      <c r="G14" s="6"/>
      <c r="H14" s="6"/>
      <c r="I14" s="6"/>
      <c r="J14" s="181">
        <f t="shared" si="0"/>
        <v>0</v>
      </c>
      <c r="K14" s="182">
        <f>J14+E14</f>
        <v>1302.5</v>
      </c>
      <c r="L14" s="191" t="s">
        <v>812</v>
      </c>
    </row>
    <row r="15" spans="1:12" ht="17.25">
      <c r="A15" s="686" t="s">
        <v>42</v>
      </c>
      <c r="B15" s="687"/>
      <c r="C15" s="173">
        <f>SUM(C14)</f>
        <v>0</v>
      </c>
      <c r="D15" s="173">
        <f>SUM(D14)</f>
        <v>1302.5</v>
      </c>
      <c r="E15" s="508">
        <f>SUM(C15:D15)</f>
        <v>1302.5</v>
      </c>
      <c r="F15" s="231"/>
      <c r="G15" s="231"/>
      <c r="H15" s="231"/>
      <c r="I15" s="231"/>
      <c r="J15" s="329"/>
      <c r="K15" s="509">
        <f>SUM(K14)</f>
        <v>1302.5</v>
      </c>
      <c r="L15" s="102"/>
    </row>
    <row r="16" spans="1:12" ht="31.5" customHeight="1">
      <c r="A16" s="684" t="s">
        <v>58</v>
      </c>
      <c r="B16" s="685"/>
      <c r="C16" s="103">
        <f>C15+C12+C9</f>
        <v>2675.9</v>
      </c>
      <c r="D16" s="103">
        <f aca="true" t="shared" si="1" ref="D16:K16">D15+D12+D9</f>
        <v>5532.9</v>
      </c>
      <c r="E16" s="103">
        <f t="shared" si="1"/>
        <v>8208.8</v>
      </c>
      <c r="F16" s="103">
        <f t="shared" si="1"/>
        <v>0</v>
      </c>
      <c r="G16" s="103">
        <f t="shared" si="1"/>
        <v>0</v>
      </c>
      <c r="H16" s="103">
        <f t="shared" si="1"/>
        <v>0</v>
      </c>
      <c r="I16" s="103">
        <f t="shared" si="1"/>
        <v>0</v>
      </c>
      <c r="J16" s="103">
        <f t="shared" si="1"/>
        <v>0</v>
      </c>
      <c r="K16" s="103">
        <f t="shared" si="1"/>
        <v>8208.8</v>
      </c>
      <c r="L16" s="442"/>
    </row>
    <row r="17" spans="3:11" ht="12.75">
      <c r="C17" s="58"/>
      <c r="D17" s="58"/>
      <c r="E17" s="58"/>
      <c r="F17" s="58"/>
      <c r="G17" s="58"/>
      <c r="H17" s="58"/>
      <c r="I17" s="58"/>
      <c r="J17" s="58"/>
      <c r="K17" s="58"/>
    </row>
  </sheetData>
  <sheetProtection/>
  <mergeCells count="14">
    <mergeCell ref="A16:B16"/>
    <mergeCell ref="A9:B9"/>
    <mergeCell ref="A12:B12"/>
    <mergeCell ref="A15:B15"/>
    <mergeCell ref="A2:L2"/>
    <mergeCell ref="A4:A5"/>
    <mergeCell ref="B4:B5"/>
    <mergeCell ref="C4:D4"/>
    <mergeCell ref="E4:E5"/>
    <mergeCell ref="J4:J5"/>
    <mergeCell ref="K4:K5"/>
    <mergeCell ref="F5:G5"/>
    <mergeCell ref="H5:I5"/>
    <mergeCell ref="L4:L5"/>
  </mergeCells>
  <printOptions/>
  <pageMargins left="0.75" right="0.75" top="1" bottom="1" header="0.5" footer="0.5"/>
  <pageSetup horizontalDpi="600" verticalDpi="6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35" sqref="D35"/>
    </sheetView>
  </sheetViews>
  <sheetFormatPr defaultColWidth="9.140625" defaultRowHeight="12.75"/>
  <cols>
    <col min="1" max="1" width="6.140625" style="0" customWidth="1"/>
    <col min="2" max="2" width="28.140625" style="0" customWidth="1"/>
    <col min="3" max="3" width="8.00390625" style="0" customWidth="1"/>
    <col min="4" max="4" width="8.140625" style="0" customWidth="1"/>
    <col min="5" max="5" width="8.421875" style="0" customWidth="1"/>
    <col min="6" max="6" width="10.28125" style="0" customWidth="1"/>
    <col min="7" max="7" width="12.00390625" style="0" customWidth="1"/>
    <col min="8" max="8" width="9.00390625" style="0" customWidth="1"/>
    <col min="9" max="9" width="11.421875" style="0" customWidth="1"/>
    <col min="10" max="10" width="11.8515625" style="0" customWidth="1"/>
    <col min="11" max="11" width="9.8515625" style="0" customWidth="1"/>
    <col min="12" max="12" width="9.421875" style="0" customWidth="1"/>
    <col min="13" max="13" width="9.7109375" style="0" customWidth="1"/>
    <col min="14" max="14" width="19.7109375" style="0" customWidth="1"/>
    <col min="15" max="19" width="9.140625" style="386" customWidth="1"/>
  </cols>
  <sheetData>
    <row r="1" ht="1.5" customHeight="1"/>
    <row r="2" spans="1:14" ht="99" customHeight="1">
      <c r="A2" s="690" t="s">
        <v>923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</row>
    <row r="3" spans="2:14" ht="15" customHeight="1">
      <c r="B3" s="9"/>
      <c r="C3" s="9"/>
      <c r="D3" s="9"/>
      <c r="E3" s="9"/>
      <c r="F3" s="9"/>
      <c r="M3" s="691" t="s">
        <v>6</v>
      </c>
      <c r="N3" s="691"/>
    </row>
    <row r="4" spans="1:14" ht="107.25" customHeight="1">
      <c r="A4" s="692" t="s">
        <v>0</v>
      </c>
      <c r="B4" s="692" t="s">
        <v>180</v>
      </c>
      <c r="C4" s="694" t="s">
        <v>384</v>
      </c>
      <c r="D4" s="695"/>
      <c r="E4" s="696" t="s">
        <v>308</v>
      </c>
      <c r="F4" s="698" t="s">
        <v>385</v>
      </c>
      <c r="G4" s="126" t="s">
        <v>181</v>
      </c>
      <c r="H4" s="126" t="s">
        <v>8</v>
      </c>
      <c r="I4" s="126" t="s">
        <v>181</v>
      </c>
      <c r="J4" s="126" t="s">
        <v>8</v>
      </c>
      <c r="K4" s="696" t="s">
        <v>386</v>
      </c>
      <c r="L4" s="698" t="s">
        <v>387</v>
      </c>
      <c r="M4" s="700" t="s">
        <v>42</v>
      </c>
      <c r="N4" s="702" t="s">
        <v>12</v>
      </c>
    </row>
    <row r="5" spans="1:14" ht="39" customHeight="1">
      <c r="A5" s="693"/>
      <c r="B5" s="693"/>
      <c r="C5" s="126" t="s">
        <v>591</v>
      </c>
      <c r="D5" s="126" t="s">
        <v>592</v>
      </c>
      <c r="E5" s="697"/>
      <c r="F5" s="699"/>
      <c r="G5" s="703" t="s">
        <v>4</v>
      </c>
      <c r="H5" s="704"/>
      <c r="I5" s="703" t="s">
        <v>9</v>
      </c>
      <c r="J5" s="704"/>
      <c r="K5" s="697"/>
      <c r="L5" s="699"/>
      <c r="M5" s="701"/>
      <c r="N5" s="702"/>
    </row>
    <row r="6" spans="1:14" ht="28.5" customHeight="1">
      <c r="A6" s="382">
        <v>1</v>
      </c>
      <c r="B6" s="382">
        <v>2</v>
      </c>
      <c r="C6" s="382">
        <v>3</v>
      </c>
      <c r="D6" s="382">
        <v>4</v>
      </c>
      <c r="E6" s="382">
        <v>5</v>
      </c>
      <c r="F6" s="382">
        <v>6</v>
      </c>
      <c r="G6" s="382">
        <v>7</v>
      </c>
      <c r="H6" s="382">
        <v>8</v>
      </c>
      <c r="I6" s="382">
        <v>9</v>
      </c>
      <c r="J6" s="382">
        <v>10</v>
      </c>
      <c r="K6" s="382">
        <v>11</v>
      </c>
      <c r="L6" s="382">
        <v>12</v>
      </c>
      <c r="M6" s="382">
        <v>13</v>
      </c>
      <c r="N6" s="382">
        <v>14</v>
      </c>
    </row>
    <row r="7" spans="1:14" s="386" customFormat="1" ht="18" customHeight="1">
      <c r="A7" s="383"/>
      <c r="B7" s="186" t="s">
        <v>593</v>
      </c>
      <c r="C7" s="384"/>
      <c r="D7" s="384"/>
      <c r="E7" s="384"/>
      <c r="F7" s="18"/>
      <c r="G7" s="384"/>
      <c r="H7" s="384"/>
      <c r="I7" s="384"/>
      <c r="J7" s="385"/>
      <c r="K7" s="385"/>
      <c r="L7" s="16"/>
      <c r="M7" s="20"/>
      <c r="N7" s="384"/>
    </row>
    <row r="8" spans="1:14" s="386" customFormat="1" ht="21.75" customHeight="1">
      <c r="A8" s="152">
        <v>1</v>
      </c>
      <c r="B8" s="316" t="s">
        <v>594</v>
      </c>
      <c r="C8" s="570">
        <v>0</v>
      </c>
      <c r="D8" s="570">
        <v>0</v>
      </c>
      <c r="E8" s="570">
        <v>0</v>
      </c>
      <c r="F8" s="18">
        <f>C8+D8</f>
        <v>0</v>
      </c>
      <c r="G8" s="570">
        <v>0</v>
      </c>
      <c r="H8" s="570">
        <v>0</v>
      </c>
      <c r="I8" s="570">
        <v>0</v>
      </c>
      <c r="J8" s="570">
        <v>1649.7</v>
      </c>
      <c r="K8" s="385">
        <v>747</v>
      </c>
      <c r="L8" s="540">
        <f>K8+J8+I8+H8+G8</f>
        <v>2396.7</v>
      </c>
      <c r="M8" s="20">
        <f>L8+F8</f>
        <v>2396.7</v>
      </c>
      <c r="N8" s="705" t="s">
        <v>682</v>
      </c>
    </row>
    <row r="9" spans="1:14" s="386" customFormat="1" ht="21" customHeight="1">
      <c r="A9" s="152">
        <v>2</v>
      </c>
      <c r="B9" s="316" t="s">
        <v>595</v>
      </c>
      <c r="C9" s="570">
        <v>0</v>
      </c>
      <c r="D9" s="570">
        <v>0</v>
      </c>
      <c r="E9" s="570">
        <v>0</v>
      </c>
      <c r="F9" s="18">
        <f>C9+D9</f>
        <v>0</v>
      </c>
      <c r="G9" s="570">
        <v>0</v>
      </c>
      <c r="H9" s="570">
        <v>0</v>
      </c>
      <c r="I9" s="570">
        <v>0</v>
      </c>
      <c r="J9" s="385">
        <v>544</v>
      </c>
      <c r="K9" s="385">
        <v>245.5</v>
      </c>
      <c r="L9" s="540">
        <f aca="true" t="shared" si="0" ref="L9:L32">K9+J9+I9+H9+G9</f>
        <v>789.5</v>
      </c>
      <c r="M9" s="20">
        <f>L9+F9</f>
        <v>789.5</v>
      </c>
      <c r="N9" s="706"/>
    </row>
    <row r="10" spans="1:14" s="386" customFormat="1" ht="21" customHeight="1">
      <c r="A10" s="152">
        <v>3</v>
      </c>
      <c r="B10" s="316" t="s">
        <v>596</v>
      </c>
      <c r="C10" s="570">
        <v>0</v>
      </c>
      <c r="D10" s="570">
        <v>0</v>
      </c>
      <c r="E10" s="570">
        <v>0</v>
      </c>
      <c r="F10" s="18">
        <f>C10+D10</f>
        <v>0</v>
      </c>
      <c r="G10" s="570">
        <v>0</v>
      </c>
      <c r="H10" s="570">
        <v>0</v>
      </c>
      <c r="I10" s="570">
        <v>0</v>
      </c>
      <c r="J10" s="385">
        <v>638.6</v>
      </c>
      <c r="K10" s="570">
        <v>326</v>
      </c>
      <c r="L10" s="540">
        <f t="shared" si="0"/>
        <v>964.6</v>
      </c>
      <c r="M10" s="20">
        <f>L10+F10</f>
        <v>964.6</v>
      </c>
      <c r="N10" s="707"/>
    </row>
    <row r="11" spans="1:14" s="386" customFormat="1" ht="22.5" customHeight="1">
      <c r="A11" s="152"/>
      <c r="B11" s="316"/>
      <c r="C11" s="570"/>
      <c r="D11" s="570"/>
      <c r="E11" s="570"/>
      <c r="F11" s="18"/>
      <c r="G11" s="570"/>
      <c r="H11" s="570"/>
      <c r="I11" s="570"/>
      <c r="J11" s="570"/>
      <c r="K11" s="570"/>
      <c r="L11" s="540">
        <f t="shared" si="0"/>
        <v>0</v>
      </c>
      <c r="M11" s="20">
        <f>L11+F11</f>
        <v>0</v>
      </c>
      <c r="N11" s="384"/>
    </row>
    <row r="12" spans="1:19" s="146" customFormat="1" ht="18" customHeight="1">
      <c r="A12" s="158"/>
      <c r="B12" s="158" t="s">
        <v>23</v>
      </c>
      <c r="C12" s="159">
        <f aca="true" t="shared" si="1" ref="C12:K12">SUM(C8:C11)</f>
        <v>0</v>
      </c>
      <c r="D12" s="159">
        <f t="shared" si="1"/>
        <v>0</v>
      </c>
      <c r="E12" s="159">
        <f t="shared" si="1"/>
        <v>0</v>
      </c>
      <c r="F12" s="159">
        <f t="shared" si="1"/>
        <v>0</v>
      </c>
      <c r="G12" s="159">
        <f t="shared" si="1"/>
        <v>0</v>
      </c>
      <c r="H12" s="159">
        <f t="shared" si="1"/>
        <v>0</v>
      </c>
      <c r="I12" s="159">
        <f t="shared" si="1"/>
        <v>0</v>
      </c>
      <c r="J12" s="159">
        <f t="shared" si="1"/>
        <v>2832.2999999999997</v>
      </c>
      <c r="K12" s="159">
        <f t="shared" si="1"/>
        <v>1318.5</v>
      </c>
      <c r="L12" s="540">
        <f t="shared" si="0"/>
        <v>4150.799999999999</v>
      </c>
      <c r="M12" s="159">
        <f>SUM(M8:M11)</f>
        <v>4150.8</v>
      </c>
      <c r="N12" s="145"/>
      <c r="O12" s="489"/>
      <c r="P12" s="489"/>
      <c r="Q12" s="489"/>
      <c r="R12" s="489"/>
      <c r="S12" s="489"/>
    </row>
    <row r="13" spans="1:14" s="386" customFormat="1" ht="23.25" customHeight="1">
      <c r="A13" s="79"/>
      <c r="B13" s="186" t="s">
        <v>183</v>
      </c>
      <c r="C13" s="7"/>
      <c r="D13" s="7"/>
      <c r="E13" s="7"/>
      <c r="F13" s="18"/>
      <c r="G13" s="385"/>
      <c r="H13" s="385"/>
      <c r="I13" s="385"/>
      <c r="J13" s="385"/>
      <c r="K13" s="385"/>
      <c r="L13" s="540">
        <f t="shared" si="0"/>
        <v>0</v>
      </c>
      <c r="M13" s="20"/>
      <c r="N13" s="384"/>
    </row>
    <row r="14" spans="1:14" s="386" customFormat="1" ht="28.5" customHeight="1">
      <c r="A14" s="79">
        <v>1</v>
      </c>
      <c r="B14" s="387" t="s">
        <v>597</v>
      </c>
      <c r="C14" s="7"/>
      <c r="D14" s="7"/>
      <c r="E14" s="7"/>
      <c r="F14" s="18">
        <f aca="true" t="shared" si="2" ref="F14:F19">C14+D14</f>
        <v>0</v>
      </c>
      <c r="G14" s="385"/>
      <c r="H14" s="385"/>
      <c r="I14" s="385"/>
      <c r="J14" s="385">
        <v>818.2</v>
      </c>
      <c r="K14" s="385">
        <v>305.1</v>
      </c>
      <c r="L14" s="540">
        <f t="shared" si="0"/>
        <v>1123.3000000000002</v>
      </c>
      <c r="M14" s="20">
        <f aca="true" t="shared" si="3" ref="M14:M19">L14+F14</f>
        <v>1123.3000000000002</v>
      </c>
      <c r="N14" s="575" t="s">
        <v>641</v>
      </c>
    </row>
    <row r="15" spans="1:14" s="386" customFormat="1" ht="28.5" customHeight="1">
      <c r="A15" s="79">
        <v>3</v>
      </c>
      <c r="B15" s="389" t="s">
        <v>634</v>
      </c>
      <c r="C15" s="7"/>
      <c r="D15" s="7"/>
      <c r="E15" s="7"/>
      <c r="F15" s="18">
        <f t="shared" si="2"/>
        <v>0</v>
      </c>
      <c r="G15" s="388"/>
      <c r="H15" s="388"/>
      <c r="I15" s="388"/>
      <c r="J15" s="385">
        <v>628.5</v>
      </c>
      <c r="K15" s="385">
        <v>427.7</v>
      </c>
      <c r="L15" s="540">
        <f t="shared" si="0"/>
        <v>1056.2</v>
      </c>
      <c r="M15" s="20">
        <f t="shared" si="3"/>
        <v>1056.2</v>
      </c>
      <c r="N15" s="575" t="s">
        <v>683</v>
      </c>
    </row>
    <row r="16" spans="1:14" s="386" customFormat="1" ht="22.5" customHeight="1">
      <c r="A16" s="79">
        <v>4</v>
      </c>
      <c r="B16" s="514" t="s">
        <v>854</v>
      </c>
      <c r="C16" s="7"/>
      <c r="D16" s="7"/>
      <c r="E16" s="7"/>
      <c r="F16" s="18">
        <f t="shared" si="2"/>
        <v>0</v>
      </c>
      <c r="G16" s="388"/>
      <c r="H16" s="388"/>
      <c r="I16" s="385"/>
      <c r="J16" s="385">
        <v>656.4</v>
      </c>
      <c r="K16" s="385">
        <v>256.4</v>
      </c>
      <c r="L16" s="540">
        <f t="shared" si="0"/>
        <v>912.8</v>
      </c>
      <c r="M16" s="20">
        <f t="shared" si="3"/>
        <v>912.8</v>
      </c>
      <c r="N16" s="688" t="s">
        <v>641</v>
      </c>
    </row>
    <row r="17" spans="1:14" s="386" customFormat="1" ht="25.5" customHeight="1">
      <c r="A17" s="79">
        <v>5</v>
      </c>
      <c r="B17" s="514" t="s">
        <v>855</v>
      </c>
      <c r="C17" s="7"/>
      <c r="D17" s="7"/>
      <c r="E17" s="7"/>
      <c r="F17" s="18">
        <f t="shared" si="2"/>
        <v>0</v>
      </c>
      <c r="G17" s="388"/>
      <c r="H17" s="388"/>
      <c r="I17" s="385"/>
      <c r="J17" s="385">
        <v>1107</v>
      </c>
      <c r="K17" s="385">
        <v>502</v>
      </c>
      <c r="L17" s="540">
        <f t="shared" si="0"/>
        <v>1609</v>
      </c>
      <c r="M17" s="20">
        <f t="shared" si="3"/>
        <v>1609</v>
      </c>
      <c r="N17" s="689"/>
    </row>
    <row r="18" spans="1:14" s="386" customFormat="1" ht="25.5" customHeight="1">
      <c r="A18" s="79">
        <v>6</v>
      </c>
      <c r="B18" s="514" t="s">
        <v>856</v>
      </c>
      <c r="C18" s="7"/>
      <c r="D18" s="7"/>
      <c r="E18" s="7"/>
      <c r="F18" s="18">
        <f t="shared" si="2"/>
        <v>0</v>
      </c>
      <c r="G18" s="388"/>
      <c r="H18" s="388"/>
      <c r="I18" s="385"/>
      <c r="J18" s="385">
        <v>667.5</v>
      </c>
      <c r="K18" s="385">
        <v>262.5</v>
      </c>
      <c r="L18" s="540">
        <f t="shared" si="0"/>
        <v>930</v>
      </c>
      <c r="M18" s="20">
        <f t="shared" si="3"/>
        <v>930</v>
      </c>
      <c r="N18" s="576" t="s">
        <v>683</v>
      </c>
    </row>
    <row r="19" spans="1:14" s="386" customFormat="1" ht="25.5" customHeight="1">
      <c r="A19" s="79">
        <v>7</v>
      </c>
      <c r="B19" s="514" t="s">
        <v>857</v>
      </c>
      <c r="C19" s="7"/>
      <c r="D19" s="7"/>
      <c r="E19" s="7"/>
      <c r="F19" s="18">
        <f t="shared" si="2"/>
        <v>0</v>
      </c>
      <c r="G19" s="388"/>
      <c r="H19" s="388"/>
      <c r="I19" s="385"/>
      <c r="J19" s="385">
        <v>621.5</v>
      </c>
      <c r="K19" s="385">
        <v>209</v>
      </c>
      <c r="L19" s="540">
        <f t="shared" si="0"/>
        <v>830.5</v>
      </c>
      <c r="M19" s="20">
        <f t="shared" si="3"/>
        <v>830.5</v>
      </c>
      <c r="N19" s="576" t="s">
        <v>683</v>
      </c>
    </row>
    <row r="20" spans="1:19" s="146" customFormat="1" ht="18" customHeight="1">
      <c r="A20" s="158"/>
      <c r="B20" s="158" t="s">
        <v>23</v>
      </c>
      <c r="C20" s="159">
        <f aca="true" t="shared" si="4" ref="C20:M20">SUM(C14:C19)</f>
        <v>0</v>
      </c>
      <c r="D20" s="159">
        <f t="shared" si="4"/>
        <v>0</v>
      </c>
      <c r="E20" s="159">
        <f t="shared" si="4"/>
        <v>0</v>
      </c>
      <c r="F20" s="159">
        <f t="shared" si="4"/>
        <v>0</v>
      </c>
      <c r="G20" s="159">
        <f t="shared" si="4"/>
        <v>0</v>
      </c>
      <c r="H20" s="159">
        <f t="shared" si="4"/>
        <v>0</v>
      </c>
      <c r="I20" s="159">
        <f t="shared" si="4"/>
        <v>0</v>
      </c>
      <c r="J20" s="159">
        <f t="shared" si="4"/>
        <v>4499.1</v>
      </c>
      <c r="K20" s="159">
        <f t="shared" si="4"/>
        <v>1962.6999999999998</v>
      </c>
      <c r="L20" s="540">
        <f t="shared" si="0"/>
        <v>6461.8</v>
      </c>
      <c r="M20" s="159">
        <f t="shared" si="4"/>
        <v>6461.8</v>
      </c>
      <c r="N20" s="145"/>
      <c r="O20" s="489"/>
      <c r="P20" s="489"/>
      <c r="Q20" s="489"/>
      <c r="R20" s="489"/>
      <c r="S20" s="489"/>
    </row>
    <row r="21" spans="1:14" s="386" customFormat="1" ht="25.5" customHeight="1">
      <c r="A21" s="383"/>
      <c r="B21" s="186" t="s">
        <v>600</v>
      </c>
      <c r="C21" s="384"/>
      <c r="D21" s="384"/>
      <c r="E21" s="384"/>
      <c r="F21" s="18"/>
      <c r="G21" s="384"/>
      <c r="H21" s="384"/>
      <c r="I21" s="384"/>
      <c r="J21" s="385"/>
      <c r="K21" s="385"/>
      <c r="L21" s="540">
        <f t="shared" si="0"/>
        <v>0</v>
      </c>
      <c r="M21" s="20"/>
      <c r="N21" s="384"/>
    </row>
    <row r="22" spans="1:14" s="386" customFormat="1" ht="24" customHeight="1">
      <c r="A22" s="383">
        <v>1</v>
      </c>
      <c r="B22" s="571" t="s">
        <v>601</v>
      </c>
      <c r="C22" s="570"/>
      <c r="D22" s="570"/>
      <c r="E22" s="570"/>
      <c r="F22" s="18">
        <f>C22+D22</f>
        <v>0</v>
      </c>
      <c r="G22" s="384"/>
      <c r="H22" s="384"/>
      <c r="I22" s="384"/>
      <c r="J22" s="385">
        <v>694.5</v>
      </c>
      <c r="K22" s="385">
        <v>308.9</v>
      </c>
      <c r="L22" s="540">
        <f t="shared" si="0"/>
        <v>1003.4</v>
      </c>
      <c r="M22" s="20">
        <f>L22+F22</f>
        <v>1003.4</v>
      </c>
      <c r="N22" s="390" t="s">
        <v>642</v>
      </c>
    </row>
    <row r="23" spans="1:19" s="146" customFormat="1" ht="23.25" customHeight="1">
      <c r="A23" s="158"/>
      <c r="B23" s="160" t="s">
        <v>23</v>
      </c>
      <c r="C23" s="159">
        <f aca="true" t="shared" si="5" ref="C23:K23">SUM(C22:C22)</f>
        <v>0</v>
      </c>
      <c r="D23" s="159">
        <f t="shared" si="5"/>
        <v>0</v>
      </c>
      <c r="E23" s="159">
        <f t="shared" si="5"/>
        <v>0</v>
      </c>
      <c r="F23" s="159">
        <f t="shared" si="5"/>
        <v>0</v>
      </c>
      <c r="G23" s="159">
        <f t="shared" si="5"/>
        <v>0</v>
      </c>
      <c r="H23" s="159">
        <f t="shared" si="5"/>
        <v>0</v>
      </c>
      <c r="I23" s="159">
        <f t="shared" si="5"/>
        <v>0</v>
      </c>
      <c r="J23" s="159">
        <f t="shared" si="5"/>
        <v>694.5</v>
      </c>
      <c r="K23" s="159">
        <f t="shared" si="5"/>
        <v>308.9</v>
      </c>
      <c r="L23" s="540">
        <f t="shared" si="0"/>
        <v>1003.4</v>
      </c>
      <c r="M23" s="159">
        <f>SUM(M22:M22)</f>
        <v>1003.4</v>
      </c>
      <c r="N23" s="145"/>
      <c r="O23" s="489"/>
      <c r="P23" s="489"/>
      <c r="Q23" s="489"/>
      <c r="R23" s="489"/>
      <c r="S23" s="489"/>
    </row>
    <row r="24" spans="1:14" s="386" customFormat="1" ht="28.5" customHeight="1">
      <c r="A24" s="383"/>
      <c r="B24" s="186" t="s">
        <v>602</v>
      </c>
      <c r="C24" s="384"/>
      <c r="D24" s="384"/>
      <c r="E24" s="384"/>
      <c r="F24" s="18"/>
      <c r="G24" s="384"/>
      <c r="H24" s="384"/>
      <c r="I24" s="384"/>
      <c r="J24" s="384"/>
      <c r="K24" s="384"/>
      <c r="L24" s="540">
        <f t="shared" si="0"/>
        <v>0</v>
      </c>
      <c r="M24" s="20"/>
      <c r="N24" s="384"/>
    </row>
    <row r="25" spans="1:14" s="386" customFormat="1" ht="36.75" customHeight="1">
      <c r="A25" s="383">
        <v>1</v>
      </c>
      <c r="B25" s="571" t="s">
        <v>603</v>
      </c>
      <c r="C25" s="385">
        <v>600</v>
      </c>
      <c r="D25" s="384"/>
      <c r="E25" s="385">
        <v>400</v>
      </c>
      <c r="F25" s="540">
        <f>E25+D25+C25</f>
        <v>1000</v>
      </c>
      <c r="G25" s="384"/>
      <c r="H25" s="384"/>
      <c r="I25" s="384"/>
      <c r="J25" s="384"/>
      <c r="K25" s="384"/>
      <c r="L25" s="540">
        <f t="shared" si="0"/>
        <v>0</v>
      </c>
      <c r="M25" s="20">
        <f>L25+F25</f>
        <v>1000</v>
      </c>
      <c r="N25" s="572" t="s">
        <v>643</v>
      </c>
    </row>
    <row r="26" spans="1:19" s="146" customFormat="1" ht="23.25" customHeight="1">
      <c r="A26" s="158"/>
      <c r="B26" s="160" t="s">
        <v>23</v>
      </c>
      <c r="C26" s="159">
        <f aca="true" t="shared" si="6" ref="C26:K26">SUM(C25:C25)</f>
        <v>600</v>
      </c>
      <c r="D26" s="159">
        <f t="shared" si="6"/>
        <v>0</v>
      </c>
      <c r="E26" s="159">
        <f t="shared" si="6"/>
        <v>400</v>
      </c>
      <c r="F26" s="159">
        <f t="shared" si="6"/>
        <v>1000</v>
      </c>
      <c r="G26" s="159">
        <f t="shared" si="6"/>
        <v>0</v>
      </c>
      <c r="H26" s="159">
        <f t="shared" si="6"/>
        <v>0</v>
      </c>
      <c r="I26" s="159">
        <f t="shared" si="6"/>
        <v>0</v>
      </c>
      <c r="J26" s="159">
        <f t="shared" si="6"/>
        <v>0</v>
      </c>
      <c r="K26" s="159">
        <f t="shared" si="6"/>
        <v>0</v>
      </c>
      <c r="L26" s="540">
        <f t="shared" si="0"/>
        <v>0</v>
      </c>
      <c r="M26" s="159">
        <f>SUM(M25:M25)</f>
        <v>1000</v>
      </c>
      <c r="N26" s="145"/>
      <c r="O26" s="489"/>
      <c r="P26" s="489"/>
      <c r="Q26" s="489"/>
      <c r="R26" s="489"/>
      <c r="S26" s="489"/>
    </row>
    <row r="27" spans="1:14" s="386" customFormat="1" ht="22.5" customHeight="1">
      <c r="A27" s="383"/>
      <c r="B27" s="186" t="s">
        <v>182</v>
      </c>
      <c r="C27" s="385"/>
      <c r="D27" s="384"/>
      <c r="E27" s="384"/>
      <c r="F27" s="18"/>
      <c r="G27" s="384"/>
      <c r="H27" s="384"/>
      <c r="I27" s="384"/>
      <c r="J27" s="384"/>
      <c r="K27" s="384"/>
      <c r="L27" s="540">
        <f t="shared" si="0"/>
        <v>0</v>
      </c>
      <c r="M27" s="20"/>
      <c r="N27" s="384"/>
    </row>
    <row r="28" spans="1:14" s="386" customFormat="1" ht="36.75" customHeight="1">
      <c r="A28" s="383">
        <v>1</v>
      </c>
      <c r="B28" s="571" t="s">
        <v>604</v>
      </c>
      <c r="C28" s="385">
        <v>895.4</v>
      </c>
      <c r="D28" s="384"/>
      <c r="E28" s="385">
        <v>75.6</v>
      </c>
      <c r="F28" s="540">
        <f>E28+D28+C28</f>
        <v>971</v>
      </c>
      <c r="G28" s="385">
        <v>1172.4</v>
      </c>
      <c r="H28" s="384"/>
      <c r="I28" s="384"/>
      <c r="J28" s="384"/>
      <c r="K28" s="385">
        <v>985.4</v>
      </c>
      <c r="L28" s="540">
        <f t="shared" si="0"/>
        <v>2157.8</v>
      </c>
      <c r="M28" s="402">
        <f>L28+F28</f>
        <v>3128.8</v>
      </c>
      <c r="N28" s="573" t="s">
        <v>641</v>
      </c>
    </row>
    <row r="29" spans="1:14" s="386" customFormat="1" ht="41.25" customHeight="1">
      <c r="A29" s="383">
        <v>2</v>
      </c>
      <c r="B29" s="571" t="s">
        <v>635</v>
      </c>
      <c r="C29" s="385"/>
      <c r="D29" s="384"/>
      <c r="E29" s="385"/>
      <c r="F29" s="540"/>
      <c r="G29" s="385"/>
      <c r="H29" s="384"/>
      <c r="I29" s="384"/>
      <c r="J29" s="570">
        <v>782.5</v>
      </c>
      <c r="K29" s="385">
        <v>367.5</v>
      </c>
      <c r="L29" s="540">
        <f t="shared" si="0"/>
        <v>1150</v>
      </c>
      <c r="M29" s="402">
        <f>L29+F29</f>
        <v>1150</v>
      </c>
      <c r="N29" s="573" t="s">
        <v>273</v>
      </c>
    </row>
    <row r="30" spans="1:14" s="386" customFormat="1" ht="48.75" customHeight="1">
      <c r="A30" s="383">
        <v>3</v>
      </c>
      <c r="B30" s="571" t="s">
        <v>605</v>
      </c>
      <c r="C30" s="385"/>
      <c r="D30" s="384"/>
      <c r="E30" s="384"/>
      <c r="F30" s="18">
        <f>C30+D30</f>
        <v>0</v>
      </c>
      <c r="G30" s="385">
        <v>1083.5</v>
      </c>
      <c r="H30" s="384"/>
      <c r="I30" s="384"/>
      <c r="J30" s="384"/>
      <c r="K30" s="385">
        <v>930.5</v>
      </c>
      <c r="L30" s="540">
        <f t="shared" si="0"/>
        <v>2014</v>
      </c>
      <c r="M30" s="182">
        <f>L30+F30</f>
        <v>2014</v>
      </c>
      <c r="N30" s="573" t="s">
        <v>641</v>
      </c>
    </row>
    <row r="31" spans="1:19" s="146" customFormat="1" ht="18" customHeight="1">
      <c r="A31" s="158"/>
      <c r="B31" s="158" t="s">
        <v>23</v>
      </c>
      <c r="C31" s="159">
        <f aca="true" t="shared" si="7" ref="C31:M31">SUM(C28:C30)</f>
        <v>895.4</v>
      </c>
      <c r="D31" s="159">
        <f t="shared" si="7"/>
        <v>0</v>
      </c>
      <c r="E31" s="159">
        <f t="shared" si="7"/>
        <v>75.6</v>
      </c>
      <c r="F31" s="159">
        <f t="shared" si="7"/>
        <v>971</v>
      </c>
      <c r="G31" s="159">
        <f t="shared" si="7"/>
        <v>2255.9</v>
      </c>
      <c r="H31" s="159">
        <f t="shared" si="7"/>
        <v>0</v>
      </c>
      <c r="I31" s="159">
        <f t="shared" si="7"/>
        <v>0</v>
      </c>
      <c r="J31" s="159">
        <f t="shared" si="7"/>
        <v>782.5</v>
      </c>
      <c r="K31" s="159">
        <f t="shared" si="7"/>
        <v>2283.4</v>
      </c>
      <c r="L31" s="540">
        <f t="shared" si="0"/>
        <v>5321.8</v>
      </c>
      <c r="M31" s="159">
        <f t="shared" si="7"/>
        <v>6292.8</v>
      </c>
      <c r="N31" s="145"/>
      <c r="O31" s="489"/>
      <c r="P31" s="489"/>
      <c r="Q31" s="489"/>
      <c r="R31" s="489"/>
      <c r="S31" s="489"/>
    </row>
    <row r="32" spans="1:19" s="141" customFormat="1" ht="31.5" customHeight="1">
      <c r="A32" s="547"/>
      <c r="B32" s="384" t="s">
        <v>299</v>
      </c>
      <c r="C32" s="161">
        <f aca="true" t="shared" si="8" ref="C32:M32">C12+C20+C23+C26+C31</f>
        <v>1495.4</v>
      </c>
      <c r="D32" s="161">
        <f t="shared" si="8"/>
        <v>0</v>
      </c>
      <c r="E32" s="161">
        <f t="shared" si="8"/>
        <v>475.6</v>
      </c>
      <c r="F32" s="161">
        <f t="shared" si="8"/>
        <v>1971</v>
      </c>
      <c r="G32" s="161">
        <f t="shared" si="8"/>
        <v>2255.9</v>
      </c>
      <c r="H32" s="161">
        <f t="shared" si="8"/>
        <v>0</v>
      </c>
      <c r="I32" s="161">
        <f t="shared" si="8"/>
        <v>0</v>
      </c>
      <c r="J32" s="161">
        <f t="shared" si="8"/>
        <v>8808.4</v>
      </c>
      <c r="K32" s="161">
        <f t="shared" si="8"/>
        <v>5873.5</v>
      </c>
      <c r="L32" s="450">
        <f t="shared" si="0"/>
        <v>16937.8</v>
      </c>
      <c r="M32" s="161">
        <f t="shared" si="8"/>
        <v>18908.8</v>
      </c>
      <c r="N32" s="143" t="s">
        <v>184</v>
      </c>
      <c r="O32" s="560"/>
      <c r="P32" s="560"/>
      <c r="Q32" s="560"/>
      <c r="R32" s="560"/>
      <c r="S32" s="560"/>
    </row>
  </sheetData>
  <sheetProtection/>
  <mergeCells count="15">
    <mergeCell ref="M4:M5"/>
    <mergeCell ref="N4:N5"/>
    <mergeCell ref="G5:H5"/>
    <mergeCell ref="I5:J5"/>
    <mergeCell ref="N8:N10"/>
    <mergeCell ref="N16:N17"/>
    <mergeCell ref="A2:N2"/>
    <mergeCell ref="M3:N3"/>
    <mergeCell ref="A4:A5"/>
    <mergeCell ref="B4:B5"/>
    <mergeCell ref="C4:D4"/>
    <mergeCell ref="E4:E5"/>
    <mergeCell ref="F4:F5"/>
    <mergeCell ref="K4:K5"/>
    <mergeCell ref="L4:L5"/>
  </mergeCells>
  <printOptions/>
  <pageMargins left="0.75" right="0.75" top="1" bottom="1" header="0.5" footer="0.5"/>
  <pageSetup horizontalDpi="600" verticalDpi="600" orientation="landscape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4.140625" style="0" customWidth="1"/>
    <col min="2" max="2" width="21.421875" style="0" customWidth="1"/>
    <col min="3" max="3" width="13.00390625" style="0" customWidth="1"/>
    <col min="4" max="4" width="11.28125" style="0" customWidth="1"/>
    <col min="5" max="5" width="12.140625" style="0" customWidth="1"/>
    <col min="6" max="6" width="8.57421875" style="0" customWidth="1"/>
    <col min="7" max="7" width="9.140625" style="0" customWidth="1"/>
    <col min="8" max="8" width="11.00390625" style="0" customWidth="1"/>
    <col min="9" max="9" width="8.140625" style="0" customWidth="1"/>
    <col min="10" max="10" width="8.28125" style="0" customWidth="1"/>
    <col min="11" max="11" width="15.57421875" style="0" customWidth="1"/>
    <col min="12" max="12" width="22.57421875" style="0" customWidth="1"/>
    <col min="13" max="17" width="9.140625" style="386" customWidth="1"/>
  </cols>
  <sheetData>
    <row r="1" ht="1.5" customHeight="1"/>
    <row r="2" spans="1:14" ht="76.5" customHeight="1">
      <c r="A2" s="391"/>
      <c r="B2" s="710" t="s">
        <v>924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490"/>
    </row>
    <row r="3" spans="2:12" ht="15" customHeight="1">
      <c r="B3" s="9"/>
      <c r="C3" s="9"/>
      <c r="D3" s="9"/>
      <c r="E3" s="9"/>
      <c r="K3" s="12" t="s">
        <v>6</v>
      </c>
      <c r="L3" s="11"/>
    </row>
    <row r="4" spans="1:12" ht="123.75" customHeight="1">
      <c r="A4" s="711" t="s">
        <v>0</v>
      </c>
      <c r="B4" s="712" t="s">
        <v>180</v>
      </c>
      <c r="C4" s="708" t="s">
        <v>59</v>
      </c>
      <c r="D4" s="714"/>
      <c r="E4" s="715" t="s">
        <v>185</v>
      </c>
      <c r="F4" s="392" t="s">
        <v>186</v>
      </c>
      <c r="G4" s="392" t="s">
        <v>27</v>
      </c>
      <c r="H4" s="392" t="s">
        <v>187</v>
      </c>
      <c r="I4" s="392" t="s">
        <v>29</v>
      </c>
      <c r="J4" s="715" t="s">
        <v>30</v>
      </c>
      <c r="K4" s="718" t="s">
        <v>1</v>
      </c>
      <c r="L4" s="720" t="s">
        <v>298</v>
      </c>
    </row>
    <row r="5" spans="1:12" ht="28.5" customHeight="1">
      <c r="A5" s="711"/>
      <c r="B5" s="713"/>
      <c r="C5" s="392" t="s">
        <v>10</v>
      </c>
      <c r="D5" s="392" t="s">
        <v>5</v>
      </c>
      <c r="E5" s="716"/>
      <c r="F5" s="708" t="s">
        <v>4</v>
      </c>
      <c r="G5" s="709"/>
      <c r="H5" s="708" t="s">
        <v>9</v>
      </c>
      <c r="I5" s="709"/>
      <c r="J5" s="717"/>
      <c r="K5" s="719"/>
      <c r="L5" s="720"/>
    </row>
    <row r="6" spans="1:12" ht="22.5" customHeight="1">
      <c r="A6" s="393">
        <v>1</v>
      </c>
      <c r="B6" s="394">
        <v>2</v>
      </c>
      <c r="C6" s="569">
        <v>3</v>
      </c>
      <c r="D6" s="569">
        <v>4</v>
      </c>
      <c r="E6" s="395">
        <v>5</v>
      </c>
      <c r="F6" s="569">
        <v>6</v>
      </c>
      <c r="G6" s="569">
        <v>7</v>
      </c>
      <c r="H6" s="569">
        <v>8</v>
      </c>
      <c r="I6" s="569">
        <v>9</v>
      </c>
      <c r="J6" s="474">
        <v>10</v>
      </c>
      <c r="K6" s="569">
        <v>11</v>
      </c>
      <c r="L6" s="569">
        <v>12</v>
      </c>
    </row>
    <row r="7" spans="1:12" s="386" customFormat="1" ht="22.5" customHeight="1">
      <c r="A7" s="396"/>
      <c r="B7" s="397" t="s">
        <v>593</v>
      </c>
      <c r="C7" s="384"/>
      <c r="D7" s="384"/>
      <c r="E7" s="369"/>
      <c r="F7" s="384"/>
      <c r="G7" s="384"/>
      <c r="H7" s="384"/>
      <c r="I7" s="384"/>
      <c r="J7" s="369"/>
      <c r="K7" s="370"/>
      <c r="L7" s="384"/>
    </row>
    <row r="8" spans="1:12" s="386" customFormat="1" ht="22.5" customHeight="1">
      <c r="A8" s="396">
        <v>1</v>
      </c>
      <c r="B8" s="150" t="s">
        <v>606</v>
      </c>
      <c r="C8" s="384"/>
      <c r="D8" s="398">
        <v>756.3</v>
      </c>
      <c r="E8" s="369">
        <f>C8+D8</f>
        <v>756.3</v>
      </c>
      <c r="F8" s="384"/>
      <c r="G8" s="384"/>
      <c r="H8" s="384"/>
      <c r="I8" s="384"/>
      <c r="J8" s="369">
        <f>F8+G8+H8+I8</f>
        <v>0</v>
      </c>
      <c r="K8" s="370">
        <f>J8+E8</f>
        <v>756.3</v>
      </c>
      <c r="L8" s="570" t="s">
        <v>681</v>
      </c>
    </row>
    <row r="9" spans="1:17" s="146" customFormat="1" ht="14.25" customHeight="1">
      <c r="A9" s="162"/>
      <c r="B9" s="162" t="s">
        <v>23</v>
      </c>
      <c r="C9" s="163">
        <f>SUM(C8)</f>
        <v>0</v>
      </c>
      <c r="D9" s="163">
        <f aca="true" t="shared" si="0" ref="D9:K9">SUM(D8)</f>
        <v>756.3</v>
      </c>
      <c r="E9" s="369">
        <f aca="true" t="shared" si="1" ref="E9:E30">C9+D9</f>
        <v>756.3</v>
      </c>
      <c r="F9" s="163">
        <f t="shared" si="0"/>
        <v>0</v>
      </c>
      <c r="G9" s="163">
        <f t="shared" si="0"/>
        <v>0</v>
      </c>
      <c r="H9" s="163">
        <f t="shared" si="0"/>
        <v>0</v>
      </c>
      <c r="I9" s="163">
        <f t="shared" si="0"/>
        <v>0</v>
      </c>
      <c r="J9" s="163">
        <f t="shared" si="0"/>
        <v>0</v>
      </c>
      <c r="K9" s="163">
        <f t="shared" si="0"/>
        <v>756.3</v>
      </c>
      <c r="L9" s="163"/>
      <c r="M9" s="489"/>
      <c r="N9" s="489"/>
      <c r="O9" s="489"/>
      <c r="P9" s="489"/>
      <c r="Q9" s="489"/>
    </row>
    <row r="10" spans="1:12" s="386" customFormat="1" ht="18" customHeight="1">
      <c r="A10" s="396"/>
      <c r="B10" s="397" t="s">
        <v>607</v>
      </c>
      <c r="C10" s="384"/>
      <c r="D10" s="384"/>
      <c r="E10" s="369">
        <f t="shared" si="1"/>
        <v>0</v>
      </c>
      <c r="F10" s="384"/>
      <c r="G10" s="384"/>
      <c r="H10" s="384"/>
      <c r="I10" s="384"/>
      <c r="J10" s="369"/>
      <c r="K10" s="370"/>
      <c r="L10" s="384"/>
    </row>
    <row r="11" spans="1:12" s="386" customFormat="1" ht="31.5" customHeight="1">
      <c r="A11" s="396">
        <v>1</v>
      </c>
      <c r="B11" s="574" t="s">
        <v>613</v>
      </c>
      <c r="C11" s="384">
        <v>8271.8</v>
      </c>
      <c r="D11" s="384"/>
      <c r="E11" s="369">
        <f t="shared" si="1"/>
        <v>8271.8</v>
      </c>
      <c r="F11" s="384"/>
      <c r="G11" s="384"/>
      <c r="H11" s="384"/>
      <c r="I11" s="384"/>
      <c r="J11" s="369">
        <f>F11+G11+H11+I11</f>
        <v>0</v>
      </c>
      <c r="K11" s="370">
        <f>J11+E11</f>
        <v>8271.8</v>
      </c>
      <c r="L11" s="572" t="s">
        <v>643</v>
      </c>
    </row>
    <row r="12" spans="1:17" s="146" customFormat="1" ht="14.25" customHeight="1">
      <c r="A12" s="162"/>
      <c r="B12" s="162" t="s">
        <v>23</v>
      </c>
      <c r="C12" s="163">
        <f>SUM(C11)</f>
        <v>8271.8</v>
      </c>
      <c r="D12" s="163">
        <f aca="true" t="shared" si="2" ref="D12:K12">SUM(D11)</f>
        <v>0</v>
      </c>
      <c r="E12" s="369">
        <f t="shared" si="1"/>
        <v>8271.8</v>
      </c>
      <c r="F12" s="163">
        <f t="shared" si="2"/>
        <v>0</v>
      </c>
      <c r="G12" s="163">
        <f t="shared" si="2"/>
        <v>0</v>
      </c>
      <c r="H12" s="163">
        <f t="shared" si="2"/>
        <v>0</v>
      </c>
      <c r="I12" s="163">
        <f t="shared" si="2"/>
        <v>0</v>
      </c>
      <c r="J12" s="163">
        <f t="shared" si="2"/>
        <v>0</v>
      </c>
      <c r="K12" s="163">
        <f t="shared" si="2"/>
        <v>8271.8</v>
      </c>
      <c r="L12" s="163"/>
      <c r="M12" s="489"/>
      <c r="N12" s="489"/>
      <c r="O12" s="489"/>
      <c r="P12" s="489"/>
      <c r="Q12" s="489"/>
    </row>
    <row r="13" spans="1:12" s="386" customFormat="1" ht="18.75" customHeight="1">
      <c r="A13" s="396"/>
      <c r="B13" s="397" t="s">
        <v>608</v>
      </c>
      <c r="C13" s="384"/>
      <c r="D13" s="384"/>
      <c r="E13" s="369">
        <f t="shared" si="1"/>
        <v>0</v>
      </c>
      <c r="F13" s="384"/>
      <c r="G13" s="384"/>
      <c r="H13" s="384"/>
      <c r="I13" s="384"/>
      <c r="J13" s="369"/>
      <c r="K13" s="370"/>
      <c r="L13" s="384"/>
    </row>
    <row r="14" spans="1:12" s="386" customFormat="1" ht="28.5" customHeight="1">
      <c r="A14" s="79">
        <v>1</v>
      </c>
      <c r="B14" s="150" t="s">
        <v>609</v>
      </c>
      <c r="C14" s="399">
        <v>16930.5</v>
      </c>
      <c r="D14" s="400"/>
      <c r="E14" s="369">
        <f t="shared" si="1"/>
        <v>16930.5</v>
      </c>
      <c r="F14" s="384"/>
      <c r="G14" s="384"/>
      <c r="H14" s="384"/>
      <c r="I14" s="384"/>
      <c r="J14" s="439">
        <f>F14+G14+H14+I14</f>
        <v>0</v>
      </c>
      <c r="K14" s="441">
        <f>J14+E14</f>
        <v>16930.5</v>
      </c>
      <c r="L14" s="572" t="s">
        <v>805</v>
      </c>
    </row>
    <row r="15" spans="1:17" s="146" customFormat="1" ht="14.25" customHeight="1">
      <c r="A15" s="162"/>
      <c r="B15" s="162" t="s">
        <v>23</v>
      </c>
      <c r="C15" s="163">
        <f>SUM(C14)</f>
        <v>16930.5</v>
      </c>
      <c r="D15" s="163">
        <f aca="true" t="shared" si="3" ref="D15:K15">SUM(D14)</f>
        <v>0</v>
      </c>
      <c r="E15" s="369">
        <f t="shared" si="1"/>
        <v>16930.5</v>
      </c>
      <c r="F15" s="163">
        <f t="shared" si="3"/>
        <v>0</v>
      </c>
      <c r="G15" s="163">
        <f t="shared" si="3"/>
        <v>0</v>
      </c>
      <c r="H15" s="163">
        <f t="shared" si="3"/>
        <v>0</v>
      </c>
      <c r="I15" s="163">
        <f t="shared" si="3"/>
        <v>0</v>
      </c>
      <c r="J15" s="163">
        <f t="shared" si="3"/>
        <v>0</v>
      </c>
      <c r="K15" s="163">
        <f t="shared" si="3"/>
        <v>16930.5</v>
      </c>
      <c r="L15" s="163"/>
      <c r="M15" s="489"/>
      <c r="N15" s="489"/>
      <c r="O15" s="489"/>
      <c r="P15" s="489"/>
      <c r="Q15" s="489"/>
    </row>
    <row r="16" spans="1:12" s="386" customFormat="1" ht="21" customHeight="1">
      <c r="A16" s="466"/>
      <c r="B16" s="397" t="s">
        <v>610</v>
      </c>
      <c r="C16" s="399"/>
      <c r="D16" s="400"/>
      <c r="E16" s="369">
        <f t="shared" si="1"/>
        <v>0</v>
      </c>
      <c r="F16" s="384"/>
      <c r="G16" s="384"/>
      <c r="H16" s="384"/>
      <c r="I16" s="384"/>
      <c r="J16" s="369"/>
      <c r="K16" s="370"/>
      <c r="L16" s="384"/>
    </row>
    <row r="17" spans="1:12" s="386" customFormat="1" ht="39.75" customHeight="1">
      <c r="A17" s="79">
        <v>1</v>
      </c>
      <c r="B17" s="150" t="s">
        <v>611</v>
      </c>
      <c r="C17" s="399">
        <v>14647.1</v>
      </c>
      <c r="D17" s="400"/>
      <c r="E17" s="369">
        <f t="shared" si="1"/>
        <v>14647.1</v>
      </c>
      <c r="F17" s="384"/>
      <c r="G17" s="384"/>
      <c r="H17" s="384"/>
      <c r="I17" s="384"/>
      <c r="J17" s="439">
        <f>F17+G17+H17+I17</f>
        <v>0</v>
      </c>
      <c r="K17" s="441">
        <f>J17+E17</f>
        <v>14647.1</v>
      </c>
      <c r="L17" s="572" t="s">
        <v>805</v>
      </c>
    </row>
    <row r="18" spans="1:17" s="146" customFormat="1" ht="14.25" customHeight="1">
      <c r="A18" s="162"/>
      <c r="B18" s="162" t="s">
        <v>23</v>
      </c>
      <c r="C18" s="163">
        <f aca="true" t="shared" si="4" ref="C18:K18">SUM(C17)</f>
        <v>14647.1</v>
      </c>
      <c r="D18" s="163">
        <f t="shared" si="4"/>
        <v>0</v>
      </c>
      <c r="E18" s="369">
        <f t="shared" si="1"/>
        <v>14647.1</v>
      </c>
      <c r="F18" s="163">
        <f t="shared" si="4"/>
        <v>0</v>
      </c>
      <c r="G18" s="163">
        <f t="shared" si="4"/>
        <v>0</v>
      </c>
      <c r="H18" s="163">
        <f t="shared" si="4"/>
        <v>0</v>
      </c>
      <c r="I18" s="163">
        <f t="shared" si="4"/>
        <v>0</v>
      </c>
      <c r="J18" s="163">
        <f t="shared" si="4"/>
        <v>0</v>
      </c>
      <c r="K18" s="163">
        <f t="shared" si="4"/>
        <v>14647.1</v>
      </c>
      <c r="L18" s="163"/>
      <c r="M18" s="489"/>
      <c r="N18" s="489"/>
      <c r="O18" s="489"/>
      <c r="P18" s="489"/>
      <c r="Q18" s="489"/>
    </row>
    <row r="19" spans="1:12" s="386" customFormat="1" ht="24" customHeight="1">
      <c r="A19" s="467"/>
      <c r="B19" s="397" t="s">
        <v>602</v>
      </c>
      <c r="C19" s="147"/>
      <c r="D19" s="147"/>
      <c r="E19" s="369">
        <f t="shared" si="1"/>
        <v>0</v>
      </c>
      <c r="F19" s="384"/>
      <c r="G19" s="384"/>
      <c r="H19" s="384"/>
      <c r="I19" s="384"/>
      <c r="J19" s="369"/>
      <c r="K19" s="370"/>
      <c r="L19" s="384"/>
    </row>
    <row r="20" spans="1:12" s="386" customFormat="1" ht="36" customHeight="1">
      <c r="A20" s="142">
        <v>1</v>
      </c>
      <c r="B20" s="143" t="s">
        <v>188</v>
      </c>
      <c r="C20" s="144">
        <v>2000</v>
      </c>
      <c r="D20" s="144">
        <v>0</v>
      </c>
      <c r="E20" s="369">
        <f t="shared" si="1"/>
        <v>2000</v>
      </c>
      <c r="F20" s="384"/>
      <c r="G20" s="384"/>
      <c r="H20" s="384"/>
      <c r="I20" s="384"/>
      <c r="J20" s="369">
        <f>F20+G20+H20+I20</f>
        <v>0</v>
      </c>
      <c r="K20" s="370">
        <f>J20+E20</f>
        <v>2000</v>
      </c>
      <c r="L20" s="572" t="s">
        <v>643</v>
      </c>
    </row>
    <row r="21" spans="1:12" s="386" customFormat="1" ht="29.25" customHeight="1">
      <c r="A21" s="142">
        <v>2</v>
      </c>
      <c r="B21" s="143" t="s">
        <v>189</v>
      </c>
      <c r="C21" s="144">
        <v>4000</v>
      </c>
      <c r="D21" s="144">
        <v>0</v>
      </c>
      <c r="E21" s="369">
        <f t="shared" si="1"/>
        <v>4000</v>
      </c>
      <c r="F21" s="384"/>
      <c r="G21" s="384"/>
      <c r="H21" s="384"/>
      <c r="I21" s="384"/>
      <c r="J21" s="369">
        <f>F21+G21+H21+I21</f>
        <v>0</v>
      </c>
      <c r="K21" s="370">
        <f>J21+E21</f>
        <v>4000</v>
      </c>
      <c r="L21" s="572" t="s">
        <v>643</v>
      </c>
    </row>
    <row r="22" spans="1:17" s="146" customFormat="1" ht="14.25" customHeight="1">
      <c r="A22" s="162"/>
      <c r="B22" s="162" t="s">
        <v>23</v>
      </c>
      <c r="C22" s="163">
        <f aca="true" t="shared" si="5" ref="C22:K22">SUM(C20:C21)</f>
        <v>6000</v>
      </c>
      <c r="D22" s="163">
        <f t="shared" si="5"/>
        <v>0</v>
      </c>
      <c r="E22" s="369">
        <f t="shared" si="1"/>
        <v>6000</v>
      </c>
      <c r="F22" s="163">
        <f t="shared" si="5"/>
        <v>0</v>
      </c>
      <c r="G22" s="163">
        <f t="shared" si="5"/>
        <v>0</v>
      </c>
      <c r="H22" s="163">
        <f t="shared" si="5"/>
        <v>0</v>
      </c>
      <c r="I22" s="163">
        <f t="shared" si="5"/>
        <v>0</v>
      </c>
      <c r="J22" s="163">
        <f t="shared" si="5"/>
        <v>0</v>
      </c>
      <c r="K22" s="163">
        <f t="shared" si="5"/>
        <v>6000</v>
      </c>
      <c r="L22" s="163"/>
      <c r="M22" s="489"/>
      <c r="N22" s="489"/>
      <c r="O22" s="489"/>
      <c r="P22" s="489"/>
      <c r="Q22" s="489"/>
    </row>
    <row r="23" spans="1:17" s="146" customFormat="1" ht="14.25" customHeight="1">
      <c r="A23" s="383"/>
      <c r="B23" s="186" t="s">
        <v>598</v>
      </c>
      <c r="C23" s="468"/>
      <c r="D23" s="468"/>
      <c r="E23" s="369">
        <f t="shared" si="1"/>
        <v>0</v>
      </c>
      <c r="F23" s="468"/>
      <c r="G23" s="468"/>
      <c r="H23" s="468"/>
      <c r="I23" s="468"/>
      <c r="J23" s="468"/>
      <c r="K23" s="468"/>
      <c r="L23" s="468"/>
      <c r="M23" s="489"/>
      <c r="N23" s="489"/>
      <c r="O23" s="489"/>
      <c r="P23" s="489"/>
      <c r="Q23" s="489"/>
    </row>
    <row r="24" spans="1:17" s="146" customFormat="1" ht="114.75" customHeight="1">
      <c r="A24" s="383">
        <v>1</v>
      </c>
      <c r="B24" s="571" t="s">
        <v>599</v>
      </c>
      <c r="C24" s="469">
        <v>1558</v>
      </c>
      <c r="D24" s="470"/>
      <c r="E24" s="369">
        <f t="shared" si="1"/>
        <v>1558</v>
      </c>
      <c r="F24" s="470"/>
      <c r="G24" s="470"/>
      <c r="H24" s="470"/>
      <c r="I24" s="470"/>
      <c r="J24" s="470"/>
      <c r="K24" s="471">
        <f>J24+E24</f>
        <v>1558</v>
      </c>
      <c r="L24" s="572" t="s">
        <v>644</v>
      </c>
      <c r="M24" s="489"/>
      <c r="N24" s="489"/>
      <c r="O24" s="489"/>
      <c r="P24" s="489"/>
      <c r="Q24" s="489"/>
    </row>
    <row r="25" spans="1:17" s="146" customFormat="1" ht="14.25" customHeight="1">
      <c r="A25" s="162"/>
      <c r="B25" s="162" t="s">
        <v>23</v>
      </c>
      <c r="C25" s="163">
        <f>C24</f>
        <v>1558</v>
      </c>
      <c r="D25" s="163">
        <f>D24</f>
        <v>0</v>
      </c>
      <c r="E25" s="369">
        <f t="shared" si="1"/>
        <v>1558</v>
      </c>
      <c r="F25" s="163">
        <f aca="true" t="shared" si="6" ref="F25:K25">F24</f>
        <v>0</v>
      </c>
      <c r="G25" s="163">
        <f t="shared" si="6"/>
        <v>0</v>
      </c>
      <c r="H25" s="163">
        <f t="shared" si="6"/>
        <v>0</v>
      </c>
      <c r="I25" s="163">
        <f t="shared" si="6"/>
        <v>0</v>
      </c>
      <c r="J25" s="163">
        <f t="shared" si="6"/>
        <v>0</v>
      </c>
      <c r="K25" s="163">
        <f t="shared" si="6"/>
        <v>1558</v>
      </c>
      <c r="L25" s="163"/>
      <c r="M25" s="489"/>
      <c r="N25" s="489"/>
      <c r="O25" s="489"/>
      <c r="P25" s="489"/>
      <c r="Q25" s="489"/>
    </row>
    <row r="26" spans="1:12" s="386" customFormat="1" ht="22.5" customHeight="1">
      <c r="A26" s="467"/>
      <c r="B26" s="397" t="s">
        <v>612</v>
      </c>
      <c r="C26" s="148"/>
      <c r="D26" s="148"/>
      <c r="E26" s="369">
        <f t="shared" si="1"/>
        <v>0</v>
      </c>
      <c r="F26" s="384"/>
      <c r="G26" s="384"/>
      <c r="H26" s="384"/>
      <c r="I26" s="384"/>
      <c r="J26" s="369"/>
      <c r="K26" s="370"/>
      <c r="L26" s="384"/>
    </row>
    <row r="27" spans="1:12" ht="27">
      <c r="A27" s="142">
        <v>1</v>
      </c>
      <c r="B27" s="143" t="s">
        <v>188</v>
      </c>
      <c r="C27" s="144">
        <v>3224.855</v>
      </c>
      <c r="D27" s="144">
        <v>0</v>
      </c>
      <c r="E27" s="369">
        <f t="shared" si="1"/>
        <v>3224.855</v>
      </c>
      <c r="F27" s="398"/>
      <c r="G27" s="398"/>
      <c r="H27" s="398"/>
      <c r="I27" s="398"/>
      <c r="J27" s="369">
        <f>F27+G27+H27+I27</f>
        <v>0</v>
      </c>
      <c r="K27" s="370">
        <f>J27+E27</f>
        <v>3224.855</v>
      </c>
      <c r="L27" s="572" t="s">
        <v>643</v>
      </c>
    </row>
    <row r="28" spans="1:12" ht="27">
      <c r="A28" s="142">
        <v>2</v>
      </c>
      <c r="B28" s="143" t="s">
        <v>189</v>
      </c>
      <c r="C28" s="144">
        <v>1222.286</v>
      </c>
      <c r="D28" s="144">
        <v>0</v>
      </c>
      <c r="E28" s="369">
        <f t="shared" si="1"/>
        <v>1222.286</v>
      </c>
      <c r="F28" s="398"/>
      <c r="G28" s="400"/>
      <c r="H28" s="98"/>
      <c r="I28" s="98"/>
      <c r="J28" s="369">
        <f>F28+G28+H28+I28</f>
        <v>0</v>
      </c>
      <c r="K28" s="370">
        <f>J28+E28</f>
        <v>1222.286</v>
      </c>
      <c r="L28" s="572" t="s">
        <v>643</v>
      </c>
    </row>
    <row r="29" spans="1:17" s="146" customFormat="1" ht="14.25" customHeight="1">
      <c r="A29" s="162"/>
      <c r="B29" s="162" t="s">
        <v>23</v>
      </c>
      <c r="C29" s="163">
        <f aca="true" t="shared" si="7" ref="C29:K29">SUM(C27:C28)</f>
        <v>4447.141</v>
      </c>
      <c r="D29" s="163">
        <f t="shared" si="7"/>
        <v>0</v>
      </c>
      <c r="E29" s="369">
        <f t="shared" si="1"/>
        <v>4447.141</v>
      </c>
      <c r="F29" s="163">
        <f t="shared" si="7"/>
        <v>0</v>
      </c>
      <c r="G29" s="163">
        <f t="shared" si="7"/>
        <v>0</v>
      </c>
      <c r="H29" s="163">
        <f t="shared" si="7"/>
        <v>0</v>
      </c>
      <c r="I29" s="163">
        <f t="shared" si="7"/>
        <v>0</v>
      </c>
      <c r="J29" s="163">
        <f t="shared" si="7"/>
        <v>0</v>
      </c>
      <c r="K29" s="163">
        <f t="shared" si="7"/>
        <v>4447.141</v>
      </c>
      <c r="L29" s="163"/>
      <c r="M29" s="489"/>
      <c r="N29" s="489"/>
      <c r="O29" s="489"/>
      <c r="P29" s="489"/>
      <c r="Q29" s="489"/>
    </row>
    <row r="30" spans="1:12" ht="14.25">
      <c r="A30" s="164"/>
      <c r="B30" s="165" t="s">
        <v>58</v>
      </c>
      <c r="C30" s="330">
        <f aca="true" t="shared" si="8" ref="C30:K30">C9+C12+C15+C18+C22+C29+C25</f>
        <v>51854.541</v>
      </c>
      <c r="D30" s="330">
        <f t="shared" si="8"/>
        <v>756.3</v>
      </c>
      <c r="E30" s="397">
        <f t="shared" si="1"/>
        <v>52610.841</v>
      </c>
      <c r="F30" s="330">
        <f t="shared" si="8"/>
        <v>0</v>
      </c>
      <c r="G30" s="330">
        <f t="shared" si="8"/>
        <v>0</v>
      </c>
      <c r="H30" s="330">
        <f t="shared" si="8"/>
        <v>0</v>
      </c>
      <c r="I30" s="330">
        <f t="shared" si="8"/>
        <v>0</v>
      </c>
      <c r="J30" s="330">
        <f t="shared" si="8"/>
        <v>0</v>
      </c>
      <c r="K30" s="330">
        <f t="shared" si="8"/>
        <v>52610.841</v>
      </c>
      <c r="L30" s="331"/>
    </row>
  </sheetData>
  <sheetProtection/>
  <mergeCells count="10">
    <mergeCell ref="H5:I5"/>
    <mergeCell ref="B2:M2"/>
    <mergeCell ref="A4:A5"/>
    <mergeCell ref="B4:B5"/>
    <mergeCell ref="C4:D4"/>
    <mergeCell ref="E4:E5"/>
    <mergeCell ref="J4:J5"/>
    <mergeCell ref="K4:K5"/>
    <mergeCell ref="L4:L5"/>
    <mergeCell ref="F5:G5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1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4.57421875" style="59" customWidth="1"/>
    <col min="2" max="2" width="25.140625" style="59" customWidth="1"/>
    <col min="3" max="3" width="12.7109375" style="59" customWidth="1"/>
    <col min="4" max="4" width="10.8515625" style="59" customWidth="1"/>
    <col min="5" max="5" width="12.00390625" style="59" customWidth="1"/>
    <col min="6" max="6" width="12.57421875" style="59" customWidth="1"/>
    <col min="7" max="7" width="15.140625" style="59" customWidth="1"/>
    <col min="8" max="8" width="10.140625" style="59" customWidth="1"/>
    <col min="9" max="9" width="10.00390625" style="59" customWidth="1"/>
    <col min="10" max="10" width="8.8515625" style="59" customWidth="1"/>
    <col min="11" max="11" width="11.8515625" style="59" customWidth="1"/>
    <col min="12" max="12" width="8.7109375" style="59" customWidth="1"/>
    <col min="13" max="13" width="9.00390625" style="59" customWidth="1"/>
    <col min="14" max="14" width="34.57421875" style="59" customWidth="1"/>
    <col min="15" max="16384" width="9.140625" style="59" customWidth="1"/>
  </cols>
  <sheetData>
    <row r="1" ht="1.5" customHeight="1"/>
    <row r="2" spans="1:13" ht="51.75" customHeight="1">
      <c r="A2" s="608" t="s">
        <v>950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</row>
    <row r="3" spans="2:14" ht="15" customHeight="1">
      <c r="B3" s="9"/>
      <c r="C3" s="9"/>
      <c r="D3" s="9"/>
      <c r="E3" s="9"/>
      <c r="F3" s="9"/>
      <c r="M3" s="12" t="s">
        <v>6</v>
      </c>
      <c r="N3" s="11"/>
    </row>
    <row r="4" spans="1:14" ht="100.5" customHeight="1">
      <c r="A4" s="593" t="s">
        <v>0</v>
      </c>
      <c r="B4" s="598" t="s">
        <v>31</v>
      </c>
      <c r="C4" s="617" t="s">
        <v>307</v>
      </c>
      <c r="D4" s="627"/>
      <c r="E4" s="628" t="s">
        <v>308</v>
      </c>
      <c r="F4" s="625" t="s">
        <v>309</v>
      </c>
      <c r="G4" s="13" t="s">
        <v>7</v>
      </c>
      <c r="H4" s="13" t="s">
        <v>8</v>
      </c>
      <c r="I4" s="13" t="s">
        <v>7</v>
      </c>
      <c r="J4" s="13" t="s">
        <v>8</v>
      </c>
      <c r="K4" s="630" t="s">
        <v>310</v>
      </c>
      <c r="L4" s="623" t="s">
        <v>311</v>
      </c>
      <c r="M4" s="633" t="s">
        <v>1</v>
      </c>
      <c r="N4" s="635" t="s">
        <v>12</v>
      </c>
    </row>
    <row r="5" spans="1:14" ht="28.5" customHeight="1">
      <c r="A5" s="593"/>
      <c r="B5" s="599"/>
      <c r="C5" s="1" t="s">
        <v>10</v>
      </c>
      <c r="D5" s="1" t="s">
        <v>5</v>
      </c>
      <c r="E5" s="629"/>
      <c r="F5" s="632"/>
      <c r="G5" s="617" t="s">
        <v>4</v>
      </c>
      <c r="H5" s="618"/>
      <c r="I5" s="617" t="s">
        <v>9</v>
      </c>
      <c r="J5" s="618"/>
      <c r="K5" s="631"/>
      <c r="L5" s="624"/>
      <c r="M5" s="634"/>
      <c r="N5" s="635"/>
    </row>
    <row r="6" spans="1:14" ht="17.25">
      <c r="A6" s="36"/>
      <c r="B6" s="61" t="s">
        <v>383</v>
      </c>
      <c r="C6" s="62"/>
      <c r="D6" s="62"/>
      <c r="E6" s="62"/>
      <c r="F6" s="18"/>
      <c r="G6" s="62"/>
      <c r="H6" s="62"/>
      <c r="I6" s="8"/>
      <c r="J6" s="8"/>
      <c r="K6" s="8"/>
      <c r="L6" s="16"/>
      <c r="M6" s="20"/>
      <c r="N6" s="63"/>
    </row>
    <row r="7" spans="1:14" ht="17.25">
      <c r="A7" s="79"/>
      <c r="B7" s="61" t="s">
        <v>300</v>
      </c>
      <c r="C7" s="62"/>
      <c r="D7" s="62"/>
      <c r="E7" s="62"/>
      <c r="F7" s="18"/>
      <c r="G7" s="62"/>
      <c r="H7" s="62"/>
      <c r="I7" s="8"/>
      <c r="J7" s="8"/>
      <c r="K7" s="8"/>
      <c r="L7" s="16"/>
      <c r="M7" s="20"/>
      <c r="N7" s="63"/>
    </row>
    <row r="8" spans="1:14" ht="17.25">
      <c r="A8" s="36">
        <v>1</v>
      </c>
      <c r="B8" s="176"/>
      <c r="C8" s="178"/>
      <c r="D8" s="178"/>
      <c r="E8" s="178"/>
      <c r="F8" s="18">
        <f>C8+D8+E8</f>
        <v>0</v>
      </c>
      <c r="G8" s="219"/>
      <c r="H8" s="6"/>
      <c r="I8" s="8"/>
      <c r="J8" s="8"/>
      <c r="K8" s="8"/>
      <c r="L8" s="16">
        <f>G8+H8+I8+J8+K8</f>
        <v>0</v>
      </c>
      <c r="M8" s="20">
        <f>L8+F8</f>
        <v>0</v>
      </c>
      <c r="N8" s="63"/>
    </row>
    <row r="9" spans="1:14" ht="40.5">
      <c r="A9" s="123">
        <v>1</v>
      </c>
      <c r="B9" s="151" t="s">
        <v>301</v>
      </c>
      <c r="C9" s="37">
        <v>0</v>
      </c>
      <c r="D9" s="37">
        <v>0</v>
      </c>
      <c r="E9" s="37">
        <v>0</v>
      </c>
      <c r="F9" s="18">
        <f>C9+D9+E9</f>
        <v>0</v>
      </c>
      <c r="G9" s="179">
        <v>0</v>
      </c>
      <c r="H9" s="6"/>
      <c r="I9" s="8">
        <v>0</v>
      </c>
      <c r="J9" s="8">
        <v>0</v>
      </c>
      <c r="K9" s="8">
        <v>0</v>
      </c>
      <c r="L9" s="16">
        <f>G9+H9+I9+J9+K9</f>
        <v>0</v>
      </c>
      <c r="M9" s="20">
        <f>L9+F9</f>
        <v>0</v>
      </c>
      <c r="N9" s="91" t="s">
        <v>302</v>
      </c>
    </row>
    <row r="10" spans="1:14" ht="16.5">
      <c r="A10" s="123"/>
      <c r="B10" s="57" t="s">
        <v>58</v>
      </c>
      <c r="C10" s="104">
        <f aca="true" t="shared" si="0" ref="C10:K10">SUM(C9:C9)</f>
        <v>0</v>
      </c>
      <c r="D10" s="104">
        <f t="shared" si="0"/>
        <v>0</v>
      </c>
      <c r="E10" s="104">
        <f t="shared" si="0"/>
        <v>0</v>
      </c>
      <c r="F10" s="104">
        <f t="shared" si="0"/>
        <v>0</v>
      </c>
      <c r="G10" s="104">
        <f t="shared" si="0"/>
        <v>0</v>
      </c>
      <c r="H10" s="104">
        <f t="shared" si="0"/>
        <v>0</v>
      </c>
      <c r="I10" s="104">
        <f t="shared" si="0"/>
        <v>0</v>
      </c>
      <c r="J10" s="104">
        <f t="shared" si="0"/>
        <v>0</v>
      </c>
      <c r="K10" s="104">
        <f t="shared" si="0"/>
        <v>0</v>
      </c>
      <c r="L10" s="16">
        <f>G10+H10+I10+J10+K10</f>
        <v>0</v>
      </c>
      <c r="M10" s="20">
        <f>L10+F10</f>
        <v>0</v>
      </c>
      <c r="N10" s="63"/>
    </row>
    <row r="11" ht="13.5">
      <c r="M11" s="131"/>
    </row>
    <row r="12" ht="13.5">
      <c r="M12" s="131"/>
    </row>
    <row r="13" ht="13.5">
      <c r="M13" s="131"/>
    </row>
  </sheetData>
  <sheetProtection/>
  <mergeCells count="12">
    <mergeCell ref="E4:E5"/>
    <mergeCell ref="K4:K5"/>
    <mergeCell ref="A2:M2"/>
    <mergeCell ref="F4:F5"/>
    <mergeCell ref="M4:M5"/>
    <mergeCell ref="N4:N5"/>
    <mergeCell ref="G5:H5"/>
    <mergeCell ref="I5:J5"/>
    <mergeCell ref="L4:L5"/>
    <mergeCell ref="A4:A5"/>
    <mergeCell ref="B4:B5"/>
    <mergeCell ref="C4:D4"/>
  </mergeCells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86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.421875" style="0" customWidth="1"/>
    <col min="2" max="2" width="15.7109375" style="0" customWidth="1"/>
    <col min="3" max="3" width="5.140625" style="0" customWidth="1"/>
    <col min="4" max="4" width="11.57421875" style="0" customWidth="1"/>
    <col min="5" max="5" width="11.421875" style="0" customWidth="1"/>
    <col min="6" max="6" width="11.8515625" style="0" customWidth="1"/>
    <col min="7" max="7" width="12.140625" style="0" customWidth="1"/>
    <col min="8" max="8" width="11.140625" style="0" customWidth="1"/>
    <col min="9" max="9" width="6.140625" style="0" customWidth="1"/>
    <col min="10" max="10" width="8.140625" style="0" customWidth="1"/>
    <col min="11" max="11" width="7.140625" style="0" customWidth="1"/>
    <col min="12" max="12" width="10.421875" style="0" customWidth="1"/>
    <col min="13" max="13" width="9.00390625" style="0" customWidth="1"/>
    <col min="14" max="14" width="9.57421875" style="0" customWidth="1"/>
    <col min="15" max="15" width="10.140625" style="0" customWidth="1"/>
    <col min="16" max="16" width="6.7109375" style="0" customWidth="1"/>
    <col min="17" max="18" width="11.8515625" style="0" customWidth="1"/>
    <col min="19" max="19" width="10.00390625" style="0" customWidth="1"/>
  </cols>
  <sheetData>
    <row r="1" ht="1.5" customHeight="1"/>
    <row r="2" spans="1:19" ht="69.75" customHeight="1">
      <c r="A2" s="608" t="s">
        <v>915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21"/>
      <c r="S2" s="21"/>
    </row>
    <row r="3" spans="2:19" ht="15" customHeight="1">
      <c r="B3" s="9"/>
      <c r="C3" s="9"/>
      <c r="D3" s="9"/>
      <c r="E3" s="9"/>
      <c r="F3" s="9"/>
      <c r="G3" s="9"/>
      <c r="H3" s="9"/>
      <c r="I3" s="9"/>
      <c r="Q3" s="12" t="s">
        <v>6</v>
      </c>
      <c r="R3" s="12"/>
      <c r="S3" s="12"/>
    </row>
    <row r="4" spans="1:19" ht="149.25" customHeight="1">
      <c r="A4" s="598" t="s">
        <v>0</v>
      </c>
      <c r="B4" s="598" t="s">
        <v>13</v>
      </c>
      <c r="C4" s="615" t="s">
        <v>656</v>
      </c>
      <c r="D4" s="617" t="s">
        <v>24</v>
      </c>
      <c r="E4" s="618"/>
      <c r="F4" s="625" t="s">
        <v>916</v>
      </c>
      <c r="G4" s="625" t="s">
        <v>873</v>
      </c>
      <c r="H4" s="625" t="s">
        <v>539</v>
      </c>
      <c r="I4" s="615" t="s">
        <v>656</v>
      </c>
      <c r="J4" s="13" t="s">
        <v>25</v>
      </c>
      <c r="K4" s="13" t="s">
        <v>27</v>
      </c>
      <c r="L4" s="13" t="s">
        <v>28</v>
      </c>
      <c r="M4" s="13" t="s">
        <v>29</v>
      </c>
      <c r="N4" s="623" t="s">
        <v>917</v>
      </c>
      <c r="O4" s="623" t="s">
        <v>874</v>
      </c>
      <c r="P4" s="625" t="s">
        <v>539</v>
      </c>
      <c r="Q4" s="621" t="s">
        <v>918</v>
      </c>
      <c r="R4" s="621" t="s">
        <v>875</v>
      </c>
      <c r="S4" s="606" t="s">
        <v>537</v>
      </c>
    </row>
    <row r="5" spans="1:19" ht="28.5" customHeight="1">
      <c r="A5" s="599"/>
      <c r="B5" s="599"/>
      <c r="C5" s="616"/>
      <c r="D5" s="1" t="s">
        <v>10</v>
      </c>
      <c r="E5" s="1" t="s">
        <v>5</v>
      </c>
      <c r="F5" s="626"/>
      <c r="G5" s="626"/>
      <c r="H5" s="626"/>
      <c r="I5" s="616"/>
      <c r="J5" s="617" t="s">
        <v>4</v>
      </c>
      <c r="K5" s="618"/>
      <c r="L5" s="617" t="s">
        <v>9</v>
      </c>
      <c r="M5" s="618"/>
      <c r="N5" s="624"/>
      <c r="O5" s="624"/>
      <c r="P5" s="626"/>
      <c r="Q5" s="622"/>
      <c r="R5" s="622"/>
      <c r="S5" s="607"/>
    </row>
    <row r="6" spans="1:19" ht="15.75" customHeight="1">
      <c r="A6" s="360">
        <v>1</v>
      </c>
      <c r="B6" s="364">
        <v>2</v>
      </c>
      <c r="C6" s="364"/>
      <c r="D6" s="251">
        <v>3</v>
      </c>
      <c r="E6" s="251">
        <v>4</v>
      </c>
      <c r="F6" s="359">
        <v>5</v>
      </c>
      <c r="G6" s="366">
        <v>6</v>
      </c>
      <c r="H6" s="366" t="s">
        <v>544</v>
      </c>
      <c r="I6" s="39"/>
      <c r="J6" s="251">
        <v>8</v>
      </c>
      <c r="K6" s="251">
        <v>9</v>
      </c>
      <c r="L6" s="251">
        <v>10</v>
      </c>
      <c r="M6" s="251">
        <v>11</v>
      </c>
      <c r="N6" s="362">
        <v>12</v>
      </c>
      <c r="O6" s="362">
        <v>13</v>
      </c>
      <c r="P6" s="362" t="s">
        <v>545</v>
      </c>
      <c r="Q6" s="588">
        <v>15</v>
      </c>
      <c r="R6" s="367">
        <v>16</v>
      </c>
      <c r="S6" s="588" t="s">
        <v>546</v>
      </c>
    </row>
    <row r="7" spans="1:19" ht="27.75" customHeight="1">
      <c r="A7" s="2">
        <v>1</v>
      </c>
      <c r="B7" s="2" t="s">
        <v>2</v>
      </c>
      <c r="C7" s="2">
        <v>4</v>
      </c>
      <c r="D7" s="39">
        <v>1649</v>
      </c>
      <c r="E7" s="39">
        <v>28684.6</v>
      </c>
      <c r="F7" s="40">
        <v>30333.6</v>
      </c>
      <c r="G7" s="40">
        <v>35565.6</v>
      </c>
      <c r="H7" s="40">
        <f>F7-G7</f>
        <v>-5232</v>
      </c>
      <c r="I7" s="2">
        <v>0</v>
      </c>
      <c r="J7" s="39">
        <v>0</v>
      </c>
      <c r="K7" s="39">
        <v>0</v>
      </c>
      <c r="L7" s="39">
        <v>0</v>
      </c>
      <c r="M7" s="39">
        <v>0</v>
      </c>
      <c r="N7" s="40">
        <f aca="true" t="shared" si="0" ref="N7:N16">J7+K7+L7+M7</f>
        <v>0</v>
      </c>
      <c r="O7" s="40">
        <v>0</v>
      </c>
      <c r="P7" s="40">
        <f>N7-O7</f>
        <v>0</v>
      </c>
      <c r="Q7" s="332">
        <f>F7+N7</f>
        <v>30333.6</v>
      </c>
      <c r="R7" s="365">
        <v>35565.6</v>
      </c>
      <c r="S7" s="332">
        <f>Q7-R7</f>
        <v>-5232</v>
      </c>
    </row>
    <row r="8" spans="1:28" ht="28.5" customHeight="1">
      <c r="A8" s="2">
        <v>2</v>
      </c>
      <c r="B8" s="2" t="s">
        <v>14</v>
      </c>
      <c r="C8" s="2">
        <v>2</v>
      </c>
      <c r="D8" s="39">
        <v>4267</v>
      </c>
      <c r="E8" s="39">
        <v>5067.7</v>
      </c>
      <c r="F8" s="40">
        <v>9334.7</v>
      </c>
      <c r="G8" s="40">
        <v>9334.7</v>
      </c>
      <c r="H8" s="40">
        <f aca="true" t="shared" si="1" ref="H8:H16">F8-G8</f>
        <v>0</v>
      </c>
      <c r="I8" s="2">
        <v>0</v>
      </c>
      <c r="J8" s="39">
        <v>0</v>
      </c>
      <c r="K8" s="39">
        <v>0</v>
      </c>
      <c r="L8" s="39">
        <v>0</v>
      </c>
      <c r="M8" s="39">
        <v>0</v>
      </c>
      <c r="N8" s="40">
        <f t="shared" si="0"/>
        <v>0</v>
      </c>
      <c r="O8" s="40">
        <v>0</v>
      </c>
      <c r="P8" s="40">
        <f aca="true" t="shared" si="2" ref="P8:P16">N8-O8</f>
        <v>0</v>
      </c>
      <c r="Q8" s="332">
        <f aca="true" t="shared" si="3" ref="Q8:Q16">F8+N8</f>
        <v>9334.7</v>
      </c>
      <c r="R8" s="365">
        <v>9334.7</v>
      </c>
      <c r="S8" s="332">
        <f aca="true" t="shared" si="4" ref="S8:S16">Q8-R8</f>
        <v>0</v>
      </c>
      <c r="T8" s="23"/>
      <c r="W8" s="23"/>
      <c r="X8" s="23"/>
      <c r="Y8" s="23"/>
      <c r="Z8" s="23"/>
      <c r="AA8" s="23"/>
      <c r="AB8" s="23"/>
    </row>
    <row r="9" spans="1:28" ht="24" customHeight="1">
      <c r="A9" s="2">
        <v>3</v>
      </c>
      <c r="B9" s="2" t="s">
        <v>15</v>
      </c>
      <c r="C9" s="2">
        <v>8</v>
      </c>
      <c r="D9" s="39">
        <v>15293.6</v>
      </c>
      <c r="E9" s="39">
        <v>6101.4</v>
      </c>
      <c r="F9" s="40">
        <v>21395</v>
      </c>
      <c r="G9" s="40">
        <v>21135</v>
      </c>
      <c r="H9" s="40">
        <f t="shared" si="1"/>
        <v>260</v>
      </c>
      <c r="I9" s="2">
        <v>1</v>
      </c>
      <c r="J9" s="7">
        <v>0</v>
      </c>
      <c r="K9" s="7">
        <v>0</v>
      </c>
      <c r="L9" s="6">
        <v>0</v>
      </c>
      <c r="M9" s="39">
        <v>1596.1</v>
      </c>
      <c r="N9" s="40">
        <f t="shared" si="0"/>
        <v>1596.1</v>
      </c>
      <c r="O9" s="40">
        <v>1596.1</v>
      </c>
      <c r="P9" s="40">
        <f t="shared" si="2"/>
        <v>0</v>
      </c>
      <c r="Q9" s="332">
        <f t="shared" si="3"/>
        <v>22991.1</v>
      </c>
      <c r="R9" s="365">
        <v>22731.1</v>
      </c>
      <c r="S9" s="332">
        <f t="shared" si="4"/>
        <v>260</v>
      </c>
      <c r="T9" s="14"/>
      <c r="U9" s="14"/>
      <c r="V9" s="14"/>
      <c r="W9" s="14"/>
      <c r="X9" s="14"/>
      <c r="Y9" s="23"/>
      <c r="Z9" s="23"/>
      <c r="AA9" s="23"/>
      <c r="AB9" s="23"/>
    </row>
    <row r="10" spans="1:19" ht="30.75" customHeight="1">
      <c r="A10" s="2">
        <v>4</v>
      </c>
      <c r="B10" s="2" t="s">
        <v>16</v>
      </c>
      <c r="C10" s="2">
        <v>9</v>
      </c>
      <c r="D10" s="39">
        <v>19450.6</v>
      </c>
      <c r="E10" s="39">
        <v>13112.6</v>
      </c>
      <c r="F10" s="40">
        <v>32563.199999999997</v>
      </c>
      <c r="G10" s="40">
        <v>32563.199999999997</v>
      </c>
      <c r="H10" s="40">
        <f t="shared" si="1"/>
        <v>0</v>
      </c>
      <c r="I10" s="2">
        <v>1</v>
      </c>
      <c r="J10" s="39">
        <v>0</v>
      </c>
      <c r="K10" s="39">
        <v>0</v>
      </c>
      <c r="L10" s="39">
        <v>1021.7</v>
      </c>
      <c r="M10" s="39">
        <v>0</v>
      </c>
      <c r="N10" s="40">
        <f t="shared" si="0"/>
        <v>1021.7</v>
      </c>
      <c r="O10" s="40">
        <v>1021.7</v>
      </c>
      <c r="P10" s="40">
        <f t="shared" si="2"/>
        <v>0</v>
      </c>
      <c r="Q10" s="332">
        <f t="shared" si="3"/>
        <v>33584.899999999994</v>
      </c>
      <c r="R10" s="365">
        <v>33584.899999999994</v>
      </c>
      <c r="S10" s="332">
        <f t="shared" si="4"/>
        <v>0</v>
      </c>
    </row>
    <row r="11" spans="1:19" ht="30.75" customHeight="1">
      <c r="A11" s="2">
        <v>5</v>
      </c>
      <c r="B11" s="2" t="s">
        <v>17</v>
      </c>
      <c r="C11" s="2">
        <v>0</v>
      </c>
      <c r="D11" s="39">
        <v>0</v>
      </c>
      <c r="E11" s="39">
        <v>0</v>
      </c>
      <c r="F11" s="40">
        <f>D11+E11</f>
        <v>0</v>
      </c>
      <c r="G11" s="40">
        <v>0</v>
      </c>
      <c r="H11" s="40">
        <f t="shared" si="1"/>
        <v>0</v>
      </c>
      <c r="I11" s="2">
        <v>0</v>
      </c>
      <c r="J11" s="39">
        <v>0</v>
      </c>
      <c r="K11" s="39">
        <v>0</v>
      </c>
      <c r="L11" s="39">
        <v>0</v>
      </c>
      <c r="M11" s="39">
        <v>0</v>
      </c>
      <c r="N11" s="40">
        <f t="shared" si="0"/>
        <v>0</v>
      </c>
      <c r="O11" s="40">
        <v>0</v>
      </c>
      <c r="P11" s="40">
        <f t="shared" si="2"/>
        <v>0</v>
      </c>
      <c r="Q11" s="332">
        <f t="shared" si="3"/>
        <v>0</v>
      </c>
      <c r="R11" s="365">
        <v>0</v>
      </c>
      <c r="S11" s="332">
        <f t="shared" si="4"/>
        <v>0</v>
      </c>
    </row>
    <row r="12" spans="1:19" ht="27" customHeight="1">
      <c r="A12" s="2">
        <v>6</v>
      </c>
      <c r="B12" s="2" t="s">
        <v>18</v>
      </c>
      <c r="C12" s="2">
        <v>9</v>
      </c>
      <c r="D12" s="39">
        <v>37266.365000000005</v>
      </c>
      <c r="E12" s="39">
        <v>20765.200000000004</v>
      </c>
      <c r="F12" s="40">
        <v>58031.56500000001</v>
      </c>
      <c r="G12" s="40">
        <v>53378.565</v>
      </c>
      <c r="H12" s="40">
        <f t="shared" si="1"/>
        <v>4653.000000000007</v>
      </c>
      <c r="I12" s="2">
        <v>0</v>
      </c>
      <c r="J12" s="7">
        <v>0</v>
      </c>
      <c r="K12" s="7">
        <v>0</v>
      </c>
      <c r="L12" s="6">
        <v>0</v>
      </c>
      <c r="M12" s="39">
        <v>0</v>
      </c>
      <c r="N12" s="40">
        <f t="shared" si="0"/>
        <v>0</v>
      </c>
      <c r="O12" s="40">
        <v>0</v>
      </c>
      <c r="P12" s="40">
        <f t="shared" si="2"/>
        <v>0</v>
      </c>
      <c r="Q12" s="332">
        <f t="shared" si="3"/>
        <v>58031.56500000001</v>
      </c>
      <c r="R12" s="365">
        <v>53378.565</v>
      </c>
      <c r="S12" s="332">
        <f t="shared" si="4"/>
        <v>4653.000000000007</v>
      </c>
    </row>
    <row r="13" spans="1:19" ht="26.25" customHeight="1">
      <c r="A13" s="2">
        <v>7</v>
      </c>
      <c r="B13" s="2" t="s">
        <v>19</v>
      </c>
      <c r="C13" s="2">
        <v>3</v>
      </c>
      <c r="D13" s="39">
        <v>2675.9</v>
      </c>
      <c r="E13" s="39">
        <v>5532.9</v>
      </c>
      <c r="F13" s="40">
        <v>8208.8</v>
      </c>
      <c r="G13" s="40">
        <v>8208.8</v>
      </c>
      <c r="H13" s="40">
        <f t="shared" si="1"/>
        <v>0</v>
      </c>
      <c r="I13" s="2">
        <v>0</v>
      </c>
      <c r="J13" s="39">
        <v>0</v>
      </c>
      <c r="K13" s="39">
        <v>0</v>
      </c>
      <c r="L13" s="39">
        <v>0</v>
      </c>
      <c r="M13" s="39">
        <v>0</v>
      </c>
      <c r="N13" s="40">
        <f t="shared" si="0"/>
        <v>0</v>
      </c>
      <c r="O13" s="40">
        <v>0</v>
      </c>
      <c r="P13" s="40">
        <f t="shared" si="2"/>
        <v>0</v>
      </c>
      <c r="Q13" s="332">
        <f t="shared" si="3"/>
        <v>8208.8</v>
      </c>
      <c r="R13" s="365">
        <v>8208.8</v>
      </c>
      <c r="S13" s="332">
        <f t="shared" si="4"/>
        <v>0</v>
      </c>
    </row>
    <row r="14" spans="1:19" ht="27.75" customHeight="1">
      <c r="A14" s="2">
        <v>8</v>
      </c>
      <c r="B14" s="2" t="s">
        <v>20</v>
      </c>
      <c r="C14" s="2">
        <v>7</v>
      </c>
      <c r="D14" s="39">
        <v>51854.541</v>
      </c>
      <c r="E14" s="39">
        <v>756.3</v>
      </c>
      <c r="F14" s="40">
        <v>52610.841</v>
      </c>
      <c r="G14" s="40">
        <v>52582.341</v>
      </c>
      <c r="H14" s="40">
        <f t="shared" si="1"/>
        <v>28.5</v>
      </c>
      <c r="I14" s="2">
        <v>0</v>
      </c>
      <c r="J14" s="39">
        <v>0</v>
      </c>
      <c r="K14" s="39">
        <v>0</v>
      </c>
      <c r="L14" s="39">
        <v>0</v>
      </c>
      <c r="M14" s="39">
        <v>0</v>
      </c>
      <c r="N14" s="40">
        <f t="shared" si="0"/>
        <v>0</v>
      </c>
      <c r="O14" s="40">
        <v>0</v>
      </c>
      <c r="P14" s="40">
        <f t="shared" si="2"/>
        <v>0</v>
      </c>
      <c r="Q14" s="332">
        <f t="shared" si="3"/>
        <v>52610.841</v>
      </c>
      <c r="R14" s="365">
        <v>52582.341</v>
      </c>
      <c r="S14" s="332">
        <f t="shared" si="4"/>
        <v>28.5</v>
      </c>
    </row>
    <row r="15" spans="1:19" ht="30.75" customHeight="1">
      <c r="A15" s="2">
        <v>9</v>
      </c>
      <c r="B15" s="2" t="s">
        <v>21</v>
      </c>
      <c r="C15" s="2">
        <v>0</v>
      </c>
      <c r="D15" s="39">
        <v>0</v>
      </c>
      <c r="E15" s="39">
        <v>0</v>
      </c>
      <c r="F15" s="40">
        <f>D15+E15</f>
        <v>0</v>
      </c>
      <c r="G15" s="40">
        <v>0</v>
      </c>
      <c r="H15" s="40">
        <f t="shared" si="1"/>
        <v>0</v>
      </c>
      <c r="I15" s="2">
        <v>0</v>
      </c>
      <c r="J15" s="39">
        <v>0</v>
      </c>
      <c r="K15" s="39">
        <v>0</v>
      </c>
      <c r="L15" s="39">
        <v>0</v>
      </c>
      <c r="M15" s="39">
        <v>0</v>
      </c>
      <c r="N15" s="40">
        <f t="shared" si="0"/>
        <v>0</v>
      </c>
      <c r="O15" s="40">
        <v>0</v>
      </c>
      <c r="P15" s="40">
        <f t="shared" si="2"/>
        <v>0</v>
      </c>
      <c r="Q15" s="332">
        <f t="shared" si="3"/>
        <v>0</v>
      </c>
      <c r="R15" s="365">
        <v>0</v>
      </c>
      <c r="S15" s="332">
        <f t="shared" si="4"/>
        <v>0</v>
      </c>
    </row>
    <row r="16" spans="1:19" ht="27" customHeight="1">
      <c r="A16" s="29">
        <v>10</v>
      </c>
      <c r="B16" s="589" t="s">
        <v>22</v>
      </c>
      <c r="C16" s="589">
        <v>2</v>
      </c>
      <c r="D16" s="39">
        <v>1086.2</v>
      </c>
      <c r="E16" s="39">
        <v>2344.1</v>
      </c>
      <c r="F16" s="40">
        <v>3430.3</v>
      </c>
      <c r="G16" s="40">
        <v>4193.2</v>
      </c>
      <c r="H16" s="40">
        <f t="shared" si="1"/>
        <v>-762.8999999999996</v>
      </c>
      <c r="I16" s="2">
        <v>0</v>
      </c>
      <c r="J16" s="39">
        <v>0</v>
      </c>
      <c r="K16" s="39">
        <v>0</v>
      </c>
      <c r="L16" s="39">
        <v>0</v>
      </c>
      <c r="M16" s="39">
        <v>0</v>
      </c>
      <c r="N16" s="40">
        <f t="shared" si="0"/>
        <v>0</v>
      </c>
      <c r="O16" s="40">
        <v>0</v>
      </c>
      <c r="P16" s="40">
        <f t="shared" si="2"/>
        <v>0</v>
      </c>
      <c r="Q16" s="332">
        <f t="shared" si="3"/>
        <v>3430.3</v>
      </c>
      <c r="R16" s="365">
        <v>4193.2</v>
      </c>
      <c r="S16" s="332">
        <f t="shared" si="4"/>
        <v>-762.8999999999996</v>
      </c>
    </row>
    <row r="17" spans="1:20" ht="28.5" customHeight="1">
      <c r="A17" s="619" t="s">
        <v>23</v>
      </c>
      <c r="B17" s="620"/>
      <c r="C17" s="565">
        <f>SUM(C7:C16)</f>
        <v>44</v>
      </c>
      <c r="D17" s="39">
        <f>SUM(D7:D16)</f>
        <v>133543.206</v>
      </c>
      <c r="E17" s="39">
        <f>SUM(E7:E16)</f>
        <v>82364.8</v>
      </c>
      <c r="F17" s="40">
        <f>SUM(F7:F16)</f>
        <v>215908.006</v>
      </c>
      <c r="G17" s="40">
        <f>SUM(G7:G16)</f>
        <v>216961.40600000002</v>
      </c>
      <c r="H17" s="40">
        <f>F17-G17</f>
        <v>-1053.4000000000233</v>
      </c>
      <c r="I17" s="29">
        <f>SUM(I7:I16)</f>
        <v>2</v>
      </c>
      <c r="J17" s="39">
        <f aca="true" t="shared" si="5" ref="J17:O17">SUM(J7:J16)</f>
        <v>0</v>
      </c>
      <c r="K17" s="39">
        <f t="shared" si="5"/>
        <v>0</v>
      </c>
      <c r="L17" s="39">
        <f t="shared" si="5"/>
        <v>1021.7</v>
      </c>
      <c r="M17" s="39">
        <f t="shared" si="5"/>
        <v>1596.1</v>
      </c>
      <c r="N17" s="40">
        <f t="shared" si="5"/>
        <v>2617.8</v>
      </c>
      <c r="O17" s="40">
        <f t="shared" si="5"/>
        <v>2617.8</v>
      </c>
      <c r="P17" s="40">
        <f>N17-O17</f>
        <v>0</v>
      </c>
      <c r="Q17" s="365">
        <f>SUM(Q7:Q16)</f>
        <v>218525.80599999998</v>
      </c>
      <c r="R17" s="365">
        <f>SUM(R7:R16)</f>
        <v>219579.206</v>
      </c>
      <c r="S17" s="332">
        <f>Q17-R17</f>
        <v>-1053.4000000000233</v>
      </c>
      <c r="T17" s="27"/>
    </row>
    <row r="18" spans="1:20" ht="17.25">
      <c r="A18" s="24"/>
      <c r="B18" s="25"/>
      <c r="C18" s="25"/>
      <c r="D18" s="26"/>
      <c r="E18" s="26"/>
      <c r="F18" s="14"/>
      <c r="G18" s="14"/>
      <c r="H18" s="14"/>
      <c r="I18" s="14"/>
      <c r="J18" s="27"/>
      <c r="K18" s="27"/>
      <c r="L18" s="14"/>
      <c r="M18" s="28"/>
      <c r="N18" s="27"/>
      <c r="O18" s="27"/>
      <c r="P18" s="27"/>
      <c r="Q18" s="14"/>
      <c r="R18" s="14"/>
      <c r="S18" s="14"/>
      <c r="T18" s="27"/>
    </row>
    <row r="19" spans="1:20" ht="17.25">
      <c r="A19" s="24"/>
      <c r="B19" s="25"/>
      <c r="C19" s="25"/>
      <c r="D19" s="26"/>
      <c r="E19" s="73"/>
      <c r="F19" s="73"/>
      <c r="G19" s="73"/>
      <c r="H19" s="73"/>
      <c r="I19" s="73"/>
      <c r="J19" s="27"/>
      <c r="K19" s="27"/>
      <c r="L19" s="14"/>
      <c r="M19" s="28"/>
      <c r="N19" s="27"/>
      <c r="O19" s="27"/>
      <c r="P19" s="27"/>
      <c r="Q19" s="14"/>
      <c r="R19" s="14"/>
      <c r="S19" s="14"/>
      <c r="T19" s="27"/>
    </row>
    <row r="20" spans="1:20" ht="17.25">
      <c r="A20" s="24"/>
      <c r="B20" s="25"/>
      <c r="C20" s="25"/>
      <c r="D20" s="26"/>
      <c r="E20" s="26"/>
      <c r="F20" s="26"/>
      <c r="G20" s="26"/>
      <c r="H20" s="26"/>
      <c r="I20" s="26"/>
      <c r="J20" s="27"/>
      <c r="K20" s="27"/>
      <c r="L20" s="14"/>
      <c r="M20" s="28"/>
      <c r="N20" s="27"/>
      <c r="O20" s="27"/>
      <c r="P20" s="27"/>
      <c r="Q20" s="14"/>
      <c r="R20" s="14"/>
      <c r="S20" s="14"/>
      <c r="T20" s="27"/>
    </row>
    <row r="21" spans="1:20" ht="17.25">
      <c r="A21" s="24"/>
      <c r="B21" s="25"/>
      <c r="C21" s="25"/>
      <c r="D21" s="26"/>
      <c r="E21" s="26"/>
      <c r="F21" s="26"/>
      <c r="G21" s="26"/>
      <c r="H21" s="26"/>
      <c r="I21" s="26"/>
      <c r="J21" s="27"/>
      <c r="K21" s="27"/>
      <c r="L21" s="14"/>
      <c r="M21" s="28"/>
      <c r="N21" s="27"/>
      <c r="O21" s="27"/>
      <c r="P21" s="27"/>
      <c r="Q21" s="14"/>
      <c r="R21" s="14"/>
      <c r="S21" s="14"/>
      <c r="T21" s="27"/>
    </row>
    <row r="22" spans="1:20" ht="17.25">
      <c r="A22" s="24"/>
      <c r="B22" s="25"/>
      <c r="C22" s="25"/>
      <c r="D22" s="14"/>
      <c r="E22" s="14"/>
      <c r="F22" s="14"/>
      <c r="G22" s="14"/>
      <c r="H22" s="14"/>
      <c r="I22" s="14"/>
      <c r="J22" s="27"/>
      <c r="K22" s="27"/>
      <c r="L22" s="14"/>
      <c r="M22" s="28"/>
      <c r="N22" s="27"/>
      <c r="O22" s="27"/>
      <c r="P22" s="27"/>
      <c r="Q22" s="14"/>
      <c r="R22" s="14"/>
      <c r="S22" s="14"/>
      <c r="T22" s="27"/>
    </row>
    <row r="23" spans="1:20" ht="17.25">
      <c r="A23" s="24"/>
      <c r="B23" s="25"/>
      <c r="C23" s="25"/>
      <c r="D23" s="14"/>
      <c r="E23" s="14"/>
      <c r="F23" s="14"/>
      <c r="G23" s="14"/>
      <c r="H23" s="14"/>
      <c r="I23" s="14"/>
      <c r="J23" s="27"/>
      <c r="K23" s="27"/>
      <c r="L23" s="14"/>
      <c r="M23" s="28"/>
      <c r="N23" s="27"/>
      <c r="O23" s="27"/>
      <c r="P23" s="27"/>
      <c r="Q23" s="14"/>
      <c r="R23" s="14"/>
      <c r="S23" s="14"/>
      <c r="T23" s="27"/>
    </row>
    <row r="24" spans="1:20" ht="17.25">
      <c r="A24" s="24"/>
      <c r="B24" s="25"/>
      <c r="C24" s="25"/>
      <c r="D24" s="14"/>
      <c r="E24" s="14"/>
      <c r="F24" s="14"/>
      <c r="G24" s="14"/>
      <c r="H24" s="14"/>
      <c r="I24" s="14"/>
      <c r="J24" s="27"/>
      <c r="K24" s="27"/>
      <c r="L24" s="14"/>
      <c r="M24" s="28"/>
      <c r="N24" s="27"/>
      <c r="O24" s="27"/>
      <c r="P24" s="27"/>
      <c r="Q24" s="14"/>
      <c r="R24" s="14"/>
      <c r="S24" s="14"/>
      <c r="T24" s="27"/>
    </row>
    <row r="25" spans="1:20" ht="17.25">
      <c r="A25" s="24"/>
      <c r="B25" s="25"/>
      <c r="C25" s="25"/>
      <c r="D25" s="14"/>
      <c r="E25" s="14"/>
      <c r="F25" s="14"/>
      <c r="G25" s="14"/>
      <c r="H25" s="14"/>
      <c r="I25" s="14"/>
      <c r="J25" s="27"/>
      <c r="K25" s="27"/>
      <c r="L25" s="14"/>
      <c r="M25" s="28"/>
      <c r="N25" s="27"/>
      <c r="O25" s="27"/>
      <c r="P25" s="27"/>
      <c r="Q25" s="14"/>
      <c r="R25" s="14"/>
      <c r="S25" s="14"/>
      <c r="T25" s="27"/>
    </row>
    <row r="26" spans="1:20" ht="17.25">
      <c r="A26" s="24"/>
      <c r="B26" s="25"/>
      <c r="C26" s="25"/>
      <c r="D26" s="14"/>
      <c r="E26" s="14"/>
      <c r="F26" s="14"/>
      <c r="G26" s="14"/>
      <c r="H26" s="14"/>
      <c r="I26" s="14"/>
      <c r="J26" s="27"/>
      <c r="K26" s="27"/>
      <c r="L26" s="14"/>
      <c r="M26" s="28"/>
      <c r="N26" s="27"/>
      <c r="O26" s="27"/>
      <c r="P26" s="27"/>
      <c r="Q26" s="25"/>
      <c r="R26" s="25"/>
      <c r="S26" s="25"/>
      <c r="T26" s="26"/>
    </row>
    <row r="27" spans="1:20" ht="17.25">
      <c r="A27" s="24"/>
      <c r="B27" s="25"/>
      <c r="C27" s="25"/>
      <c r="D27" s="26"/>
      <c r="E27" s="26"/>
      <c r="F27" s="25"/>
      <c r="G27" s="25"/>
      <c r="H27" s="25"/>
      <c r="I27" s="25"/>
      <c r="J27" s="26"/>
      <c r="K27" s="26"/>
      <c r="L27" s="25"/>
      <c r="M27" s="26"/>
      <c r="N27" s="26"/>
      <c r="O27" s="26"/>
      <c r="P27" s="26"/>
      <c r="Q27" s="14"/>
      <c r="R27" s="14"/>
      <c r="S27" s="14"/>
      <c r="T27" s="27"/>
    </row>
    <row r="28" spans="1:20" ht="17.25">
      <c r="A28" s="24"/>
      <c r="B28" s="25"/>
      <c r="C28" s="25"/>
      <c r="D28" s="26"/>
      <c r="E28" s="26"/>
      <c r="F28" s="25"/>
      <c r="G28" s="25"/>
      <c r="H28" s="25"/>
      <c r="I28" s="25"/>
      <c r="J28" s="26"/>
      <c r="K28" s="26"/>
      <c r="L28" s="25"/>
      <c r="M28" s="26"/>
      <c r="N28" s="26"/>
      <c r="O28" s="26"/>
      <c r="P28" s="26"/>
      <c r="Q28" s="14"/>
      <c r="R28" s="14"/>
      <c r="S28" s="14"/>
      <c r="T28" s="27"/>
    </row>
    <row r="29" spans="1:20" ht="17.25">
      <c r="A29" s="31"/>
      <c r="B29" s="25"/>
      <c r="C29" s="25"/>
      <c r="D29" s="26"/>
      <c r="E29" s="26"/>
      <c r="F29" s="25"/>
      <c r="G29" s="25"/>
      <c r="H29" s="25"/>
      <c r="I29" s="25"/>
      <c r="J29" s="26"/>
      <c r="K29" s="26"/>
      <c r="L29" s="25"/>
      <c r="M29" s="26"/>
      <c r="N29" s="26"/>
      <c r="O29" s="26"/>
      <c r="P29" s="26"/>
      <c r="Q29" s="14"/>
      <c r="R29" s="14"/>
      <c r="S29" s="14"/>
      <c r="T29" s="27"/>
    </row>
    <row r="30" spans="1:20" ht="17.25">
      <c r="A30" s="31"/>
      <c r="B30" s="25"/>
      <c r="C30" s="25"/>
      <c r="D30" s="26"/>
      <c r="E30" s="26"/>
      <c r="F30" s="25"/>
      <c r="G30" s="25"/>
      <c r="H30" s="25"/>
      <c r="I30" s="25"/>
      <c r="J30" s="26"/>
      <c r="K30" s="26"/>
      <c r="L30" s="25"/>
      <c r="M30" s="26"/>
      <c r="N30" s="27"/>
      <c r="O30" s="27"/>
      <c r="P30" s="27"/>
      <c r="Q30" s="14"/>
      <c r="R30" s="14"/>
      <c r="S30" s="14"/>
      <c r="T30" s="27"/>
    </row>
    <row r="31" spans="1:20" ht="17.25">
      <c r="A31" s="31"/>
      <c r="B31" s="25"/>
      <c r="C31" s="25"/>
      <c r="D31" s="14"/>
      <c r="E31" s="14"/>
      <c r="F31" s="25"/>
      <c r="G31" s="25"/>
      <c r="H31" s="25"/>
      <c r="I31" s="25"/>
      <c r="J31" s="14"/>
      <c r="K31" s="14"/>
      <c r="L31" s="25"/>
      <c r="M31" s="14"/>
      <c r="N31" s="27"/>
      <c r="O31" s="27"/>
      <c r="P31" s="27"/>
      <c r="Q31" s="14"/>
      <c r="R31" s="14"/>
      <c r="S31" s="14"/>
      <c r="T31" s="27"/>
    </row>
    <row r="32" spans="1:20" ht="17.25">
      <c r="A32" s="24"/>
      <c r="B32" s="25"/>
      <c r="C32" s="25"/>
      <c r="D32" s="26"/>
      <c r="E32" s="26"/>
      <c r="F32" s="26"/>
      <c r="G32" s="26"/>
      <c r="H32" s="26"/>
      <c r="I32" s="26"/>
      <c r="J32" s="27"/>
      <c r="K32" s="27"/>
      <c r="L32" s="14"/>
      <c r="M32" s="28"/>
      <c r="N32" s="27"/>
      <c r="O32" s="27"/>
      <c r="P32" s="27"/>
      <c r="Q32" s="14"/>
      <c r="R32" s="14"/>
      <c r="S32" s="14"/>
      <c r="T32" s="27"/>
    </row>
    <row r="33" spans="1:20" ht="17.25">
      <c r="A33" s="24"/>
      <c r="B33" s="25"/>
      <c r="C33" s="25"/>
      <c r="D33" s="26"/>
      <c r="E33" s="26"/>
      <c r="F33" s="26"/>
      <c r="G33" s="26"/>
      <c r="H33" s="26"/>
      <c r="I33" s="26"/>
      <c r="J33" s="27"/>
      <c r="K33" s="27"/>
      <c r="L33" s="14"/>
      <c r="M33" s="28"/>
      <c r="N33" s="27"/>
      <c r="O33" s="27"/>
      <c r="P33" s="27"/>
      <c r="Q33" s="14"/>
      <c r="R33" s="14"/>
      <c r="S33" s="14"/>
      <c r="T33" s="27"/>
    </row>
    <row r="34" spans="1:20" ht="17.25">
      <c r="A34" s="24"/>
      <c r="B34" s="25"/>
      <c r="C34" s="25"/>
      <c r="D34" s="14"/>
      <c r="E34" s="14"/>
      <c r="F34" s="14"/>
      <c r="G34" s="14"/>
      <c r="H34" s="14"/>
      <c r="I34" s="14"/>
      <c r="J34" s="27"/>
      <c r="K34" s="27"/>
      <c r="L34" s="14"/>
      <c r="M34" s="28"/>
      <c r="N34" s="27"/>
      <c r="O34" s="27"/>
      <c r="P34" s="27"/>
      <c r="Q34" s="14"/>
      <c r="R34" s="14"/>
      <c r="S34" s="14"/>
      <c r="T34" s="27"/>
    </row>
    <row r="35" spans="1:20" ht="17.25">
      <c r="A35" s="24"/>
      <c r="B35" s="25"/>
      <c r="C35" s="25"/>
      <c r="D35" s="14"/>
      <c r="E35" s="14"/>
      <c r="F35" s="14"/>
      <c r="G35" s="14"/>
      <c r="H35" s="14"/>
      <c r="I35" s="14"/>
      <c r="J35" s="27"/>
      <c r="K35" s="27"/>
      <c r="L35" s="14"/>
      <c r="M35" s="28"/>
      <c r="N35" s="27"/>
      <c r="O35" s="27"/>
      <c r="P35" s="27"/>
      <c r="Q35" s="14"/>
      <c r="R35" s="14"/>
      <c r="S35" s="14"/>
      <c r="T35" s="27"/>
    </row>
    <row r="36" spans="1:20" ht="17.25">
      <c r="A36" s="24"/>
      <c r="B36" s="25"/>
      <c r="C36" s="25"/>
      <c r="D36" s="14"/>
      <c r="E36" s="14"/>
      <c r="F36" s="14"/>
      <c r="G36" s="14"/>
      <c r="H36" s="14"/>
      <c r="I36" s="14"/>
      <c r="J36" s="27"/>
      <c r="K36" s="27"/>
      <c r="L36" s="14"/>
      <c r="M36" s="28"/>
      <c r="N36" s="27"/>
      <c r="O36" s="27"/>
      <c r="P36" s="27"/>
      <c r="Q36" s="25"/>
      <c r="R36" s="25"/>
      <c r="S36" s="25"/>
      <c r="T36" s="26"/>
    </row>
    <row r="37" spans="1:20" ht="17.25">
      <c r="A37" s="24"/>
      <c r="B37" s="25"/>
      <c r="C37" s="25"/>
      <c r="D37" s="14"/>
      <c r="E37" s="14"/>
      <c r="F37" s="14"/>
      <c r="G37" s="14"/>
      <c r="H37" s="14"/>
      <c r="I37" s="14"/>
      <c r="J37" s="27"/>
      <c r="K37" s="27"/>
      <c r="L37" s="14"/>
      <c r="M37" s="28"/>
      <c r="N37" s="27"/>
      <c r="O37" s="27"/>
      <c r="P37" s="27"/>
      <c r="Q37" s="14"/>
      <c r="R37" s="14"/>
      <c r="S37" s="14"/>
      <c r="T37" s="27"/>
    </row>
    <row r="38" spans="1:20" ht="17.25">
      <c r="A38" s="24"/>
      <c r="B38" s="25"/>
      <c r="C38" s="25"/>
      <c r="D38" s="14"/>
      <c r="E38" s="14"/>
      <c r="F38" s="14"/>
      <c r="G38" s="14"/>
      <c r="H38" s="14"/>
      <c r="I38" s="14"/>
      <c r="J38" s="27"/>
      <c r="K38" s="27"/>
      <c r="L38" s="14"/>
      <c r="M38" s="28"/>
      <c r="N38" s="26"/>
      <c r="O38" s="26"/>
      <c r="P38" s="26"/>
      <c r="Q38" s="14"/>
      <c r="R38" s="14"/>
      <c r="S38" s="14"/>
      <c r="T38" s="27"/>
    </row>
    <row r="39" spans="1:20" ht="17.25">
      <c r="A39" s="24"/>
      <c r="B39" s="25"/>
      <c r="C39" s="25"/>
      <c r="D39" s="26"/>
      <c r="E39" s="26"/>
      <c r="F39" s="25"/>
      <c r="G39" s="25"/>
      <c r="H39" s="25"/>
      <c r="I39" s="25"/>
      <c r="J39" s="26"/>
      <c r="K39" s="26"/>
      <c r="L39" s="25"/>
      <c r="M39" s="26"/>
      <c r="N39" s="26"/>
      <c r="O39" s="26"/>
      <c r="P39" s="26"/>
      <c r="Q39" s="14"/>
      <c r="R39" s="14"/>
      <c r="S39" s="14"/>
      <c r="T39" s="27"/>
    </row>
    <row r="40" spans="1:20" ht="17.25">
      <c r="A40" s="24"/>
      <c r="B40" s="25"/>
      <c r="C40" s="25"/>
      <c r="D40" s="26"/>
      <c r="E40" s="26"/>
      <c r="F40" s="25"/>
      <c r="G40" s="25"/>
      <c r="H40" s="25"/>
      <c r="I40" s="25"/>
      <c r="J40" s="26"/>
      <c r="K40" s="26"/>
      <c r="L40" s="25"/>
      <c r="M40" s="26"/>
      <c r="N40" s="27"/>
      <c r="O40" s="27"/>
      <c r="P40" s="27"/>
      <c r="Q40" s="14"/>
      <c r="R40" s="14"/>
      <c r="S40" s="14"/>
      <c r="T40" s="27"/>
    </row>
    <row r="41" spans="1:20" ht="17.25">
      <c r="A41" s="31"/>
      <c r="B41" s="25"/>
      <c r="C41" s="25"/>
      <c r="D41" s="26"/>
      <c r="E41" s="26"/>
      <c r="F41" s="25"/>
      <c r="G41" s="25"/>
      <c r="H41" s="25"/>
      <c r="I41" s="25"/>
      <c r="J41" s="26"/>
      <c r="K41" s="26"/>
      <c r="L41" s="25"/>
      <c r="M41" s="26"/>
      <c r="N41" s="27"/>
      <c r="O41" s="27"/>
      <c r="P41" s="27"/>
      <c r="Q41" s="14"/>
      <c r="R41" s="14"/>
      <c r="S41" s="14"/>
      <c r="T41" s="27"/>
    </row>
    <row r="42" spans="1:20" ht="17.25">
      <c r="A42" s="31"/>
      <c r="B42" s="25"/>
      <c r="C42" s="25"/>
      <c r="D42" s="26"/>
      <c r="E42" s="26"/>
      <c r="F42" s="25"/>
      <c r="G42" s="25"/>
      <c r="H42" s="25"/>
      <c r="I42" s="25"/>
      <c r="J42" s="26"/>
      <c r="K42" s="26"/>
      <c r="L42" s="25"/>
      <c r="M42" s="26"/>
      <c r="N42" s="27"/>
      <c r="O42" s="27"/>
      <c r="P42" s="27"/>
      <c r="Q42" s="14"/>
      <c r="R42" s="14"/>
      <c r="S42" s="14"/>
      <c r="T42" s="27"/>
    </row>
    <row r="43" spans="1:20" ht="17.25">
      <c r="A43" s="31"/>
      <c r="B43" s="25"/>
      <c r="C43" s="25"/>
      <c r="D43" s="14"/>
      <c r="E43" s="14"/>
      <c r="F43" s="25"/>
      <c r="G43" s="25"/>
      <c r="H43" s="25"/>
      <c r="I43" s="25"/>
      <c r="J43" s="14"/>
      <c r="K43" s="14"/>
      <c r="L43" s="25"/>
      <c r="M43" s="14"/>
      <c r="N43" s="27"/>
      <c r="O43" s="27"/>
      <c r="P43" s="27"/>
      <c r="Q43" s="14"/>
      <c r="R43" s="14"/>
      <c r="S43" s="14"/>
      <c r="T43" s="27"/>
    </row>
    <row r="44" spans="1:20" ht="17.25">
      <c r="A44" s="24"/>
      <c r="B44" s="25"/>
      <c r="C44" s="25"/>
      <c r="D44" s="26"/>
      <c r="E44" s="26"/>
      <c r="F44" s="26"/>
      <c r="G44" s="26"/>
      <c r="H44" s="26"/>
      <c r="I44" s="26"/>
      <c r="J44" s="27"/>
      <c r="K44" s="27"/>
      <c r="L44" s="14"/>
      <c r="M44" s="28"/>
      <c r="N44" s="27"/>
      <c r="O44" s="27"/>
      <c r="P44" s="27"/>
      <c r="Q44" s="14"/>
      <c r="R44" s="14"/>
      <c r="S44" s="14"/>
      <c r="T44" s="27"/>
    </row>
    <row r="45" spans="1:20" ht="17.25">
      <c r="A45" s="24"/>
      <c r="B45" s="25"/>
      <c r="C45" s="25"/>
      <c r="D45" s="26"/>
      <c r="E45" s="26"/>
      <c r="F45" s="26"/>
      <c r="G45" s="26"/>
      <c r="H45" s="26"/>
      <c r="I45" s="26"/>
      <c r="J45" s="27"/>
      <c r="K45" s="27"/>
      <c r="L45" s="14"/>
      <c r="M45" s="28"/>
      <c r="N45" s="27"/>
      <c r="O45" s="27"/>
      <c r="P45" s="27"/>
      <c r="Q45" s="14"/>
      <c r="R45" s="14"/>
      <c r="S45" s="14"/>
      <c r="T45" s="27"/>
    </row>
    <row r="46" spans="1:20" ht="17.25">
      <c r="A46" s="24"/>
      <c r="B46" s="25"/>
      <c r="C46" s="25"/>
      <c r="D46" s="14"/>
      <c r="E46" s="14"/>
      <c r="F46" s="14"/>
      <c r="G46" s="14"/>
      <c r="H46" s="14"/>
      <c r="I46" s="14"/>
      <c r="J46" s="27"/>
      <c r="K46" s="27"/>
      <c r="L46" s="14"/>
      <c r="M46" s="28"/>
      <c r="N46" s="27"/>
      <c r="O46" s="27"/>
      <c r="P46" s="27"/>
      <c r="Q46" s="25"/>
      <c r="R46" s="25"/>
      <c r="S46" s="25"/>
      <c r="T46" s="26"/>
    </row>
    <row r="47" spans="1:20" ht="17.25">
      <c r="A47" s="24"/>
      <c r="B47" s="25"/>
      <c r="C47" s="25"/>
      <c r="D47" s="14"/>
      <c r="E47" s="14"/>
      <c r="F47" s="14"/>
      <c r="G47" s="14"/>
      <c r="H47" s="14"/>
      <c r="I47" s="14"/>
      <c r="J47" s="27"/>
      <c r="K47" s="27"/>
      <c r="L47" s="14"/>
      <c r="M47" s="28"/>
      <c r="N47" s="27"/>
      <c r="O47" s="27"/>
      <c r="P47" s="27"/>
      <c r="Q47" s="14"/>
      <c r="R47" s="14"/>
      <c r="S47" s="14"/>
      <c r="T47" s="27"/>
    </row>
    <row r="48" spans="1:20" ht="17.25">
      <c r="A48" s="31"/>
      <c r="B48" s="32"/>
      <c r="C48" s="32"/>
      <c r="D48" s="33"/>
      <c r="E48" s="33"/>
      <c r="F48" s="30"/>
      <c r="G48" s="30"/>
      <c r="H48" s="30"/>
      <c r="I48" s="30"/>
      <c r="J48" s="33"/>
      <c r="K48" s="33"/>
      <c r="L48" s="33"/>
      <c r="M48" s="33"/>
      <c r="N48" s="26"/>
      <c r="O48" s="26"/>
      <c r="P48" s="26"/>
      <c r="Q48" s="14"/>
      <c r="R48" s="14"/>
      <c r="S48" s="14"/>
      <c r="T48" s="27"/>
    </row>
    <row r="49" spans="1:20" ht="17.25">
      <c r="A49" s="31"/>
      <c r="B49" s="34"/>
      <c r="C49" s="34"/>
      <c r="D49" s="33"/>
      <c r="E49" s="33"/>
      <c r="F49" s="30"/>
      <c r="G49" s="30"/>
      <c r="H49" s="30"/>
      <c r="I49" s="30"/>
      <c r="J49" s="33"/>
      <c r="K49" s="33"/>
      <c r="L49" s="33"/>
      <c r="M49" s="33"/>
      <c r="N49" s="26"/>
      <c r="O49" s="26"/>
      <c r="P49" s="26"/>
      <c r="Q49" s="14"/>
      <c r="R49" s="14"/>
      <c r="S49" s="14"/>
      <c r="T49" s="27"/>
    </row>
    <row r="50" spans="1:20" ht="17.25">
      <c r="A50" s="31"/>
      <c r="B50" s="34"/>
      <c r="C50" s="34"/>
      <c r="D50" s="35"/>
      <c r="E50" s="35"/>
      <c r="F50" s="30"/>
      <c r="G50" s="30"/>
      <c r="H50" s="30"/>
      <c r="I50" s="30"/>
      <c r="J50" s="35"/>
      <c r="K50" s="35"/>
      <c r="L50" s="35"/>
      <c r="M50" s="35"/>
      <c r="N50" s="27"/>
      <c r="O50" s="27"/>
      <c r="P50" s="27"/>
      <c r="Q50" s="14"/>
      <c r="R50" s="14"/>
      <c r="S50" s="14"/>
      <c r="T50" s="27"/>
    </row>
    <row r="51" spans="14:20" ht="16.5">
      <c r="N51" s="27"/>
      <c r="O51" s="27"/>
      <c r="P51" s="27"/>
      <c r="Q51" s="14"/>
      <c r="R51" s="14"/>
      <c r="S51" s="14"/>
      <c r="T51" s="27"/>
    </row>
    <row r="52" spans="14:20" ht="16.5">
      <c r="N52" s="27"/>
      <c r="O52" s="27"/>
      <c r="P52" s="27"/>
      <c r="Q52" s="14"/>
      <c r="R52" s="14"/>
      <c r="S52" s="14"/>
      <c r="T52" s="27"/>
    </row>
    <row r="53" spans="14:20" ht="16.5">
      <c r="N53" s="27"/>
      <c r="O53" s="27"/>
      <c r="P53" s="27"/>
      <c r="Q53" s="14"/>
      <c r="R53" s="14"/>
      <c r="S53" s="14"/>
      <c r="T53" s="27"/>
    </row>
    <row r="54" spans="14:16" ht="16.5">
      <c r="N54" s="27"/>
      <c r="O54" s="27"/>
      <c r="P54" s="27"/>
    </row>
    <row r="55" spans="14:16" ht="16.5">
      <c r="N55" s="27"/>
      <c r="O55" s="27"/>
      <c r="P55" s="27"/>
    </row>
    <row r="56" spans="14:16" ht="16.5">
      <c r="N56" s="27"/>
      <c r="O56" s="27"/>
      <c r="P56" s="27"/>
    </row>
    <row r="57" spans="14:16" ht="16.5">
      <c r="N57" s="27"/>
      <c r="O57" s="27"/>
      <c r="P57" s="27"/>
    </row>
    <row r="58" spans="14:16" ht="16.5">
      <c r="N58" s="26"/>
      <c r="O58" s="26"/>
      <c r="P58" s="26"/>
    </row>
    <row r="59" spans="14:16" ht="16.5">
      <c r="N59" s="26"/>
      <c r="O59" s="26"/>
      <c r="P59" s="26"/>
    </row>
    <row r="60" spans="14:16" ht="16.5">
      <c r="N60" s="27"/>
      <c r="O60" s="27"/>
      <c r="P60" s="27"/>
    </row>
    <row r="61" spans="14:16" ht="16.5">
      <c r="N61" s="27"/>
      <c r="O61" s="27"/>
      <c r="P61" s="27"/>
    </row>
    <row r="62" spans="14:16" ht="16.5">
      <c r="N62" s="27"/>
      <c r="O62" s="27"/>
      <c r="P62" s="27"/>
    </row>
    <row r="63" spans="14:16" ht="16.5">
      <c r="N63" s="27"/>
      <c r="O63" s="27"/>
      <c r="P63" s="27"/>
    </row>
    <row r="64" spans="14:16" ht="16.5">
      <c r="N64" s="27"/>
      <c r="O64" s="27"/>
      <c r="P64" s="27"/>
    </row>
    <row r="65" spans="14:16" ht="16.5">
      <c r="N65" s="27"/>
      <c r="O65" s="27"/>
      <c r="P65" s="27"/>
    </row>
    <row r="66" spans="14:16" ht="16.5">
      <c r="N66" s="27"/>
      <c r="O66" s="27"/>
      <c r="P66" s="27"/>
    </row>
    <row r="67" spans="14:16" ht="16.5">
      <c r="N67" s="27"/>
      <c r="O67" s="27"/>
      <c r="P67" s="27"/>
    </row>
    <row r="68" spans="14:16" ht="16.5">
      <c r="N68" s="26"/>
      <c r="O68" s="26"/>
      <c r="P68" s="26"/>
    </row>
    <row r="69" spans="14:16" ht="16.5">
      <c r="N69" s="26"/>
      <c r="O69" s="26"/>
      <c r="P69" s="26"/>
    </row>
    <row r="70" spans="14:16" ht="16.5">
      <c r="N70" s="27"/>
      <c r="O70" s="27"/>
      <c r="P70" s="27"/>
    </row>
    <row r="71" spans="14:16" ht="16.5">
      <c r="N71" s="27"/>
      <c r="O71" s="27"/>
      <c r="P71" s="27"/>
    </row>
    <row r="72" spans="14:16" ht="16.5">
      <c r="N72" s="27"/>
      <c r="O72" s="27"/>
      <c r="P72" s="27"/>
    </row>
    <row r="73" spans="14:16" ht="16.5">
      <c r="N73" s="27"/>
      <c r="O73" s="27"/>
      <c r="P73" s="27"/>
    </row>
    <row r="74" spans="14:16" ht="16.5">
      <c r="N74" s="27"/>
      <c r="O74" s="27"/>
      <c r="P74" s="27"/>
    </row>
    <row r="75" spans="14:16" ht="16.5">
      <c r="N75" s="27"/>
      <c r="O75" s="27"/>
      <c r="P75" s="27"/>
    </row>
    <row r="76" spans="14:16" ht="16.5">
      <c r="N76" s="27"/>
      <c r="O76" s="27"/>
      <c r="P76" s="27"/>
    </row>
    <row r="77" spans="14:16" ht="16.5">
      <c r="N77" s="27"/>
      <c r="O77" s="27"/>
      <c r="P77" s="27"/>
    </row>
    <row r="78" spans="14:16" ht="16.5">
      <c r="N78" s="26"/>
      <c r="O78" s="26"/>
      <c r="P78" s="26"/>
    </row>
    <row r="79" spans="14:16" ht="16.5">
      <c r="N79" s="26"/>
      <c r="O79" s="26"/>
      <c r="P79" s="26"/>
    </row>
    <row r="80" spans="14:16" ht="16.5">
      <c r="N80" s="27"/>
      <c r="O80" s="27"/>
      <c r="P80" s="27"/>
    </row>
    <row r="81" spans="14:16" ht="16.5">
      <c r="N81" s="27"/>
      <c r="O81" s="27"/>
      <c r="P81" s="27"/>
    </row>
    <row r="82" spans="14:16" ht="16.5">
      <c r="N82" s="27"/>
      <c r="O82" s="27"/>
      <c r="P82" s="27"/>
    </row>
    <row r="83" spans="14:16" ht="16.5">
      <c r="N83" s="27"/>
      <c r="O83" s="27"/>
      <c r="P83" s="27"/>
    </row>
    <row r="84" spans="14:16" ht="16.5">
      <c r="N84" s="27"/>
      <c r="O84" s="27"/>
      <c r="P84" s="27"/>
    </row>
    <row r="85" spans="14:16" ht="16.5">
      <c r="N85" s="27"/>
      <c r="O85" s="27"/>
      <c r="P85" s="27"/>
    </row>
    <row r="86" spans="14:16" ht="16.5">
      <c r="N86" s="27"/>
      <c r="O86" s="27"/>
      <c r="P86" s="27"/>
    </row>
  </sheetData>
  <sheetProtection/>
  <mergeCells count="18">
    <mergeCell ref="B4:B5"/>
    <mergeCell ref="R4:R5"/>
    <mergeCell ref="A4:A5"/>
    <mergeCell ref="A2:Q2"/>
    <mergeCell ref="P4:P5"/>
    <mergeCell ref="H4:H5"/>
    <mergeCell ref="O4:O5"/>
    <mergeCell ref="G4:G5"/>
    <mergeCell ref="S4:S5"/>
    <mergeCell ref="I4:I5"/>
    <mergeCell ref="C4:C5"/>
    <mergeCell ref="L5:M5"/>
    <mergeCell ref="J5:K5"/>
    <mergeCell ref="A17:B17"/>
    <mergeCell ref="Q4:Q5"/>
    <mergeCell ref="N4:N5"/>
    <mergeCell ref="F4:F5"/>
    <mergeCell ref="D4:E4"/>
  </mergeCells>
  <printOptions/>
  <pageMargins left="0.17" right="0.17" top="0.99" bottom="1" header="0.5" footer="0.5"/>
  <pageSetup horizontalDpi="600" verticalDpi="600" orientation="landscape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54"/>
  <sheetViews>
    <sheetView zoomScalePageLayoutView="0" workbookViewId="0" topLeftCell="A1">
      <pane ySplit="5" topLeftCell="A48" activePane="bottomLeft" state="frozen"/>
      <selection pane="topLeft" activeCell="A1" sqref="A1"/>
      <selection pane="bottomLeft" activeCell="A2" sqref="A2:N2"/>
    </sheetView>
  </sheetViews>
  <sheetFormatPr defaultColWidth="9.140625" defaultRowHeight="12.75"/>
  <cols>
    <col min="1" max="1" width="4.28125" style="0" customWidth="1"/>
    <col min="2" max="2" width="16.7109375" style="0" customWidth="1"/>
    <col min="3" max="3" width="11.7109375" style="0" customWidth="1"/>
    <col min="4" max="4" width="11.00390625" style="0" customWidth="1"/>
    <col min="5" max="5" width="11.7109375" style="0" customWidth="1"/>
    <col min="6" max="6" width="10.57421875" style="0" customWidth="1"/>
    <col min="7" max="7" width="10.00390625" style="0" customWidth="1"/>
    <col min="8" max="8" width="12.421875" style="0" customWidth="1"/>
    <col min="9" max="9" width="11.7109375" style="0" customWidth="1"/>
    <col min="10" max="10" width="13.421875" style="0" customWidth="1"/>
    <col min="11" max="11" width="14.8515625" style="0" customWidth="1"/>
    <col min="12" max="12" width="19.140625" style="0" customWidth="1"/>
  </cols>
  <sheetData>
    <row r="1" ht="1.5" customHeight="1"/>
    <row r="2" spans="1:14" ht="51.75" customHeight="1">
      <c r="A2" s="608" t="s">
        <v>951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</row>
    <row r="3" spans="2:12" ht="15" customHeight="1">
      <c r="B3" s="9"/>
      <c r="C3" s="9"/>
      <c r="D3" s="9"/>
      <c r="E3" s="9"/>
      <c r="K3" s="12" t="s">
        <v>6</v>
      </c>
      <c r="L3" s="11"/>
    </row>
    <row r="4" spans="1:12" ht="132.75" customHeight="1">
      <c r="A4" s="71" t="s">
        <v>0</v>
      </c>
      <c r="B4" s="138" t="s">
        <v>31</v>
      </c>
      <c r="C4" s="617" t="s">
        <v>59</v>
      </c>
      <c r="D4" s="618"/>
      <c r="E4" s="134" t="s">
        <v>26</v>
      </c>
      <c r="F4" s="13" t="s">
        <v>25</v>
      </c>
      <c r="G4" s="13" t="s">
        <v>27</v>
      </c>
      <c r="H4" s="13" t="s">
        <v>28</v>
      </c>
      <c r="I4" s="13" t="s">
        <v>29</v>
      </c>
      <c r="J4" s="132" t="s">
        <v>30</v>
      </c>
      <c r="K4" s="135" t="s">
        <v>1</v>
      </c>
      <c r="L4" s="70" t="s">
        <v>12</v>
      </c>
    </row>
    <row r="5" spans="1:12" ht="39.75" customHeight="1">
      <c r="A5" s="71"/>
      <c r="B5" s="139"/>
      <c r="C5" s="1" t="s">
        <v>10</v>
      </c>
      <c r="D5" s="1" t="s">
        <v>5</v>
      </c>
      <c r="E5" s="53"/>
      <c r="F5" s="136" t="s">
        <v>4</v>
      </c>
      <c r="G5" s="137"/>
      <c r="H5" s="136" t="s">
        <v>9</v>
      </c>
      <c r="I5" s="137"/>
      <c r="J5" s="133"/>
      <c r="K5" s="72"/>
      <c r="L5" s="70"/>
    </row>
    <row r="6" spans="1:12" ht="17.25">
      <c r="A6" s="36"/>
      <c r="B6" s="61"/>
      <c r="C6" s="62"/>
      <c r="D6" s="62"/>
      <c r="E6" s="18"/>
      <c r="F6" s="62"/>
      <c r="G6" s="62"/>
      <c r="H6" s="8"/>
      <c r="I6" s="8"/>
      <c r="J6" s="16"/>
      <c r="K6" s="20"/>
      <c r="L6" s="75"/>
    </row>
    <row r="7" spans="1:12" ht="17.25">
      <c r="A7" s="152">
        <v>1</v>
      </c>
      <c r="B7" s="149" t="s">
        <v>190</v>
      </c>
      <c r="C7" s="153">
        <v>0</v>
      </c>
      <c r="D7" s="153">
        <v>0</v>
      </c>
      <c r="E7" s="18">
        <f>+D7+C7</f>
        <v>0</v>
      </c>
      <c r="F7" s="153">
        <v>0</v>
      </c>
      <c r="G7" s="153">
        <v>0</v>
      </c>
      <c r="H7" s="153">
        <v>0</v>
      </c>
      <c r="I7" s="153">
        <v>0</v>
      </c>
      <c r="J7" s="16">
        <f>+I7+H7+G7+F7</f>
        <v>0</v>
      </c>
      <c r="K7" s="16">
        <f>+J7+I7+H7+G7</f>
        <v>0</v>
      </c>
      <c r="L7" s="75"/>
    </row>
    <row r="8" spans="1:12" ht="17.25">
      <c r="A8" s="81">
        <v>2</v>
      </c>
      <c r="B8" s="149" t="s">
        <v>191</v>
      </c>
      <c r="C8" s="153">
        <v>0</v>
      </c>
      <c r="D8" s="153">
        <v>0</v>
      </c>
      <c r="E8" s="18">
        <f aca="true" t="shared" si="0" ref="E8:E50">+D8+C8</f>
        <v>0</v>
      </c>
      <c r="F8" s="153">
        <v>0</v>
      </c>
      <c r="G8" s="153">
        <v>0</v>
      </c>
      <c r="H8" s="153">
        <v>0</v>
      </c>
      <c r="I8" s="153">
        <v>0</v>
      </c>
      <c r="J8" s="16">
        <f aca="true" t="shared" si="1" ref="J8:K23">+I8+H8+G8+F8</f>
        <v>0</v>
      </c>
      <c r="K8" s="16">
        <f t="shared" si="1"/>
        <v>0</v>
      </c>
      <c r="L8" s="75"/>
    </row>
    <row r="9" spans="1:12" ht="17.25">
      <c r="A9" s="152">
        <v>3</v>
      </c>
      <c r="B9" s="149" t="s">
        <v>192</v>
      </c>
      <c r="C9" s="153">
        <v>0</v>
      </c>
      <c r="D9" s="153">
        <v>0</v>
      </c>
      <c r="E9" s="18">
        <f t="shared" si="0"/>
        <v>0</v>
      </c>
      <c r="F9" s="153">
        <v>0</v>
      </c>
      <c r="G9" s="153">
        <v>0</v>
      </c>
      <c r="H9" s="153">
        <v>0</v>
      </c>
      <c r="I9" s="153">
        <v>0</v>
      </c>
      <c r="J9" s="16">
        <f t="shared" si="1"/>
        <v>0</v>
      </c>
      <c r="K9" s="16">
        <f t="shared" si="1"/>
        <v>0</v>
      </c>
      <c r="L9" s="75"/>
    </row>
    <row r="10" spans="1:12" ht="17.25">
      <c r="A10" s="81">
        <v>4</v>
      </c>
      <c r="B10" s="149" t="s">
        <v>193</v>
      </c>
      <c r="C10" s="153">
        <v>0</v>
      </c>
      <c r="D10" s="153">
        <v>0</v>
      </c>
      <c r="E10" s="18">
        <f t="shared" si="0"/>
        <v>0</v>
      </c>
      <c r="F10" s="153">
        <v>0</v>
      </c>
      <c r="G10" s="153">
        <v>0</v>
      </c>
      <c r="H10" s="153">
        <v>0</v>
      </c>
      <c r="I10" s="153">
        <v>0</v>
      </c>
      <c r="J10" s="16">
        <f t="shared" si="1"/>
        <v>0</v>
      </c>
      <c r="K10" s="16">
        <f t="shared" si="1"/>
        <v>0</v>
      </c>
      <c r="L10" s="75"/>
    </row>
    <row r="11" spans="1:12" ht="17.25">
      <c r="A11" s="152">
        <v>5</v>
      </c>
      <c r="B11" s="149" t="s">
        <v>194</v>
      </c>
      <c r="C11" s="153">
        <v>0</v>
      </c>
      <c r="D11" s="153">
        <v>0</v>
      </c>
      <c r="E11" s="18">
        <f t="shared" si="0"/>
        <v>0</v>
      </c>
      <c r="F11" s="153">
        <v>0</v>
      </c>
      <c r="G11" s="153">
        <v>0</v>
      </c>
      <c r="H11" s="153">
        <v>0</v>
      </c>
      <c r="I11" s="153">
        <v>0</v>
      </c>
      <c r="J11" s="16">
        <f t="shared" si="1"/>
        <v>0</v>
      </c>
      <c r="K11" s="16">
        <f t="shared" si="1"/>
        <v>0</v>
      </c>
      <c r="L11" s="75"/>
    </row>
    <row r="12" spans="1:12" ht="17.25">
      <c r="A12" s="81">
        <v>6</v>
      </c>
      <c r="B12" s="149" t="s">
        <v>195</v>
      </c>
      <c r="C12" s="153">
        <v>0</v>
      </c>
      <c r="D12" s="153">
        <v>0</v>
      </c>
      <c r="E12" s="18">
        <f t="shared" si="0"/>
        <v>0</v>
      </c>
      <c r="F12" s="153">
        <v>0</v>
      </c>
      <c r="G12" s="153">
        <v>0</v>
      </c>
      <c r="H12" s="153">
        <v>0</v>
      </c>
      <c r="I12" s="153">
        <v>0</v>
      </c>
      <c r="J12" s="16">
        <f t="shared" si="1"/>
        <v>0</v>
      </c>
      <c r="K12" s="16">
        <f t="shared" si="1"/>
        <v>0</v>
      </c>
      <c r="L12" s="75"/>
    </row>
    <row r="13" spans="1:12" ht="17.25">
      <c r="A13" s="152">
        <v>7</v>
      </c>
      <c r="B13" s="149" t="s">
        <v>196</v>
      </c>
      <c r="C13" s="153">
        <v>0</v>
      </c>
      <c r="D13" s="153">
        <v>0</v>
      </c>
      <c r="E13" s="18">
        <f t="shared" si="0"/>
        <v>0</v>
      </c>
      <c r="F13" s="153">
        <v>0</v>
      </c>
      <c r="G13" s="153">
        <v>0</v>
      </c>
      <c r="H13" s="153">
        <v>0</v>
      </c>
      <c r="I13" s="153">
        <v>0</v>
      </c>
      <c r="J13" s="16">
        <f t="shared" si="1"/>
        <v>0</v>
      </c>
      <c r="K13" s="16">
        <f t="shared" si="1"/>
        <v>0</v>
      </c>
      <c r="L13" s="75"/>
    </row>
    <row r="14" spans="1:12" ht="17.25">
      <c r="A14" s="81">
        <v>8</v>
      </c>
      <c r="B14" s="149" t="s">
        <v>197</v>
      </c>
      <c r="C14" s="153">
        <v>0</v>
      </c>
      <c r="D14" s="153">
        <v>0</v>
      </c>
      <c r="E14" s="18">
        <f t="shared" si="0"/>
        <v>0</v>
      </c>
      <c r="F14" s="153">
        <v>0</v>
      </c>
      <c r="G14" s="153">
        <v>0</v>
      </c>
      <c r="H14" s="153">
        <v>0</v>
      </c>
      <c r="I14" s="153">
        <v>0</v>
      </c>
      <c r="J14" s="16">
        <f t="shared" si="1"/>
        <v>0</v>
      </c>
      <c r="K14" s="16">
        <f t="shared" si="1"/>
        <v>0</v>
      </c>
      <c r="L14" s="75"/>
    </row>
    <row r="15" spans="1:12" ht="17.25">
      <c r="A15" s="152">
        <v>9</v>
      </c>
      <c r="B15" s="149" t="s">
        <v>198</v>
      </c>
      <c r="C15" s="153">
        <v>0</v>
      </c>
      <c r="D15" s="153">
        <v>0</v>
      </c>
      <c r="E15" s="18">
        <f t="shared" si="0"/>
        <v>0</v>
      </c>
      <c r="F15" s="153">
        <v>0</v>
      </c>
      <c r="G15" s="153">
        <v>0</v>
      </c>
      <c r="H15" s="153">
        <v>0</v>
      </c>
      <c r="I15" s="153">
        <v>0</v>
      </c>
      <c r="J15" s="16">
        <f t="shared" si="1"/>
        <v>0</v>
      </c>
      <c r="K15" s="16">
        <f t="shared" si="1"/>
        <v>0</v>
      </c>
      <c r="L15" s="75"/>
    </row>
    <row r="16" spans="1:12" ht="17.25">
      <c r="A16" s="81">
        <v>10</v>
      </c>
      <c r="B16" s="149" t="s">
        <v>199</v>
      </c>
      <c r="C16" s="153">
        <v>0</v>
      </c>
      <c r="D16" s="153">
        <v>0</v>
      </c>
      <c r="E16" s="18">
        <f t="shared" si="0"/>
        <v>0</v>
      </c>
      <c r="F16" s="153">
        <v>0</v>
      </c>
      <c r="G16" s="153">
        <v>0</v>
      </c>
      <c r="H16" s="153">
        <v>0</v>
      </c>
      <c r="I16" s="153">
        <v>0</v>
      </c>
      <c r="J16" s="16">
        <f t="shared" si="1"/>
        <v>0</v>
      </c>
      <c r="K16" s="16">
        <f t="shared" si="1"/>
        <v>0</v>
      </c>
      <c r="L16" s="75"/>
    </row>
    <row r="17" spans="1:12" ht="17.25">
      <c r="A17" s="152">
        <v>11</v>
      </c>
      <c r="B17" s="149" t="s">
        <v>200</v>
      </c>
      <c r="C17" s="153">
        <v>0</v>
      </c>
      <c r="D17" s="153">
        <v>0</v>
      </c>
      <c r="E17" s="18">
        <f t="shared" si="0"/>
        <v>0</v>
      </c>
      <c r="F17" s="153">
        <v>0</v>
      </c>
      <c r="G17" s="153">
        <v>0</v>
      </c>
      <c r="H17" s="153">
        <v>0</v>
      </c>
      <c r="I17" s="153">
        <v>0</v>
      </c>
      <c r="J17" s="16">
        <f t="shared" si="1"/>
        <v>0</v>
      </c>
      <c r="K17" s="16">
        <f t="shared" si="1"/>
        <v>0</v>
      </c>
      <c r="L17" s="75"/>
    </row>
    <row r="18" spans="1:12" ht="17.25">
      <c r="A18" s="81">
        <v>12</v>
      </c>
      <c r="B18" s="149" t="s">
        <v>201</v>
      </c>
      <c r="C18" s="153">
        <v>0</v>
      </c>
      <c r="D18" s="153">
        <v>0</v>
      </c>
      <c r="E18" s="18">
        <f t="shared" si="0"/>
        <v>0</v>
      </c>
      <c r="F18" s="153">
        <v>0</v>
      </c>
      <c r="G18" s="153">
        <v>0</v>
      </c>
      <c r="H18" s="153">
        <v>0</v>
      </c>
      <c r="I18" s="153">
        <v>0</v>
      </c>
      <c r="J18" s="16">
        <f t="shared" si="1"/>
        <v>0</v>
      </c>
      <c r="K18" s="16">
        <f t="shared" si="1"/>
        <v>0</v>
      </c>
      <c r="L18" s="75"/>
    </row>
    <row r="19" spans="1:12" ht="17.25">
      <c r="A19" s="152">
        <v>13</v>
      </c>
      <c r="B19" s="149" t="s">
        <v>202</v>
      </c>
      <c r="C19" s="153">
        <v>0</v>
      </c>
      <c r="D19" s="153">
        <v>0</v>
      </c>
      <c r="E19" s="18">
        <f t="shared" si="0"/>
        <v>0</v>
      </c>
      <c r="F19" s="153">
        <v>0</v>
      </c>
      <c r="G19" s="153">
        <v>0</v>
      </c>
      <c r="H19" s="153">
        <v>0</v>
      </c>
      <c r="I19" s="153">
        <v>0</v>
      </c>
      <c r="J19" s="16">
        <f t="shared" si="1"/>
        <v>0</v>
      </c>
      <c r="K19" s="16">
        <f t="shared" si="1"/>
        <v>0</v>
      </c>
      <c r="L19" s="75"/>
    </row>
    <row r="20" spans="1:12" ht="17.25">
      <c r="A20" s="81">
        <v>14</v>
      </c>
      <c r="B20" s="149" t="s">
        <v>203</v>
      </c>
      <c r="C20" s="153">
        <v>0</v>
      </c>
      <c r="D20" s="153">
        <v>0</v>
      </c>
      <c r="E20" s="18">
        <f t="shared" si="0"/>
        <v>0</v>
      </c>
      <c r="F20" s="153">
        <v>0</v>
      </c>
      <c r="G20" s="153">
        <v>0</v>
      </c>
      <c r="H20" s="153">
        <v>0</v>
      </c>
      <c r="I20" s="153">
        <v>0</v>
      </c>
      <c r="J20" s="16">
        <f t="shared" si="1"/>
        <v>0</v>
      </c>
      <c r="K20" s="16">
        <f t="shared" si="1"/>
        <v>0</v>
      </c>
      <c r="L20" s="75"/>
    </row>
    <row r="21" spans="1:12" ht="17.25">
      <c r="A21" s="152">
        <v>15</v>
      </c>
      <c r="B21" s="149" t="s">
        <v>204</v>
      </c>
      <c r="C21" s="153">
        <v>0</v>
      </c>
      <c r="D21" s="153">
        <v>0</v>
      </c>
      <c r="E21" s="18">
        <f t="shared" si="0"/>
        <v>0</v>
      </c>
      <c r="F21" s="153">
        <v>0</v>
      </c>
      <c r="G21" s="153">
        <v>0</v>
      </c>
      <c r="H21" s="153">
        <v>0</v>
      </c>
      <c r="I21" s="153">
        <v>0</v>
      </c>
      <c r="J21" s="16">
        <f t="shared" si="1"/>
        <v>0</v>
      </c>
      <c r="K21" s="16">
        <f t="shared" si="1"/>
        <v>0</v>
      </c>
      <c r="L21" s="75"/>
    </row>
    <row r="22" spans="1:12" ht="17.25">
      <c r="A22" s="81">
        <v>16</v>
      </c>
      <c r="B22" s="149" t="s">
        <v>205</v>
      </c>
      <c r="C22" s="153">
        <v>0</v>
      </c>
      <c r="D22" s="153">
        <v>0</v>
      </c>
      <c r="E22" s="18">
        <f t="shared" si="0"/>
        <v>0</v>
      </c>
      <c r="F22" s="153">
        <v>0</v>
      </c>
      <c r="G22" s="153">
        <v>0</v>
      </c>
      <c r="H22" s="153">
        <v>0</v>
      </c>
      <c r="I22" s="153">
        <v>0</v>
      </c>
      <c r="J22" s="16">
        <f t="shared" si="1"/>
        <v>0</v>
      </c>
      <c r="K22" s="16">
        <f t="shared" si="1"/>
        <v>0</v>
      </c>
      <c r="L22" s="75"/>
    </row>
    <row r="23" spans="1:12" ht="17.25">
      <c r="A23" s="152">
        <v>17</v>
      </c>
      <c r="B23" s="149" t="s">
        <v>206</v>
      </c>
      <c r="C23" s="153">
        <v>0</v>
      </c>
      <c r="D23" s="153">
        <v>0</v>
      </c>
      <c r="E23" s="18">
        <f t="shared" si="0"/>
        <v>0</v>
      </c>
      <c r="F23" s="153">
        <v>0</v>
      </c>
      <c r="G23" s="153">
        <v>0</v>
      </c>
      <c r="H23" s="153">
        <v>0</v>
      </c>
      <c r="I23" s="153">
        <v>0</v>
      </c>
      <c r="J23" s="16">
        <f t="shared" si="1"/>
        <v>0</v>
      </c>
      <c r="K23" s="16">
        <f t="shared" si="1"/>
        <v>0</v>
      </c>
      <c r="L23" s="75"/>
    </row>
    <row r="24" spans="1:12" ht="17.25">
      <c r="A24" s="81">
        <v>18</v>
      </c>
      <c r="B24" s="149" t="s">
        <v>207</v>
      </c>
      <c r="C24" s="153">
        <v>0</v>
      </c>
      <c r="D24" s="153">
        <v>0</v>
      </c>
      <c r="E24" s="18">
        <f t="shared" si="0"/>
        <v>0</v>
      </c>
      <c r="F24" s="153">
        <v>0</v>
      </c>
      <c r="G24" s="153">
        <v>0</v>
      </c>
      <c r="H24" s="153">
        <v>0</v>
      </c>
      <c r="I24" s="153">
        <v>0</v>
      </c>
      <c r="J24" s="16">
        <f aca="true" t="shared" si="2" ref="J24:K39">+I24+H24+G24+F24</f>
        <v>0</v>
      </c>
      <c r="K24" s="16">
        <f t="shared" si="2"/>
        <v>0</v>
      </c>
      <c r="L24" s="75"/>
    </row>
    <row r="25" spans="1:12" ht="17.25">
      <c r="A25" s="152">
        <v>19</v>
      </c>
      <c r="B25" s="149" t="s">
        <v>208</v>
      </c>
      <c r="C25" s="153">
        <v>0</v>
      </c>
      <c r="D25" s="153">
        <v>0</v>
      </c>
      <c r="E25" s="18">
        <f t="shared" si="0"/>
        <v>0</v>
      </c>
      <c r="F25" s="153">
        <v>0</v>
      </c>
      <c r="G25" s="153">
        <v>0</v>
      </c>
      <c r="H25" s="153">
        <v>0</v>
      </c>
      <c r="I25" s="153">
        <v>0</v>
      </c>
      <c r="J25" s="16">
        <f t="shared" si="2"/>
        <v>0</v>
      </c>
      <c r="K25" s="16">
        <f t="shared" si="2"/>
        <v>0</v>
      </c>
      <c r="L25" s="75"/>
    </row>
    <row r="26" spans="1:12" ht="17.25">
      <c r="A26" s="81">
        <v>20</v>
      </c>
      <c r="B26" s="149" t="s">
        <v>209</v>
      </c>
      <c r="C26" s="153">
        <v>0</v>
      </c>
      <c r="D26" s="153">
        <v>0</v>
      </c>
      <c r="E26" s="18">
        <f t="shared" si="0"/>
        <v>0</v>
      </c>
      <c r="F26" s="153">
        <v>0</v>
      </c>
      <c r="G26" s="153">
        <v>0</v>
      </c>
      <c r="H26" s="153">
        <v>0</v>
      </c>
      <c r="I26" s="153">
        <v>0</v>
      </c>
      <c r="J26" s="16">
        <f t="shared" si="2"/>
        <v>0</v>
      </c>
      <c r="K26" s="16">
        <f t="shared" si="2"/>
        <v>0</v>
      </c>
      <c r="L26" s="75"/>
    </row>
    <row r="27" spans="1:12" ht="17.25">
      <c r="A27" s="152">
        <v>21</v>
      </c>
      <c r="B27" s="149" t="s">
        <v>210</v>
      </c>
      <c r="C27" s="153">
        <v>0</v>
      </c>
      <c r="D27" s="153">
        <v>0</v>
      </c>
      <c r="E27" s="18">
        <f t="shared" si="0"/>
        <v>0</v>
      </c>
      <c r="F27" s="153">
        <v>0</v>
      </c>
      <c r="G27" s="153">
        <v>0</v>
      </c>
      <c r="H27" s="153">
        <v>0</v>
      </c>
      <c r="I27" s="153">
        <v>0</v>
      </c>
      <c r="J27" s="16">
        <f t="shared" si="2"/>
        <v>0</v>
      </c>
      <c r="K27" s="16">
        <f t="shared" si="2"/>
        <v>0</v>
      </c>
      <c r="L27" s="75"/>
    </row>
    <row r="28" spans="1:12" ht="17.25">
      <c r="A28" s="81">
        <v>22</v>
      </c>
      <c r="B28" s="149" t="s">
        <v>211</v>
      </c>
      <c r="C28" s="153">
        <v>0</v>
      </c>
      <c r="D28" s="153">
        <v>0</v>
      </c>
      <c r="E28" s="18">
        <f t="shared" si="0"/>
        <v>0</v>
      </c>
      <c r="F28" s="153">
        <v>0</v>
      </c>
      <c r="G28" s="153">
        <v>0</v>
      </c>
      <c r="H28" s="153">
        <v>0</v>
      </c>
      <c r="I28" s="153">
        <v>0</v>
      </c>
      <c r="J28" s="16">
        <f t="shared" si="2"/>
        <v>0</v>
      </c>
      <c r="K28" s="16">
        <f t="shared" si="2"/>
        <v>0</v>
      </c>
      <c r="L28" s="75"/>
    </row>
    <row r="29" spans="1:12" ht="17.25">
      <c r="A29" s="152">
        <v>23</v>
      </c>
      <c r="B29" s="149" t="s">
        <v>212</v>
      </c>
      <c r="C29" s="153">
        <v>0</v>
      </c>
      <c r="D29" s="153">
        <v>0</v>
      </c>
      <c r="E29" s="18">
        <f t="shared" si="0"/>
        <v>0</v>
      </c>
      <c r="F29" s="153">
        <v>0</v>
      </c>
      <c r="G29" s="153">
        <v>0</v>
      </c>
      <c r="H29" s="153">
        <v>0</v>
      </c>
      <c r="I29" s="153">
        <v>0</v>
      </c>
      <c r="J29" s="16">
        <f t="shared" si="2"/>
        <v>0</v>
      </c>
      <c r="K29" s="16">
        <f t="shared" si="2"/>
        <v>0</v>
      </c>
      <c r="L29" s="75"/>
    </row>
    <row r="30" spans="1:12" ht="17.25">
      <c r="A30" s="81">
        <v>24</v>
      </c>
      <c r="B30" s="149" t="s">
        <v>213</v>
      </c>
      <c r="C30" s="153">
        <v>0</v>
      </c>
      <c r="D30" s="153">
        <v>0</v>
      </c>
      <c r="E30" s="18">
        <f t="shared" si="0"/>
        <v>0</v>
      </c>
      <c r="F30" s="153">
        <v>0</v>
      </c>
      <c r="G30" s="153">
        <v>0</v>
      </c>
      <c r="H30" s="153">
        <v>0</v>
      </c>
      <c r="I30" s="153">
        <v>0</v>
      </c>
      <c r="J30" s="16">
        <f t="shared" si="2"/>
        <v>0</v>
      </c>
      <c r="K30" s="16">
        <f t="shared" si="2"/>
        <v>0</v>
      </c>
      <c r="L30" s="75"/>
    </row>
    <row r="31" spans="1:12" ht="17.25">
      <c r="A31" s="152">
        <v>25</v>
      </c>
      <c r="B31" s="149" t="s">
        <v>214</v>
      </c>
      <c r="C31" s="153">
        <v>0</v>
      </c>
      <c r="D31" s="153">
        <v>0</v>
      </c>
      <c r="E31" s="18">
        <f t="shared" si="0"/>
        <v>0</v>
      </c>
      <c r="F31" s="153">
        <v>0</v>
      </c>
      <c r="G31" s="153">
        <v>0</v>
      </c>
      <c r="H31" s="153">
        <v>0</v>
      </c>
      <c r="I31" s="153">
        <v>0</v>
      </c>
      <c r="J31" s="16">
        <f t="shared" si="2"/>
        <v>0</v>
      </c>
      <c r="K31" s="16">
        <f t="shared" si="2"/>
        <v>0</v>
      </c>
      <c r="L31" s="75"/>
    </row>
    <row r="32" spans="1:12" ht="17.25">
      <c r="A32" s="81">
        <v>26</v>
      </c>
      <c r="B32" s="149" t="s">
        <v>215</v>
      </c>
      <c r="C32" s="153">
        <v>0</v>
      </c>
      <c r="D32" s="153">
        <v>0</v>
      </c>
      <c r="E32" s="18">
        <f t="shared" si="0"/>
        <v>0</v>
      </c>
      <c r="F32" s="153">
        <v>0</v>
      </c>
      <c r="G32" s="153">
        <v>0</v>
      </c>
      <c r="H32" s="153">
        <v>0</v>
      </c>
      <c r="I32" s="153">
        <v>0</v>
      </c>
      <c r="J32" s="16">
        <f t="shared" si="2"/>
        <v>0</v>
      </c>
      <c r="K32" s="16">
        <f t="shared" si="2"/>
        <v>0</v>
      </c>
      <c r="L32" s="75"/>
    </row>
    <row r="33" spans="1:12" ht="17.25">
      <c r="A33" s="152">
        <v>27</v>
      </c>
      <c r="B33" s="150" t="s">
        <v>216</v>
      </c>
      <c r="C33" s="153">
        <v>0</v>
      </c>
      <c r="D33" s="153">
        <v>0</v>
      </c>
      <c r="E33" s="18">
        <f t="shared" si="0"/>
        <v>0</v>
      </c>
      <c r="F33" s="153">
        <v>0</v>
      </c>
      <c r="G33" s="153">
        <v>0</v>
      </c>
      <c r="H33" s="153">
        <v>0</v>
      </c>
      <c r="I33" s="153">
        <v>0</v>
      </c>
      <c r="J33" s="16">
        <f t="shared" si="2"/>
        <v>0</v>
      </c>
      <c r="K33" s="16">
        <f t="shared" si="2"/>
        <v>0</v>
      </c>
      <c r="L33" s="75"/>
    </row>
    <row r="34" spans="1:12" ht="17.25">
      <c r="A34" s="81">
        <v>28</v>
      </c>
      <c r="B34" s="150" t="s">
        <v>217</v>
      </c>
      <c r="C34" s="153">
        <v>0</v>
      </c>
      <c r="D34" s="153">
        <v>0</v>
      </c>
      <c r="E34" s="18">
        <f t="shared" si="0"/>
        <v>0</v>
      </c>
      <c r="F34" s="153">
        <v>0</v>
      </c>
      <c r="G34" s="153">
        <v>0</v>
      </c>
      <c r="H34" s="153">
        <v>0</v>
      </c>
      <c r="I34" s="153">
        <v>0</v>
      </c>
      <c r="J34" s="16">
        <f t="shared" si="2"/>
        <v>0</v>
      </c>
      <c r="K34" s="16">
        <f t="shared" si="2"/>
        <v>0</v>
      </c>
      <c r="L34" s="75"/>
    </row>
    <row r="35" spans="1:12" ht="17.25">
      <c r="A35" s="152">
        <v>29</v>
      </c>
      <c r="B35" s="150" t="s">
        <v>218</v>
      </c>
      <c r="C35" s="153">
        <v>0</v>
      </c>
      <c r="D35" s="153">
        <v>0</v>
      </c>
      <c r="E35" s="18">
        <f t="shared" si="0"/>
        <v>0</v>
      </c>
      <c r="F35" s="153">
        <v>0</v>
      </c>
      <c r="G35" s="153">
        <v>0</v>
      </c>
      <c r="H35" s="153">
        <v>0</v>
      </c>
      <c r="I35" s="153">
        <v>0</v>
      </c>
      <c r="J35" s="16">
        <f t="shared" si="2"/>
        <v>0</v>
      </c>
      <c r="K35" s="16">
        <f t="shared" si="2"/>
        <v>0</v>
      </c>
      <c r="L35" s="75"/>
    </row>
    <row r="36" spans="1:12" ht="17.25">
      <c r="A36" s="81">
        <v>30</v>
      </c>
      <c r="B36" s="150" t="s">
        <v>219</v>
      </c>
      <c r="C36" s="153">
        <v>0</v>
      </c>
      <c r="D36" s="153">
        <v>0</v>
      </c>
      <c r="E36" s="18">
        <f t="shared" si="0"/>
        <v>0</v>
      </c>
      <c r="F36" s="153">
        <v>0</v>
      </c>
      <c r="G36" s="153">
        <v>0</v>
      </c>
      <c r="H36" s="153">
        <v>0</v>
      </c>
      <c r="I36" s="153">
        <v>0</v>
      </c>
      <c r="J36" s="16">
        <f t="shared" si="2"/>
        <v>0</v>
      </c>
      <c r="K36" s="16">
        <f t="shared" si="2"/>
        <v>0</v>
      </c>
      <c r="L36" s="75"/>
    </row>
    <row r="37" spans="1:12" ht="17.25">
      <c r="A37" s="152">
        <v>31</v>
      </c>
      <c r="B37" s="150" t="s">
        <v>220</v>
      </c>
      <c r="C37" s="153">
        <v>0</v>
      </c>
      <c r="D37" s="153">
        <v>0</v>
      </c>
      <c r="E37" s="18">
        <f t="shared" si="0"/>
        <v>0</v>
      </c>
      <c r="F37" s="153">
        <v>0</v>
      </c>
      <c r="G37" s="153">
        <v>0</v>
      </c>
      <c r="H37" s="153">
        <v>0</v>
      </c>
      <c r="I37" s="153">
        <v>0</v>
      </c>
      <c r="J37" s="16">
        <f t="shared" si="2"/>
        <v>0</v>
      </c>
      <c r="K37" s="16">
        <f t="shared" si="2"/>
        <v>0</v>
      </c>
      <c r="L37" s="75"/>
    </row>
    <row r="38" spans="1:12" ht="17.25">
      <c r="A38" s="81">
        <v>32</v>
      </c>
      <c r="B38" s="150" t="s">
        <v>221</v>
      </c>
      <c r="C38" s="153">
        <v>0</v>
      </c>
      <c r="D38" s="153">
        <v>0</v>
      </c>
      <c r="E38" s="18">
        <f t="shared" si="0"/>
        <v>0</v>
      </c>
      <c r="F38" s="153">
        <v>0</v>
      </c>
      <c r="G38" s="153">
        <v>0</v>
      </c>
      <c r="H38" s="153">
        <v>0</v>
      </c>
      <c r="I38" s="153">
        <v>0</v>
      </c>
      <c r="J38" s="16">
        <f t="shared" si="2"/>
        <v>0</v>
      </c>
      <c r="K38" s="16">
        <f t="shared" si="2"/>
        <v>0</v>
      </c>
      <c r="L38" s="75"/>
    </row>
    <row r="39" spans="1:12" ht="17.25">
      <c r="A39" s="152">
        <v>33</v>
      </c>
      <c r="B39" s="150" t="s">
        <v>222</v>
      </c>
      <c r="C39" s="153">
        <v>0</v>
      </c>
      <c r="D39" s="153">
        <v>0</v>
      </c>
      <c r="E39" s="18">
        <f t="shared" si="0"/>
        <v>0</v>
      </c>
      <c r="F39" s="153">
        <v>0</v>
      </c>
      <c r="G39" s="153">
        <v>0</v>
      </c>
      <c r="H39" s="153">
        <v>0</v>
      </c>
      <c r="I39" s="153">
        <v>0</v>
      </c>
      <c r="J39" s="16">
        <f t="shared" si="2"/>
        <v>0</v>
      </c>
      <c r="K39" s="16">
        <f t="shared" si="2"/>
        <v>0</v>
      </c>
      <c r="L39" s="75"/>
    </row>
    <row r="40" spans="1:12" ht="17.25">
      <c r="A40" s="81">
        <v>34</v>
      </c>
      <c r="B40" s="150" t="s">
        <v>223</v>
      </c>
      <c r="C40" s="153">
        <v>0</v>
      </c>
      <c r="D40" s="153">
        <v>0</v>
      </c>
      <c r="E40" s="18">
        <f t="shared" si="0"/>
        <v>0</v>
      </c>
      <c r="F40" s="153">
        <v>0</v>
      </c>
      <c r="G40" s="153">
        <v>0</v>
      </c>
      <c r="H40" s="153">
        <v>0</v>
      </c>
      <c r="I40" s="153">
        <v>0</v>
      </c>
      <c r="J40" s="16">
        <f aca="true" t="shared" si="3" ref="J40:K50">+I40+H40+G40+F40</f>
        <v>0</v>
      </c>
      <c r="K40" s="16">
        <f t="shared" si="3"/>
        <v>0</v>
      </c>
      <c r="L40" s="75"/>
    </row>
    <row r="41" spans="1:12" ht="17.25">
      <c r="A41" s="152">
        <v>35</v>
      </c>
      <c r="B41" s="150" t="s">
        <v>224</v>
      </c>
      <c r="C41" s="153">
        <v>0</v>
      </c>
      <c r="D41" s="153">
        <v>0</v>
      </c>
      <c r="E41" s="18">
        <f t="shared" si="0"/>
        <v>0</v>
      </c>
      <c r="F41" s="153">
        <v>0</v>
      </c>
      <c r="G41" s="153">
        <v>0</v>
      </c>
      <c r="H41" s="153">
        <v>0</v>
      </c>
      <c r="I41" s="153">
        <v>0</v>
      </c>
      <c r="J41" s="16">
        <f t="shared" si="3"/>
        <v>0</v>
      </c>
      <c r="K41" s="16">
        <f t="shared" si="3"/>
        <v>0</v>
      </c>
      <c r="L41" s="75"/>
    </row>
    <row r="42" spans="1:12" ht="17.25">
      <c r="A42" s="81">
        <v>36</v>
      </c>
      <c r="B42" s="150" t="s">
        <v>225</v>
      </c>
      <c r="C42" s="153">
        <v>0</v>
      </c>
      <c r="D42" s="153">
        <v>0</v>
      </c>
      <c r="E42" s="18">
        <f t="shared" si="0"/>
        <v>0</v>
      </c>
      <c r="F42" s="153">
        <v>0</v>
      </c>
      <c r="G42" s="153">
        <v>0</v>
      </c>
      <c r="H42" s="153">
        <v>0</v>
      </c>
      <c r="I42" s="153">
        <v>0</v>
      </c>
      <c r="J42" s="16">
        <f t="shared" si="3"/>
        <v>0</v>
      </c>
      <c r="K42" s="16">
        <f t="shared" si="3"/>
        <v>0</v>
      </c>
      <c r="L42" s="75"/>
    </row>
    <row r="43" spans="1:12" ht="17.25">
      <c r="A43" s="152">
        <v>37</v>
      </c>
      <c r="B43" s="150" t="s">
        <v>226</v>
      </c>
      <c r="C43" s="153">
        <v>0</v>
      </c>
      <c r="D43" s="153">
        <v>0</v>
      </c>
      <c r="E43" s="18">
        <f t="shared" si="0"/>
        <v>0</v>
      </c>
      <c r="F43" s="153">
        <v>0</v>
      </c>
      <c r="G43" s="153">
        <v>0</v>
      </c>
      <c r="H43" s="153">
        <v>0</v>
      </c>
      <c r="I43" s="153">
        <v>0</v>
      </c>
      <c r="J43" s="16">
        <f t="shared" si="3"/>
        <v>0</v>
      </c>
      <c r="K43" s="16">
        <f t="shared" si="3"/>
        <v>0</v>
      </c>
      <c r="L43" s="75"/>
    </row>
    <row r="44" spans="1:12" ht="17.25">
      <c r="A44" s="81">
        <v>38</v>
      </c>
      <c r="B44" s="150" t="s">
        <v>227</v>
      </c>
      <c r="C44" s="153">
        <v>0</v>
      </c>
      <c r="D44" s="153">
        <v>0</v>
      </c>
      <c r="E44" s="18">
        <f t="shared" si="0"/>
        <v>0</v>
      </c>
      <c r="F44" s="153">
        <v>0</v>
      </c>
      <c r="G44" s="153">
        <v>0</v>
      </c>
      <c r="H44" s="153">
        <v>0</v>
      </c>
      <c r="I44" s="153">
        <v>0</v>
      </c>
      <c r="J44" s="16">
        <f t="shared" si="3"/>
        <v>0</v>
      </c>
      <c r="K44" s="16">
        <f t="shared" si="3"/>
        <v>0</v>
      </c>
      <c r="L44" s="75"/>
    </row>
    <row r="45" spans="1:12" ht="17.25">
      <c r="A45" s="152">
        <v>39</v>
      </c>
      <c r="B45" s="150" t="s">
        <v>228</v>
      </c>
      <c r="C45" s="153">
        <v>0</v>
      </c>
      <c r="D45" s="153">
        <v>0</v>
      </c>
      <c r="E45" s="18">
        <f t="shared" si="0"/>
        <v>0</v>
      </c>
      <c r="F45" s="153">
        <v>0</v>
      </c>
      <c r="G45" s="153">
        <v>0</v>
      </c>
      <c r="H45" s="153">
        <v>0</v>
      </c>
      <c r="I45" s="153">
        <v>0</v>
      </c>
      <c r="J45" s="16">
        <f t="shared" si="3"/>
        <v>0</v>
      </c>
      <c r="K45" s="16">
        <f t="shared" si="3"/>
        <v>0</v>
      </c>
      <c r="L45" s="75"/>
    </row>
    <row r="46" spans="1:12" ht="17.25">
      <c r="A46" s="81">
        <v>40</v>
      </c>
      <c r="B46" s="150" t="s">
        <v>229</v>
      </c>
      <c r="C46" s="153">
        <v>0</v>
      </c>
      <c r="D46" s="153">
        <v>0</v>
      </c>
      <c r="E46" s="18">
        <f t="shared" si="0"/>
        <v>0</v>
      </c>
      <c r="F46" s="153">
        <v>0</v>
      </c>
      <c r="G46" s="153">
        <v>0</v>
      </c>
      <c r="H46" s="153">
        <v>0</v>
      </c>
      <c r="I46" s="153">
        <v>0</v>
      </c>
      <c r="J46" s="16">
        <f t="shared" si="3"/>
        <v>0</v>
      </c>
      <c r="K46" s="16">
        <f t="shared" si="3"/>
        <v>0</v>
      </c>
      <c r="L46" s="75"/>
    </row>
    <row r="47" spans="1:12" ht="17.25">
      <c r="A47" s="152">
        <v>41</v>
      </c>
      <c r="B47" s="150" t="s">
        <v>230</v>
      </c>
      <c r="C47" s="153">
        <v>0</v>
      </c>
      <c r="D47" s="153">
        <v>0</v>
      </c>
      <c r="E47" s="18">
        <f t="shared" si="0"/>
        <v>0</v>
      </c>
      <c r="F47" s="153">
        <v>0</v>
      </c>
      <c r="G47" s="153">
        <v>0</v>
      </c>
      <c r="H47" s="153">
        <v>0</v>
      </c>
      <c r="I47" s="153">
        <v>0</v>
      </c>
      <c r="J47" s="16">
        <f t="shared" si="3"/>
        <v>0</v>
      </c>
      <c r="K47" s="16">
        <f t="shared" si="3"/>
        <v>0</v>
      </c>
      <c r="L47" s="75"/>
    </row>
    <row r="48" spans="1:12" ht="17.25">
      <c r="A48" s="81">
        <v>42</v>
      </c>
      <c r="B48" s="150" t="s">
        <v>231</v>
      </c>
      <c r="C48" s="153">
        <v>0</v>
      </c>
      <c r="D48" s="153">
        <v>0</v>
      </c>
      <c r="E48" s="18">
        <f t="shared" si="0"/>
        <v>0</v>
      </c>
      <c r="F48" s="153">
        <v>0</v>
      </c>
      <c r="G48" s="153">
        <v>0</v>
      </c>
      <c r="H48" s="153">
        <v>0</v>
      </c>
      <c r="I48" s="153">
        <v>0</v>
      </c>
      <c r="J48" s="16">
        <f t="shared" si="3"/>
        <v>0</v>
      </c>
      <c r="K48" s="16">
        <f t="shared" si="3"/>
        <v>0</v>
      </c>
      <c r="L48" s="75"/>
    </row>
    <row r="49" spans="1:12" ht="17.25">
      <c r="A49" s="152">
        <v>43</v>
      </c>
      <c r="B49" s="150" t="s">
        <v>233</v>
      </c>
      <c r="C49" s="153">
        <v>0</v>
      </c>
      <c r="D49" s="153">
        <v>0</v>
      </c>
      <c r="E49" s="18">
        <f t="shared" si="0"/>
        <v>0</v>
      </c>
      <c r="F49" s="153">
        <v>0</v>
      </c>
      <c r="G49" s="153">
        <v>0</v>
      </c>
      <c r="H49" s="153">
        <v>0</v>
      </c>
      <c r="I49" s="153">
        <v>0</v>
      </c>
      <c r="J49" s="16">
        <f t="shared" si="3"/>
        <v>0</v>
      </c>
      <c r="K49" s="16">
        <f t="shared" si="3"/>
        <v>0</v>
      </c>
      <c r="L49" s="75"/>
    </row>
    <row r="50" spans="1:12" ht="17.25">
      <c r="A50" s="81">
        <v>44</v>
      </c>
      <c r="B50" s="150" t="s">
        <v>232</v>
      </c>
      <c r="C50" s="153">
        <v>0</v>
      </c>
      <c r="D50" s="153">
        <v>0</v>
      </c>
      <c r="E50" s="18">
        <f t="shared" si="0"/>
        <v>0</v>
      </c>
      <c r="F50" s="153">
        <v>0</v>
      </c>
      <c r="G50" s="153">
        <v>0</v>
      </c>
      <c r="H50" s="153">
        <v>0</v>
      </c>
      <c r="I50" s="153">
        <v>0</v>
      </c>
      <c r="J50" s="16">
        <f t="shared" si="3"/>
        <v>0</v>
      </c>
      <c r="K50" s="16">
        <f t="shared" si="3"/>
        <v>0</v>
      </c>
      <c r="L50" s="75"/>
    </row>
    <row r="51" spans="1:12" ht="17.25">
      <c r="A51" s="123"/>
      <c r="B51" s="75" t="s">
        <v>42</v>
      </c>
      <c r="C51" s="153">
        <v>0</v>
      </c>
      <c r="D51" s="153">
        <v>0</v>
      </c>
      <c r="E51" s="22">
        <f>SUM(E7:E50)</f>
        <v>0</v>
      </c>
      <c r="F51" s="153">
        <v>0</v>
      </c>
      <c r="G51" s="153">
        <v>0</v>
      </c>
      <c r="H51" s="153">
        <v>0</v>
      </c>
      <c r="I51" s="153">
        <v>0</v>
      </c>
      <c r="J51" s="8">
        <v>0</v>
      </c>
      <c r="K51" s="8">
        <v>0</v>
      </c>
      <c r="L51" s="75"/>
    </row>
    <row r="52" ht="12.75">
      <c r="K52" s="58"/>
    </row>
    <row r="53" ht="12.75">
      <c r="K53" s="58"/>
    </row>
    <row r="54" ht="12.75">
      <c r="K54" s="58"/>
    </row>
  </sheetData>
  <sheetProtection/>
  <mergeCells count="2">
    <mergeCell ref="A2:N2"/>
    <mergeCell ref="C4:D4"/>
  </mergeCells>
  <printOptions/>
  <pageMargins left="0.75" right="0.75" top="1" bottom="1" header="0.5" footer="0.5"/>
  <pageSetup horizontalDpi="600" verticalDpi="600" orientation="landscape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C1">
      <selection activeCell="I4" sqref="I4"/>
    </sheetView>
  </sheetViews>
  <sheetFormatPr defaultColWidth="9.140625" defaultRowHeight="12.75"/>
  <cols>
    <col min="1" max="1" width="9.140625" style="59" customWidth="1"/>
    <col min="2" max="2" width="16.00390625" style="59" customWidth="1"/>
    <col min="3" max="3" width="12.7109375" style="59" customWidth="1"/>
    <col min="4" max="4" width="9.140625" style="59" customWidth="1"/>
    <col min="5" max="5" width="12.7109375" style="0" customWidth="1"/>
    <col min="6" max="6" width="12.28125" style="0" customWidth="1"/>
    <col min="7" max="10" width="9.140625" style="59" customWidth="1"/>
    <col min="12" max="12" width="11.00390625" style="0" customWidth="1"/>
    <col min="13" max="13" width="12.7109375" style="59" customWidth="1"/>
    <col min="14" max="16384" width="9.140625" style="59" customWidth="1"/>
  </cols>
  <sheetData>
    <row r="1" spans="1:14" ht="50.25" customHeight="1">
      <c r="A1" s="721" t="s">
        <v>811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</row>
    <row r="2" spans="1:14" ht="20.25" customHeight="1">
      <c r="A2" s="608" t="s">
        <v>877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</row>
    <row r="3" spans="1:14" ht="17.25" customHeight="1">
      <c r="A3" s="608" t="s">
        <v>953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</row>
    <row r="4" spans="2:14" ht="25.5" customHeight="1">
      <c r="B4" s="9"/>
      <c r="C4" s="9"/>
      <c r="D4" s="9"/>
      <c r="E4" s="9"/>
      <c r="F4" s="9"/>
      <c r="N4" s="12" t="s">
        <v>6</v>
      </c>
    </row>
    <row r="5" spans="1:14" ht="175.5">
      <c r="A5" s="593" t="s">
        <v>0</v>
      </c>
      <c r="B5" s="598" t="s">
        <v>31</v>
      </c>
      <c r="C5" s="722" t="s">
        <v>3</v>
      </c>
      <c r="D5" s="627"/>
      <c r="E5" s="628" t="s">
        <v>308</v>
      </c>
      <c r="F5" s="625" t="s">
        <v>309</v>
      </c>
      <c r="G5" s="13" t="s">
        <v>155</v>
      </c>
      <c r="H5" s="13" t="s">
        <v>8</v>
      </c>
      <c r="I5" s="13" t="s">
        <v>878</v>
      </c>
      <c r="J5" s="13" t="s">
        <v>879</v>
      </c>
      <c r="K5" s="630" t="s">
        <v>310</v>
      </c>
      <c r="L5" s="625" t="s">
        <v>880</v>
      </c>
      <c r="M5" s="633" t="s">
        <v>1</v>
      </c>
      <c r="N5" s="635" t="s">
        <v>12</v>
      </c>
    </row>
    <row r="6" spans="1:14" ht="25.5" customHeight="1">
      <c r="A6" s="593"/>
      <c r="B6" s="599"/>
      <c r="C6" s="126" t="s">
        <v>10</v>
      </c>
      <c r="D6" s="126" t="s">
        <v>5</v>
      </c>
      <c r="E6" s="629"/>
      <c r="F6" s="632"/>
      <c r="G6" s="617" t="s">
        <v>4</v>
      </c>
      <c r="H6" s="618"/>
      <c r="I6" s="617" t="s">
        <v>9</v>
      </c>
      <c r="J6" s="618"/>
      <c r="K6" s="631"/>
      <c r="L6" s="626"/>
      <c r="M6" s="634"/>
      <c r="N6" s="635"/>
    </row>
    <row r="7" spans="1:14" ht="17.25">
      <c r="A7" s="727" t="s">
        <v>22</v>
      </c>
      <c r="B7" s="728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9"/>
    </row>
    <row r="8" spans="1:14" ht="17.25">
      <c r="A8" s="36"/>
      <c r="B8" s="188" t="s">
        <v>151</v>
      </c>
      <c r="C8" s="51"/>
      <c r="D8" s="51"/>
      <c r="E8" s="51"/>
      <c r="F8" s="40"/>
      <c r="G8" s="51"/>
      <c r="H8" s="51"/>
      <c r="I8" s="51"/>
      <c r="J8" s="51"/>
      <c r="K8" s="51"/>
      <c r="L8" s="181"/>
      <c r="M8" s="182"/>
      <c r="N8" s="189"/>
    </row>
    <row r="9" spans="1:14" ht="17.25">
      <c r="A9" s="36">
        <v>1</v>
      </c>
      <c r="B9" s="190" t="s">
        <v>870</v>
      </c>
      <c r="C9" s="51"/>
      <c r="D9" s="51"/>
      <c r="E9" s="51"/>
      <c r="F9" s="40">
        <f>C9+D9+E9</f>
        <v>0</v>
      </c>
      <c r="G9" s="51">
        <v>300</v>
      </c>
      <c r="H9" s="51">
        <v>492.8</v>
      </c>
      <c r="I9" s="51"/>
      <c r="J9" s="51"/>
      <c r="K9" s="51">
        <v>529.4</v>
      </c>
      <c r="L9" s="181">
        <f>SUM(G9:K9)</f>
        <v>1322.1999999999998</v>
      </c>
      <c r="M9" s="182">
        <f>F9+L9</f>
        <v>1322.1999999999998</v>
      </c>
      <c r="N9" s="554"/>
    </row>
    <row r="10" spans="1:14" ht="17.25">
      <c r="A10" s="36">
        <v>2</v>
      </c>
      <c r="B10" s="190" t="s">
        <v>156</v>
      </c>
      <c r="C10" s="51"/>
      <c r="D10" s="51"/>
      <c r="E10" s="51"/>
      <c r="F10" s="40">
        <f aca="true" t="shared" si="0" ref="F10:F20">C10+D10+E10</f>
        <v>0</v>
      </c>
      <c r="G10" s="51">
        <v>828.4</v>
      </c>
      <c r="H10" s="51">
        <v>155</v>
      </c>
      <c r="I10" s="51"/>
      <c r="J10" s="51"/>
      <c r="K10" s="51">
        <v>547.6</v>
      </c>
      <c r="L10" s="181">
        <f aca="true" t="shared" si="1" ref="L10:L22">SUM(G10:K10)</f>
        <v>1531</v>
      </c>
      <c r="M10" s="182">
        <f aca="true" t="shared" si="2" ref="M10:M20">F10+L10</f>
        <v>1531</v>
      </c>
      <c r="N10" s="554"/>
    </row>
    <row r="11" spans="1:14" ht="108.75" customHeight="1">
      <c r="A11" s="36">
        <v>3</v>
      </c>
      <c r="B11" s="190" t="s">
        <v>152</v>
      </c>
      <c r="C11" s="51"/>
      <c r="D11" s="51"/>
      <c r="E11" s="51"/>
      <c r="F11" s="40">
        <f t="shared" si="0"/>
        <v>0</v>
      </c>
      <c r="G11" s="51"/>
      <c r="H11" s="51"/>
      <c r="I11" s="51">
        <v>1672.6</v>
      </c>
      <c r="J11" s="51"/>
      <c r="K11" s="51">
        <v>774.3</v>
      </c>
      <c r="L11" s="181">
        <f t="shared" si="1"/>
        <v>2446.8999999999996</v>
      </c>
      <c r="M11" s="182">
        <f t="shared" si="2"/>
        <v>2446.8999999999996</v>
      </c>
      <c r="N11" s="189"/>
    </row>
    <row r="12" spans="1:14" ht="16.5">
      <c r="A12" s="723" t="s">
        <v>42</v>
      </c>
      <c r="B12" s="724"/>
      <c r="C12" s="54">
        <f aca="true" t="shared" si="3" ref="C12:M12">SUM(C9:C11)</f>
        <v>0</v>
      </c>
      <c r="D12" s="54">
        <f t="shared" si="3"/>
        <v>0</v>
      </c>
      <c r="E12" s="54">
        <f t="shared" si="3"/>
        <v>0</v>
      </c>
      <c r="F12" s="54">
        <f t="shared" si="3"/>
        <v>0</v>
      </c>
      <c r="G12" s="54">
        <f t="shared" si="3"/>
        <v>1128.4</v>
      </c>
      <c r="H12" s="54">
        <f t="shared" si="3"/>
        <v>647.8</v>
      </c>
      <c r="I12" s="54">
        <f t="shared" si="3"/>
        <v>1672.6</v>
      </c>
      <c r="J12" s="54">
        <f t="shared" si="3"/>
        <v>0</v>
      </c>
      <c r="K12" s="54">
        <f t="shared" si="3"/>
        <v>1851.3</v>
      </c>
      <c r="L12" s="181">
        <f t="shared" si="1"/>
        <v>5300.1</v>
      </c>
      <c r="M12" s="54">
        <f t="shared" si="3"/>
        <v>5300.099999999999</v>
      </c>
      <c r="N12" s="189"/>
    </row>
    <row r="13" spans="1:16" ht="17.25">
      <c r="A13" s="36"/>
      <c r="B13" s="188" t="s">
        <v>157</v>
      </c>
      <c r="C13" s="51"/>
      <c r="D13" s="51"/>
      <c r="E13" s="51"/>
      <c r="F13" s="40">
        <f t="shared" si="0"/>
        <v>0</v>
      </c>
      <c r="G13" s="51"/>
      <c r="H13" s="51"/>
      <c r="I13" s="51"/>
      <c r="J13" s="51"/>
      <c r="K13" s="51"/>
      <c r="L13" s="181">
        <f t="shared" si="1"/>
        <v>0</v>
      </c>
      <c r="M13" s="182">
        <f t="shared" si="2"/>
        <v>0</v>
      </c>
      <c r="N13" s="189"/>
      <c r="P13" s="59" t="s">
        <v>954</v>
      </c>
    </row>
    <row r="14" spans="1:14" ht="99">
      <c r="A14" s="36">
        <v>1</v>
      </c>
      <c r="B14" s="130" t="s">
        <v>955</v>
      </c>
      <c r="C14" s="51"/>
      <c r="D14" s="51"/>
      <c r="E14" s="51"/>
      <c r="F14" s="40">
        <f t="shared" si="0"/>
        <v>0</v>
      </c>
      <c r="G14" s="51">
        <v>448</v>
      </c>
      <c r="H14" s="51"/>
      <c r="I14" s="51"/>
      <c r="J14" s="51"/>
      <c r="K14" s="51">
        <v>261.3</v>
      </c>
      <c r="L14" s="181">
        <f t="shared" si="1"/>
        <v>709.3</v>
      </c>
      <c r="M14" s="182">
        <f t="shared" si="2"/>
        <v>709.3</v>
      </c>
      <c r="N14" s="189"/>
    </row>
    <row r="15" spans="1:14" ht="33">
      <c r="A15" s="36">
        <v>2</v>
      </c>
      <c r="B15" s="130" t="s">
        <v>158</v>
      </c>
      <c r="C15" s="51"/>
      <c r="D15" s="51"/>
      <c r="E15" s="51"/>
      <c r="F15" s="40">
        <f t="shared" si="0"/>
        <v>0</v>
      </c>
      <c r="G15" s="51"/>
      <c r="H15" s="51"/>
      <c r="I15" s="51"/>
      <c r="J15" s="51">
        <v>622.9</v>
      </c>
      <c r="K15" s="51">
        <v>281</v>
      </c>
      <c r="L15" s="181">
        <f t="shared" si="1"/>
        <v>903.9</v>
      </c>
      <c r="M15" s="182">
        <f t="shared" si="2"/>
        <v>903.9</v>
      </c>
      <c r="N15" s="189"/>
    </row>
    <row r="16" spans="1:14" ht="16.5">
      <c r="A16" s="723" t="s">
        <v>42</v>
      </c>
      <c r="B16" s="724"/>
      <c r="C16" s="54">
        <f>SUM(C14:C15)</f>
        <v>0</v>
      </c>
      <c r="D16" s="54">
        <f aca="true" t="shared" si="4" ref="D16:M16">SUM(D14:D15)</f>
        <v>0</v>
      </c>
      <c r="E16" s="54">
        <f t="shared" si="4"/>
        <v>0</v>
      </c>
      <c r="F16" s="54">
        <f t="shared" si="4"/>
        <v>0</v>
      </c>
      <c r="G16" s="54">
        <f t="shared" si="4"/>
        <v>448</v>
      </c>
      <c r="H16" s="54">
        <f t="shared" si="4"/>
        <v>0</v>
      </c>
      <c r="I16" s="54">
        <f t="shared" si="4"/>
        <v>0</v>
      </c>
      <c r="J16" s="54">
        <f t="shared" si="4"/>
        <v>622.9</v>
      </c>
      <c r="K16" s="54">
        <f t="shared" si="4"/>
        <v>542.3</v>
      </c>
      <c r="L16" s="181">
        <f t="shared" si="1"/>
        <v>1613.2</v>
      </c>
      <c r="M16" s="54">
        <f t="shared" si="4"/>
        <v>1613.1999999999998</v>
      </c>
      <c r="N16" s="189"/>
    </row>
    <row r="17" spans="1:16" ht="17.25">
      <c r="A17" s="36"/>
      <c r="B17" s="188" t="s">
        <v>153</v>
      </c>
      <c r="C17" s="51"/>
      <c r="D17" s="51"/>
      <c r="E17" s="51"/>
      <c r="F17" s="40">
        <f t="shared" si="0"/>
        <v>0</v>
      </c>
      <c r="G17" s="51"/>
      <c r="H17" s="51"/>
      <c r="I17" s="51"/>
      <c r="J17" s="51"/>
      <c r="K17" s="51"/>
      <c r="L17" s="181">
        <f t="shared" si="1"/>
        <v>0</v>
      </c>
      <c r="M17" s="182">
        <f t="shared" si="2"/>
        <v>0</v>
      </c>
      <c r="N17" s="189"/>
      <c r="P17" s="59" t="s">
        <v>954</v>
      </c>
    </row>
    <row r="18" spans="1:14" ht="17.25">
      <c r="A18" s="36">
        <v>1</v>
      </c>
      <c r="B18" s="529" t="s">
        <v>653</v>
      </c>
      <c r="C18" s="51"/>
      <c r="D18" s="51"/>
      <c r="E18" s="51"/>
      <c r="F18" s="40">
        <f t="shared" si="0"/>
        <v>0</v>
      </c>
      <c r="G18" s="51"/>
      <c r="H18" s="51"/>
      <c r="I18" s="51"/>
      <c r="J18" s="51">
        <v>756</v>
      </c>
      <c r="K18" s="51">
        <v>309</v>
      </c>
      <c r="L18" s="181">
        <f t="shared" si="1"/>
        <v>1065</v>
      </c>
      <c r="M18" s="182">
        <f t="shared" si="2"/>
        <v>1065</v>
      </c>
      <c r="N18" s="189"/>
    </row>
    <row r="19" spans="1:14" ht="17.25">
      <c r="A19" s="36">
        <v>2</v>
      </c>
      <c r="B19" s="529" t="s">
        <v>655</v>
      </c>
      <c r="C19" s="51"/>
      <c r="D19" s="51"/>
      <c r="E19" s="51"/>
      <c r="F19" s="40">
        <f t="shared" si="0"/>
        <v>0</v>
      </c>
      <c r="G19" s="51"/>
      <c r="H19" s="51"/>
      <c r="I19" s="51"/>
      <c r="J19" s="51">
        <v>592.9</v>
      </c>
      <c r="K19" s="51">
        <v>324.6</v>
      </c>
      <c r="L19" s="181">
        <f t="shared" si="1"/>
        <v>917.5</v>
      </c>
      <c r="M19" s="182">
        <f t="shared" si="2"/>
        <v>917.5</v>
      </c>
      <c r="N19" s="91"/>
    </row>
    <row r="20" spans="1:14" ht="17.25">
      <c r="A20" s="36">
        <v>3</v>
      </c>
      <c r="B20" s="529" t="s">
        <v>654</v>
      </c>
      <c r="C20" s="51"/>
      <c r="D20" s="51"/>
      <c r="E20" s="51"/>
      <c r="F20" s="40">
        <f t="shared" si="0"/>
        <v>0</v>
      </c>
      <c r="G20" s="51"/>
      <c r="H20" s="51">
        <v>876.8</v>
      </c>
      <c r="I20" s="51"/>
      <c r="J20" s="51"/>
      <c r="K20" s="51">
        <v>1107.8</v>
      </c>
      <c r="L20" s="181">
        <f t="shared" si="1"/>
        <v>1984.6</v>
      </c>
      <c r="M20" s="182">
        <f t="shared" si="2"/>
        <v>1984.6</v>
      </c>
      <c r="N20" s="189"/>
    </row>
    <row r="21" spans="1:14" ht="16.5">
      <c r="A21" s="723" t="s">
        <v>42</v>
      </c>
      <c r="B21" s="724"/>
      <c r="C21" s="54">
        <f>SUM(C18:C20)</f>
        <v>0</v>
      </c>
      <c r="D21" s="54">
        <f>SUM(D18:D20)</f>
        <v>0</v>
      </c>
      <c r="E21" s="54">
        <f>SUM(E18:E20)</f>
        <v>0</v>
      </c>
      <c r="F21" s="54">
        <f>SUM(F18:F20)</f>
        <v>0</v>
      </c>
      <c r="G21" s="54">
        <f aca="true" t="shared" si="5" ref="G21:M21">SUM(G18:G20)</f>
        <v>0</v>
      </c>
      <c r="H21" s="54">
        <f t="shared" si="5"/>
        <v>876.8</v>
      </c>
      <c r="I21" s="54">
        <f t="shared" si="5"/>
        <v>0</v>
      </c>
      <c r="J21" s="54">
        <f t="shared" si="5"/>
        <v>1348.9</v>
      </c>
      <c r="K21" s="54">
        <f t="shared" si="5"/>
        <v>1741.4</v>
      </c>
      <c r="L21" s="181">
        <f t="shared" si="1"/>
        <v>3967.1</v>
      </c>
      <c r="M21" s="54">
        <f t="shared" si="5"/>
        <v>3967.1</v>
      </c>
      <c r="N21" s="189"/>
    </row>
    <row r="22" spans="1:14" ht="16.5">
      <c r="A22" s="725" t="s">
        <v>58</v>
      </c>
      <c r="B22" s="726"/>
      <c r="C22" s="104">
        <f>C12+C16+C21</f>
        <v>0</v>
      </c>
      <c r="D22" s="104">
        <f aca="true" t="shared" si="6" ref="D22:M22">D12+D16+D21</f>
        <v>0</v>
      </c>
      <c r="E22" s="104">
        <f t="shared" si="6"/>
        <v>0</v>
      </c>
      <c r="F22" s="104">
        <f t="shared" si="6"/>
        <v>0</v>
      </c>
      <c r="G22" s="104">
        <f t="shared" si="6"/>
        <v>1576.4</v>
      </c>
      <c r="H22" s="104">
        <f t="shared" si="6"/>
        <v>1524.6</v>
      </c>
      <c r="I22" s="104">
        <f t="shared" si="6"/>
        <v>1672.6</v>
      </c>
      <c r="J22" s="104">
        <f t="shared" si="6"/>
        <v>1971.8000000000002</v>
      </c>
      <c r="K22" s="104">
        <f t="shared" si="6"/>
        <v>4135</v>
      </c>
      <c r="L22" s="328">
        <f t="shared" si="1"/>
        <v>10880.400000000001</v>
      </c>
      <c r="M22" s="104">
        <f t="shared" si="6"/>
        <v>10880.4</v>
      </c>
      <c r="N22" s="104"/>
    </row>
    <row r="23" ht="13.5">
      <c r="M23" s="131"/>
    </row>
    <row r="24" ht="13.5">
      <c r="M24" s="131"/>
    </row>
  </sheetData>
  <sheetProtection/>
  <mergeCells count="19">
    <mergeCell ref="A16:B16"/>
    <mergeCell ref="A21:B21"/>
    <mergeCell ref="A22:B22"/>
    <mergeCell ref="N5:N6"/>
    <mergeCell ref="G6:H6"/>
    <mergeCell ref="I6:J6"/>
    <mergeCell ref="B5:B6"/>
    <mergeCell ref="A7:N7"/>
    <mergeCell ref="A12:B12"/>
    <mergeCell ref="A1:N1"/>
    <mergeCell ref="A2:N2"/>
    <mergeCell ref="A3:N3"/>
    <mergeCell ref="F5:F6"/>
    <mergeCell ref="M5:M6"/>
    <mergeCell ref="C5:D5"/>
    <mergeCell ref="E5:E6"/>
    <mergeCell ref="K5:K6"/>
    <mergeCell ref="L5:L6"/>
    <mergeCell ref="A5:A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9.140625" style="107" customWidth="1"/>
    <col min="2" max="2" width="16.00390625" style="107" customWidth="1"/>
    <col min="3" max="3" width="12.7109375" style="107" customWidth="1"/>
    <col min="4" max="4" width="9.140625" style="107" customWidth="1"/>
    <col min="5" max="5" width="12.7109375" style="107" customWidth="1"/>
    <col min="6" max="6" width="12.28125" style="107" customWidth="1"/>
    <col min="7" max="16384" width="9.140625" style="107" customWidth="1"/>
  </cols>
  <sheetData>
    <row r="1" spans="1:12" ht="50.25" customHeight="1">
      <c r="A1" s="730" t="s">
        <v>811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</row>
    <row r="2" spans="1:12" ht="20.25" customHeight="1">
      <c r="A2" s="730" t="s">
        <v>881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</row>
    <row r="3" spans="1:12" ht="17.25" customHeight="1">
      <c r="A3" s="730" t="s">
        <v>956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</row>
    <row r="4" spans="1:12" ht="25.5" customHeight="1">
      <c r="A4" s="353"/>
      <c r="B4" s="354"/>
      <c r="C4" s="354"/>
      <c r="D4" s="354"/>
      <c r="E4" s="354"/>
      <c r="F4" s="353"/>
      <c r="G4" s="353"/>
      <c r="H4" s="353"/>
      <c r="I4" s="353"/>
      <c r="J4" s="353"/>
      <c r="L4" s="355" t="s">
        <v>6</v>
      </c>
    </row>
    <row r="5" spans="1:12" ht="189">
      <c r="A5" s="731" t="s">
        <v>0</v>
      </c>
      <c r="B5" s="610" t="s">
        <v>31</v>
      </c>
      <c r="C5" s="679" t="s">
        <v>59</v>
      </c>
      <c r="D5" s="672"/>
      <c r="E5" s="623" t="s">
        <v>26</v>
      </c>
      <c r="F5" s="13" t="s">
        <v>25</v>
      </c>
      <c r="G5" s="13" t="s">
        <v>27</v>
      </c>
      <c r="H5" s="13" t="s">
        <v>28</v>
      </c>
      <c r="I5" s="13" t="s">
        <v>29</v>
      </c>
      <c r="J5" s="623" t="s">
        <v>30</v>
      </c>
      <c r="K5" s="676" t="s">
        <v>1</v>
      </c>
      <c r="L5" s="678" t="s">
        <v>12</v>
      </c>
    </row>
    <row r="6" spans="1:12" ht="25.5" customHeight="1">
      <c r="A6" s="731"/>
      <c r="B6" s="611"/>
      <c r="C6" s="126" t="s">
        <v>10</v>
      </c>
      <c r="D6" s="126" t="s">
        <v>5</v>
      </c>
      <c r="E6" s="673"/>
      <c r="F6" s="679" t="s">
        <v>4</v>
      </c>
      <c r="G6" s="680"/>
      <c r="H6" s="679" t="s">
        <v>9</v>
      </c>
      <c r="I6" s="680"/>
      <c r="J6" s="624"/>
      <c r="K6" s="677"/>
      <c r="L6" s="678"/>
    </row>
    <row r="7" spans="1:12" ht="13.5">
      <c r="A7" s="108"/>
      <c r="B7" s="109" t="s">
        <v>151</v>
      </c>
      <c r="C7" s="110"/>
      <c r="D7" s="110"/>
      <c r="E7" s="111"/>
      <c r="F7" s="110"/>
      <c r="G7" s="110"/>
      <c r="H7" s="112"/>
      <c r="I7" s="112"/>
      <c r="J7" s="111"/>
      <c r="K7" s="113"/>
      <c r="L7" s="114"/>
    </row>
    <row r="8" spans="1:12" ht="13.5">
      <c r="A8" s="115">
        <v>1</v>
      </c>
      <c r="B8" s="116" t="s">
        <v>152</v>
      </c>
      <c r="C8" s="110"/>
      <c r="D8" s="187">
        <v>2344.1</v>
      </c>
      <c r="E8" s="111">
        <f>C8+D8</f>
        <v>2344.1</v>
      </c>
      <c r="F8" s="110"/>
      <c r="G8" s="110"/>
      <c r="H8" s="112"/>
      <c r="I8" s="112"/>
      <c r="J8" s="111">
        <f>F8+G8+H8+I8</f>
        <v>0</v>
      </c>
      <c r="K8" s="113">
        <f>J8+E8</f>
        <v>2344.1</v>
      </c>
      <c r="L8" s="114"/>
    </row>
    <row r="9" spans="1:12" ht="13.5">
      <c r="A9" s="117"/>
      <c r="B9" s="118" t="s">
        <v>42</v>
      </c>
      <c r="C9" s="119">
        <f aca="true" t="shared" si="0" ref="C9:K9">SUM(C8:C8)</f>
        <v>0</v>
      </c>
      <c r="D9" s="119">
        <f t="shared" si="0"/>
        <v>2344.1</v>
      </c>
      <c r="E9" s="111">
        <f aca="true" t="shared" si="1" ref="E9:E16">C9+D9</f>
        <v>2344.1</v>
      </c>
      <c r="F9" s="119">
        <f t="shared" si="0"/>
        <v>0</v>
      </c>
      <c r="G9" s="119">
        <f t="shared" si="0"/>
        <v>0</v>
      </c>
      <c r="H9" s="119">
        <f t="shared" si="0"/>
        <v>0</v>
      </c>
      <c r="I9" s="119">
        <f t="shared" si="0"/>
        <v>0</v>
      </c>
      <c r="J9" s="119">
        <f t="shared" si="0"/>
        <v>0</v>
      </c>
      <c r="K9" s="119">
        <f t="shared" si="0"/>
        <v>2344.1</v>
      </c>
      <c r="L9" s="114"/>
    </row>
    <row r="10" spans="1:14" ht="13.5">
      <c r="A10" s="117"/>
      <c r="B10" s="109" t="s">
        <v>157</v>
      </c>
      <c r="C10" s="120"/>
      <c r="D10" s="120"/>
      <c r="E10" s="111">
        <f t="shared" si="1"/>
        <v>0</v>
      </c>
      <c r="F10" s="120"/>
      <c r="G10" s="120"/>
      <c r="H10" s="112"/>
      <c r="I10" s="112"/>
      <c r="J10" s="111">
        <f>F10+G10+H10+I10</f>
        <v>0</v>
      </c>
      <c r="K10" s="113">
        <f>J10+E10</f>
        <v>0</v>
      </c>
      <c r="L10" s="114"/>
      <c r="N10" s="107" t="s">
        <v>954</v>
      </c>
    </row>
    <row r="11" spans="1:12" ht="108.75" customHeight="1">
      <c r="A11" s="117">
        <v>1</v>
      </c>
      <c r="B11" s="545" t="s">
        <v>757</v>
      </c>
      <c r="C11" s="122">
        <v>1086.2</v>
      </c>
      <c r="D11" s="122"/>
      <c r="E11" s="111">
        <f t="shared" si="1"/>
        <v>1086.2</v>
      </c>
      <c r="F11" s="122"/>
      <c r="G11" s="122"/>
      <c r="H11" s="122"/>
      <c r="I11" s="122"/>
      <c r="J11" s="111">
        <f>F11+G11+H11+I11</f>
        <v>0</v>
      </c>
      <c r="K11" s="113">
        <f>J11+E11</f>
        <v>1086.2</v>
      </c>
      <c r="L11" s="114"/>
    </row>
    <row r="12" spans="1:12" ht="13.5">
      <c r="A12" s="117"/>
      <c r="B12" s="118" t="s">
        <v>42</v>
      </c>
      <c r="C12" s="119">
        <f>SUM(C11:C11)</f>
        <v>1086.2</v>
      </c>
      <c r="D12" s="119">
        <f aca="true" t="shared" si="2" ref="D12:K12">SUM(D11:D11)</f>
        <v>0</v>
      </c>
      <c r="E12" s="111">
        <f t="shared" si="1"/>
        <v>1086.2</v>
      </c>
      <c r="F12" s="119">
        <f t="shared" si="2"/>
        <v>0</v>
      </c>
      <c r="G12" s="119">
        <f t="shared" si="2"/>
        <v>0</v>
      </c>
      <c r="H12" s="119">
        <f t="shared" si="2"/>
        <v>0</v>
      </c>
      <c r="I12" s="119">
        <f t="shared" si="2"/>
        <v>0</v>
      </c>
      <c r="J12" s="119">
        <f t="shared" si="2"/>
        <v>0</v>
      </c>
      <c r="K12" s="119">
        <f t="shared" si="2"/>
        <v>1086.2</v>
      </c>
      <c r="L12" s="114"/>
    </row>
    <row r="13" spans="1:14" ht="13.5">
      <c r="A13" s="117"/>
      <c r="B13" s="109" t="s">
        <v>153</v>
      </c>
      <c r="C13" s="120"/>
      <c r="D13" s="120"/>
      <c r="E13" s="111">
        <f t="shared" si="1"/>
        <v>0</v>
      </c>
      <c r="F13" s="120"/>
      <c r="G13" s="120"/>
      <c r="H13" s="112"/>
      <c r="I13" s="112"/>
      <c r="J13" s="111">
        <f>F13+G13+H13+I13</f>
        <v>0</v>
      </c>
      <c r="K13" s="113">
        <f>J13+E13</f>
        <v>0</v>
      </c>
      <c r="L13" s="114"/>
      <c r="N13" s="107" t="s">
        <v>954</v>
      </c>
    </row>
    <row r="14" spans="1:12" ht="27">
      <c r="A14" s="117">
        <v>1</v>
      </c>
      <c r="B14" s="121" t="s">
        <v>154</v>
      </c>
      <c r="C14" s="122"/>
      <c r="D14" s="122"/>
      <c r="E14" s="111">
        <f t="shared" si="1"/>
        <v>0</v>
      </c>
      <c r="F14" s="122"/>
      <c r="G14" s="122"/>
      <c r="H14" s="122"/>
      <c r="I14" s="122"/>
      <c r="J14" s="111">
        <f>F14+G14+H14+I14</f>
        <v>0</v>
      </c>
      <c r="K14" s="113">
        <f>J14+E14</f>
        <v>0</v>
      </c>
      <c r="L14" s="114"/>
    </row>
    <row r="15" spans="1:12" ht="13.5">
      <c r="A15" s="117"/>
      <c r="B15" s="118" t="s">
        <v>42</v>
      </c>
      <c r="C15" s="119">
        <f>SUM(C14:C14)</f>
        <v>0</v>
      </c>
      <c r="D15" s="119">
        <f aca="true" t="shared" si="3" ref="D15:K15">SUM(D14:D14)</f>
        <v>0</v>
      </c>
      <c r="E15" s="111">
        <f t="shared" si="1"/>
        <v>0</v>
      </c>
      <c r="F15" s="119">
        <f t="shared" si="3"/>
        <v>0</v>
      </c>
      <c r="G15" s="119">
        <f t="shared" si="3"/>
        <v>0</v>
      </c>
      <c r="H15" s="119">
        <f t="shared" si="3"/>
        <v>0</v>
      </c>
      <c r="I15" s="119">
        <f t="shared" si="3"/>
        <v>0</v>
      </c>
      <c r="J15" s="119">
        <f t="shared" si="3"/>
        <v>0</v>
      </c>
      <c r="K15" s="119">
        <f t="shared" si="3"/>
        <v>0</v>
      </c>
      <c r="L15" s="114"/>
    </row>
    <row r="16" spans="1:12" s="59" customFormat="1" ht="14.25">
      <c r="A16" s="123"/>
      <c r="B16" s="124" t="s">
        <v>58</v>
      </c>
      <c r="C16" s="125">
        <f>C9+C12+C15</f>
        <v>1086.2</v>
      </c>
      <c r="D16" s="125">
        <f aca="true" t="shared" si="4" ref="D16:K16">D9+D12+D15</f>
        <v>2344.1</v>
      </c>
      <c r="E16" s="403">
        <f t="shared" si="1"/>
        <v>3430.3</v>
      </c>
      <c r="F16" s="125">
        <f t="shared" si="4"/>
        <v>0</v>
      </c>
      <c r="G16" s="125">
        <f t="shared" si="4"/>
        <v>0</v>
      </c>
      <c r="H16" s="125">
        <f t="shared" si="4"/>
        <v>0</v>
      </c>
      <c r="I16" s="125">
        <f t="shared" si="4"/>
        <v>0</v>
      </c>
      <c r="J16" s="125">
        <f t="shared" si="4"/>
        <v>0</v>
      </c>
      <c r="K16" s="125">
        <f t="shared" si="4"/>
        <v>3430.3</v>
      </c>
      <c r="L16" s="125"/>
    </row>
  </sheetData>
  <sheetProtection/>
  <mergeCells count="12">
    <mergeCell ref="A1:L1"/>
    <mergeCell ref="A3:L3"/>
    <mergeCell ref="A5:A6"/>
    <mergeCell ref="B5:B6"/>
    <mergeCell ref="C5:D5"/>
    <mergeCell ref="E5:E6"/>
    <mergeCell ref="J5:J6"/>
    <mergeCell ref="K5:K6"/>
    <mergeCell ref="L5:L6"/>
    <mergeCell ref="F6:G6"/>
    <mergeCell ref="A2:L2"/>
    <mergeCell ref="H6:I6"/>
  </mergeCells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3"/>
  <sheetViews>
    <sheetView zoomScalePageLayoutView="0" workbookViewId="0" topLeftCell="A1">
      <pane xSplit="2" topLeftCell="G1" activePane="topRight" state="frozen"/>
      <selection pane="topLeft" activeCell="A1" sqref="A1"/>
      <selection pane="topRight" activeCell="G2" sqref="G2:L2"/>
    </sheetView>
  </sheetViews>
  <sheetFormatPr defaultColWidth="9.140625" defaultRowHeight="12.75"/>
  <cols>
    <col min="1" max="1" width="9.140625" style="59" customWidth="1"/>
    <col min="2" max="2" width="41.7109375" style="59" customWidth="1"/>
    <col min="3" max="3" width="12.7109375" style="59" customWidth="1"/>
    <col min="4" max="4" width="12.140625" style="59" customWidth="1"/>
    <col min="5" max="5" width="13.8515625" style="59" customWidth="1"/>
    <col min="6" max="6" width="14.140625" style="59" customWidth="1"/>
    <col min="7" max="7" width="17.00390625" style="59" customWidth="1"/>
    <col min="8" max="8" width="14.421875" style="59" customWidth="1"/>
    <col min="9" max="9" width="17.28125" style="59" customWidth="1"/>
    <col min="10" max="11" width="14.421875" style="59" customWidth="1"/>
    <col min="12" max="12" width="18.57421875" style="59" customWidth="1"/>
    <col min="13" max="13" width="17.140625" style="59" customWidth="1"/>
    <col min="14" max="14" width="33.8515625" style="59" customWidth="1"/>
    <col min="15" max="16384" width="9.140625" style="59" customWidth="1"/>
  </cols>
  <sheetData>
    <row r="1" ht="1.5" customHeight="1"/>
    <row r="2" spans="7:16" ht="81.75" customHeight="1">
      <c r="G2" s="608" t="s">
        <v>950</v>
      </c>
      <c r="H2" s="608"/>
      <c r="I2" s="608"/>
      <c r="J2" s="608"/>
      <c r="K2" s="608"/>
      <c r="L2" s="608"/>
      <c r="M2" s="229"/>
      <c r="N2" s="229"/>
      <c r="O2" s="229"/>
      <c r="P2" s="229"/>
    </row>
    <row r="3" spans="2:14" ht="15" customHeight="1">
      <c r="B3" s="9"/>
      <c r="C3" s="9"/>
      <c r="D3" s="9"/>
      <c r="E3" s="9"/>
      <c r="F3" s="9"/>
      <c r="M3" s="12" t="s">
        <v>6</v>
      </c>
      <c r="N3" s="12"/>
    </row>
    <row r="4" spans="1:14" ht="100.5" customHeight="1">
      <c r="A4" s="593" t="s">
        <v>0</v>
      </c>
      <c r="B4" s="598" t="s">
        <v>31</v>
      </c>
      <c r="C4" s="617" t="s">
        <v>307</v>
      </c>
      <c r="D4" s="627"/>
      <c r="E4" s="628" t="s">
        <v>308</v>
      </c>
      <c r="F4" s="625" t="s">
        <v>11</v>
      </c>
      <c r="G4" s="13" t="s">
        <v>7</v>
      </c>
      <c r="H4" s="13" t="s">
        <v>8</v>
      </c>
      <c r="I4" s="13" t="s">
        <v>7</v>
      </c>
      <c r="J4" s="13" t="s">
        <v>8</v>
      </c>
      <c r="K4" s="630" t="s">
        <v>310</v>
      </c>
      <c r="L4" s="623" t="s">
        <v>311</v>
      </c>
      <c r="M4" s="633" t="s">
        <v>1</v>
      </c>
      <c r="N4" s="635" t="s">
        <v>12</v>
      </c>
    </row>
    <row r="5" spans="1:14" ht="28.5" customHeight="1">
      <c r="A5" s="593"/>
      <c r="B5" s="599"/>
      <c r="C5" s="1" t="s">
        <v>10</v>
      </c>
      <c r="D5" s="1" t="s">
        <v>5</v>
      </c>
      <c r="E5" s="629"/>
      <c r="F5" s="632"/>
      <c r="G5" s="617" t="s">
        <v>4</v>
      </c>
      <c r="H5" s="618"/>
      <c r="I5" s="617" t="s">
        <v>9</v>
      </c>
      <c r="J5" s="618"/>
      <c r="K5" s="631"/>
      <c r="L5" s="624"/>
      <c r="M5" s="634"/>
      <c r="N5" s="635"/>
    </row>
    <row r="6" spans="1:14" ht="22.5" customHeight="1">
      <c r="A6" s="2"/>
      <c r="B6" s="3" t="s">
        <v>2</v>
      </c>
      <c r="C6" s="4"/>
      <c r="D6" s="4"/>
      <c r="E6" s="4"/>
      <c r="F6" s="17"/>
      <c r="G6" s="5"/>
      <c r="H6" s="5"/>
      <c r="I6" s="5"/>
      <c r="J6" s="5"/>
      <c r="K6" s="5"/>
      <c r="L6" s="15"/>
      <c r="M6" s="19"/>
      <c r="N6" s="22"/>
    </row>
    <row r="7" spans="1:20" ht="17.25">
      <c r="A7" s="2"/>
      <c r="B7" s="41" t="s">
        <v>32</v>
      </c>
      <c r="C7" s="4"/>
      <c r="D7" s="4"/>
      <c r="E7" s="4"/>
      <c r="F7" s="18"/>
      <c r="G7" s="5"/>
      <c r="H7" s="5"/>
      <c r="I7" s="5"/>
      <c r="J7" s="5"/>
      <c r="K7" s="5"/>
      <c r="L7" s="16"/>
      <c r="M7" s="20"/>
      <c r="N7" s="8"/>
      <c r="O7" s="193"/>
      <c r="P7" s="193"/>
      <c r="Q7" s="193"/>
      <c r="R7" s="193"/>
      <c r="S7" s="193"/>
      <c r="T7" s="193"/>
    </row>
    <row r="8" spans="1:20" ht="17.25">
      <c r="A8" s="2">
        <v>1</v>
      </c>
      <c r="B8" s="42" t="s">
        <v>33</v>
      </c>
      <c r="C8" s="37">
        <v>0</v>
      </c>
      <c r="D8" s="37">
        <v>0</v>
      </c>
      <c r="E8" s="37">
        <v>0</v>
      </c>
      <c r="F8" s="18">
        <f>C8+D8+E8</f>
        <v>0</v>
      </c>
      <c r="G8" s="7">
        <v>0</v>
      </c>
      <c r="H8" s="7">
        <v>0</v>
      </c>
      <c r="I8" s="6">
        <v>8105</v>
      </c>
      <c r="J8" s="5">
        <v>0</v>
      </c>
      <c r="K8" s="5">
        <v>3649</v>
      </c>
      <c r="L8" s="16">
        <f aca="true" t="shared" si="0" ref="L8:L70">G8+H8+I8+J8+K8</f>
        <v>11754</v>
      </c>
      <c r="M8" s="20">
        <f aca="true" t="shared" si="1" ref="M8:M46">L8+F8</f>
        <v>11754</v>
      </c>
      <c r="N8" s="8"/>
      <c r="O8" s="14"/>
      <c r="P8" s="14"/>
      <c r="Q8" s="193"/>
      <c r="R8" s="193"/>
      <c r="S8" s="193"/>
      <c r="T8" s="193"/>
    </row>
    <row r="9" spans="1:14" ht="17.25">
      <c r="A9" s="2">
        <v>2</v>
      </c>
      <c r="B9" s="42" t="s">
        <v>710</v>
      </c>
      <c r="C9" s="37">
        <v>0</v>
      </c>
      <c r="D9" s="37">
        <v>0</v>
      </c>
      <c r="E9" s="37">
        <v>0</v>
      </c>
      <c r="F9" s="18">
        <f>C9+D9+E9</f>
        <v>0</v>
      </c>
      <c r="G9" s="7">
        <v>0</v>
      </c>
      <c r="H9" s="7">
        <v>0</v>
      </c>
      <c r="I9" s="6">
        <v>3050</v>
      </c>
      <c r="J9" s="5">
        <v>0</v>
      </c>
      <c r="K9" s="5">
        <v>1476</v>
      </c>
      <c r="L9" s="16">
        <f t="shared" si="0"/>
        <v>4526</v>
      </c>
      <c r="M9" s="20">
        <f t="shared" si="1"/>
        <v>4526</v>
      </c>
      <c r="N9" s="8"/>
    </row>
    <row r="10" spans="1:14" ht="17.25">
      <c r="A10" s="2">
        <v>3</v>
      </c>
      <c r="B10" s="42" t="s">
        <v>35</v>
      </c>
      <c r="C10" s="6">
        <v>0</v>
      </c>
      <c r="D10" s="6">
        <v>0</v>
      </c>
      <c r="E10" s="6">
        <v>0</v>
      </c>
      <c r="F10" s="18">
        <f>C10+D10+E10</f>
        <v>0</v>
      </c>
      <c r="G10" s="7">
        <v>0</v>
      </c>
      <c r="H10" s="7">
        <v>0</v>
      </c>
      <c r="I10" s="6">
        <v>2698</v>
      </c>
      <c r="J10" s="5">
        <v>0</v>
      </c>
      <c r="K10" s="5">
        <v>1240</v>
      </c>
      <c r="L10" s="16">
        <f t="shared" si="0"/>
        <v>3938</v>
      </c>
      <c r="M10" s="20">
        <f t="shared" si="1"/>
        <v>3938</v>
      </c>
      <c r="N10" s="8"/>
    </row>
    <row r="11" spans="1:14" ht="17.25">
      <c r="A11" s="2">
        <v>4</v>
      </c>
      <c r="B11" s="42" t="s">
        <v>36</v>
      </c>
      <c r="C11" s="6">
        <v>0</v>
      </c>
      <c r="D11" s="6">
        <v>0</v>
      </c>
      <c r="E11" s="6">
        <v>0</v>
      </c>
      <c r="F11" s="18">
        <f>C11+D11+E11</f>
        <v>0</v>
      </c>
      <c r="G11" s="7">
        <v>0</v>
      </c>
      <c r="H11" s="7">
        <v>0</v>
      </c>
      <c r="I11" s="6">
        <v>2387</v>
      </c>
      <c r="J11" s="5">
        <v>0</v>
      </c>
      <c r="K11" s="5">
        <v>1102</v>
      </c>
      <c r="L11" s="16">
        <f t="shared" si="0"/>
        <v>3489</v>
      </c>
      <c r="M11" s="20">
        <f t="shared" si="1"/>
        <v>3489</v>
      </c>
      <c r="N11" s="8"/>
    </row>
    <row r="12" spans="1:14" ht="17.25">
      <c r="A12" s="2">
        <v>5</v>
      </c>
      <c r="B12" s="42" t="s">
        <v>37</v>
      </c>
      <c r="C12" s="37">
        <v>0</v>
      </c>
      <c r="D12" s="37">
        <v>0</v>
      </c>
      <c r="E12" s="37">
        <v>0</v>
      </c>
      <c r="F12" s="18">
        <f>C12+D12+E12</f>
        <v>0</v>
      </c>
      <c r="G12" s="7">
        <v>0</v>
      </c>
      <c r="H12" s="7">
        <v>0</v>
      </c>
      <c r="I12" s="6">
        <v>2449</v>
      </c>
      <c r="J12" s="5">
        <v>0</v>
      </c>
      <c r="K12" s="5">
        <v>1271</v>
      </c>
      <c r="L12" s="16">
        <f t="shared" si="0"/>
        <v>3720</v>
      </c>
      <c r="M12" s="20">
        <f t="shared" si="1"/>
        <v>3720</v>
      </c>
      <c r="N12" s="8"/>
    </row>
    <row r="13" spans="1:14" ht="17.25">
      <c r="A13" s="2">
        <v>6</v>
      </c>
      <c r="B13" s="42" t="s">
        <v>711</v>
      </c>
      <c r="C13" s="37">
        <v>0</v>
      </c>
      <c r="D13" s="37">
        <v>0</v>
      </c>
      <c r="E13" s="37">
        <v>0</v>
      </c>
      <c r="F13" s="18">
        <f aca="true" t="shared" si="2" ref="F13:F44">C13+D13+E13</f>
        <v>0</v>
      </c>
      <c r="G13" s="7">
        <v>0</v>
      </c>
      <c r="H13" s="7">
        <v>0</v>
      </c>
      <c r="I13" s="196">
        <v>1392</v>
      </c>
      <c r="J13" s="5">
        <v>0</v>
      </c>
      <c r="K13" s="5">
        <v>521</v>
      </c>
      <c r="L13" s="16">
        <f t="shared" si="0"/>
        <v>1913</v>
      </c>
      <c r="M13" s="20">
        <f t="shared" si="1"/>
        <v>1913</v>
      </c>
      <c r="N13" s="8"/>
    </row>
    <row r="14" spans="1:14" ht="17.25">
      <c r="A14" s="2">
        <v>7</v>
      </c>
      <c r="B14" s="42" t="s">
        <v>712</v>
      </c>
      <c r="C14" s="37">
        <v>0</v>
      </c>
      <c r="D14" s="37">
        <v>0</v>
      </c>
      <c r="E14" s="37">
        <v>0</v>
      </c>
      <c r="F14" s="18">
        <f t="shared" si="2"/>
        <v>0</v>
      </c>
      <c r="G14" s="7">
        <v>0</v>
      </c>
      <c r="H14" s="7">
        <v>0</v>
      </c>
      <c r="I14" s="533">
        <f>1224+655</f>
        <v>1879</v>
      </c>
      <c r="J14" s="5">
        <v>0</v>
      </c>
      <c r="K14" s="5">
        <v>762</v>
      </c>
      <c r="L14" s="16">
        <f t="shared" si="0"/>
        <v>2641</v>
      </c>
      <c r="M14" s="20">
        <f t="shared" si="1"/>
        <v>2641</v>
      </c>
      <c r="N14" s="8"/>
    </row>
    <row r="15" spans="1:14" ht="17.25">
      <c r="A15" s="2">
        <v>8</v>
      </c>
      <c r="B15" s="42" t="s">
        <v>713</v>
      </c>
      <c r="C15" s="37">
        <v>0</v>
      </c>
      <c r="D15" s="37">
        <v>0</v>
      </c>
      <c r="E15" s="37">
        <v>0</v>
      </c>
      <c r="F15" s="18">
        <f t="shared" si="2"/>
        <v>0</v>
      </c>
      <c r="G15" s="7">
        <v>0</v>
      </c>
      <c r="H15" s="7">
        <v>0</v>
      </c>
      <c r="I15" s="6">
        <v>1194</v>
      </c>
      <c r="J15" s="5">
        <v>0</v>
      </c>
      <c r="K15" s="5">
        <v>536</v>
      </c>
      <c r="L15" s="16">
        <f t="shared" si="0"/>
        <v>1730</v>
      </c>
      <c r="M15" s="20">
        <f t="shared" si="1"/>
        <v>1730</v>
      </c>
      <c r="N15" s="8"/>
    </row>
    <row r="16" spans="1:14" ht="17.25">
      <c r="A16" s="2">
        <v>9</v>
      </c>
      <c r="B16" s="42" t="s">
        <v>714</v>
      </c>
      <c r="C16" s="37">
        <v>0</v>
      </c>
      <c r="D16" s="37">
        <v>0</v>
      </c>
      <c r="E16" s="37">
        <v>0</v>
      </c>
      <c r="F16" s="18">
        <f t="shared" si="2"/>
        <v>0</v>
      </c>
      <c r="G16" s="7">
        <v>0</v>
      </c>
      <c r="H16" s="7">
        <v>0</v>
      </c>
      <c r="I16" s="6">
        <v>922</v>
      </c>
      <c r="J16" s="5">
        <v>0</v>
      </c>
      <c r="K16" s="5">
        <v>675</v>
      </c>
      <c r="L16" s="16">
        <f t="shared" si="0"/>
        <v>1597</v>
      </c>
      <c r="M16" s="20">
        <f t="shared" si="1"/>
        <v>1597</v>
      </c>
      <c r="N16" s="8"/>
    </row>
    <row r="17" spans="1:14" ht="17.25">
      <c r="A17" s="2">
        <v>10</v>
      </c>
      <c r="B17" s="42" t="s">
        <v>715</v>
      </c>
      <c r="C17" s="37">
        <v>0</v>
      </c>
      <c r="D17" s="37">
        <v>0</v>
      </c>
      <c r="E17" s="37">
        <v>0</v>
      </c>
      <c r="F17" s="18">
        <f t="shared" si="2"/>
        <v>0</v>
      </c>
      <c r="G17" s="7">
        <v>0</v>
      </c>
      <c r="H17" s="7">
        <v>0</v>
      </c>
      <c r="I17" s="6">
        <v>1184</v>
      </c>
      <c r="J17" s="5">
        <v>0</v>
      </c>
      <c r="K17" s="5">
        <v>439</v>
      </c>
      <c r="L17" s="16">
        <f t="shared" si="0"/>
        <v>1623</v>
      </c>
      <c r="M17" s="20">
        <f t="shared" si="1"/>
        <v>1623</v>
      </c>
      <c r="N17" s="8"/>
    </row>
    <row r="18" spans="1:14" ht="17.25">
      <c r="A18" s="2">
        <v>11</v>
      </c>
      <c r="B18" s="42" t="s">
        <v>716</v>
      </c>
      <c r="C18" s="37">
        <v>0</v>
      </c>
      <c r="D18" s="37">
        <v>0</v>
      </c>
      <c r="E18" s="37">
        <v>0</v>
      </c>
      <c r="F18" s="18">
        <f t="shared" si="2"/>
        <v>0</v>
      </c>
      <c r="G18" s="7">
        <v>0</v>
      </c>
      <c r="H18" s="7">
        <v>0</v>
      </c>
      <c r="I18" s="6">
        <v>935</v>
      </c>
      <c r="J18" s="5">
        <v>0</v>
      </c>
      <c r="K18" s="5">
        <v>418</v>
      </c>
      <c r="L18" s="16">
        <f t="shared" si="0"/>
        <v>1353</v>
      </c>
      <c r="M18" s="20">
        <f t="shared" si="1"/>
        <v>1353</v>
      </c>
      <c r="N18" s="8"/>
    </row>
    <row r="19" spans="1:14" ht="17.25">
      <c r="A19" s="2">
        <v>12</v>
      </c>
      <c r="B19" s="42" t="s">
        <v>717</v>
      </c>
      <c r="C19" s="37">
        <v>0</v>
      </c>
      <c r="D19" s="37">
        <v>0</v>
      </c>
      <c r="E19" s="37">
        <v>0</v>
      </c>
      <c r="F19" s="18">
        <f t="shared" si="2"/>
        <v>0</v>
      </c>
      <c r="G19" s="7">
        <v>0</v>
      </c>
      <c r="H19" s="7">
        <v>0</v>
      </c>
      <c r="I19" s="6">
        <v>905</v>
      </c>
      <c r="J19" s="5">
        <v>0</v>
      </c>
      <c r="K19" s="5">
        <v>416</v>
      </c>
      <c r="L19" s="16">
        <f t="shared" si="0"/>
        <v>1321</v>
      </c>
      <c r="M19" s="20">
        <f t="shared" si="1"/>
        <v>1321</v>
      </c>
      <c r="N19" s="8"/>
    </row>
    <row r="20" spans="1:14" ht="17.25">
      <c r="A20" s="2">
        <v>13</v>
      </c>
      <c r="B20" s="42" t="s">
        <v>718</v>
      </c>
      <c r="C20" s="37">
        <v>0</v>
      </c>
      <c r="D20" s="37">
        <v>0</v>
      </c>
      <c r="E20" s="37">
        <v>0</v>
      </c>
      <c r="F20" s="18">
        <f t="shared" si="2"/>
        <v>0</v>
      </c>
      <c r="G20" s="7">
        <v>0</v>
      </c>
      <c r="H20" s="7">
        <v>0</v>
      </c>
      <c r="I20" s="6">
        <v>822</v>
      </c>
      <c r="J20" s="5">
        <v>0</v>
      </c>
      <c r="K20" s="5">
        <v>379</v>
      </c>
      <c r="L20" s="16">
        <f t="shared" si="0"/>
        <v>1201</v>
      </c>
      <c r="M20" s="20">
        <f t="shared" si="1"/>
        <v>1201</v>
      </c>
      <c r="N20" s="8"/>
    </row>
    <row r="21" spans="1:14" ht="17.25">
      <c r="A21" s="2">
        <v>14</v>
      </c>
      <c r="B21" s="42" t="s">
        <v>719</v>
      </c>
      <c r="C21" s="37">
        <v>0</v>
      </c>
      <c r="D21" s="37">
        <v>0</v>
      </c>
      <c r="E21" s="37">
        <v>0</v>
      </c>
      <c r="F21" s="18">
        <f t="shared" si="2"/>
        <v>0</v>
      </c>
      <c r="G21" s="7">
        <v>0</v>
      </c>
      <c r="H21" s="7">
        <v>0</v>
      </c>
      <c r="I21" s="7">
        <v>836</v>
      </c>
      <c r="J21" s="5">
        <v>0</v>
      </c>
      <c r="K21" s="5">
        <v>285</v>
      </c>
      <c r="L21" s="16">
        <f t="shared" si="0"/>
        <v>1121</v>
      </c>
      <c r="M21" s="20">
        <f t="shared" si="1"/>
        <v>1121</v>
      </c>
      <c r="N21" s="43"/>
    </row>
    <row r="22" spans="1:14" ht="17.25">
      <c r="A22" s="2">
        <v>15</v>
      </c>
      <c r="B22" s="42" t="s">
        <v>720</v>
      </c>
      <c r="C22" s="37">
        <v>0</v>
      </c>
      <c r="D22" s="37">
        <v>0</v>
      </c>
      <c r="E22" s="37">
        <v>0</v>
      </c>
      <c r="F22" s="18">
        <f t="shared" si="2"/>
        <v>0</v>
      </c>
      <c r="G22" s="7">
        <v>0</v>
      </c>
      <c r="H22" s="7">
        <v>0</v>
      </c>
      <c r="I22" s="7">
        <v>686</v>
      </c>
      <c r="J22" s="5">
        <v>0</v>
      </c>
      <c r="K22" s="5">
        <v>361</v>
      </c>
      <c r="L22" s="16">
        <f t="shared" si="0"/>
        <v>1047</v>
      </c>
      <c r="M22" s="20">
        <f t="shared" si="1"/>
        <v>1047</v>
      </c>
      <c r="N22" s="43"/>
    </row>
    <row r="23" spans="1:14" ht="17.25">
      <c r="A23" s="2">
        <v>16</v>
      </c>
      <c r="B23" s="42" t="s">
        <v>721</v>
      </c>
      <c r="C23" s="37">
        <v>0</v>
      </c>
      <c r="D23" s="37">
        <v>0</v>
      </c>
      <c r="E23" s="37">
        <v>0</v>
      </c>
      <c r="F23" s="18">
        <f t="shared" si="2"/>
        <v>0</v>
      </c>
      <c r="G23" s="7">
        <v>0</v>
      </c>
      <c r="H23" s="7">
        <v>0</v>
      </c>
      <c r="I23" s="561">
        <v>875</v>
      </c>
      <c r="J23" s="5">
        <v>0</v>
      </c>
      <c r="K23" s="5">
        <v>451</v>
      </c>
      <c r="L23" s="16">
        <f t="shared" si="0"/>
        <v>1326</v>
      </c>
      <c r="M23" s="20">
        <f t="shared" si="1"/>
        <v>1326</v>
      </c>
      <c r="N23" s="43"/>
    </row>
    <row r="24" spans="1:14" ht="17.25">
      <c r="A24" s="2">
        <v>17</v>
      </c>
      <c r="B24" s="562" t="s">
        <v>722</v>
      </c>
      <c r="C24" s="37">
        <v>0</v>
      </c>
      <c r="D24" s="37">
        <v>0</v>
      </c>
      <c r="E24" s="37">
        <v>0</v>
      </c>
      <c r="F24" s="18">
        <f t="shared" si="2"/>
        <v>0</v>
      </c>
      <c r="G24" s="7">
        <v>0</v>
      </c>
      <c r="H24" s="7">
        <v>0</v>
      </c>
      <c r="I24" s="585">
        <v>1072</v>
      </c>
      <c r="J24" s="5">
        <v>0</v>
      </c>
      <c r="K24" s="5">
        <v>955</v>
      </c>
      <c r="L24" s="16">
        <f t="shared" si="0"/>
        <v>2027</v>
      </c>
      <c r="M24" s="20">
        <f t="shared" si="1"/>
        <v>2027</v>
      </c>
      <c r="N24" s="43"/>
    </row>
    <row r="25" spans="1:14" ht="17.25">
      <c r="A25" s="2">
        <v>18</v>
      </c>
      <c r="B25" s="42" t="s">
        <v>723</v>
      </c>
      <c r="C25" s="37">
        <v>0</v>
      </c>
      <c r="D25" s="37">
        <v>0</v>
      </c>
      <c r="E25" s="37">
        <v>0</v>
      </c>
      <c r="F25" s="18">
        <f t="shared" si="2"/>
        <v>0</v>
      </c>
      <c r="G25" s="7">
        <v>0</v>
      </c>
      <c r="H25" s="7">
        <v>0</v>
      </c>
      <c r="I25" s="8">
        <v>663</v>
      </c>
      <c r="J25" s="5">
        <v>0</v>
      </c>
      <c r="K25" s="315">
        <v>307</v>
      </c>
      <c r="L25" s="16">
        <f t="shared" si="0"/>
        <v>970</v>
      </c>
      <c r="M25" s="20">
        <f t="shared" si="1"/>
        <v>970</v>
      </c>
      <c r="N25" s="8"/>
    </row>
    <row r="26" spans="1:14" ht="17.25">
      <c r="A26" s="2">
        <v>19</v>
      </c>
      <c r="B26" s="42" t="s">
        <v>724</v>
      </c>
      <c r="C26" s="37">
        <v>0</v>
      </c>
      <c r="D26" s="37">
        <v>0</v>
      </c>
      <c r="E26" s="37">
        <v>0</v>
      </c>
      <c r="F26" s="18">
        <f t="shared" si="2"/>
        <v>0</v>
      </c>
      <c r="G26" s="7">
        <v>0</v>
      </c>
      <c r="H26" s="7">
        <v>0</v>
      </c>
      <c r="I26" s="8">
        <v>628</v>
      </c>
      <c r="J26" s="5">
        <v>0</v>
      </c>
      <c r="K26" s="315">
        <v>288</v>
      </c>
      <c r="L26" s="16">
        <f t="shared" si="0"/>
        <v>916</v>
      </c>
      <c r="M26" s="20">
        <f t="shared" si="1"/>
        <v>916</v>
      </c>
      <c r="N26" s="8"/>
    </row>
    <row r="27" spans="1:14" ht="17.25">
      <c r="A27" s="2">
        <v>20</v>
      </c>
      <c r="B27" s="42" t="s">
        <v>725</v>
      </c>
      <c r="C27" s="37">
        <v>0</v>
      </c>
      <c r="D27" s="37">
        <v>0</v>
      </c>
      <c r="E27" s="37">
        <v>0</v>
      </c>
      <c r="F27" s="18">
        <f t="shared" si="2"/>
        <v>0</v>
      </c>
      <c r="G27" s="7">
        <v>0</v>
      </c>
      <c r="H27" s="7">
        <v>0</v>
      </c>
      <c r="I27" s="8">
        <v>617</v>
      </c>
      <c r="J27" s="5">
        <v>0</v>
      </c>
      <c r="K27" s="315">
        <v>285</v>
      </c>
      <c r="L27" s="16">
        <f t="shared" si="0"/>
        <v>902</v>
      </c>
      <c r="M27" s="20">
        <f t="shared" si="1"/>
        <v>902</v>
      </c>
      <c r="N27" s="8"/>
    </row>
    <row r="28" spans="1:14" ht="17.25">
      <c r="A28" s="2">
        <v>21</v>
      </c>
      <c r="B28" s="562" t="s">
        <v>804</v>
      </c>
      <c r="C28" s="37">
        <v>0</v>
      </c>
      <c r="D28" s="37">
        <v>0</v>
      </c>
      <c r="E28" s="37">
        <v>0</v>
      </c>
      <c r="F28" s="18">
        <f t="shared" si="2"/>
        <v>0</v>
      </c>
      <c r="G28" s="7">
        <v>0</v>
      </c>
      <c r="H28" s="7">
        <v>0</v>
      </c>
      <c r="I28" s="196">
        <f>568-105</f>
        <v>463</v>
      </c>
      <c r="J28" s="5">
        <v>0</v>
      </c>
      <c r="K28" s="315">
        <v>212</v>
      </c>
      <c r="L28" s="16">
        <f t="shared" si="0"/>
        <v>675</v>
      </c>
      <c r="M28" s="20">
        <f t="shared" si="1"/>
        <v>675</v>
      </c>
      <c r="N28" s="8"/>
    </row>
    <row r="29" spans="1:14" ht="17.25">
      <c r="A29" s="2">
        <v>22</v>
      </c>
      <c r="B29" s="42" t="s">
        <v>726</v>
      </c>
      <c r="C29" s="37">
        <v>0</v>
      </c>
      <c r="D29" s="37">
        <v>0</v>
      </c>
      <c r="E29" s="37">
        <v>0</v>
      </c>
      <c r="F29" s="18">
        <f t="shared" si="2"/>
        <v>0</v>
      </c>
      <c r="G29" s="7">
        <v>0</v>
      </c>
      <c r="H29" s="7">
        <v>0</v>
      </c>
      <c r="I29" s="8">
        <v>516</v>
      </c>
      <c r="J29" s="5">
        <v>0</v>
      </c>
      <c r="K29" s="315">
        <v>240</v>
      </c>
      <c r="L29" s="16">
        <f t="shared" si="0"/>
        <v>756</v>
      </c>
      <c r="M29" s="20">
        <f t="shared" si="1"/>
        <v>756</v>
      </c>
      <c r="N29" s="8"/>
    </row>
    <row r="30" spans="1:14" ht="17.25">
      <c r="A30" s="2">
        <v>23</v>
      </c>
      <c r="B30" s="42" t="s">
        <v>727</v>
      </c>
      <c r="C30" s="37">
        <v>0</v>
      </c>
      <c r="D30" s="37">
        <v>0</v>
      </c>
      <c r="E30" s="37">
        <v>0</v>
      </c>
      <c r="F30" s="18">
        <f t="shared" si="2"/>
        <v>0</v>
      </c>
      <c r="G30" s="7">
        <v>0</v>
      </c>
      <c r="H30" s="7">
        <v>0</v>
      </c>
      <c r="I30" s="8">
        <v>510</v>
      </c>
      <c r="J30" s="5">
        <v>0</v>
      </c>
      <c r="K30" s="315">
        <v>229</v>
      </c>
      <c r="L30" s="16">
        <f t="shared" si="0"/>
        <v>739</v>
      </c>
      <c r="M30" s="20">
        <f t="shared" si="1"/>
        <v>739</v>
      </c>
      <c r="N30" s="8"/>
    </row>
    <row r="31" spans="1:14" ht="17.25">
      <c r="A31" s="2">
        <v>24</v>
      </c>
      <c r="B31" s="42" t="s">
        <v>728</v>
      </c>
      <c r="C31" s="37">
        <v>0</v>
      </c>
      <c r="D31" s="37">
        <v>0</v>
      </c>
      <c r="E31" s="37">
        <v>0</v>
      </c>
      <c r="F31" s="18">
        <f t="shared" si="2"/>
        <v>0</v>
      </c>
      <c r="G31" s="7">
        <v>0</v>
      </c>
      <c r="H31" s="7">
        <v>0</v>
      </c>
      <c r="I31" s="8">
        <v>524</v>
      </c>
      <c r="J31" s="5">
        <v>0</v>
      </c>
      <c r="K31" s="315">
        <v>196</v>
      </c>
      <c r="L31" s="16">
        <f t="shared" si="0"/>
        <v>720</v>
      </c>
      <c r="M31" s="20">
        <f t="shared" si="1"/>
        <v>720</v>
      </c>
      <c r="N31" s="8"/>
    </row>
    <row r="32" spans="1:14" ht="17.25">
      <c r="A32" s="2">
        <v>25</v>
      </c>
      <c r="B32" s="42" t="s">
        <v>729</v>
      </c>
      <c r="C32" s="37">
        <v>0</v>
      </c>
      <c r="D32" s="37">
        <v>0</v>
      </c>
      <c r="E32" s="37">
        <v>0</v>
      </c>
      <c r="F32" s="18">
        <f t="shared" si="2"/>
        <v>0</v>
      </c>
      <c r="G32" s="7">
        <v>0</v>
      </c>
      <c r="H32" s="7">
        <v>0</v>
      </c>
      <c r="I32" s="8">
        <v>635</v>
      </c>
      <c r="J32" s="5">
        <v>0</v>
      </c>
      <c r="K32" s="563">
        <f>871-775</f>
        <v>96</v>
      </c>
      <c r="L32" s="16">
        <f t="shared" si="0"/>
        <v>731</v>
      </c>
      <c r="M32" s="20">
        <f t="shared" si="1"/>
        <v>731</v>
      </c>
      <c r="N32" s="8"/>
    </row>
    <row r="33" spans="1:14" ht="17.25">
      <c r="A33" s="2">
        <v>26</v>
      </c>
      <c r="B33" s="42" t="s">
        <v>730</v>
      </c>
      <c r="C33" s="37">
        <v>0</v>
      </c>
      <c r="D33" s="37">
        <v>0</v>
      </c>
      <c r="E33" s="37">
        <v>0</v>
      </c>
      <c r="F33" s="18">
        <f t="shared" si="2"/>
        <v>0</v>
      </c>
      <c r="G33" s="7">
        <v>0</v>
      </c>
      <c r="H33" s="7">
        <v>0</v>
      </c>
      <c r="I33" s="8">
        <v>568</v>
      </c>
      <c r="J33" s="5">
        <v>0</v>
      </c>
      <c r="K33" s="315">
        <v>134</v>
      </c>
      <c r="L33" s="16">
        <f t="shared" si="0"/>
        <v>702</v>
      </c>
      <c r="M33" s="20">
        <f t="shared" si="1"/>
        <v>702</v>
      </c>
      <c r="N33" s="8"/>
    </row>
    <row r="34" spans="1:14" ht="17.25">
      <c r="A34" s="2">
        <v>28</v>
      </c>
      <c r="B34" s="42" t="s">
        <v>731</v>
      </c>
      <c r="C34" s="37">
        <v>0</v>
      </c>
      <c r="D34" s="37">
        <v>0</v>
      </c>
      <c r="E34" s="37">
        <v>0</v>
      </c>
      <c r="F34" s="18">
        <f t="shared" si="2"/>
        <v>0</v>
      </c>
      <c r="G34" s="7">
        <v>0</v>
      </c>
      <c r="H34" s="7">
        <v>0</v>
      </c>
      <c r="I34" s="7">
        <v>0</v>
      </c>
      <c r="J34" s="315">
        <v>699</v>
      </c>
      <c r="K34" s="315">
        <v>244</v>
      </c>
      <c r="L34" s="16">
        <f t="shared" si="0"/>
        <v>943</v>
      </c>
      <c r="M34" s="20">
        <f t="shared" si="1"/>
        <v>943</v>
      </c>
      <c r="N34" s="8"/>
    </row>
    <row r="35" spans="1:14" ht="17.25">
      <c r="A35" s="2">
        <v>29</v>
      </c>
      <c r="B35" s="42" t="s">
        <v>908</v>
      </c>
      <c r="C35" s="37">
        <v>0</v>
      </c>
      <c r="D35" s="37">
        <v>0</v>
      </c>
      <c r="E35" s="37">
        <v>0</v>
      </c>
      <c r="F35" s="18">
        <f t="shared" si="2"/>
        <v>0</v>
      </c>
      <c r="G35" s="7">
        <v>0</v>
      </c>
      <c r="H35" s="7">
        <v>0</v>
      </c>
      <c r="I35" s="7">
        <v>0</v>
      </c>
      <c r="J35" s="586">
        <f>1178</f>
        <v>1178</v>
      </c>
      <c r="K35" s="586">
        <f>531</f>
        <v>531</v>
      </c>
      <c r="L35" s="16">
        <f t="shared" si="0"/>
        <v>1709</v>
      </c>
      <c r="M35" s="20">
        <f t="shared" si="1"/>
        <v>1709</v>
      </c>
      <c r="N35" s="8"/>
    </row>
    <row r="36" spans="1:14" ht="17.25">
      <c r="A36" s="2">
        <v>30</v>
      </c>
      <c r="B36" s="42" t="s">
        <v>732</v>
      </c>
      <c r="C36" s="37">
        <v>0</v>
      </c>
      <c r="D36" s="37">
        <v>0</v>
      </c>
      <c r="E36" s="37">
        <v>0</v>
      </c>
      <c r="F36" s="18">
        <f t="shared" si="2"/>
        <v>0</v>
      </c>
      <c r="G36" s="7">
        <v>0</v>
      </c>
      <c r="H36" s="7">
        <v>0</v>
      </c>
      <c r="I36" s="7">
        <v>0</v>
      </c>
      <c r="J36" s="315">
        <v>617</v>
      </c>
      <c r="K36" s="315">
        <v>215</v>
      </c>
      <c r="L36" s="16">
        <f t="shared" si="0"/>
        <v>832</v>
      </c>
      <c r="M36" s="20">
        <f t="shared" si="1"/>
        <v>832</v>
      </c>
      <c r="N36" s="8"/>
    </row>
    <row r="37" spans="1:14" ht="17.25">
      <c r="A37" s="2">
        <v>31</v>
      </c>
      <c r="B37" s="42" t="s">
        <v>733</v>
      </c>
      <c r="C37" s="37">
        <v>0</v>
      </c>
      <c r="D37" s="37">
        <v>0</v>
      </c>
      <c r="E37" s="37">
        <v>0</v>
      </c>
      <c r="F37" s="18">
        <f t="shared" si="2"/>
        <v>0</v>
      </c>
      <c r="G37" s="7">
        <v>0</v>
      </c>
      <c r="H37" s="7">
        <v>0</v>
      </c>
      <c r="I37" s="7">
        <v>0</v>
      </c>
      <c r="J37" s="315">
        <v>537</v>
      </c>
      <c r="K37" s="315">
        <v>187</v>
      </c>
      <c r="L37" s="16">
        <f t="shared" si="0"/>
        <v>724</v>
      </c>
      <c r="M37" s="20">
        <f t="shared" si="1"/>
        <v>724</v>
      </c>
      <c r="N37" s="8"/>
    </row>
    <row r="38" spans="1:14" ht="17.25">
      <c r="A38" s="2">
        <v>32</v>
      </c>
      <c r="B38" s="42" t="s">
        <v>734</v>
      </c>
      <c r="C38" s="37">
        <v>0</v>
      </c>
      <c r="D38" s="37">
        <v>0</v>
      </c>
      <c r="E38" s="37">
        <v>0</v>
      </c>
      <c r="F38" s="18">
        <f t="shared" si="2"/>
        <v>0</v>
      </c>
      <c r="G38" s="7">
        <v>0</v>
      </c>
      <c r="H38" s="7">
        <v>0</v>
      </c>
      <c r="I38" s="7">
        <v>0</v>
      </c>
      <c r="J38" s="315">
        <v>516</v>
      </c>
      <c r="K38" s="315">
        <v>165</v>
      </c>
      <c r="L38" s="16">
        <f t="shared" si="0"/>
        <v>681</v>
      </c>
      <c r="M38" s="20">
        <f t="shared" si="1"/>
        <v>681</v>
      </c>
      <c r="N38" s="8"/>
    </row>
    <row r="39" spans="1:14" ht="17.25">
      <c r="A39" s="2">
        <v>33</v>
      </c>
      <c r="B39" s="42" t="s">
        <v>735</v>
      </c>
      <c r="C39" s="37">
        <v>0</v>
      </c>
      <c r="D39" s="37">
        <v>0</v>
      </c>
      <c r="E39" s="37">
        <v>0</v>
      </c>
      <c r="F39" s="18">
        <f t="shared" si="2"/>
        <v>0</v>
      </c>
      <c r="G39" s="7">
        <v>0</v>
      </c>
      <c r="H39" s="7">
        <v>0</v>
      </c>
      <c r="I39" s="7">
        <v>0</v>
      </c>
      <c r="J39" s="315">
        <v>508</v>
      </c>
      <c r="K39" s="315">
        <v>144</v>
      </c>
      <c r="L39" s="16">
        <f t="shared" si="0"/>
        <v>652</v>
      </c>
      <c r="M39" s="20">
        <f t="shared" si="1"/>
        <v>652</v>
      </c>
      <c r="N39" s="8"/>
    </row>
    <row r="40" spans="1:14" ht="17.25">
      <c r="A40" s="2">
        <v>34</v>
      </c>
      <c r="B40" s="562" t="s">
        <v>736</v>
      </c>
      <c r="C40" s="37">
        <v>0</v>
      </c>
      <c r="D40" s="37">
        <v>0</v>
      </c>
      <c r="E40" s="37">
        <v>0</v>
      </c>
      <c r="F40" s="18">
        <f t="shared" si="2"/>
        <v>0</v>
      </c>
      <c r="G40" s="7">
        <v>0</v>
      </c>
      <c r="H40" s="7">
        <v>0</v>
      </c>
      <c r="I40" s="7">
        <v>0</v>
      </c>
      <c r="J40" s="315">
        <v>505</v>
      </c>
      <c r="K40" s="315">
        <v>140</v>
      </c>
      <c r="L40" s="16">
        <f t="shared" si="0"/>
        <v>645</v>
      </c>
      <c r="M40" s="20">
        <f t="shared" si="1"/>
        <v>645</v>
      </c>
      <c r="N40" s="8"/>
    </row>
    <row r="41" spans="1:14" ht="17.25">
      <c r="A41" s="2">
        <v>35</v>
      </c>
      <c r="B41" s="42" t="s">
        <v>737</v>
      </c>
      <c r="C41" s="37">
        <v>0</v>
      </c>
      <c r="D41" s="37">
        <v>0</v>
      </c>
      <c r="E41" s="37">
        <v>0</v>
      </c>
      <c r="F41" s="18">
        <f t="shared" si="2"/>
        <v>0</v>
      </c>
      <c r="G41" s="7">
        <v>0</v>
      </c>
      <c r="H41" s="7">
        <v>0</v>
      </c>
      <c r="I41" s="7">
        <v>0</v>
      </c>
      <c r="J41" s="315">
        <v>563</v>
      </c>
      <c r="K41" s="315">
        <v>85</v>
      </c>
      <c r="L41" s="16">
        <f t="shared" si="0"/>
        <v>648</v>
      </c>
      <c r="M41" s="20">
        <f t="shared" si="1"/>
        <v>648</v>
      </c>
      <c r="N41" s="8"/>
    </row>
    <row r="42" spans="1:14" ht="17.25">
      <c r="A42" s="2">
        <v>36</v>
      </c>
      <c r="B42" s="42" t="s">
        <v>40</v>
      </c>
      <c r="C42" s="37">
        <v>0</v>
      </c>
      <c r="D42" s="37">
        <v>0</v>
      </c>
      <c r="E42" s="37">
        <v>0</v>
      </c>
      <c r="F42" s="18">
        <f t="shared" si="2"/>
        <v>0</v>
      </c>
      <c r="G42" s="7">
        <v>3431</v>
      </c>
      <c r="H42" s="7">
        <v>0</v>
      </c>
      <c r="I42" s="7">
        <v>0</v>
      </c>
      <c r="J42" s="5">
        <v>0</v>
      </c>
      <c r="K42" s="5">
        <v>3490</v>
      </c>
      <c r="L42" s="16">
        <f t="shared" si="0"/>
        <v>6921</v>
      </c>
      <c r="M42" s="20">
        <f t="shared" si="1"/>
        <v>6921</v>
      </c>
      <c r="N42" s="8"/>
    </row>
    <row r="43" spans="1:14" ht="17.25">
      <c r="A43" s="2">
        <v>37</v>
      </c>
      <c r="B43" s="42" t="s">
        <v>41</v>
      </c>
      <c r="C43" s="37">
        <v>0</v>
      </c>
      <c r="D43" s="37">
        <v>0</v>
      </c>
      <c r="E43" s="37">
        <v>0</v>
      </c>
      <c r="F43" s="18">
        <f t="shared" si="2"/>
        <v>0</v>
      </c>
      <c r="G43" s="7">
        <v>4037</v>
      </c>
      <c r="H43" s="7">
        <v>0</v>
      </c>
      <c r="I43" s="7">
        <v>0</v>
      </c>
      <c r="J43" s="5">
        <v>0</v>
      </c>
      <c r="K43" s="5">
        <v>1885</v>
      </c>
      <c r="L43" s="16">
        <f t="shared" si="0"/>
        <v>5922</v>
      </c>
      <c r="M43" s="20">
        <f t="shared" si="1"/>
        <v>5922</v>
      </c>
      <c r="N43" s="8"/>
    </row>
    <row r="44" spans="1:14" ht="17.25">
      <c r="A44" s="2">
        <v>38</v>
      </c>
      <c r="B44" s="42" t="s">
        <v>738</v>
      </c>
      <c r="C44" s="37">
        <v>0</v>
      </c>
      <c r="D44" s="37">
        <v>0</v>
      </c>
      <c r="E44" s="37">
        <v>0</v>
      </c>
      <c r="F44" s="18">
        <f t="shared" si="2"/>
        <v>0</v>
      </c>
      <c r="G44" s="7">
        <v>1580</v>
      </c>
      <c r="H44" s="7">
        <v>0</v>
      </c>
      <c r="I44" s="7">
        <v>0</v>
      </c>
      <c r="J44" s="315">
        <v>0</v>
      </c>
      <c r="K44" s="315">
        <v>1425</v>
      </c>
      <c r="L44" s="16">
        <f t="shared" si="0"/>
        <v>3005</v>
      </c>
      <c r="M44" s="20">
        <f t="shared" si="1"/>
        <v>3005</v>
      </c>
      <c r="N44" s="8"/>
    </row>
    <row r="45" spans="1:14" ht="25.5" customHeight="1">
      <c r="A45" s="2">
        <v>39</v>
      </c>
      <c r="B45" s="42" t="s">
        <v>39</v>
      </c>
      <c r="C45" s="533">
        <v>3506</v>
      </c>
      <c r="D45" s="6">
        <v>0</v>
      </c>
      <c r="E45" s="6">
        <v>3269</v>
      </c>
      <c r="F45" s="18">
        <f>C45+D45+E45</f>
        <v>6775</v>
      </c>
      <c r="G45" s="534">
        <v>1663</v>
      </c>
      <c r="H45" s="7">
        <v>0</v>
      </c>
      <c r="I45" s="7">
        <v>0</v>
      </c>
      <c r="J45" s="5">
        <v>0</v>
      </c>
      <c r="K45" s="535">
        <v>1577</v>
      </c>
      <c r="L45" s="16">
        <f t="shared" si="0"/>
        <v>3240</v>
      </c>
      <c r="M45" s="20">
        <f t="shared" si="1"/>
        <v>10015</v>
      </c>
      <c r="N45" s="8"/>
    </row>
    <row r="46" spans="1:14" ht="25.5" customHeight="1">
      <c r="A46" s="2">
        <v>40</v>
      </c>
      <c r="B46" s="42" t="s">
        <v>739</v>
      </c>
      <c r="C46" s="6">
        <v>0</v>
      </c>
      <c r="D46" s="6">
        <v>0</v>
      </c>
      <c r="E46" s="6">
        <v>0</v>
      </c>
      <c r="F46" s="18">
        <f>C46+D46+E46</f>
        <v>0</v>
      </c>
      <c r="G46" s="561">
        <f>634-50</f>
        <v>584</v>
      </c>
      <c r="H46" s="561">
        <v>0</v>
      </c>
      <c r="I46" s="561">
        <v>0</v>
      </c>
      <c r="J46" s="586">
        <v>0</v>
      </c>
      <c r="K46" s="586">
        <f>1618-84+18</f>
        <v>1552</v>
      </c>
      <c r="L46" s="16">
        <f t="shared" si="0"/>
        <v>2136</v>
      </c>
      <c r="M46" s="20">
        <f t="shared" si="1"/>
        <v>2136</v>
      </c>
      <c r="N46" s="8"/>
    </row>
    <row r="47" spans="1:14" s="517" customFormat="1" ht="17.25">
      <c r="A47" s="3"/>
      <c r="B47" s="44" t="s">
        <v>42</v>
      </c>
      <c r="C47" s="515">
        <f>SUM(C8:C46)</f>
        <v>3506</v>
      </c>
      <c r="D47" s="515">
        <f aca="true" t="shared" si="3" ref="D47:K47">SUM(D8:D46)</f>
        <v>0</v>
      </c>
      <c r="E47" s="515">
        <f t="shared" si="3"/>
        <v>3269</v>
      </c>
      <c r="F47" s="186">
        <f t="shared" si="3"/>
        <v>6775</v>
      </c>
      <c r="G47" s="515">
        <f t="shared" si="3"/>
        <v>11295</v>
      </c>
      <c r="H47" s="515">
        <f t="shared" si="3"/>
        <v>0</v>
      </c>
      <c r="I47" s="515">
        <f t="shared" si="3"/>
        <v>36515</v>
      </c>
      <c r="J47" s="515">
        <f t="shared" si="3"/>
        <v>5123</v>
      </c>
      <c r="K47" s="515">
        <f t="shared" si="3"/>
        <v>28563</v>
      </c>
      <c r="L47" s="475">
        <f t="shared" si="0"/>
        <v>81496</v>
      </c>
      <c r="M47" s="516">
        <f>SUM(M8:M46)</f>
        <v>88271</v>
      </c>
      <c r="N47" s="85"/>
    </row>
    <row r="48" spans="1:14" ht="17.25">
      <c r="A48" s="46"/>
      <c r="B48" s="47" t="s">
        <v>43</v>
      </c>
      <c r="C48" s="7"/>
      <c r="D48" s="7"/>
      <c r="E48" s="7"/>
      <c r="F48" s="18">
        <f aca="true" t="shared" si="4" ref="F48:F70">C48+D48+E48</f>
        <v>0</v>
      </c>
      <c r="G48" s="7"/>
      <c r="H48" s="7"/>
      <c r="I48" s="7"/>
      <c r="J48" s="7"/>
      <c r="K48" s="7"/>
      <c r="L48" s="16">
        <f t="shared" si="0"/>
        <v>0</v>
      </c>
      <c r="M48" s="20">
        <f aca="true" t="shared" si="5" ref="M48:M69">L48+F48</f>
        <v>0</v>
      </c>
      <c r="N48" s="8"/>
    </row>
    <row r="49" spans="1:14" ht="17.25">
      <c r="A49" s="46">
        <v>1</v>
      </c>
      <c r="B49" s="48" t="s">
        <v>740</v>
      </c>
      <c r="C49" s="7">
        <v>0</v>
      </c>
      <c r="D49" s="7">
        <v>0</v>
      </c>
      <c r="E49" s="7">
        <v>0</v>
      </c>
      <c r="F49" s="18">
        <f t="shared" si="4"/>
        <v>0</v>
      </c>
      <c r="G49" s="7">
        <v>0</v>
      </c>
      <c r="H49" s="7">
        <v>0</v>
      </c>
      <c r="I49" s="7">
        <v>639.3</v>
      </c>
      <c r="J49" s="7">
        <v>0</v>
      </c>
      <c r="K49" s="7">
        <v>326.6</v>
      </c>
      <c r="L49" s="16">
        <f t="shared" si="0"/>
        <v>965.9</v>
      </c>
      <c r="M49" s="20">
        <f t="shared" si="5"/>
        <v>965.9</v>
      </c>
      <c r="N49" s="8" t="s">
        <v>38</v>
      </c>
    </row>
    <row r="50" spans="1:14" ht="17.25">
      <c r="A50" s="49">
        <v>2</v>
      </c>
      <c r="B50" s="50" t="s">
        <v>44</v>
      </c>
      <c r="C50" s="51">
        <v>0</v>
      </c>
      <c r="D50" s="51">
        <v>0</v>
      </c>
      <c r="E50" s="51">
        <v>0</v>
      </c>
      <c r="F50" s="18">
        <f t="shared" si="4"/>
        <v>0</v>
      </c>
      <c r="G50" s="51">
        <v>0</v>
      </c>
      <c r="H50" s="51">
        <v>0</v>
      </c>
      <c r="I50" s="7">
        <v>721</v>
      </c>
      <c r="J50" s="7">
        <v>0</v>
      </c>
      <c r="K50" s="7">
        <v>379.6</v>
      </c>
      <c r="L50" s="16">
        <f t="shared" si="0"/>
        <v>1100.6</v>
      </c>
      <c r="M50" s="20">
        <f t="shared" si="5"/>
        <v>1100.6</v>
      </c>
      <c r="N50" s="8" t="s">
        <v>38</v>
      </c>
    </row>
    <row r="51" spans="1:14" s="517" customFormat="1" ht="17.25">
      <c r="A51" s="518"/>
      <c r="B51" s="44" t="s">
        <v>42</v>
      </c>
      <c r="C51" s="515">
        <f>SUM(C49:C50)</f>
        <v>0</v>
      </c>
      <c r="D51" s="515">
        <f>SUM(D49:D50)</f>
        <v>0</v>
      </c>
      <c r="E51" s="515">
        <f>SUM(E49:E50)</f>
        <v>0</v>
      </c>
      <c r="F51" s="186">
        <f t="shared" si="4"/>
        <v>0</v>
      </c>
      <c r="G51" s="515">
        <f>SUM(G49:G50)</f>
        <v>0</v>
      </c>
      <c r="H51" s="515">
        <f>SUM(H49:H50)</f>
        <v>0</v>
      </c>
      <c r="I51" s="515">
        <f>SUM(I49:I50)</f>
        <v>1360.3</v>
      </c>
      <c r="J51" s="515">
        <f>SUM(J49:J50)</f>
        <v>0</v>
      </c>
      <c r="K51" s="515">
        <f>SUM(K49:K50)</f>
        <v>706.2</v>
      </c>
      <c r="L51" s="475">
        <f t="shared" si="0"/>
        <v>2066.5</v>
      </c>
      <c r="M51" s="519">
        <f t="shared" si="5"/>
        <v>2066.5</v>
      </c>
      <c r="N51" s="85"/>
    </row>
    <row r="52" spans="1:14" ht="17.25">
      <c r="A52" s="46"/>
      <c r="B52" s="47" t="s">
        <v>45</v>
      </c>
      <c r="C52" s="7"/>
      <c r="D52" s="7"/>
      <c r="E52" s="7"/>
      <c r="F52" s="18">
        <f t="shared" si="4"/>
        <v>0</v>
      </c>
      <c r="G52" s="7"/>
      <c r="H52" s="7"/>
      <c r="I52" s="7"/>
      <c r="J52" s="7"/>
      <c r="K52" s="7"/>
      <c r="L52" s="16">
        <f t="shared" si="0"/>
        <v>0</v>
      </c>
      <c r="M52" s="20">
        <f t="shared" si="5"/>
        <v>0</v>
      </c>
      <c r="N52" s="8"/>
    </row>
    <row r="53" spans="1:14" ht="17.25">
      <c r="A53" s="46">
        <v>1</v>
      </c>
      <c r="B53" s="48" t="s">
        <v>46</v>
      </c>
      <c r="C53" s="7">
        <v>0</v>
      </c>
      <c r="D53" s="7">
        <v>0</v>
      </c>
      <c r="E53" s="7">
        <v>0</v>
      </c>
      <c r="F53" s="18">
        <f t="shared" si="4"/>
        <v>0</v>
      </c>
      <c r="G53" s="7">
        <v>0</v>
      </c>
      <c r="H53" s="7">
        <v>0</v>
      </c>
      <c r="I53" s="7">
        <v>669.1</v>
      </c>
      <c r="J53" s="7">
        <v>0</v>
      </c>
      <c r="K53" s="7">
        <v>229</v>
      </c>
      <c r="L53" s="16">
        <f t="shared" si="0"/>
        <v>898.1</v>
      </c>
      <c r="M53" s="20">
        <f t="shared" si="5"/>
        <v>898.1</v>
      </c>
      <c r="N53" s="8" t="s">
        <v>38</v>
      </c>
    </row>
    <row r="54" spans="1:14" ht="17.25">
      <c r="A54" s="46">
        <v>2</v>
      </c>
      <c r="B54" s="48" t="s">
        <v>47</v>
      </c>
      <c r="C54" s="7">
        <v>0</v>
      </c>
      <c r="D54" s="7">
        <v>0</v>
      </c>
      <c r="E54" s="7">
        <v>0</v>
      </c>
      <c r="F54" s="18">
        <f t="shared" si="4"/>
        <v>0</v>
      </c>
      <c r="G54" s="7">
        <v>0</v>
      </c>
      <c r="H54" s="7">
        <v>0</v>
      </c>
      <c r="I54" s="7">
        <v>1231.7</v>
      </c>
      <c r="J54" s="7">
        <v>0</v>
      </c>
      <c r="K54" s="7">
        <v>352</v>
      </c>
      <c r="L54" s="16">
        <f t="shared" si="0"/>
        <v>1583.7</v>
      </c>
      <c r="M54" s="20">
        <f t="shared" si="5"/>
        <v>1583.7</v>
      </c>
      <c r="N54" s="8" t="s">
        <v>34</v>
      </c>
    </row>
    <row r="55" spans="1:14" ht="17.25">
      <c r="A55" s="46">
        <v>3</v>
      </c>
      <c r="B55" s="48" t="s">
        <v>48</v>
      </c>
      <c r="C55" s="7">
        <v>0</v>
      </c>
      <c r="D55" s="7">
        <v>506</v>
      </c>
      <c r="E55" s="7">
        <v>84.9</v>
      </c>
      <c r="F55" s="18">
        <f t="shared" si="4"/>
        <v>590.9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16">
        <f t="shared" si="0"/>
        <v>0</v>
      </c>
      <c r="M55" s="20">
        <f t="shared" si="5"/>
        <v>590.9</v>
      </c>
      <c r="N55" s="8" t="s">
        <v>38</v>
      </c>
    </row>
    <row r="56" spans="1:14" ht="17.25">
      <c r="A56" s="46">
        <v>4</v>
      </c>
      <c r="B56" s="48" t="s">
        <v>49</v>
      </c>
      <c r="C56" s="7">
        <v>0</v>
      </c>
      <c r="D56" s="7">
        <v>0</v>
      </c>
      <c r="E56" s="7">
        <v>0</v>
      </c>
      <c r="F56" s="18">
        <f t="shared" si="4"/>
        <v>0</v>
      </c>
      <c r="G56" s="7">
        <v>0</v>
      </c>
      <c r="H56" s="7">
        <v>0</v>
      </c>
      <c r="I56" s="7">
        <v>1679.6</v>
      </c>
      <c r="J56" s="7">
        <v>0</v>
      </c>
      <c r="K56" s="7">
        <v>399.7</v>
      </c>
      <c r="L56" s="16">
        <f t="shared" si="0"/>
        <v>2079.2999999999997</v>
      </c>
      <c r="M56" s="20">
        <f t="shared" si="5"/>
        <v>2079.2999999999997</v>
      </c>
      <c r="N56" s="8" t="s">
        <v>38</v>
      </c>
    </row>
    <row r="57" spans="1:14" s="517" customFormat="1" ht="17.25">
      <c r="A57" s="518"/>
      <c r="B57" s="44" t="s">
        <v>42</v>
      </c>
      <c r="C57" s="515">
        <f>SUM(C53:C56)</f>
        <v>0</v>
      </c>
      <c r="D57" s="515">
        <f>SUM(D53:D56)</f>
        <v>506</v>
      </c>
      <c r="E57" s="515">
        <f>SUM(E53:E56)</f>
        <v>84.9</v>
      </c>
      <c r="F57" s="186">
        <f t="shared" si="4"/>
        <v>590.9</v>
      </c>
      <c r="G57" s="515">
        <f>SUM(G53:G56)</f>
        <v>0</v>
      </c>
      <c r="H57" s="515">
        <f>SUM(H53:H56)</f>
        <v>0</v>
      </c>
      <c r="I57" s="515">
        <f>SUM(I53:I56)</f>
        <v>3580.4</v>
      </c>
      <c r="J57" s="515">
        <f>SUM(J53:J56)</f>
        <v>0</v>
      </c>
      <c r="K57" s="515">
        <f>SUM(K53:K56)</f>
        <v>980.7</v>
      </c>
      <c r="L57" s="475">
        <f t="shared" si="0"/>
        <v>4561.1</v>
      </c>
      <c r="M57" s="519">
        <f t="shared" si="5"/>
        <v>5152</v>
      </c>
      <c r="N57" s="85"/>
    </row>
    <row r="58" spans="1:14" ht="17.25">
      <c r="A58" s="52"/>
      <c r="B58" s="47" t="s">
        <v>50</v>
      </c>
      <c r="C58" s="7"/>
      <c r="D58" s="7"/>
      <c r="E58" s="7"/>
      <c r="F58" s="18"/>
      <c r="G58" s="7"/>
      <c r="H58" s="7"/>
      <c r="I58" s="7"/>
      <c r="J58" s="7"/>
      <c r="K58" s="7"/>
      <c r="L58" s="16"/>
      <c r="M58" s="20"/>
      <c r="N58" s="8"/>
    </row>
    <row r="59" spans="1:14" ht="17.25">
      <c r="A59" s="52">
        <v>1</v>
      </c>
      <c r="B59" s="50" t="s">
        <v>51</v>
      </c>
      <c r="C59" s="7">
        <v>0</v>
      </c>
      <c r="D59" s="7">
        <v>0</v>
      </c>
      <c r="E59" s="7">
        <v>0</v>
      </c>
      <c r="F59" s="18">
        <f t="shared" si="4"/>
        <v>0</v>
      </c>
      <c r="G59" s="7">
        <v>0</v>
      </c>
      <c r="H59" s="7">
        <v>0</v>
      </c>
      <c r="I59" s="51">
        <f>931.2-70</f>
        <v>861.2</v>
      </c>
      <c r="J59" s="7">
        <v>0</v>
      </c>
      <c r="K59" s="7">
        <v>463</v>
      </c>
      <c r="L59" s="16">
        <f t="shared" si="0"/>
        <v>1324.2</v>
      </c>
      <c r="M59" s="20">
        <f t="shared" si="5"/>
        <v>1324.2</v>
      </c>
      <c r="N59" s="8" t="s">
        <v>38</v>
      </c>
    </row>
    <row r="60" spans="1:14" s="517" customFormat="1" ht="17.25">
      <c r="A60" s="520"/>
      <c r="B60" s="44" t="s">
        <v>42</v>
      </c>
      <c r="C60" s="100">
        <f>SUM(C59:C59)</f>
        <v>0</v>
      </c>
      <c r="D60" s="100">
        <f>SUM(D59:D59)</f>
        <v>0</v>
      </c>
      <c r="E60" s="100">
        <f>SUM(E59:E59)</f>
        <v>0</v>
      </c>
      <c r="F60" s="186">
        <f t="shared" si="4"/>
        <v>0</v>
      </c>
      <c r="G60" s="100">
        <f>SUM(G59:G59)</f>
        <v>0</v>
      </c>
      <c r="H60" s="100">
        <f>SUM(H59:H59)</f>
        <v>0</v>
      </c>
      <c r="I60" s="100">
        <f>SUM(I59:I59)</f>
        <v>861.2</v>
      </c>
      <c r="J60" s="100">
        <f>SUM(J59:J59)</f>
        <v>0</v>
      </c>
      <c r="K60" s="100">
        <f>SUM(K59:K59)</f>
        <v>463</v>
      </c>
      <c r="L60" s="475">
        <f t="shared" si="0"/>
        <v>1324.2</v>
      </c>
      <c r="M60" s="516">
        <f t="shared" si="5"/>
        <v>1324.2</v>
      </c>
      <c r="N60" s="85"/>
    </row>
    <row r="61" spans="1:14" ht="17.25">
      <c r="A61" s="52"/>
      <c r="B61" s="47" t="s">
        <v>52</v>
      </c>
      <c r="C61" s="7"/>
      <c r="D61" s="7"/>
      <c r="E61" s="7"/>
      <c r="F61" s="18">
        <f t="shared" si="4"/>
        <v>0</v>
      </c>
      <c r="G61" s="7"/>
      <c r="H61" s="55"/>
      <c r="I61" s="55"/>
      <c r="J61" s="55"/>
      <c r="K61" s="55"/>
      <c r="L61" s="16">
        <f t="shared" si="0"/>
        <v>0</v>
      </c>
      <c r="M61" s="20">
        <f t="shared" si="5"/>
        <v>0</v>
      </c>
      <c r="N61" s="8"/>
    </row>
    <row r="62" spans="1:14" ht="17.25">
      <c r="A62" s="52">
        <v>1</v>
      </c>
      <c r="B62" s="56" t="s">
        <v>53</v>
      </c>
      <c r="C62" s="7">
        <v>0</v>
      </c>
      <c r="D62" s="7">
        <v>0</v>
      </c>
      <c r="E62" s="7">
        <v>0</v>
      </c>
      <c r="F62" s="18">
        <f t="shared" si="4"/>
        <v>0</v>
      </c>
      <c r="G62" s="7">
        <v>996.3</v>
      </c>
      <c r="H62" s="55">
        <v>0</v>
      </c>
      <c r="I62" s="55">
        <v>0</v>
      </c>
      <c r="J62" s="55">
        <v>0</v>
      </c>
      <c r="K62" s="55">
        <v>1950</v>
      </c>
      <c r="L62" s="16">
        <f t="shared" si="0"/>
        <v>2946.3</v>
      </c>
      <c r="M62" s="20">
        <f t="shared" si="5"/>
        <v>2946.3</v>
      </c>
      <c r="N62" s="8" t="s">
        <v>38</v>
      </c>
    </row>
    <row r="63" spans="1:14" ht="17.25">
      <c r="A63" s="52">
        <v>2</v>
      </c>
      <c r="B63" s="56" t="s">
        <v>54</v>
      </c>
      <c r="C63" s="7">
        <v>0</v>
      </c>
      <c r="D63" s="7">
        <v>0</v>
      </c>
      <c r="E63" s="7">
        <v>0</v>
      </c>
      <c r="F63" s="18">
        <f t="shared" si="4"/>
        <v>0</v>
      </c>
      <c r="G63" s="7">
        <v>0</v>
      </c>
      <c r="H63" s="55">
        <v>0</v>
      </c>
      <c r="I63" s="587">
        <f>789.3-100</f>
        <v>689.3</v>
      </c>
      <c r="J63" s="55">
        <v>0</v>
      </c>
      <c r="K63" s="55">
        <v>367</v>
      </c>
      <c r="L63" s="16">
        <f t="shared" si="0"/>
        <v>1056.3</v>
      </c>
      <c r="M63" s="20">
        <f t="shared" si="5"/>
        <v>1056.3</v>
      </c>
      <c r="N63" s="8" t="s">
        <v>38</v>
      </c>
    </row>
    <row r="64" spans="1:14" ht="17.25">
      <c r="A64" s="52">
        <v>3</v>
      </c>
      <c r="B64" s="56" t="s">
        <v>741</v>
      </c>
      <c r="C64" s="7">
        <v>0</v>
      </c>
      <c r="D64" s="7">
        <v>0</v>
      </c>
      <c r="E64" s="7">
        <v>0</v>
      </c>
      <c r="F64" s="18">
        <f t="shared" si="4"/>
        <v>0</v>
      </c>
      <c r="G64" s="7">
        <v>0</v>
      </c>
      <c r="H64" s="55">
        <v>0</v>
      </c>
      <c r="I64" s="216">
        <f>714.7-100-100</f>
        <v>514.7</v>
      </c>
      <c r="J64" s="55">
        <v>0</v>
      </c>
      <c r="K64" s="55">
        <v>350</v>
      </c>
      <c r="L64" s="16">
        <f t="shared" si="0"/>
        <v>864.7</v>
      </c>
      <c r="M64" s="20">
        <f t="shared" si="5"/>
        <v>864.7</v>
      </c>
      <c r="N64" s="8" t="s">
        <v>38</v>
      </c>
    </row>
    <row r="65" spans="1:14" ht="17.25">
      <c r="A65" s="52">
        <v>4</v>
      </c>
      <c r="B65" s="56" t="s">
        <v>742</v>
      </c>
      <c r="C65" s="7">
        <v>0</v>
      </c>
      <c r="D65" s="7">
        <v>0</v>
      </c>
      <c r="E65" s="7">
        <v>0</v>
      </c>
      <c r="F65" s="18">
        <f t="shared" si="4"/>
        <v>0</v>
      </c>
      <c r="G65" s="7">
        <v>0</v>
      </c>
      <c r="H65" s="55">
        <v>0</v>
      </c>
      <c r="I65" s="55">
        <v>634.9</v>
      </c>
      <c r="J65" s="55">
        <v>0</v>
      </c>
      <c r="K65" s="55">
        <v>298</v>
      </c>
      <c r="L65" s="16">
        <f t="shared" si="0"/>
        <v>932.9</v>
      </c>
      <c r="M65" s="20">
        <f t="shared" si="5"/>
        <v>932.9</v>
      </c>
      <c r="N65" s="8" t="s">
        <v>38</v>
      </c>
    </row>
    <row r="66" spans="1:14" s="517" customFormat="1" ht="17.25">
      <c r="A66" s="520"/>
      <c r="B66" s="44" t="s">
        <v>42</v>
      </c>
      <c r="C66" s="100">
        <f>SUM(C64:C65)</f>
        <v>0</v>
      </c>
      <c r="D66" s="100">
        <f>SUM(D64:D65)</f>
        <v>0</v>
      </c>
      <c r="E66" s="100">
        <f>SUM(E64:E65)</f>
        <v>0</v>
      </c>
      <c r="F66" s="186">
        <f t="shared" si="4"/>
        <v>0</v>
      </c>
      <c r="G66" s="100">
        <f>SUM(G62:G65)</f>
        <v>996.3</v>
      </c>
      <c r="H66" s="100">
        <f>SUM(H62:H65)</f>
        <v>0</v>
      </c>
      <c r="I66" s="100">
        <f>SUM(I62:I65)</f>
        <v>1838.9</v>
      </c>
      <c r="J66" s="100">
        <f>SUM(J62:J65)</f>
        <v>0</v>
      </c>
      <c r="K66" s="100">
        <f>SUM(K62:K65)</f>
        <v>2965</v>
      </c>
      <c r="L66" s="475">
        <f t="shared" si="0"/>
        <v>5800.2</v>
      </c>
      <c r="M66" s="516">
        <f t="shared" si="5"/>
        <v>5800.2</v>
      </c>
      <c r="N66" s="85"/>
    </row>
    <row r="67" spans="1:14" ht="17.25">
      <c r="A67" s="52"/>
      <c r="B67" s="41" t="s">
        <v>55</v>
      </c>
      <c r="C67" s="7"/>
      <c r="D67" s="7"/>
      <c r="E67" s="7"/>
      <c r="F67" s="18">
        <f t="shared" si="4"/>
        <v>0</v>
      </c>
      <c r="G67" s="7"/>
      <c r="H67" s="55"/>
      <c r="I67" s="55"/>
      <c r="J67" s="55"/>
      <c r="K67" s="55"/>
      <c r="L67" s="16">
        <f t="shared" si="0"/>
        <v>0</v>
      </c>
      <c r="M67" s="20">
        <f t="shared" si="5"/>
        <v>0</v>
      </c>
      <c r="N67" s="8"/>
    </row>
    <row r="68" spans="1:14" ht="17.25">
      <c r="A68" s="52">
        <v>1</v>
      </c>
      <c r="B68" s="56" t="s">
        <v>56</v>
      </c>
      <c r="C68" s="7">
        <v>0</v>
      </c>
      <c r="D68" s="7">
        <v>0</v>
      </c>
      <c r="E68" s="7">
        <v>0</v>
      </c>
      <c r="F68" s="18">
        <f t="shared" si="4"/>
        <v>0</v>
      </c>
      <c r="G68" s="7">
        <v>0</v>
      </c>
      <c r="H68" s="55">
        <v>0</v>
      </c>
      <c r="I68" s="55">
        <v>0</v>
      </c>
      <c r="J68" s="55">
        <v>561.5</v>
      </c>
      <c r="K68" s="55">
        <v>190</v>
      </c>
      <c r="L68" s="16">
        <f t="shared" si="0"/>
        <v>751.5</v>
      </c>
      <c r="M68" s="20">
        <f t="shared" si="5"/>
        <v>751.5</v>
      </c>
      <c r="N68" s="8" t="s">
        <v>743</v>
      </c>
    </row>
    <row r="69" spans="1:14" s="517" customFormat="1" ht="17.25">
      <c r="A69" s="520"/>
      <c r="B69" s="44" t="s">
        <v>42</v>
      </c>
      <c r="C69" s="100">
        <f>SUM(C67:C68)</f>
        <v>0</v>
      </c>
      <c r="D69" s="100">
        <f aca="true" t="shared" si="6" ref="D69:K69">SUM(D67:D68)</f>
        <v>0</v>
      </c>
      <c r="E69" s="100">
        <f t="shared" si="6"/>
        <v>0</v>
      </c>
      <c r="F69" s="186">
        <f t="shared" si="4"/>
        <v>0</v>
      </c>
      <c r="G69" s="100">
        <f t="shared" si="6"/>
        <v>0</v>
      </c>
      <c r="H69" s="100">
        <f t="shared" si="6"/>
        <v>0</v>
      </c>
      <c r="I69" s="100">
        <f t="shared" si="6"/>
        <v>0</v>
      </c>
      <c r="J69" s="100">
        <f t="shared" si="6"/>
        <v>561.5</v>
      </c>
      <c r="K69" s="100">
        <f t="shared" si="6"/>
        <v>190</v>
      </c>
      <c r="L69" s="475">
        <f t="shared" si="0"/>
        <v>751.5</v>
      </c>
      <c r="M69" s="516">
        <f t="shared" si="5"/>
        <v>751.5</v>
      </c>
      <c r="N69" s="85"/>
    </row>
    <row r="70" spans="1:14" s="517" customFormat="1" ht="17.25">
      <c r="A70" s="520"/>
      <c r="B70" s="57" t="s">
        <v>58</v>
      </c>
      <c r="C70" s="521">
        <f aca="true" t="shared" si="7" ref="C70:M70">C47+C51+C57+C60+C66+C69</f>
        <v>3506</v>
      </c>
      <c r="D70" s="521">
        <f t="shared" si="7"/>
        <v>506</v>
      </c>
      <c r="E70" s="521">
        <f t="shared" si="7"/>
        <v>3353.9</v>
      </c>
      <c r="F70" s="186">
        <f t="shared" si="4"/>
        <v>7365.9</v>
      </c>
      <c r="G70" s="521">
        <f t="shared" si="7"/>
        <v>12291.3</v>
      </c>
      <c r="H70" s="521">
        <f t="shared" si="7"/>
        <v>0</v>
      </c>
      <c r="I70" s="521">
        <f t="shared" si="7"/>
        <v>44155.8</v>
      </c>
      <c r="J70" s="521">
        <f t="shared" si="7"/>
        <v>5684.5</v>
      </c>
      <c r="K70" s="521">
        <f t="shared" si="7"/>
        <v>33867.9</v>
      </c>
      <c r="L70" s="475">
        <f t="shared" si="0"/>
        <v>95999.5</v>
      </c>
      <c r="M70" s="521">
        <f t="shared" si="7"/>
        <v>103365.4</v>
      </c>
      <c r="N70" s="85"/>
    </row>
    <row r="71" spans="6:14" ht="13.5" hidden="1">
      <c r="F71" s="59">
        <v>8570.3</v>
      </c>
      <c r="L71" s="59">
        <v>53262.5</v>
      </c>
      <c r="M71" s="131"/>
      <c r="N71" s="131"/>
    </row>
    <row r="72" spans="6:14" ht="13.5" hidden="1">
      <c r="F72" s="131">
        <f>F71-F70</f>
        <v>1204.3999999999996</v>
      </c>
      <c r="L72" s="131">
        <f>L71-L70</f>
        <v>-42737</v>
      </c>
      <c r="M72" s="131">
        <f>L72+F72</f>
        <v>-41532.6</v>
      </c>
      <c r="N72" s="131"/>
    </row>
    <row r="73" spans="13:14" ht="13.5">
      <c r="M73" s="131"/>
      <c r="N73" s="131"/>
    </row>
  </sheetData>
  <sheetProtection/>
  <mergeCells count="12">
    <mergeCell ref="G2:L2"/>
    <mergeCell ref="M4:M5"/>
    <mergeCell ref="N4:N5"/>
    <mergeCell ref="G5:H5"/>
    <mergeCell ref="I5:J5"/>
    <mergeCell ref="L4:L5"/>
    <mergeCell ref="A4:A5"/>
    <mergeCell ref="B4:B5"/>
    <mergeCell ref="C4:D4"/>
    <mergeCell ref="E4:E5"/>
    <mergeCell ref="K4:K5"/>
    <mergeCell ref="F4:F5"/>
  </mergeCells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6.28125" style="59" customWidth="1"/>
    <col min="2" max="2" width="27.57421875" style="59" customWidth="1"/>
    <col min="3" max="3" width="14.00390625" style="59" customWidth="1"/>
    <col min="4" max="4" width="14.421875" style="59" customWidth="1"/>
    <col min="5" max="5" width="21.57421875" style="59" customWidth="1"/>
    <col min="6" max="6" width="19.57421875" style="59" customWidth="1"/>
    <col min="7" max="7" width="19.00390625" style="59" customWidth="1"/>
    <col min="8" max="8" width="18.140625" style="59" customWidth="1"/>
    <col min="9" max="9" width="18.421875" style="59" customWidth="1"/>
    <col min="10" max="10" width="17.140625" style="59" customWidth="1"/>
    <col min="11" max="11" width="14.57421875" style="59" customWidth="1"/>
    <col min="12" max="12" width="21.57421875" style="59" bestFit="1" customWidth="1"/>
    <col min="13" max="16384" width="9.140625" style="59" customWidth="1"/>
  </cols>
  <sheetData>
    <row r="1" spans="1:11" ht="81" customHeight="1">
      <c r="A1" s="608" t="s">
        <v>951</v>
      </c>
      <c r="B1" s="608"/>
      <c r="C1" s="608"/>
      <c r="D1" s="608"/>
      <c r="E1" s="608"/>
      <c r="F1" s="608"/>
      <c r="G1" s="608"/>
      <c r="H1" s="608"/>
      <c r="I1" s="229"/>
      <c r="J1" s="229"/>
      <c r="K1" s="229"/>
    </row>
    <row r="2" spans="2:12" ht="16.5" customHeight="1">
      <c r="B2" s="9"/>
      <c r="C2" s="9"/>
      <c r="D2" s="9"/>
      <c r="E2" s="9"/>
      <c r="K2" s="12" t="s">
        <v>6</v>
      </c>
      <c r="L2" s="11"/>
    </row>
    <row r="3" spans="1:12" ht="90.75" customHeight="1">
      <c r="A3" s="593" t="s">
        <v>0</v>
      </c>
      <c r="B3" s="598" t="s">
        <v>31</v>
      </c>
      <c r="C3" s="617" t="s">
        <v>59</v>
      </c>
      <c r="D3" s="627"/>
      <c r="E3" s="625" t="s">
        <v>26</v>
      </c>
      <c r="F3" s="13" t="s">
        <v>25</v>
      </c>
      <c r="G3" s="13" t="s">
        <v>27</v>
      </c>
      <c r="H3" s="13" t="s">
        <v>28</v>
      </c>
      <c r="I3" s="13" t="s">
        <v>29</v>
      </c>
      <c r="J3" s="623" t="s">
        <v>30</v>
      </c>
      <c r="K3" s="633" t="s">
        <v>1</v>
      </c>
      <c r="L3" s="635" t="s">
        <v>12</v>
      </c>
    </row>
    <row r="4" spans="1:12" ht="22.5" customHeight="1">
      <c r="A4" s="593"/>
      <c r="B4" s="599"/>
      <c r="C4" s="1" t="s">
        <v>10</v>
      </c>
      <c r="D4" s="1" t="s">
        <v>5</v>
      </c>
      <c r="E4" s="632"/>
      <c r="F4" s="617" t="s">
        <v>4</v>
      </c>
      <c r="G4" s="618"/>
      <c r="H4" s="617" t="s">
        <v>9</v>
      </c>
      <c r="I4" s="618"/>
      <c r="J4" s="624"/>
      <c r="K4" s="634"/>
      <c r="L4" s="635"/>
    </row>
    <row r="5" spans="1:12" ht="14.25" customHeight="1">
      <c r="A5" s="60"/>
      <c r="B5" s="61"/>
      <c r="C5" s="62"/>
      <c r="D5" s="62"/>
      <c r="E5" s="18"/>
      <c r="F5" s="62"/>
      <c r="G5" s="62"/>
      <c r="H5" s="8"/>
      <c r="I5" s="8"/>
      <c r="J5" s="16"/>
      <c r="K5" s="20"/>
      <c r="L5" s="63"/>
    </row>
    <row r="6" spans="1:12" ht="14.25" customHeight="1">
      <c r="A6" s="64"/>
      <c r="B6" s="65" t="s">
        <v>32</v>
      </c>
      <c r="C6" s="66"/>
      <c r="D6" s="66"/>
      <c r="E6" s="18"/>
      <c r="F6" s="66"/>
      <c r="G6" s="66"/>
      <c r="H6" s="8"/>
      <c r="I6" s="8"/>
      <c r="J6" s="16"/>
      <c r="K6" s="20"/>
      <c r="L6" s="63"/>
    </row>
    <row r="7" spans="1:12" ht="17.25">
      <c r="A7" s="64">
        <v>1</v>
      </c>
      <c r="B7" s="67" t="s">
        <v>60</v>
      </c>
      <c r="C7" s="6">
        <v>0</v>
      </c>
      <c r="D7" s="6">
        <v>4326</v>
      </c>
      <c r="E7" s="18">
        <f aca="true" t="shared" si="0" ref="E7:E34">C7+D7</f>
        <v>4326</v>
      </c>
      <c r="F7" s="6">
        <v>0</v>
      </c>
      <c r="G7" s="6">
        <v>0</v>
      </c>
      <c r="H7" s="6">
        <v>0</v>
      </c>
      <c r="I7" s="6">
        <v>0</v>
      </c>
      <c r="J7" s="16">
        <f aca="true" t="shared" si="1" ref="J7:J22">F7+G7+H7+I7</f>
        <v>0</v>
      </c>
      <c r="K7" s="20">
        <f aca="true" t="shared" si="2" ref="K7:K22">J7+E7</f>
        <v>4326</v>
      </c>
      <c r="L7" s="97" t="s">
        <v>38</v>
      </c>
    </row>
    <row r="8" spans="1:12" ht="17.25">
      <c r="A8" s="64">
        <v>2</v>
      </c>
      <c r="B8" s="67" t="s">
        <v>744</v>
      </c>
      <c r="C8" s="6">
        <v>0</v>
      </c>
      <c r="D8" s="196">
        <v>1036</v>
      </c>
      <c r="E8" s="18">
        <f t="shared" si="0"/>
        <v>1036</v>
      </c>
      <c r="F8" s="6">
        <v>0</v>
      </c>
      <c r="G8" s="6">
        <v>0</v>
      </c>
      <c r="H8" s="6">
        <v>0</v>
      </c>
      <c r="I8" s="6">
        <v>0</v>
      </c>
      <c r="J8" s="16">
        <f t="shared" si="1"/>
        <v>0</v>
      </c>
      <c r="K8" s="20">
        <f t="shared" si="2"/>
        <v>1036</v>
      </c>
      <c r="L8" s="97"/>
    </row>
    <row r="9" spans="1:12" ht="17.25">
      <c r="A9" s="64">
        <v>3</v>
      </c>
      <c r="B9" s="67" t="s">
        <v>745</v>
      </c>
      <c r="C9" s="6">
        <v>0</v>
      </c>
      <c r="D9" s="6">
        <v>758</v>
      </c>
      <c r="E9" s="18">
        <f t="shared" si="0"/>
        <v>758</v>
      </c>
      <c r="F9" s="6">
        <v>0</v>
      </c>
      <c r="G9" s="6">
        <v>0</v>
      </c>
      <c r="H9" s="6">
        <v>0</v>
      </c>
      <c r="I9" s="6">
        <v>0</v>
      </c>
      <c r="J9" s="16">
        <f t="shared" si="1"/>
        <v>0</v>
      </c>
      <c r="K9" s="20">
        <f t="shared" si="2"/>
        <v>758</v>
      </c>
      <c r="L9" s="97"/>
    </row>
    <row r="10" spans="1:12" ht="17.25">
      <c r="A10" s="64">
        <v>4</v>
      </c>
      <c r="B10" s="67" t="s">
        <v>746</v>
      </c>
      <c r="C10" s="6">
        <v>0</v>
      </c>
      <c r="D10" s="6">
        <v>762</v>
      </c>
      <c r="E10" s="18">
        <f t="shared" si="0"/>
        <v>762</v>
      </c>
      <c r="F10" s="6">
        <v>0</v>
      </c>
      <c r="G10" s="6">
        <v>0</v>
      </c>
      <c r="H10" s="6">
        <v>0</v>
      </c>
      <c r="I10" s="6">
        <v>0</v>
      </c>
      <c r="J10" s="16">
        <f t="shared" si="1"/>
        <v>0</v>
      </c>
      <c r="K10" s="20">
        <f t="shared" si="2"/>
        <v>762</v>
      </c>
      <c r="L10" s="97"/>
    </row>
    <row r="11" spans="1:12" ht="17.25">
      <c r="A11" s="64">
        <v>5</v>
      </c>
      <c r="B11" s="67" t="s">
        <v>747</v>
      </c>
      <c r="C11" s="6">
        <v>0</v>
      </c>
      <c r="D11" s="6">
        <v>571</v>
      </c>
      <c r="E11" s="18">
        <f t="shared" si="0"/>
        <v>571</v>
      </c>
      <c r="F11" s="6">
        <v>0</v>
      </c>
      <c r="G11" s="6">
        <v>0</v>
      </c>
      <c r="H11" s="6">
        <v>0</v>
      </c>
      <c r="I11" s="6">
        <v>0</v>
      </c>
      <c r="J11" s="16">
        <f t="shared" si="1"/>
        <v>0</v>
      </c>
      <c r="K11" s="20">
        <f t="shared" si="2"/>
        <v>571</v>
      </c>
      <c r="L11" s="97"/>
    </row>
    <row r="12" spans="1:12" ht="17.25">
      <c r="A12" s="64">
        <v>6</v>
      </c>
      <c r="B12" s="67" t="s">
        <v>748</v>
      </c>
      <c r="C12" s="6">
        <v>0</v>
      </c>
      <c r="D12" s="6">
        <v>571</v>
      </c>
      <c r="E12" s="18">
        <f t="shared" si="0"/>
        <v>571</v>
      </c>
      <c r="F12" s="6">
        <v>0</v>
      </c>
      <c r="G12" s="6">
        <v>0</v>
      </c>
      <c r="H12" s="6">
        <v>0</v>
      </c>
      <c r="I12" s="6">
        <v>0</v>
      </c>
      <c r="J12" s="16">
        <f t="shared" si="1"/>
        <v>0</v>
      </c>
      <c r="K12" s="20">
        <f t="shared" si="2"/>
        <v>571</v>
      </c>
      <c r="L12" s="97"/>
    </row>
    <row r="13" spans="1:12" ht="17.25">
      <c r="A13" s="64">
        <v>7</v>
      </c>
      <c r="B13" s="67" t="s">
        <v>749</v>
      </c>
      <c r="C13" s="6">
        <v>0</v>
      </c>
      <c r="D13" s="6">
        <v>529</v>
      </c>
      <c r="E13" s="18">
        <f t="shared" si="0"/>
        <v>529</v>
      </c>
      <c r="F13" s="6">
        <v>0</v>
      </c>
      <c r="G13" s="6">
        <v>0</v>
      </c>
      <c r="H13" s="6">
        <v>0</v>
      </c>
      <c r="I13" s="6">
        <v>0</v>
      </c>
      <c r="J13" s="16">
        <f t="shared" si="1"/>
        <v>0</v>
      </c>
      <c r="K13" s="20">
        <f t="shared" si="2"/>
        <v>529</v>
      </c>
      <c r="L13" s="97"/>
    </row>
    <row r="14" spans="1:12" ht="17.25">
      <c r="A14" s="64">
        <v>8</v>
      </c>
      <c r="B14" s="67" t="s">
        <v>750</v>
      </c>
      <c r="C14" s="6">
        <v>584</v>
      </c>
      <c r="D14" s="6">
        <v>0</v>
      </c>
      <c r="E14" s="18">
        <f t="shared" si="0"/>
        <v>584</v>
      </c>
      <c r="F14" s="6">
        <v>0</v>
      </c>
      <c r="G14" s="6">
        <v>0</v>
      </c>
      <c r="H14" s="6">
        <v>0</v>
      </c>
      <c r="I14" s="6">
        <v>0</v>
      </c>
      <c r="J14" s="16">
        <f t="shared" si="1"/>
        <v>0</v>
      </c>
      <c r="K14" s="20">
        <f t="shared" si="2"/>
        <v>584</v>
      </c>
      <c r="L14" s="97"/>
    </row>
    <row r="15" spans="1:12" ht="17.25">
      <c r="A15" s="64">
        <v>9</v>
      </c>
      <c r="B15" s="564" t="s">
        <v>61</v>
      </c>
      <c r="C15" s="6">
        <v>0</v>
      </c>
      <c r="D15" s="536">
        <f>1215-326</f>
        <v>889</v>
      </c>
      <c r="E15" s="18">
        <f t="shared" si="0"/>
        <v>889</v>
      </c>
      <c r="F15" s="6">
        <v>0</v>
      </c>
      <c r="G15" s="6">
        <v>0</v>
      </c>
      <c r="H15" s="6">
        <v>0</v>
      </c>
      <c r="I15" s="6">
        <v>0</v>
      </c>
      <c r="J15" s="16">
        <f t="shared" si="1"/>
        <v>0</v>
      </c>
      <c r="K15" s="20">
        <f t="shared" si="2"/>
        <v>889</v>
      </c>
      <c r="L15" s="97" t="s">
        <v>38</v>
      </c>
    </row>
    <row r="16" spans="1:12" ht="17.25">
      <c r="A16" s="64">
        <v>10</v>
      </c>
      <c r="B16" s="564" t="s">
        <v>909</v>
      </c>
      <c r="C16" s="6">
        <v>0</v>
      </c>
      <c r="D16" s="6">
        <v>627</v>
      </c>
      <c r="E16" s="18">
        <f t="shared" si="0"/>
        <v>627</v>
      </c>
      <c r="F16" s="6">
        <v>0</v>
      </c>
      <c r="G16" s="6">
        <v>0</v>
      </c>
      <c r="H16" s="6">
        <v>0</v>
      </c>
      <c r="I16" s="6">
        <v>0</v>
      </c>
      <c r="J16" s="16">
        <v>0</v>
      </c>
      <c r="K16" s="20">
        <f t="shared" si="2"/>
        <v>627</v>
      </c>
      <c r="L16" s="97"/>
    </row>
    <row r="17" spans="1:12" ht="17.25">
      <c r="A17" s="64">
        <v>11</v>
      </c>
      <c r="B17" s="564" t="s">
        <v>910</v>
      </c>
      <c r="C17" s="6">
        <v>0</v>
      </c>
      <c r="D17" s="6">
        <v>527</v>
      </c>
      <c r="E17" s="18">
        <f t="shared" si="0"/>
        <v>527</v>
      </c>
      <c r="F17" s="6">
        <v>0</v>
      </c>
      <c r="G17" s="6">
        <v>0</v>
      </c>
      <c r="H17" s="6">
        <v>0</v>
      </c>
      <c r="I17" s="6">
        <v>0</v>
      </c>
      <c r="J17" s="16">
        <v>0</v>
      </c>
      <c r="K17" s="20">
        <f t="shared" si="2"/>
        <v>527</v>
      </c>
      <c r="L17" s="97"/>
    </row>
    <row r="18" spans="1:12" ht="17.25">
      <c r="A18" s="64">
        <v>12</v>
      </c>
      <c r="B18" s="67" t="s">
        <v>751</v>
      </c>
      <c r="C18" s="6">
        <v>1065</v>
      </c>
      <c r="D18" s="6">
        <v>0</v>
      </c>
      <c r="E18" s="18">
        <f t="shared" si="0"/>
        <v>1065</v>
      </c>
      <c r="F18" s="6">
        <v>0</v>
      </c>
      <c r="G18" s="6">
        <v>0</v>
      </c>
      <c r="H18" s="6">
        <v>0</v>
      </c>
      <c r="I18" s="6">
        <v>0</v>
      </c>
      <c r="J18" s="16">
        <f t="shared" si="1"/>
        <v>0</v>
      </c>
      <c r="K18" s="20">
        <f t="shared" si="2"/>
        <v>1065</v>
      </c>
      <c r="L18" s="97"/>
    </row>
    <row r="19" spans="1:12" ht="17.25">
      <c r="A19" s="64">
        <v>13</v>
      </c>
      <c r="B19" s="67" t="s">
        <v>62</v>
      </c>
      <c r="C19" s="6">
        <v>0</v>
      </c>
      <c r="D19" s="6">
        <f>1075-293</f>
        <v>782</v>
      </c>
      <c r="E19" s="18">
        <f t="shared" si="0"/>
        <v>782</v>
      </c>
      <c r="F19" s="6">
        <v>0</v>
      </c>
      <c r="G19" s="6">
        <v>0</v>
      </c>
      <c r="H19" s="6">
        <v>0</v>
      </c>
      <c r="I19" s="6">
        <v>0</v>
      </c>
      <c r="J19" s="16">
        <f t="shared" si="1"/>
        <v>0</v>
      </c>
      <c r="K19" s="20">
        <f t="shared" si="2"/>
        <v>782</v>
      </c>
      <c r="L19" s="97" t="s">
        <v>390</v>
      </c>
    </row>
    <row r="20" spans="1:12" ht="17.25">
      <c r="A20" s="64">
        <v>14</v>
      </c>
      <c r="B20" s="67" t="s">
        <v>752</v>
      </c>
      <c r="C20" s="6">
        <v>0</v>
      </c>
      <c r="D20" s="536">
        <f>2233-1488</f>
        <v>745</v>
      </c>
      <c r="E20" s="18">
        <f t="shared" si="0"/>
        <v>745</v>
      </c>
      <c r="F20" s="6">
        <v>0</v>
      </c>
      <c r="G20" s="6">
        <v>0</v>
      </c>
      <c r="H20" s="6">
        <v>0</v>
      </c>
      <c r="I20" s="6">
        <v>0</v>
      </c>
      <c r="J20" s="16">
        <f t="shared" si="1"/>
        <v>0</v>
      </c>
      <c r="K20" s="20">
        <f t="shared" si="2"/>
        <v>745</v>
      </c>
      <c r="L20" s="97"/>
    </row>
    <row r="21" spans="1:12" ht="17.25">
      <c r="A21" s="64">
        <v>15</v>
      </c>
      <c r="B21" s="67" t="s">
        <v>753</v>
      </c>
      <c r="C21" s="6">
        <v>0</v>
      </c>
      <c r="D21" s="536">
        <f>1037-281</f>
        <v>756</v>
      </c>
      <c r="E21" s="18">
        <f t="shared" si="0"/>
        <v>756</v>
      </c>
      <c r="F21" s="6">
        <v>0</v>
      </c>
      <c r="G21" s="6">
        <v>0</v>
      </c>
      <c r="H21" s="6">
        <v>0</v>
      </c>
      <c r="I21" s="6">
        <v>0</v>
      </c>
      <c r="J21" s="16">
        <f t="shared" si="1"/>
        <v>0</v>
      </c>
      <c r="K21" s="20">
        <f t="shared" si="2"/>
        <v>756</v>
      </c>
      <c r="L21" s="97"/>
    </row>
    <row r="22" spans="1:12" ht="17.25">
      <c r="A22" s="64">
        <v>16</v>
      </c>
      <c r="B22" s="67" t="s">
        <v>754</v>
      </c>
      <c r="C22" s="6">
        <v>0</v>
      </c>
      <c r="D22" s="536">
        <f>1008-261</f>
        <v>747</v>
      </c>
      <c r="E22" s="18">
        <f t="shared" si="0"/>
        <v>747</v>
      </c>
      <c r="F22" s="6">
        <v>0</v>
      </c>
      <c r="G22" s="6">
        <v>0</v>
      </c>
      <c r="H22" s="6">
        <v>0</v>
      </c>
      <c r="I22" s="6">
        <v>0</v>
      </c>
      <c r="J22" s="16">
        <f t="shared" si="1"/>
        <v>0</v>
      </c>
      <c r="K22" s="20">
        <f t="shared" si="2"/>
        <v>747</v>
      </c>
      <c r="L22" s="97"/>
    </row>
    <row r="23" spans="1:12" s="517" customFormat="1" ht="17.25">
      <c r="A23" s="522"/>
      <c r="B23" s="44" t="s">
        <v>42</v>
      </c>
      <c r="C23" s="515">
        <f aca="true" t="shared" si="3" ref="C23:K23">SUM(C7:C22)</f>
        <v>1649</v>
      </c>
      <c r="D23" s="515">
        <f t="shared" si="3"/>
        <v>13626</v>
      </c>
      <c r="E23" s="18">
        <f t="shared" si="0"/>
        <v>15275</v>
      </c>
      <c r="F23" s="515">
        <f t="shared" si="3"/>
        <v>0</v>
      </c>
      <c r="G23" s="515">
        <f t="shared" si="3"/>
        <v>0</v>
      </c>
      <c r="H23" s="515">
        <f t="shared" si="3"/>
        <v>0</v>
      </c>
      <c r="I23" s="515">
        <f t="shared" si="3"/>
        <v>0</v>
      </c>
      <c r="J23" s="515">
        <f t="shared" si="3"/>
        <v>0</v>
      </c>
      <c r="K23" s="515">
        <f t="shared" si="3"/>
        <v>15275</v>
      </c>
      <c r="L23" s="123"/>
    </row>
    <row r="24" spans="1:12" ht="15.75" customHeight="1">
      <c r="A24" s="68"/>
      <c r="B24" s="18" t="s">
        <v>50</v>
      </c>
      <c r="C24" s="63"/>
      <c r="D24" s="63"/>
      <c r="E24" s="18">
        <f t="shared" si="0"/>
        <v>0</v>
      </c>
      <c r="F24" s="63"/>
      <c r="G24" s="63"/>
      <c r="H24" s="63"/>
      <c r="I24" s="63"/>
      <c r="J24" s="16"/>
      <c r="K24" s="20"/>
      <c r="L24" s="97"/>
    </row>
    <row r="25" spans="1:12" ht="17.25">
      <c r="A25" s="68">
        <v>1</v>
      </c>
      <c r="B25" s="69" t="s">
        <v>63</v>
      </c>
      <c r="C25" s="179">
        <v>0</v>
      </c>
      <c r="D25" s="179">
        <v>600</v>
      </c>
      <c r="E25" s="18">
        <f t="shared" si="0"/>
        <v>600</v>
      </c>
      <c r="F25" s="179">
        <v>0</v>
      </c>
      <c r="G25" s="179">
        <v>0</v>
      </c>
      <c r="H25" s="179">
        <v>0</v>
      </c>
      <c r="I25" s="179">
        <v>0</v>
      </c>
      <c r="J25" s="18">
        <f>F25+G25+H25+I25</f>
        <v>0</v>
      </c>
      <c r="K25" s="20">
        <f>J25+E25</f>
        <v>600</v>
      </c>
      <c r="L25" s="98" t="s">
        <v>38</v>
      </c>
    </row>
    <row r="26" spans="1:12" s="526" customFormat="1" ht="17.25">
      <c r="A26" s="523"/>
      <c r="B26" s="167" t="s">
        <v>42</v>
      </c>
      <c r="C26" s="524">
        <f>C25</f>
        <v>0</v>
      </c>
      <c r="D26" s="524">
        <f>D25</f>
        <v>600</v>
      </c>
      <c r="E26" s="18">
        <f t="shared" si="0"/>
        <v>600</v>
      </c>
      <c r="F26" s="524">
        <f aca="true" t="shared" si="4" ref="F26:K26">F24+F25</f>
        <v>0</v>
      </c>
      <c r="G26" s="524">
        <f t="shared" si="4"/>
        <v>0</v>
      </c>
      <c r="H26" s="524">
        <f t="shared" si="4"/>
        <v>0</v>
      </c>
      <c r="I26" s="524">
        <f t="shared" si="4"/>
        <v>0</v>
      </c>
      <c r="J26" s="524">
        <f t="shared" si="4"/>
        <v>0</v>
      </c>
      <c r="K26" s="524">
        <f t="shared" si="4"/>
        <v>600</v>
      </c>
      <c r="L26" s="525"/>
    </row>
    <row r="27" spans="1:12" ht="17.25">
      <c r="A27" s="68"/>
      <c r="B27" s="18" t="s">
        <v>755</v>
      </c>
      <c r="C27" s="63"/>
      <c r="D27" s="63"/>
      <c r="E27" s="18">
        <f t="shared" si="0"/>
        <v>0</v>
      </c>
      <c r="F27" s="63"/>
      <c r="G27" s="63"/>
      <c r="H27" s="63"/>
      <c r="I27" s="63"/>
      <c r="J27" s="16"/>
      <c r="K27" s="20"/>
      <c r="L27" s="97"/>
    </row>
    <row r="28" spans="1:12" ht="17.25">
      <c r="A28" s="68">
        <v>1</v>
      </c>
      <c r="B28" s="69" t="s">
        <v>756</v>
      </c>
      <c r="C28" s="179">
        <f>11700-11700</f>
        <v>0</v>
      </c>
      <c r="D28" s="179">
        <v>12000</v>
      </c>
      <c r="E28" s="18">
        <f t="shared" si="0"/>
        <v>12000</v>
      </c>
      <c r="F28" s="179">
        <v>0</v>
      </c>
      <c r="G28" s="179">
        <v>0</v>
      </c>
      <c r="H28" s="179">
        <v>0</v>
      </c>
      <c r="I28" s="179">
        <v>0</v>
      </c>
      <c r="J28" s="18">
        <f>F28+G28+H28+I28</f>
        <v>0</v>
      </c>
      <c r="K28" s="20">
        <f>J28+E28</f>
        <v>12000</v>
      </c>
      <c r="L28" s="97" t="s">
        <v>34</v>
      </c>
    </row>
    <row r="29" spans="1:12" s="526" customFormat="1" ht="17.25">
      <c r="A29" s="523"/>
      <c r="B29" s="167" t="s">
        <v>42</v>
      </c>
      <c r="C29" s="524">
        <f>C28</f>
        <v>0</v>
      </c>
      <c r="D29" s="524">
        <f>D28</f>
        <v>12000</v>
      </c>
      <c r="E29" s="18">
        <f t="shared" si="0"/>
        <v>12000</v>
      </c>
      <c r="F29" s="524">
        <f>F27+F28</f>
        <v>0</v>
      </c>
      <c r="G29" s="524">
        <f>G27+G28</f>
        <v>0</v>
      </c>
      <c r="H29" s="524">
        <f>H27+H28</f>
        <v>0</v>
      </c>
      <c r="I29" s="524">
        <f>I27+I28</f>
        <v>0</v>
      </c>
      <c r="J29" s="524">
        <f>J27+J28</f>
        <v>0</v>
      </c>
      <c r="K29" s="524">
        <f>J29+E29</f>
        <v>12000</v>
      </c>
      <c r="L29" s="525"/>
    </row>
    <row r="30" spans="1:12" s="230" customFormat="1" ht="15" customHeight="1">
      <c r="A30" s="166"/>
      <c r="B30" s="169" t="s">
        <v>57</v>
      </c>
      <c r="C30" s="63"/>
      <c r="D30" s="63"/>
      <c r="E30" s="18">
        <f t="shared" si="0"/>
        <v>0</v>
      </c>
      <c r="F30" s="63"/>
      <c r="G30" s="63"/>
      <c r="H30" s="63"/>
      <c r="I30" s="63"/>
      <c r="J30" s="16"/>
      <c r="K30" s="20"/>
      <c r="L30" s="168"/>
    </row>
    <row r="31" spans="1:12" s="230" customFormat="1" ht="17.25">
      <c r="A31" s="170">
        <v>1</v>
      </c>
      <c r="B31" s="171" t="s">
        <v>391</v>
      </c>
      <c r="C31" s="172">
        <v>0</v>
      </c>
      <c r="D31" s="172">
        <v>724</v>
      </c>
      <c r="E31" s="18">
        <f t="shared" si="0"/>
        <v>724</v>
      </c>
      <c r="F31" s="172">
        <v>0</v>
      </c>
      <c r="G31" s="172">
        <v>0</v>
      </c>
      <c r="H31" s="172">
        <v>0</v>
      </c>
      <c r="I31" s="172">
        <v>0</v>
      </c>
      <c r="J31" s="373">
        <f>F31+G31+H31+I31</f>
        <v>0</v>
      </c>
      <c r="K31" s="374">
        <f>J31+E31</f>
        <v>724</v>
      </c>
      <c r="L31" s="98" t="s">
        <v>38</v>
      </c>
    </row>
    <row r="32" spans="1:12" s="230" customFormat="1" ht="17.25">
      <c r="A32" s="170">
        <v>2</v>
      </c>
      <c r="B32" s="171" t="s">
        <v>392</v>
      </c>
      <c r="C32" s="172">
        <v>0</v>
      </c>
      <c r="D32" s="172">
        <v>1734.6</v>
      </c>
      <c r="E32" s="18">
        <f t="shared" si="0"/>
        <v>1734.6</v>
      </c>
      <c r="F32" s="172">
        <v>0</v>
      </c>
      <c r="G32" s="172">
        <v>0</v>
      </c>
      <c r="H32" s="172">
        <v>0</v>
      </c>
      <c r="I32" s="172">
        <v>0</v>
      </c>
      <c r="J32" s="373">
        <f>F32+G32+H32+I32</f>
        <v>0</v>
      </c>
      <c r="K32" s="374">
        <f>J32+E32</f>
        <v>1734.6</v>
      </c>
      <c r="L32" s="98" t="s">
        <v>38</v>
      </c>
    </row>
    <row r="33" spans="1:12" s="526" customFormat="1" ht="17.25">
      <c r="A33" s="523"/>
      <c r="B33" s="167" t="s">
        <v>42</v>
      </c>
      <c r="C33" s="524">
        <f aca="true" t="shared" si="5" ref="C33:K33">SUM(C31:C32)</f>
        <v>0</v>
      </c>
      <c r="D33" s="524">
        <f t="shared" si="5"/>
        <v>2458.6</v>
      </c>
      <c r="E33" s="18">
        <f t="shared" si="0"/>
        <v>2458.6</v>
      </c>
      <c r="F33" s="524">
        <f t="shared" si="5"/>
        <v>0</v>
      </c>
      <c r="G33" s="524">
        <f t="shared" si="5"/>
        <v>0</v>
      </c>
      <c r="H33" s="524">
        <f t="shared" si="5"/>
        <v>0</v>
      </c>
      <c r="I33" s="524">
        <f t="shared" si="5"/>
        <v>0</v>
      </c>
      <c r="J33" s="524">
        <f t="shared" si="5"/>
        <v>0</v>
      </c>
      <c r="K33" s="524">
        <f t="shared" si="5"/>
        <v>2458.6</v>
      </c>
      <c r="L33" s="525"/>
    </row>
    <row r="34" spans="1:12" s="517" customFormat="1" ht="21.75" customHeight="1">
      <c r="A34" s="527"/>
      <c r="B34" s="167" t="s">
        <v>58</v>
      </c>
      <c r="C34" s="524">
        <f aca="true" t="shared" si="6" ref="C34:K34">C23+C26+C29+C33</f>
        <v>1649</v>
      </c>
      <c r="D34" s="524">
        <f t="shared" si="6"/>
        <v>28684.6</v>
      </c>
      <c r="E34" s="186">
        <f t="shared" si="0"/>
        <v>30333.6</v>
      </c>
      <c r="F34" s="524">
        <f t="shared" si="6"/>
        <v>0</v>
      </c>
      <c r="G34" s="524">
        <f t="shared" si="6"/>
        <v>0</v>
      </c>
      <c r="H34" s="524">
        <f t="shared" si="6"/>
        <v>0</v>
      </c>
      <c r="I34" s="524">
        <f t="shared" si="6"/>
        <v>0</v>
      </c>
      <c r="J34" s="524">
        <f t="shared" si="6"/>
        <v>0</v>
      </c>
      <c r="K34" s="524">
        <f t="shared" si="6"/>
        <v>30333.6</v>
      </c>
      <c r="L34" s="528"/>
    </row>
  </sheetData>
  <sheetProtection/>
  <mergeCells count="10">
    <mergeCell ref="A1:H1"/>
    <mergeCell ref="L3:L4"/>
    <mergeCell ref="F4:G4"/>
    <mergeCell ref="H4:I4"/>
    <mergeCell ref="A3:A4"/>
    <mergeCell ref="B3:B4"/>
    <mergeCell ref="C3:D3"/>
    <mergeCell ref="E3:E4"/>
    <mergeCell ref="J3:J4"/>
    <mergeCell ref="K3:K4"/>
  </mergeCells>
  <printOptions/>
  <pageMargins left="0.75" right="0.75" top="1" bottom="1" header="0.5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J57" sqref="J57"/>
    </sheetView>
  </sheetViews>
  <sheetFormatPr defaultColWidth="9.140625" defaultRowHeight="12.75"/>
  <cols>
    <col min="2" max="2" width="32.57421875" style="0" customWidth="1"/>
    <col min="3" max="3" width="15.7109375" style="0" customWidth="1"/>
    <col min="4" max="6" width="17.8515625" style="0" customWidth="1"/>
    <col min="7" max="7" width="17.00390625" style="0" customWidth="1"/>
    <col min="8" max="8" width="14.421875" style="0" customWidth="1"/>
    <col min="9" max="9" width="17.28125" style="0" customWidth="1"/>
    <col min="10" max="12" width="14.421875" style="0" customWidth="1"/>
    <col min="13" max="13" width="14.8515625" style="0" customWidth="1"/>
    <col min="14" max="14" width="38.57421875" style="0" customWidth="1"/>
  </cols>
  <sheetData>
    <row r="1" ht="1.5" customHeight="1"/>
    <row r="2" spans="1:13" ht="54" customHeight="1">
      <c r="A2" s="608" t="s">
        <v>950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</row>
    <row r="3" spans="2:14" ht="15" customHeight="1">
      <c r="B3" s="9"/>
      <c r="C3" s="9"/>
      <c r="D3" s="9"/>
      <c r="E3" s="9"/>
      <c r="F3" s="9"/>
      <c r="M3" s="12" t="s">
        <v>6</v>
      </c>
      <c r="N3" s="11"/>
    </row>
    <row r="4" spans="1:14" ht="100.5" customHeight="1">
      <c r="A4" s="593" t="s">
        <v>0</v>
      </c>
      <c r="B4" s="598" t="s">
        <v>31</v>
      </c>
      <c r="C4" s="617" t="s">
        <v>307</v>
      </c>
      <c r="D4" s="627"/>
      <c r="E4" s="628" t="s">
        <v>308</v>
      </c>
      <c r="F4" s="625" t="s">
        <v>309</v>
      </c>
      <c r="G4" s="13" t="s">
        <v>7</v>
      </c>
      <c r="H4" s="13" t="s">
        <v>8</v>
      </c>
      <c r="I4" s="13" t="s">
        <v>7</v>
      </c>
      <c r="J4" s="13" t="s">
        <v>8</v>
      </c>
      <c r="K4" s="630" t="s">
        <v>310</v>
      </c>
      <c r="L4" s="623" t="s">
        <v>311</v>
      </c>
      <c r="M4" s="633" t="s">
        <v>1</v>
      </c>
      <c r="N4" s="635" t="s">
        <v>12</v>
      </c>
    </row>
    <row r="5" spans="1:14" ht="28.5" customHeight="1">
      <c r="A5" s="593"/>
      <c r="B5" s="599"/>
      <c r="C5" s="1" t="s">
        <v>10</v>
      </c>
      <c r="D5" s="1" t="s">
        <v>5</v>
      </c>
      <c r="E5" s="629"/>
      <c r="F5" s="632"/>
      <c r="G5" s="617" t="s">
        <v>4</v>
      </c>
      <c r="H5" s="618"/>
      <c r="I5" s="617" t="s">
        <v>9</v>
      </c>
      <c r="J5" s="618"/>
      <c r="K5" s="631"/>
      <c r="L5" s="624"/>
      <c r="M5" s="634"/>
      <c r="N5" s="635"/>
    </row>
    <row r="6" spans="1:14" ht="17.25">
      <c r="A6" s="80"/>
      <c r="B6" s="61" t="s">
        <v>14</v>
      </c>
      <c r="C6" s="62"/>
      <c r="D6" s="62"/>
      <c r="E6" s="62"/>
      <c r="F6" s="18"/>
      <c r="G6" s="62"/>
      <c r="H6" s="235"/>
      <c r="I6" s="55"/>
      <c r="J6" s="55"/>
      <c r="K6" s="55"/>
      <c r="L6" s="16"/>
      <c r="M6" s="20"/>
      <c r="N6" s="75"/>
    </row>
    <row r="7" spans="1:14" s="275" customFormat="1" ht="17.25">
      <c r="A7" s="79"/>
      <c r="B7" s="243" t="s">
        <v>75</v>
      </c>
      <c r="C7" s="242"/>
      <c r="D7" s="242"/>
      <c r="E7" s="242"/>
      <c r="F7" s="18">
        <f aca="true" t="shared" si="0" ref="F7:F49">C7+D7+E7</f>
        <v>0</v>
      </c>
      <c r="G7" s="242"/>
      <c r="H7" s="242"/>
      <c r="I7" s="242"/>
      <c r="J7" s="242"/>
      <c r="K7" s="242"/>
      <c r="L7" s="16"/>
      <c r="M7" s="20">
        <f>L7+F7</f>
        <v>0</v>
      </c>
      <c r="N7" s="129"/>
    </row>
    <row r="8" spans="1:14" s="279" customFormat="1" ht="16.5" customHeight="1">
      <c r="A8" s="351">
        <v>1</v>
      </c>
      <c r="B8" s="277" t="s">
        <v>489</v>
      </c>
      <c r="C8" s="321"/>
      <c r="D8" s="321"/>
      <c r="E8" s="321"/>
      <c r="F8" s="18">
        <f t="shared" si="0"/>
        <v>0</v>
      </c>
      <c r="G8" s="321"/>
      <c r="H8" s="321"/>
      <c r="I8" s="352">
        <v>555.9</v>
      </c>
      <c r="J8" s="321"/>
      <c r="K8" s="321">
        <v>235.1</v>
      </c>
      <c r="L8" s="16">
        <f aca="true" t="shared" si="1" ref="L8:L54">G8+H8+I8+J8+K8</f>
        <v>791</v>
      </c>
      <c r="M8" s="20">
        <f aca="true" t="shared" si="2" ref="M8:M54">F8+L8</f>
        <v>791</v>
      </c>
      <c r="N8" s="63" t="s">
        <v>522</v>
      </c>
    </row>
    <row r="9" spans="1:14" s="279" customFormat="1" ht="16.5" customHeight="1">
      <c r="A9" s="351">
        <v>2</v>
      </c>
      <c r="B9" s="277" t="s">
        <v>490</v>
      </c>
      <c r="C9" s="321"/>
      <c r="D9" s="321"/>
      <c r="E9" s="321"/>
      <c r="F9" s="18">
        <f t="shared" si="0"/>
        <v>0</v>
      </c>
      <c r="G9" s="321"/>
      <c r="H9" s="321"/>
      <c r="I9" s="352">
        <v>1079.6</v>
      </c>
      <c r="J9" s="321"/>
      <c r="K9" s="321">
        <v>425.5</v>
      </c>
      <c r="L9" s="16">
        <f t="shared" si="1"/>
        <v>1505.1</v>
      </c>
      <c r="M9" s="20">
        <f t="shared" si="2"/>
        <v>1505.1</v>
      </c>
      <c r="N9" s="63" t="s">
        <v>522</v>
      </c>
    </row>
    <row r="10" spans="1:14" s="279" customFormat="1" ht="16.5" customHeight="1">
      <c r="A10" s="351">
        <v>3</v>
      </c>
      <c r="B10" s="277" t="s">
        <v>491</v>
      </c>
      <c r="C10" s="321"/>
      <c r="D10" s="321"/>
      <c r="E10" s="321"/>
      <c r="F10" s="18">
        <f t="shared" si="0"/>
        <v>0</v>
      </c>
      <c r="G10" s="321"/>
      <c r="H10" s="321"/>
      <c r="I10" s="352">
        <v>504.9</v>
      </c>
      <c r="J10" s="321"/>
      <c r="K10" s="321">
        <v>388.5</v>
      </c>
      <c r="L10" s="16">
        <f t="shared" si="1"/>
        <v>893.4</v>
      </c>
      <c r="M10" s="20">
        <f t="shared" si="2"/>
        <v>893.4</v>
      </c>
      <c r="N10" s="63" t="s">
        <v>522</v>
      </c>
    </row>
    <row r="11" spans="1:14" s="279" customFormat="1" ht="16.5" customHeight="1">
      <c r="A11" s="351">
        <v>4</v>
      </c>
      <c r="B11" s="277" t="s">
        <v>492</v>
      </c>
      <c r="C11" s="321"/>
      <c r="D11" s="321"/>
      <c r="E11" s="321"/>
      <c r="F11" s="18">
        <f t="shared" si="0"/>
        <v>0</v>
      </c>
      <c r="G11" s="321"/>
      <c r="H11" s="321"/>
      <c r="I11" s="321"/>
      <c r="J11" s="321">
        <v>984.1</v>
      </c>
      <c r="K11" s="321">
        <v>373.5</v>
      </c>
      <c r="L11" s="16">
        <f t="shared" si="1"/>
        <v>1357.6</v>
      </c>
      <c r="M11" s="20">
        <f t="shared" si="2"/>
        <v>1357.6</v>
      </c>
      <c r="N11" s="63" t="s">
        <v>522</v>
      </c>
    </row>
    <row r="12" spans="1:14" s="279" customFormat="1" ht="16.5" customHeight="1">
      <c r="A12" s="351">
        <v>5</v>
      </c>
      <c r="B12" s="277" t="s">
        <v>523</v>
      </c>
      <c r="C12" s="321"/>
      <c r="D12" s="321"/>
      <c r="E12" s="321"/>
      <c r="F12" s="18">
        <f t="shared" si="0"/>
        <v>0</v>
      </c>
      <c r="G12" s="321">
        <v>797</v>
      </c>
      <c r="H12" s="321"/>
      <c r="I12" s="321"/>
      <c r="J12" s="321"/>
      <c r="K12" s="321">
        <v>428.3</v>
      </c>
      <c r="L12" s="16">
        <f t="shared" si="1"/>
        <v>1225.3</v>
      </c>
      <c r="M12" s="20">
        <f t="shared" si="2"/>
        <v>1225.3</v>
      </c>
      <c r="N12" s="63" t="s">
        <v>522</v>
      </c>
    </row>
    <row r="13" spans="1:14" s="279" customFormat="1" ht="16.5" customHeight="1">
      <c r="A13" s="351">
        <v>6</v>
      </c>
      <c r="B13" s="277" t="s">
        <v>493</v>
      </c>
      <c r="C13" s="321"/>
      <c r="D13" s="321"/>
      <c r="E13" s="321"/>
      <c r="F13" s="18">
        <f t="shared" si="0"/>
        <v>0</v>
      </c>
      <c r="G13" s="321">
        <v>847.3</v>
      </c>
      <c r="H13" s="321"/>
      <c r="I13" s="321"/>
      <c r="J13" s="321"/>
      <c r="K13" s="321">
        <v>294</v>
      </c>
      <c r="L13" s="16">
        <f t="shared" si="1"/>
        <v>1141.3</v>
      </c>
      <c r="M13" s="20">
        <f t="shared" si="2"/>
        <v>1141.3</v>
      </c>
      <c r="N13" s="63" t="s">
        <v>522</v>
      </c>
    </row>
    <row r="14" spans="1:14" s="279" customFormat="1" ht="16.5" customHeight="1">
      <c r="A14" s="351">
        <v>7</v>
      </c>
      <c r="B14" s="277" t="s">
        <v>494</v>
      </c>
      <c r="C14" s="321"/>
      <c r="D14" s="321"/>
      <c r="E14" s="321"/>
      <c r="F14" s="18">
        <f t="shared" si="0"/>
        <v>0</v>
      </c>
      <c r="G14" s="321">
        <v>917.9</v>
      </c>
      <c r="H14" s="321"/>
      <c r="I14" s="321"/>
      <c r="J14" s="321"/>
      <c r="K14" s="321">
        <v>1112.1</v>
      </c>
      <c r="L14" s="16">
        <f t="shared" si="1"/>
        <v>2030</v>
      </c>
      <c r="M14" s="20">
        <f t="shared" si="2"/>
        <v>2030</v>
      </c>
      <c r="N14" s="334" t="s">
        <v>793</v>
      </c>
    </row>
    <row r="15" spans="1:14" s="279" customFormat="1" ht="16.5" customHeight="1">
      <c r="A15" s="351">
        <v>8</v>
      </c>
      <c r="B15" s="277" t="s">
        <v>524</v>
      </c>
      <c r="C15" s="321"/>
      <c r="D15" s="321"/>
      <c r="E15" s="321"/>
      <c r="F15" s="18">
        <f t="shared" si="0"/>
        <v>0</v>
      </c>
      <c r="G15" s="321">
        <v>505.6</v>
      </c>
      <c r="H15" s="321"/>
      <c r="I15" s="321"/>
      <c r="J15" s="321"/>
      <c r="K15" s="321">
        <v>241.1</v>
      </c>
      <c r="L15" s="16">
        <f t="shared" si="1"/>
        <v>746.7</v>
      </c>
      <c r="M15" s="20">
        <f t="shared" si="2"/>
        <v>746.7</v>
      </c>
      <c r="N15" s="334" t="s">
        <v>793</v>
      </c>
    </row>
    <row r="16" spans="1:14" s="279" customFormat="1" ht="17.25">
      <c r="A16" s="351">
        <v>9</v>
      </c>
      <c r="B16" s="277" t="s">
        <v>525</v>
      </c>
      <c r="C16" s="321"/>
      <c r="D16" s="321"/>
      <c r="E16" s="321"/>
      <c r="F16" s="18">
        <f t="shared" si="0"/>
        <v>0</v>
      </c>
      <c r="G16" s="321"/>
      <c r="H16" s="321"/>
      <c r="I16" s="321">
        <v>549.1</v>
      </c>
      <c r="J16" s="321"/>
      <c r="K16" s="321">
        <v>19.5</v>
      </c>
      <c r="L16" s="16">
        <f t="shared" si="1"/>
        <v>568.6</v>
      </c>
      <c r="M16" s="20">
        <f t="shared" si="2"/>
        <v>568.6</v>
      </c>
      <c r="N16" s="278" t="s">
        <v>421</v>
      </c>
    </row>
    <row r="17" spans="1:14" s="279" customFormat="1" ht="17.25">
      <c r="A17" s="351">
        <v>10</v>
      </c>
      <c r="B17" s="277" t="s">
        <v>526</v>
      </c>
      <c r="C17" s="321"/>
      <c r="D17" s="321"/>
      <c r="E17" s="321"/>
      <c r="F17" s="18">
        <f t="shared" si="0"/>
        <v>0</v>
      </c>
      <c r="G17" s="321"/>
      <c r="H17" s="321"/>
      <c r="I17" s="321"/>
      <c r="J17" s="321">
        <v>598.6</v>
      </c>
      <c r="K17" s="321">
        <v>23.7</v>
      </c>
      <c r="L17" s="16">
        <f t="shared" si="1"/>
        <v>622.3000000000001</v>
      </c>
      <c r="M17" s="20">
        <f t="shared" si="2"/>
        <v>622.3000000000001</v>
      </c>
      <c r="N17" s="278" t="s">
        <v>421</v>
      </c>
    </row>
    <row r="18" spans="1:14" s="279" customFormat="1" ht="17.25">
      <c r="A18" s="351">
        <v>11</v>
      </c>
      <c r="B18" s="277" t="s">
        <v>527</v>
      </c>
      <c r="C18" s="321"/>
      <c r="D18" s="321"/>
      <c r="E18" s="321"/>
      <c r="F18" s="18">
        <f t="shared" si="0"/>
        <v>0</v>
      </c>
      <c r="G18" s="321"/>
      <c r="H18" s="321"/>
      <c r="I18" s="321"/>
      <c r="J18" s="321">
        <v>1597.5</v>
      </c>
      <c r="K18" s="321">
        <v>711.4</v>
      </c>
      <c r="L18" s="16">
        <f t="shared" si="1"/>
        <v>2308.9</v>
      </c>
      <c r="M18" s="20">
        <f t="shared" si="2"/>
        <v>2308.9</v>
      </c>
      <c r="N18" s="278" t="s">
        <v>421</v>
      </c>
    </row>
    <row r="19" spans="1:14" s="279" customFormat="1" ht="17.25">
      <c r="A19" s="351">
        <v>12</v>
      </c>
      <c r="B19" s="277" t="s">
        <v>528</v>
      </c>
      <c r="C19" s="321"/>
      <c r="D19" s="321"/>
      <c r="E19" s="321"/>
      <c r="F19" s="18">
        <f t="shared" si="0"/>
        <v>0</v>
      </c>
      <c r="G19" s="321"/>
      <c r="H19" s="321"/>
      <c r="I19" s="321">
        <v>2608.5</v>
      </c>
      <c r="J19" s="321"/>
      <c r="K19" s="321">
        <v>1040.3</v>
      </c>
      <c r="L19" s="16">
        <f t="shared" si="1"/>
        <v>3648.8</v>
      </c>
      <c r="M19" s="20">
        <f t="shared" si="2"/>
        <v>3648.8</v>
      </c>
      <c r="N19" s="278" t="s">
        <v>421</v>
      </c>
    </row>
    <row r="20" spans="1:14" s="279" customFormat="1" ht="17.25">
      <c r="A20" s="333"/>
      <c r="B20" s="356" t="s">
        <v>23</v>
      </c>
      <c r="C20" s="357">
        <f>SUM(C8:C19)</f>
        <v>0</v>
      </c>
      <c r="D20" s="357">
        <f>SUM(D8:D19)</f>
        <v>0</v>
      </c>
      <c r="E20" s="357">
        <f>SUM(E8:E19)</f>
        <v>0</v>
      </c>
      <c r="F20" s="18">
        <f t="shared" si="0"/>
        <v>0</v>
      </c>
      <c r="G20" s="357">
        <f>SUM(G8:G19)</f>
        <v>3067.7999999999997</v>
      </c>
      <c r="H20" s="357">
        <f>SUM(H8:H19)</f>
        <v>0</v>
      </c>
      <c r="I20" s="357">
        <f>SUM(I8:I19)</f>
        <v>5298</v>
      </c>
      <c r="J20" s="357">
        <f>SUM(J8:J19)</f>
        <v>3180.2</v>
      </c>
      <c r="K20" s="357">
        <f>SUM(K8:K19)</f>
        <v>5292.999999999999</v>
      </c>
      <c r="L20" s="16">
        <f t="shared" si="1"/>
        <v>16839</v>
      </c>
      <c r="M20" s="20">
        <f t="shared" si="2"/>
        <v>16839</v>
      </c>
      <c r="N20" s="278"/>
    </row>
    <row r="21" spans="1:14" s="279" customFormat="1" ht="17.25">
      <c r="A21" s="333"/>
      <c r="B21" s="277" t="s">
        <v>529</v>
      </c>
      <c r="C21" s="321"/>
      <c r="D21" s="321"/>
      <c r="E21" s="321"/>
      <c r="F21" s="18">
        <f t="shared" si="0"/>
        <v>0</v>
      </c>
      <c r="G21" s="278"/>
      <c r="H21" s="278"/>
      <c r="I21" s="278"/>
      <c r="J21" s="278"/>
      <c r="K21" s="278"/>
      <c r="L21" s="16">
        <f t="shared" si="1"/>
        <v>0</v>
      </c>
      <c r="M21" s="20">
        <f t="shared" si="2"/>
        <v>0</v>
      </c>
      <c r="N21" s="278"/>
    </row>
    <row r="22" spans="1:15" ht="38.25">
      <c r="A22" s="79">
        <v>1</v>
      </c>
      <c r="B22" s="237" t="s">
        <v>68</v>
      </c>
      <c r="C22" s="323"/>
      <c r="D22" s="323">
        <v>2199.7</v>
      </c>
      <c r="E22" s="323">
        <v>974.3</v>
      </c>
      <c r="F22" s="18">
        <f t="shared" si="0"/>
        <v>3174</v>
      </c>
      <c r="G22" s="238"/>
      <c r="H22" s="238"/>
      <c r="I22" s="238">
        <v>1804.9</v>
      </c>
      <c r="J22" s="238"/>
      <c r="K22" s="238">
        <v>692.5</v>
      </c>
      <c r="L22" s="16">
        <f t="shared" si="1"/>
        <v>2497.4</v>
      </c>
      <c r="M22" s="20">
        <f t="shared" si="2"/>
        <v>5671.4</v>
      </c>
      <c r="N22" s="276" t="s">
        <v>794</v>
      </c>
      <c r="O22" s="58"/>
    </row>
    <row r="23" spans="1:14" ht="25.5">
      <c r="A23" s="79">
        <v>2</v>
      </c>
      <c r="B23" s="237" t="s">
        <v>69</v>
      </c>
      <c r="C23" s="323">
        <v>1763.9</v>
      </c>
      <c r="D23" s="323"/>
      <c r="E23" s="323">
        <v>1171.1</v>
      </c>
      <c r="F23" s="18">
        <f t="shared" si="0"/>
        <v>2935</v>
      </c>
      <c r="G23" s="238">
        <v>1050.9</v>
      </c>
      <c r="H23" s="238"/>
      <c r="I23" s="238"/>
      <c r="J23" s="238"/>
      <c r="K23" s="238">
        <v>577.5</v>
      </c>
      <c r="L23" s="16">
        <f t="shared" si="1"/>
        <v>1628.4</v>
      </c>
      <c r="M23" s="20">
        <f t="shared" si="2"/>
        <v>4563.4</v>
      </c>
      <c r="N23" s="276" t="s">
        <v>795</v>
      </c>
    </row>
    <row r="24" spans="1:14" ht="25.5">
      <c r="A24" s="79">
        <v>3</v>
      </c>
      <c r="B24" s="237" t="s">
        <v>70</v>
      </c>
      <c r="C24" s="323">
        <v>765.6</v>
      </c>
      <c r="D24" s="323"/>
      <c r="E24" s="323">
        <v>835.4</v>
      </c>
      <c r="F24" s="18">
        <f t="shared" si="0"/>
        <v>1601</v>
      </c>
      <c r="G24" s="238"/>
      <c r="H24" s="238"/>
      <c r="I24" s="238"/>
      <c r="J24" s="238"/>
      <c r="K24" s="238"/>
      <c r="L24" s="16">
        <f t="shared" si="1"/>
        <v>0</v>
      </c>
      <c r="M24" s="20">
        <f t="shared" si="2"/>
        <v>1601</v>
      </c>
      <c r="N24" s="276" t="s">
        <v>796</v>
      </c>
    </row>
    <row r="25" spans="1:14" ht="25.5">
      <c r="A25" s="79">
        <v>4</v>
      </c>
      <c r="B25" s="237" t="s">
        <v>520</v>
      </c>
      <c r="C25" s="323"/>
      <c r="D25" s="323"/>
      <c r="E25" s="323"/>
      <c r="F25" s="18">
        <f t="shared" si="0"/>
        <v>0</v>
      </c>
      <c r="G25" s="238">
        <v>1269.8</v>
      </c>
      <c r="H25" s="238"/>
      <c r="I25" s="238"/>
      <c r="J25" s="238"/>
      <c r="K25" s="238">
        <v>800.2</v>
      </c>
      <c r="L25" s="16">
        <f t="shared" si="1"/>
        <v>2070</v>
      </c>
      <c r="M25" s="20">
        <f t="shared" si="2"/>
        <v>2070</v>
      </c>
      <c r="N25" s="276" t="s">
        <v>405</v>
      </c>
    </row>
    <row r="26" spans="1:14" ht="25.5">
      <c r="A26" s="79">
        <v>5</v>
      </c>
      <c r="B26" s="237" t="s">
        <v>71</v>
      </c>
      <c r="C26" s="323">
        <v>760</v>
      </c>
      <c r="D26" s="323"/>
      <c r="E26" s="323">
        <v>996.9</v>
      </c>
      <c r="F26" s="18">
        <f t="shared" si="0"/>
        <v>1756.9</v>
      </c>
      <c r="G26" s="238"/>
      <c r="H26" s="238"/>
      <c r="I26" s="238"/>
      <c r="J26" s="238"/>
      <c r="K26" s="238"/>
      <c r="L26" s="16">
        <f t="shared" si="1"/>
        <v>0</v>
      </c>
      <c r="M26" s="20">
        <f t="shared" si="2"/>
        <v>1756.9</v>
      </c>
      <c r="N26" s="276" t="s">
        <v>797</v>
      </c>
    </row>
    <row r="27" spans="1:14" ht="17.25">
      <c r="A27" s="79">
        <v>6</v>
      </c>
      <c r="B27" s="239" t="s">
        <v>72</v>
      </c>
      <c r="C27" s="323"/>
      <c r="D27" s="323"/>
      <c r="E27" s="323"/>
      <c r="F27" s="18">
        <f t="shared" si="0"/>
        <v>0</v>
      </c>
      <c r="G27" s="238">
        <v>1016.3</v>
      </c>
      <c r="H27" s="238"/>
      <c r="I27" s="238"/>
      <c r="J27" s="238"/>
      <c r="K27" s="238">
        <v>1006.2</v>
      </c>
      <c r="L27" s="16">
        <f t="shared" si="1"/>
        <v>2022.5</v>
      </c>
      <c r="M27" s="20">
        <f t="shared" si="2"/>
        <v>2022.5</v>
      </c>
      <c r="N27" s="276" t="s">
        <v>406</v>
      </c>
    </row>
    <row r="28" spans="1:14" ht="38.25">
      <c r="A28" s="79">
        <v>7</v>
      </c>
      <c r="B28" s="237" t="s">
        <v>73</v>
      </c>
      <c r="C28" s="323"/>
      <c r="D28" s="323"/>
      <c r="E28" s="323"/>
      <c r="F28" s="18">
        <f t="shared" si="0"/>
        <v>0</v>
      </c>
      <c r="G28" s="238">
        <v>2219.6</v>
      </c>
      <c r="H28" s="238"/>
      <c r="I28" s="238"/>
      <c r="J28" s="238"/>
      <c r="K28" s="238">
        <v>1094.1</v>
      </c>
      <c r="L28" s="16">
        <f t="shared" si="1"/>
        <v>3313.7</v>
      </c>
      <c r="M28" s="20">
        <f t="shared" si="2"/>
        <v>3313.7</v>
      </c>
      <c r="N28" s="276" t="s">
        <v>407</v>
      </c>
    </row>
    <row r="29" spans="1:14" ht="25.5">
      <c r="A29" s="79">
        <v>8</v>
      </c>
      <c r="B29" s="237" t="s">
        <v>408</v>
      </c>
      <c r="C29" s="323">
        <v>568.6</v>
      </c>
      <c r="D29" s="323"/>
      <c r="E29" s="323">
        <v>486.9</v>
      </c>
      <c r="F29" s="18">
        <f t="shared" si="0"/>
        <v>1055.5</v>
      </c>
      <c r="G29" s="238">
        <v>617.4</v>
      </c>
      <c r="H29" s="238"/>
      <c r="I29" s="238"/>
      <c r="J29" s="238"/>
      <c r="K29" s="238">
        <v>748.8</v>
      </c>
      <c r="L29" s="16">
        <f t="shared" si="1"/>
        <v>1366.1999999999998</v>
      </c>
      <c r="M29" s="20">
        <f t="shared" si="2"/>
        <v>2421.7</v>
      </c>
      <c r="N29" s="276" t="s">
        <v>798</v>
      </c>
    </row>
    <row r="30" spans="1:14" ht="25.5">
      <c r="A30" s="79">
        <v>9</v>
      </c>
      <c r="B30" s="240" t="s">
        <v>409</v>
      </c>
      <c r="C30" s="323"/>
      <c r="D30" s="323"/>
      <c r="E30" s="323"/>
      <c r="F30" s="18">
        <f t="shared" si="0"/>
        <v>0</v>
      </c>
      <c r="G30" s="238">
        <v>984.6</v>
      </c>
      <c r="H30" s="238"/>
      <c r="I30" s="238"/>
      <c r="J30" s="238"/>
      <c r="K30" s="238">
        <v>878.7</v>
      </c>
      <c r="L30" s="16">
        <f t="shared" si="1"/>
        <v>1863.3000000000002</v>
      </c>
      <c r="M30" s="20">
        <f t="shared" si="2"/>
        <v>1863.3000000000002</v>
      </c>
      <c r="N30" s="276" t="s">
        <v>799</v>
      </c>
    </row>
    <row r="31" spans="1:14" ht="25.5">
      <c r="A31" s="79">
        <v>10</v>
      </c>
      <c r="B31" s="240" t="s">
        <v>74</v>
      </c>
      <c r="C31" s="323"/>
      <c r="D31" s="323"/>
      <c r="E31" s="323"/>
      <c r="F31" s="18">
        <f t="shared" si="0"/>
        <v>0</v>
      </c>
      <c r="G31" s="238">
        <v>1233.4</v>
      </c>
      <c r="H31" s="238"/>
      <c r="I31" s="238"/>
      <c r="J31" s="238"/>
      <c r="K31" s="238">
        <v>553.2</v>
      </c>
      <c r="L31" s="16">
        <f t="shared" si="1"/>
        <v>1786.6000000000001</v>
      </c>
      <c r="M31" s="20">
        <f t="shared" si="2"/>
        <v>1786.6000000000001</v>
      </c>
      <c r="N31" s="276" t="s">
        <v>410</v>
      </c>
    </row>
    <row r="32" spans="1:14" ht="17.25">
      <c r="A32" s="79">
        <v>11</v>
      </c>
      <c r="B32" s="240" t="s">
        <v>411</v>
      </c>
      <c r="C32" s="323"/>
      <c r="D32" s="323"/>
      <c r="E32" s="323"/>
      <c r="F32" s="18">
        <f t="shared" si="0"/>
        <v>0</v>
      </c>
      <c r="G32" s="238">
        <v>0</v>
      </c>
      <c r="H32" s="238">
        <v>0</v>
      </c>
      <c r="I32" s="238"/>
      <c r="J32" s="238">
        <v>994.1</v>
      </c>
      <c r="K32" s="238">
        <v>397.2</v>
      </c>
      <c r="L32" s="16">
        <f t="shared" si="1"/>
        <v>1391.3</v>
      </c>
      <c r="M32" s="20">
        <f t="shared" si="2"/>
        <v>1391.3</v>
      </c>
      <c r="N32" s="276" t="s">
        <v>406</v>
      </c>
    </row>
    <row r="33" spans="1:14" ht="17.25">
      <c r="A33" s="79">
        <v>12</v>
      </c>
      <c r="B33" s="240" t="s">
        <v>412</v>
      </c>
      <c r="C33" s="323"/>
      <c r="D33" s="323"/>
      <c r="E33" s="323"/>
      <c r="F33" s="18">
        <f t="shared" si="0"/>
        <v>0</v>
      </c>
      <c r="G33" s="238"/>
      <c r="H33" s="238"/>
      <c r="I33" s="238"/>
      <c r="J33" s="238">
        <v>837</v>
      </c>
      <c r="K33" s="238">
        <v>319.9</v>
      </c>
      <c r="L33" s="16">
        <f t="shared" si="1"/>
        <v>1156.9</v>
      </c>
      <c r="M33" s="20">
        <f t="shared" si="2"/>
        <v>1156.9</v>
      </c>
      <c r="N33" s="276" t="s">
        <v>406</v>
      </c>
    </row>
    <row r="34" spans="1:14" ht="17.25">
      <c r="A34" s="81"/>
      <c r="B34" s="44" t="s">
        <v>42</v>
      </c>
      <c r="C34" s="45">
        <f aca="true" t="shared" si="3" ref="C34:K34">SUM(C22:C33)</f>
        <v>3858.1</v>
      </c>
      <c r="D34" s="45">
        <f t="shared" si="3"/>
        <v>2199.7</v>
      </c>
      <c r="E34" s="45">
        <f t="shared" si="3"/>
        <v>4464.599999999999</v>
      </c>
      <c r="F34" s="18">
        <f t="shared" si="0"/>
        <v>10522.399999999998</v>
      </c>
      <c r="G34" s="45">
        <f t="shared" si="3"/>
        <v>8392</v>
      </c>
      <c r="H34" s="45">
        <f t="shared" si="3"/>
        <v>0</v>
      </c>
      <c r="I34" s="45">
        <f t="shared" si="3"/>
        <v>1804.9</v>
      </c>
      <c r="J34" s="45">
        <f t="shared" si="3"/>
        <v>1831.1</v>
      </c>
      <c r="K34" s="45">
        <f t="shared" si="3"/>
        <v>7068.299999999999</v>
      </c>
      <c r="L34" s="16">
        <f t="shared" si="1"/>
        <v>19096.3</v>
      </c>
      <c r="M34" s="20">
        <f t="shared" si="2"/>
        <v>29618.699999999997</v>
      </c>
      <c r="N34" s="324"/>
    </row>
    <row r="35" spans="1:14" s="10" customFormat="1" ht="17.25">
      <c r="A35" s="79"/>
      <c r="B35" s="280" t="s">
        <v>67</v>
      </c>
      <c r="C35" s="8"/>
      <c r="D35" s="8"/>
      <c r="E35" s="8"/>
      <c r="F35" s="18">
        <f t="shared" si="0"/>
        <v>0</v>
      </c>
      <c r="G35" s="8"/>
      <c r="H35" s="8"/>
      <c r="I35" s="8"/>
      <c r="J35" s="8"/>
      <c r="K35" s="8"/>
      <c r="L35" s="16">
        <f t="shared" si="1"/>
        <v>0</v>
      </c>
      <c r="M35" s="20">
        <f t="shared" si="2"/>
        <v>0</v>
      </c>
      <c r="N35" s="234"/>
    </row>
    <row r="36" spans="1:14" s="10" customFormat="1" ht="17.25">
      <c r="A36" s="79">
        <v>1</v>
      </c>
      <c r="B36" s="127" t="s">
        <v>418</v>
      </c>
      <c r="C36" s="325"/>
      <c r="D36" s="325"/>
      <c r="E36" s="325"/>
      <c r="F36" s="18">
        <f t="shared" si="0"/>
        <v>0</v>
      </c>
      <c r="G36" s="74">
        <v>986.9</v>
      </c>
      <c r="H36" s="74"/>
      <c r="I36" s="55"/>
      <c r="J36" s="55"/>
      <c r="K36" s="55">
        <v>108.7</v>
      </c>
      <c r="L36" s="16">
        <f t="shared" si="1"/>
        <v>1095.6</v>
      </c>
      <c r="M36" s="20">
        <f t="shared" si="2"/>
        <v>1095.6</v>
      </c>
      <c r="N36" s="334" t="s">
        <v>793</v>
      </c>
    </row>
    <row r="37" spans="1:14" ht="17.25">
      <c r="A37" s="81"/>
      <c r="B37" s="44" t="s">
        <v>42</v>
      </c>
      <c r="C37" s="45">
        <f>SUM(C36:C36)</f>
        <v>0</v>
      </c>
      <c r="D37" s="45">
        <f>SUM(D36:D36)</f>
        <v>0</v>
      </c>
      <c r="E37" s="45">
        <f>SUM(E36:E36)</f>
        <v>0</v>
      </c>
      <c r="F37" s="18">
        <f t="shared" si="0"/>
        <v>0</v>
      </c>
      <c r="G37" s="45">
        <f>SUM(G36:G36)</f>
        <v>986.9</v>
      </c>
      <c r="H37" s="45">
        <f>SUM(H36:H36)</f>
        <v>0</v>
      </c>
      <c r="I37" s="45">
        <f>SUM(I36:I36)</f>
        <v>0</v>
      </c>
      <c r="J37" s="45">
        <f>SUM(J36:J36)</f>
        <v>0</v>
      </c>
      <c r="K37" s="45">
        <f>SUM(K36:K36)</f>
        <v>108.7</v>
      </c>
      <c r="L37" s="16">
        <f t="shared" si="1"/>
        <v>1095.6</v>
      </c>
      <c r="M37" s="20">
        <f t="shared" si="2"/>
        <v>1095.6</v>
      </c>
      <c r="N37" s="75"/>
    </row>
    <row r="38" spans="1:14" s="10" customFormat="1" ht="17.25">
      <c r="A38" s="79"/>
      <c r="B38" s="244" t="s">
        <v>415</v>
      </c>
      <c r="C38" s="8"/>
      <c r="D38" s="8"/>
      <c r="E38" s="8"/>
      <c r="F38" s="18">
        <f t="shared" si="0"/>
        <v>0</v>
      </c>
      <c r="G38" s="8"/>
      <c r="H38" s="8"/>
      <c r="I38" s="8"/>
      <c r="J38" s="8"/>
      <c r="K38" s="8"/>
      <c r="L38" s="16">
        <f t="shared" si="1"/>
        <v>0</v>
      </c>
      <c r="M38" s="20">
        <f t="shared" si="2"/>
        <v>0</v>
      </c>
      <c r="N38" s="234"/>
    </row>
    <row r="39" spans="1:14" s="568" customFormat="1" ht="17.25">
      <c r="A39" s="79">
        <v>1</v>
      </c>
      <c r="B39" s="584" t="s">
        <v>911</v>
      </c>
      <c r="C39" s="8"/>
      <c r="D39" s="8">
        <v>512</v>
      </c>
      <c r="E39" s="8">
        <v>214.4</v>
      </c>
      <c r="F39" s="18">
        <f>C39+D39+E39</f>
        <v>726.4</v>
      </c>
      <c r="G39" s="8"/>
      <c r="H39" s="566"/>
      <c r="I39" s="566"/>
      <c r="J39" s="566"/>
      <c r="K39" s="566"/>
      <c r="L39" s="16">
        <f t="shared" si="1"/>
        <v>0</v>
      </c>
      <c r="M39" s="20"/>
      <c r="N39" s="567"/>
    </row>
    <row r="40" spans="1:14" s="10" customFormat="1" ht="17.25">
      <c r="A40" s="79">
        <v>2</v>
      </c>
      <c r="B40" s="127" t="s">
        <v>416</v>
      </c>
      <c r="C40" s="236"/>
      <c r="D40" s="236"/>
      <c r="E40" s="236"/>
      <c r="F40" s="18">
        <f t="shared" si="0"/>
        <v>0</v>
      </c>
      <c r="G40" s="66"/>
      <c r="H40" s="74"/>
      <c r="I40" s="55">
        <v>1185.5</v>
      </c>
      <c r="J40" s="55"/>
      <c r="K40" s="55">
        <v>659.1</v>
      </c>
      <c r="L40" s="16">
        <f t="shared" si="1"/>
        <v>1844.6</v>
      </c>
      <c r="M40" s="20">
        <f t="shared" si="2"/>
        <v>1844.6</v>
      </c>
      <c r="N40" s="63" t="s">
        <v>399</v>
      </c>
    </row>
    <row r="41" spans="1:14" ht="17.25">
      <c r="A41" s="81"/>
      <c r="B41" s="44" t="s">
        <v>42</v>
      </c>
      <c r="C41" s="45">
        <f>SUM(C40:C40)</f>
        <v>0</v>
      </c>
      <c r="D41" s="45">
        <v>512</v>
      </c>
      <c r="E41" s="45">
        <v>210.7</v>
      </c>
      <c r="F41" s="18">
        <f t="shared" si="0"/>
        <v>722.7</v>
      </c>
      <c r="G41" s="45">
        <f>SUM(G40:G40)</f>
        <v>0</v>
      </c>
      <c r="H41" s="45">
        <f>SUM(H40:H40)</f>
        <v>0</v>
      </c>
      <c r="I41" s="45">
        <f>SUM(I40:I40)</f>
        <v>1185.5</v>
      </c>
      <c r="J41" s="45">
        <f>SUM(J40:J40)</f>
        <v>0</v>
      </c>
      <c r="K41" s="45">
        <f>SUM(K40:K40)</f>
        <v>659.1</v>
      </c>
      <c r="L41" s="16">
        <f t="shared" si="1"/>
        <v>1844.6</v>
      </c>
      <c r="M41" s="20">
        <f t="shared" si="2"/>
        <v>2567.3</v>
      </c>
      <c r="N41" s="324"/>
    </row>
    <row r="42" spans="1:14" s="10" customFormat="1" ht="17.25">
      <c r="A42" s="79"/>
      <c r="B42" s="232" t="s">
        <v>400</v>
      </c>
      <c r="C42" s="8"/>
      <c r="D42" s="8"/>
      <c r="E42" s="8"/>
      <c r="F42" s="18">
        <f t="shared" si="0"/>
        <v>0</v>
      </c>
      <c r="G42" s="8"/>
      <c r="H42" s="8"/>
      <c r="I42" s="8"/>
      <c r="J42" s="8"/>
      <c r="K42" s="8"/>
      <c r="L42" s="16">
        <f t="shared" si="1"/>
        <v>0</v>
      </c>
      <c r="M42" s="20">
        <f t="shared" si="2"/>
        <v>0</v>
      </c>
      <c r="N42" s="234"/>
    </row>
    <row r="43" spans="1:14" s="10" customFormat="1" ht="17.25">
      <c r="A43" s="79">
        <v>1</v>
      </c>
      <c r="B43" s="223" t="s">
        <v>401</v>
      </c>
      <c r="C43" s="326"/>
      <c r="D43" s="326"/>
      <c r="E43" s="326"/>
      <c r="F43" s="18">
        <f t="shared" si="0"/>
        <v>0</v>
      </c>
      <c r="G43" s="105">
        <v>2360.3</v>
      </c>
      <c r="H43" s="233"/>
      <c r="I43" s="216"/>
      <c r="J43" s="216"/>
      <c r="K43" s="216">
        <v>1099.3</v>
      </c>
      <c r="L43" s="16">
        <f t="shared" si="1"/>
        <v>3459.6000000000004</v>
      </c>
      <c r="M43" s="20">
        <f t="shared" si="2"/>
        <v>3459.6000000000004</v>
      </c>
      <c r="N43" s="129" t="s">
        <v>800</v>
      </c>
    </row>
    <row r="44" spans="1:14" s="10" customFormat="1" ht="17.25">
      <c r="A44" s="79">
        <v>2</v>
      </c>
      <c r="B44" s="223" t="s">
        <v>402</v>
      </c>
      <c r="C44" s="326"/>
      <c r="D44" s="326"/>
      <c r="E44" s="326"/>
      <c r="F44" s="18">
        <f t="shared" si="0"/>
        <v>0</v>
      </c>
      <c r="G44" s="105">
        <v>1102.7</v>
      </c>
      <c r="H44" s="233"/>
      <c r="I44" s="216"/>
      <c r="J44" s="216"/>
      <c r="K44" s="216">
        <v>510.6</v>
      </c>
      <c r="L44" s="16">
        <f t="shared" si="1"/>
        <v>1613.3000000000002</v>
      </c>
      <c r="M44" s="20">
        <f t="shared" si="2"/>
        <v>1613.3000000000002</v>
      </c>
      <c r="N44" s="129" t="s">
        <v>801</v>
      </c>
    </row>
    <row r="45" spans="1:14" s="10" customFormat="1" ht="17.25">
      <c r="A45" s="79"/>
      <c r="B45" s="243" t="s">
        <v>65</v>
      </c>
      <c r="C45" s="8"/>
      <c r="D45" s="8"/>
      <c r="E45" s="8"/>
      <c r="F45" s="18">
        <f t="shared" si="0"/>
        <v>0</v>
      </c>
      <c r="G45" s="8"/>
      <c r="H45" s="8"/>
      <c r="I45" s="8"/>
      <c r="J45" s="8"/>
      <c r="K45" s="8"/>
      <c r="L45" s="16">
        <f t="shared" si="1"/>
        <v>0</v>
      </c>
      <c r="M45" s="20">
        <f t="shared" si="2"/>
        <v>0</v>
      </c>
      <c r="N45" s="234"/>
    </row>
    <row r="46" spans="1:14" s="10" customFormat="1" ht="17.25">
      <c r="A46" s="79">
        <v>1</v>
      </c>
      <c r="B46" s="77" t="s">
        <v>403</v>
      </c>
      <c r="C46" s="323"/>
      <c r="D46" s="323"/>
      <c r="E46" s="323"/>
      <c r="F46" s="18">
        <f t="shared" si="0"/>
        <v>0</v>
      </c>
      <c r="G46" s="216"/>
      <c r="H46" s="216"/>
      <c r="I46" s="216"/>
      <c r="J46" s="216">
        <v>973.7</v>
      </c>
      <c r="K46" s="216">
        <v>410</v>
      </c>
      <c r="L46" s="16">
        <f t="shared" si="1"/>
        <v>1383.7</v>
      </c>
      <c r="M46" s="20">
        <f t="shared" si="2"/>
        <v>1383.7</v>
      </c>
      <c r="N46" s="63" t="s">
        <v>404</v>
      </c>
    </row>
    <row r="47" spans="1:14" s="10" customFormat="1" ht="17.25">
      <c r="A47" s="79"/>
      <c r="B47" s="232" t="s">
        <v>64</v>
      </c>
      <c r="C47" s="8"/>
      <c r="D47" s="8"/>
      <c r="E47" s="8"/>
      <c r="F47" s="18">
        <f t="shared" si="0"/>
        <v>0</v>
      </c>
      <c r="G47" s="8"/>
      <c r="H47" s="8"/>
      <c r="I47" s="8"/>
      <c r="J47" s="8"/>
      <c r="K47" s="8"/>
      <c r="L47" s="16">
        <f t="shared" si="1"/>
        <v>0</v>
      </c>
      <c r="M47" s="20">
        <f t="shared" si="2"/>
        <v>0</v>
      </c>
      <c r="N47" s="234"/>
    </row>
    <row r="48" spans="1:14" s="10" customFormat="1" ht="17.25">
      <c r="A48" s="79">
        <v>1</v>
      </c>
      <c r="B48" s="76" t="s">
        <v>413</v>
      </c>
      <c r="C48" s="236"/>
      <c r="D48" s="327"/>
      <c r="E48" s="236"/>
      <c r="F48" s="18">
        <f t="shared" si="0"/>
        <v>0</v>
      </c>
      <c r="G48" s="66"/>
      <c r="H48" s="66"/>
      <c r="I48" s="55"/>
      <c r="J48" s="66">
        <v>808.5</v>
      </c>
      <c r="K48" s="55">
        <v>442.7</v>
      </c>
      <c r="L48" s="16">
        <f t="shared" si="1"/>
        <v>1251.2</v>
      </c>
      <c r="M48" s="20">
        <f t="shared" si="2"/>
        <v>1251.2</v>
      </c>
      <c r="N48" s="128" t="s">
        <v>414</v>
      </c>
    </row>
    <row r="49" spans="1:14" s="10" customFormat="1" ht="17.25">
      <c r="A49" s="79"/>
      <c r="B49" s="232" t="s">
        <v>66</v>
      </c>
      <c r="C49" s="8"/>
      <c r="D49" s="8"/>
      <c r="E49" s="8"/>
      <c r="F49" s="18">
        <f t="shared" si="0"/>
        <v>0</v>
      </c>
      <c r="G49" s="8"/>
      <c r="H49" s="8"/>
      <c r="I49" s="8"/>
      <c r="J49" s="8"/>
      <c r="K49" s="8"/>
      <c r="L49" s="16">
        <f t="shared" si="1"/>
        <v>0</v>
      </c>
      <c r="M49" s="20">
        <f t="shared" si="2"/>
        <v>0</v>
      </c>
      <c r="N49" s="234"/>
    </row>
    <row r="50" spans="1:14" s="10" customFormat="1" ht="17.25">
      <c r="A50" s="79">
        <v>1</v>
      </c>
      <c r="B50" s="76" t="s">
        <v>417</v>
      </c>
      <c r="C50" s="66"/>
      <c r="D50" s="66"/>
      <c r="E50" s="66"/>
      <c r="F50" s="18">
        <f>C50+D50+E50</f>
        <v>0</v>
      </c>
      <c r="G50" s="66"/>
      <c r="H50" s="74"/>
      <c r="I50" s="55">
        <v>616.6</v>
      </c>
      <c r="J50" s="55"/>
      <c r="K50" s="55">
        <v>335.9</v>
      </c>
      <c r="L50" s="16">
        <f t="shared" si="1"/>
        <v>952.5</v>
      </c>
      <c r="M50" s="20">
        <f t="shared" si="2"/>
        <v>952.5</v>
      </c>
      <c r="N50" s="334" t="s">
        <v>793</v>
      </c>
    </row>
    <row r="51" spans="1:14" s="10" customFormat="1" ht="17.25">
      <c r="A51" s="79">
        <v>2</v>
      </c>
      <c r="B51" s="77" t="s">
        <v>495</v>
      </c>
      <c r="C51" s="66"/>
      <c r="D51" s="66"/>
      <c r="E51" s="66"/>
      <c r="F51" s="18">
        <f>C51+D51+E51</f>
        <v>0</v>
      </c>
      <c r="G51" s="66"/>
      <c r="H51" s="74"/>
      <c r="I51" s="55">
        <v>1241.6</v>
      </c>
      <c r="J51" s="55"/>
      <c r="K51" s="55">
        <v>582.1</v>
      </c>
      <c r="L51" s="16">
        <f t="shared" si="1"/>
        <v>1823.6999999999998</v>
      </c>
      <c r="M51" s="20">
        <f t="shared" si="2"/>
        <v>1823.6999999999998</v>
      </c>
      <c r="N51" s="334" t="s">
        <v>793</v>
      </c>
    </row>
    <row r="52" spans="1:14" s="10" customFormat="1" ht="17.25">
      <c r="A52" s="79">
        <v>3</v>
      </c>
      <c r="B52" s="77" t="s">
        <v>521</v>
      </c>
      <c r="C52" s="66"/>
      <c r="D52" s="66"/>
      <c r="E52" s="66"/>
      <c r="F52" s="18">
        <f>C52+D52+E52</f>
        <v>0</v>
      </c>
      <c r="G52" s="66"/>
      <c r="H52" s="74"/>
      <c r="I52" s="55">
        <v>1294.7</v>
      </c>
      <c r="J52" s="55"/>
      <c r="K52" s="55">
        <v>949.3</v>
      </c>
      <c r="L52" s="16">
        <f t="shared" si="1"/>
        <v>2244</v>
      </c>
      <c r="M52" s="20">
        <f t="shared" si="2"/>
        <v>2244</v>
      </c>
      <c r="N52" s="334" t="s">
        <v>793</v>
      </c>
    </row>
    <row r="53" spans="1:14" s="10" customFormat="1" ht="17.25">
      <c r="A53" s="79"/>
      <c r="B53" s="44" t="s">
        <v>42</v>
      </c>
      <c r="C53" s="45">
        <f>SUM(C43:C52)</f>
        <v>0</v>
      </c>
      <c r="D53" s="45">
        <f>SUM(D43:D52)</f>
        <v>0</v>
      </c>
      <c r="E53" s="45">
        <f>SUM(E43:E52)</f>
        <v>0</v>
      </c>
      <c r="F53" s="18">
        <f>C53+D53+E53</f>
        <v>0</v>
      </c>
      <c r="G53" s="45">
        <f>SUM(G43:G52)</f>
        <v>3463</v>
      </c>
      <c r="H53" s="45">
        <f>SUM(H43:H52)</f>
        <v>0</v>
      </c>
      <c r="I53" s="45">
        <f>SUM(I43:I52)</f>
        <v>3152.8999999999996</v>
      </c>
      <c r="J53" s="45">
        <f>SUM(J43:J52)</f>
        <v>1782.2</v>
      </c>
      <c r="K53" s="45">
        <f>SUM(K43:K52)</f>
        <v>4329.9</v>
      </c>
      <c r="L53" s="16">
        <f t="shared" si="1"/>
        <v>12728</v>
      </c>
      <c r="M53" s="20">
        <f t="shared" si="2"/>
        <v>12728</v>
      </c>
      <c r="N53" s="45">
        <f>SUM(N41)</f>
        <v>0</v>
      </c>
    </row>
    <row r="54" spans="1:14" ht="17.25">
      <c r="A54" s="36"/>
      <c r="B54" s="57" t="s">
        <v>58</v>
      </c>
      <c r="C54" s="38">
        <f>C20+C34+C37+C41+C53</f>
        <v>3858.1</v>
      </c>
      <c r="D54" s="38">
        <f>D20+D34+D37+D41+D53</f>
        <v>2711.7</v>
      </c>
      <c r="E54" s="38">
        <f>E20+E34+E37+E41+E53</f>
        <v>4675.299999999999</v>
      </c>
      <c r="F54" s="18">
        <f>C54+D54+E54</f>
        <v>11245.099999999999</v>
      </c>
      <c r="G54" s="38">
        <f>G20+G34+G37+G41+G53</f>
        <v>15909.699999999999</v>
      </c>
      <c r="H54" s="38">
        <f>H20+H34+H37+H41+H53</f>
        <v>0</v>
      </c>
      <c r="I54" s="38">
        <f>I20+I34+I37+I41+I53</f>
        <v>11441.3</v>
      </c>
      <c r="J54" s="38">
        <f>J20+J34+J37+J41+J53</f>
        <v>6793.499999999999</v>
      </c>
      <c r="K54" s="38">
        <f>K20+K34+K37+K41+K53</f>
        <v>17459</v>
      </c>
      <c r="L54" s="475">
        <f t="shared" si="1"/>
        <v>51603.5</v>
      </c>
      <c r="M54" s="20">
        <f t="shared" si="2"/>
        <v>62848.6</v>
      </c>
      <c r="N54" s="38"/>
    </row>
    <row r="75" ht="16.5">
      <c r="N75" s="279"/>
    </row>
    <row r="76" ht="16.5">
      <c r="N76" s="279"/>
    </row>
    <row r="77" ht="16.5">
      <c r="N77" s="279"/>
    </row>
    <row r="78" ht="16.5">
      <c r="N78" s="279"/>
    </row>
    <row r="79" ht="16.5">
      <c r="N79" s="279"/>
    </row>
    <row r="80" ht="16.5">
      <c r="N80" s="279"/>
    </row>
    <row r="81" ht="16.5">
      <c r="N81" s="279"/>
    </row>
    <row r="82" ht="16.5">
      <c r="N82" s="279"/>
    </row>
    <row r="83" ht="16.5">
      <c r="N83" s="279"/>
    </row>
    <row r="84" ht="16.5">
      <c r="N84" s="279"/>
    </row>
    <row r="85" ht="16.5">
      <c r="N85" s="279"/>
    </row>
    <row r="86" ht="16.5">
      <c r="N86" s="279"/>
    </row>
    <row r="87" ht="16.5">
      <c r="N87" s="279"/>
    </row>
    <row r="88" ht="16.5">
      <c r="N88" s="279"/>
    </row>
    <row r="89" ht="16.5">
      <c r="N89" s="279"/>
    </row>
    <row r="90" ht="16.5">
      <c r="N90" s="279"/>
    </row>
    <row r="91" ht="16.5">
      <c r="N91" s="279"/>
    </row>
    <row r="92" ht="16.5">
      <c r="N92" s="279"/>
    </row>
    <row r="93" ht="16.5">
      <c r="N93" s="279"/>
    </row>
    <row r="94" ht="16.5">
      <c r="N94" s="279"/>
    </row>
    <row r="95" ht="12.75">
      <c r="N95" s="322"/>
    </row>
    <row r="98" ht="12.75">
      <c r="N98" s="58"/>
    </row>
  </sheetData>
  <sheetProtection/>
  <mergeCells count="12">
    <mergeCell ref="N4:N5"/>
    <mergeCell ref="G5:H5"/>
    <mergeCell ref="I5:J5"/>
    <mergeCell ref="L4:L5"/>
    <mergeCell ref="A4:A5"/>
    <mergeCell ref="B4:B5"/>
    <mergeCell ref="C4:D4"/>
    <mergeCell ref="E4:E5"/>
    <mergeCell ref="K4:K5"/>
    <mergeCell ref="A2:M2"/>
    <mergeCell ref="F4:F5"/>
    <mergeCell ref="M4:M5"/>
  </mergeCells>
  <printOptions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32.57421875" style="0" customWidth="1"/>
    <col min="3" max="3" width="15.7109375" style="0" customWidth="1"/>
    <col min="4" max="5" width="17.8515625" style="0" customWidth="1"/>
    <col min="6" max="6" width="17.00390625" style="0" customWidth="1"/>
    <col min="7" max="7" width="14.421875" style="0" customWidth="1"/>
    <col min="8" max="8" width="17.28125" style="0" customWidth="1"/>
    <col min="9" max="10" width="14.421875" style="0" customWidth="1"/>
    <col min="11" max="11" width="19.00390625" style="0" customWidth="1"/>
    <col min="12" max="12" width="21.00390625" style="0" customWidth="1"/>
  </cols>
  <sheetData>
    <row r="1" ht="1.5" customHeight="1"/>
    <row r="2" spans="1:11" ht="54" customHeight="1">
      <c r="A2" s="608" t="s">
        <v>952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</row>
    <row r="3" spans="2:12" ht="15" customHeight="1">
      <c r="B3" s="9"/>
      <c r="C3" s="9"/>
      <c r="D3" s="9"/>
      <c r="E3" s="9"/>
      <c r="K3" s="12" t="s">
        <v>6</v>
      </c>
      <c r="L3" s="11"/>
    </row>
    <row r="4" spans="1:12" ht="131.25" customHeight="1">
      <c r="A4" s="593" t="s">
        <v>0</v>
      </c>
      <c r="B4" s="598" t="s">
        <v>31</v>
      </c>
      <c r="C4" s="617" t="s">
        <v>24</v>
      </c>
      <c r="D4" s="627"/>
      <c r="E4" s="625" t="s">
        <v>26</v>
      </c>
      <c r="F4" s="13" t="s">
        <v>25</v>
      </c>
      <c r="G4" s="13" t="s">
        <v>27</v>
      </c>
      <c r="H4" s="13" t="s">
        <v>28</v>
      </c>
      <c r="I4" s="13" t="s">
        <v>29</v>
      </c>
      <c r="J4" s="623" t="s">
        <v>30</v>
      </c>
      <c r="K4" s="633" t="s">
        <v>1</v>
      </c>
      <c r="L4" s="635" t="s">
        <v>12</v>
      </c>
    </row>
    <row r="5" spans="1:12" ht="28.5" customHeight="1">
      <c r="A5" s="593"/>
      <c r="B5" s="599"/>
      <c r="C5" s="1" t="s">
        <v>10</v>
      </c>
      <c r="D5" s="1" t="s">
        <v>5</v>
      </c>
      <c r="E5" s="632"/>
      <c r="F5" s="617" t="s">
        <v>4</v>
      </c>
      <c r="G5" s="618"/>
      <c r="H5" s="617" t="s">
        <v>9</v>
      </c>
      <c r="I5" s="618"/>
      <c r="J5" s="624"/>
      <c r="K5" s="634"/>
      <c r="L5" s="635"/>
    </row>
    <row r="6" spans="1:11" ht="16.5">
      <c r="A6" s="36"/>
      <c r="B6" s="243" t="s">
        <v>393</v>
      </c>
      <c r="C6" s="66"/>
      <c r="E6" s="465"/>
      <c r="F6" s="66"/>
      <c r="G6" s="74"/>
      <c r="H6" s="55"/>
      <c r="I6" s="55"/>
      <c r="J6" s="16"/>
      <c r="K6" s="318"/>
    </row>
    <row r="7" spans="1:12" ht="17.25">
      <c r="A7" s="36">
        <v>1</v>
      </c>
      <c r="B7" s="77" t="s">
        <v>394</v>
      </c>
      <c r="C7" s="105"/>
      <c r="D7" s="66">
        <v>2728.5</v>
      </c>
      <c r="E7" s="18">
        <f>C7+D7</f>
        <v>2728.5</v>
      </c>
      <c r="F7" s="66"/>
      <c r="G7" s="74"/>
      <c r="H7" s="55"/>
      <c r="I7" s="55"/>
      <c r="J7" s="16">
        <f>F7+G7+H7+I7</f>
        <v>0</v>
      </c>
      <c r="K7" s="20">
        <f>E7+J7</f>
        <v>2728.5</v>
      </c>
      <c r="L7" s="75" t="s">
        <v>510</v>
      </c>
    </row>
    <row r="8" spans="1:12" ht="17.25">
      <c r="A8" s="36">
        <v>4</v>
      </c>
      <c r="B8" s="77" t="s">
        <v>395</v>
      </c>
      <c r="C8" s="105"/>
      <c r="D8" s="66">
        <v>2339.2</v>
      </c>
      <c r="E8" s="18">
        <f>C8+D8</f>
        <v>2339.2</v>
      </c>
      <c r="F8" s="66"/>
      <c r="G8" s="74"/>
      <c r="H8" s="55"/>
      <c r="I8" s="55"/>
      <c r="J8" s="16">
        <f>F8+G8+H8+I8</f>
        <v>0</v>
      </c>
      <c r="K8" s="20">
        <f>E8+J8</f>
        <v>2339.2</v>
      </c>
      <c r="L8" s="75" t="s">
        <v>510</v>
      </c>
    </row>
    <row r="9" spans="1:12" ht="17.25">
      <c r="A9" s="36"/>
      <c r="B9" s="232" t="s">
        <v>396</v>
      </c>
      <c r="C9" s="105"/>
      <c r="D9" s="66"/>
      <c r="E9" s="18"/>
      <c r="F9" s="66"/>
      <c r="G9" s="74"/>
      <c r="H9" s="55"/>
      <c r="I9" s="55"/>
      <c r="J9" s="16"/>
      <c r="K9" s="20"/>
      <c r="L9" s="75"/>
    </row>
    <row r="10" spans="1:12" ht="17.25">
      <c r="A10" s="36">
        <v>1</v>
      </c>
      <c r="B10" s="76" t="s">
        <v>397</v>
      </c>
      <c r="C10" s="105">
        <v>4267</v>
      </c>
      <c r="D10" s="66"/>
      <c r="E10" s="18">
        <f>C10+D10</f>
        <v>4267</v>
      </c>
      <c r="F10" s="66"/>
      <c r="G10" s="74"/>
      <c r="H10" s="55"/>
      <c r="I10" s="55"/>
      <c r="J10" s="16">
        <f>F10+G10+H10+I10</f>
        <v>0</v>
      </c>
      <c r="K10" s="20">
        <f>E10+J10</f>
        <v>4267</v>
      </c>
      <c r="L10" s="75" t="s">
        <v>398</v>
      </c>
    </row>
    <row r="11" spans="1:12" ht="17.25">
      <c r="A11" s="81"/>
      <c r="B11" s="44" t="s">
        <v>42</v>
      </c>
      <c r="C11" s="45">
        <f>C7+C8+C10</f>
        <v>4267</v>
      </c>
      <c r="D11" s="45">
        <f aca="true" t="shared" si="0" ref="D11:I11">D7+D8+D10</f>
        <v>5067.7</v>
      </c>
      <c r="E11" s="18">
        <f>C11+D11</f>
        <v>9334.7</v>
      </c>
      <c r="F11" s="45">
        <f t="shared" si="0"/>
        <v>0</v>
      </c>
      <c r="G11" s="45">
        <f t="shared" si="0"/>
        <v>0</v>
      </c>
      <c r="H11" s="45">
        <f t="shared" si="0"/>
        <v>0</v>
      </c>
      <c r="I11" s="45">
        <f t="shared" si="0"/>
        <v>0</v>
      </c>
      <c r="J11" s="16">
        <f>F11+G11+H11+I11</f>
        <v>0</v>
      </c>
      <c r="K11" s="20">
        <f>E11+J11</f>
        <v>9334.7</v>
      </c>
      <c r="L11" s="75"/>
    </row>
    <row r="12" spans="5:11" ht="16.5">
      <c r="E12" s="58"/>
      <c r="K12" s="216"/>
    </row>
    <row r="13" ht="12.75">
      <c r="K13" s="58"/>
    </row>
    <row r="14" ht="12.75">
      <c r="K14" s="58"/>
    </row>
    <row r="16" ht="12.75">
      <c r="D16" s="58"/>
    </row>
  </sheetData>
  <sheetProtection/>
  <mergeCells count="10">
    <mergeCell ref="L4:L5"/>
    <mergeCell ref="F5:G5"/>
    <mergeCell ref="H5:I5"/>
    <mergeCell ref="A2:K2"/>
    <mergeCell ref="A4:A5"/>
    <mergeCell ref="B4:B5"/>
    <mergeCell ref="C4:D4"/>
    <mergeCell ref="E4:E5"/>
    <mergeCell ref="J4:J5"/>
    <mergeCell ref="K4:K5"/>
  </mergeCells>
  <printOptions/>
  <pageMargins left="0.75" right="0.75" top="1" bottom="1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2"/>
  <sheetViews>
    <sheetView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A1" sqref="A1:M1"/>
    </sheetView>
  </sheetViews>
  <sheetFormatPr defaultColWidth="20.00390625" defaultRowHeight="28.5" customHeight="1"/>
  <cols>
    <col min="1" max="1" width="4.28125" style="464" customWidth="1"/>
    <col min="2" max="2" width="42.00390625" style="464" customWidth="1"/>
    <col min="3" max="13" width="16.00390625" style="464" customWidth="1"/>
    <col min="14" max="14" width="56.140625" style="452" customWidth="1"/>
    <col min="15" max="16384" width="20.00390625" style="464" customWidth="1"/>
  </cols>
  <sheetData>
    <row r="1" spans="1:13" ht="66" customHeight="1">
      <c r="A1" s="640" t="s">
        <v>957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</row>
    <row r="2" spans="1:14" ht="14.25" customHeight="1">
      <c r="A2" s="268"/>
      <c r="B2" s="285"/>
      <c r="C2" s="319"/>
      <c r="D2" s="319"/>
      <c r="E2" s="319"/>
      <c r="F2" s="319"/>
      <c r="G2" s="293"/>
      <c r="H2" s="293"/>
      <c r="I2" s="293"/>
      <c r="J2" s="293"/>
      <c r="K2" s="293"/>
      <c r="L2" s="293"/>
      <c r="M2" s="293" t="s">
        <v>6</v>
      </c>
      <c r="N2" s="290"/>
    </row>
    <row r="3" spans="1:14" ht="126.75" customHeight="1">
      <c r="A3" s="641" t="s">
        <v>0</v>
      </c>
      <c r="B3" s="642" t="s">
        <v>31</v>
      </c>
      <c r="C3" s="637" t="s">
        <v>307</v>
      </c>
      <c r="D3" s="637"/>
      <c r="E3" s="637" t="s">
        <v>308</v>
      </c>
      <c r="F3" s="636" t="s">
        <v>309</v>
      </c>
      <c r="G3" s="293" t="s">
        <v>444</v>
      </c>
      <c r="H3" s="293" t="s">
        <v>445</v>
      </c>
      <c r="I3" s="293" t="s">
        <v>444</v>
      </c>
      <c r="J3" s="293" t="s">
        <v>445</v>
      </c>
      <c r="K3" s="637" t="s">
        <v>584</v>
      </c>
      <c r="L3" s="636" t="s">
        <v>585</v>
      </c>
      <c r="M3" s="638" t="s">
        <v>1</v>
      </c>
      <c r="N3" s="639" t="s">
        <v>12</v>
      </c>
    </row>
    <row r="4" spans="1:14" ht="33" customHeight="1">
      <c r="A4" s="641"/>
      <c r="B4" s="642"/>
      <c r="C4" s="293" t="s">
        <v>446</v>
      </c>
      <c r="D4" s="293" t="s">
        <v>5</v>
      </c>
      <c r="E4" s="637"/>
      <c r="F4" s="636"/>
      <c r="G4" s="637" t="s">
        <v>4</v>
      </c>
      <c r="H4" s="637"/>
      <c r="I4" s="637" t="s">
        <v>9</v>
      </c>
      <c r="J4" s="637"/>
      <c r="K4" s="637"/>
      <c r="L4" s="636"/>
      <c r="M4" s="638"/>
      <c r="N4" s="639"/>
    </row>
    <row r="5" spans="1:14" ht="17.25" customHeight="1">
      <c r="A5" s="286">
        <v>1</v>
      </c>
      <c r="B5" s="287" t="s">
        <v>419</v>
      </c>
      <c r="C5" s="293"/>
      <c r="D5" s="293"/>
      <c r="E5" s="293"/>
      <c r="F5" s="317">
        <f>C5+D5+E5</f>
        <v>0</v>
      </c>
      <c r="G5" s="270"/>
      <c r="H5" s="270"/>
      <c r="I5" s="270"/>
      <c r="J5" s="270"/>
      <c r="K5" s="270"/>
      <c r="L5" s="317">
        <f>G5+H5+I5+J5+K5</f>
        <v>0</v>
      </c>
      <c r="M5" s="320">
        <f>F5+L5</f>
        <v>0</v>
      </c>
      <c r="N5" s="290"/>
    </row>
    <row r="6" spans="1:14" ht="24" customHeight="1">
      <c r="A6" s="267">
        <v>1</v>
      </c>
      <c r="B6" s="453" t="s">
        <v>167</v>
      </c>
      <c r="C6" s="454"/>
      <c r="D6" s="454"/>
      <c r="E6" s="454"/>
      <c r="F6" s="317">
        <f aca="true" t="shared" si="0" ref="F6:F69">C6+D6+E6</f>
        <v>0</v>
      </c>
      <c r="G6" s="455"/>
      <c r="H6" s="456"/>
      <c r="I6" s="457"/>
      <c r="J6" s="457">
        <v>893.3</v>
      </c>
      <c r="K6" s="457">
        <v>405.9</v>
      </c>
      <c r="L6" s="317">
        <f aca="true" t="shared" si="1" ref="L6:L69">G6+H6+I6+J6+K6</f>
        <v>1299.1999999999998</v>
      </c>
      <c r="M6" s="320">
        <f aca="true" t="shared" si="2" ref="M6:M69">F6+L6</f>
        <v>1299.1999999999998</v>
      </c>
      <c r="N6" s="268" t="s">
        <v>646</v>
      </c>
    </row>
    <row r="7" spans="1:14" ht="24" customHeight="1">
      <c r="A7" s="267">
        <v>2</v>
      </c>
      <c r="B7" s="458" t="s">
        <v>365</v>
      </c>
      <c r="C7" s="459"/>
      <c r="D7" s="459"/>
      <c r="E7" s="459"/>
      <c r="F7" s="317">
        <f t="shared" si="0"/>
        <v>0</v>
      </c>
      <c r="G7" s="460"/>
      <c r="H7" s="461"/>
      <c r="I7" s="457"/>
      <c r="J7" s="457">
        <v>596</v>
      </c>
      <c r="K7" s="457">
        <v>293.1</v>
      </c>
      <c r="L7" s="317">
        <f t="shared" si="1"/>
        <v>889.1</v>
      </c>
      <c r="M7" s="320">
        <f t="shared" si="2"/>
        <v>889.1</v>
      </c>
      <c r="N7" s="268" t="s">
        <v>646</v>
      </c>
    </row>
    <row r="8" spans="1:14" ht="24" customHeight="1">
      <c r="A8" s="267">
        <v>3</v>
      </c>
      <c r="B8" s="462" t="s">
        <v>168</v>
      </c>
      <c r="C8" s="270"/>
      <c r="D8" s="270"/>
      <c r="E8" s="270"/>
      <c r="F8" s="317">
        <f t="shared" si="0"/>
        <v>0</v>
      </c>
      <c r="G8" s="270"/>
      <c r="H8" s="289"/>
      <c r="I8" s="457"/>
      <c r="J8" s="457">
        <v>1905</v>
      </c>
      <c r="K8" s="457">
        <v>1009.6</v>
      </c>
      <c r="L8" s="317">
        <f t="shared" si="1"/>
        <v>2914.6</v>
      </c>
      <c r="M8" s="320">
        <f t="shared" si="2"/>
        <v>2914.6</v>
      </c>
      <c r="N8" s="268" t="s">
        <v>586</v>
      </c>
    </row>
    <row r="9" spans="1:14" ht="24" customHeight="1">
      <c r="A9" s="267">
        <v>4</v>
      </c>
      <c r="B9" s="462" t="s">
        <v>168</v>
      </c>
      <c r="C9" s="270"/>
      <c r="D9" s="270"/>
      <c r="E9" s="270"/>
      <c r="F9" s="317">
        <f t="shared" si="0"/>
        <v>0</v>
      </c>
      <c r="G9" s="270"/>
      <c r="H9" s="289"/>
      <c r="I9" s="457"/>
      <c r="J9" s="457">
        <v>1950</v>
      </c>
      <c r="K9" s="457">
        <v>987.4</v>
      </c>
      <c r="L9" s="317">
        <f t="shared" si="1"/>
        <v>2937.4</v>
      </c>
      <c r="M9" s="320">
        <f t="shared" si="2"/>
        <v>2937.4</v>
      </c>
      <c r="N9" s="268" t="s">
        <v>586</v>
      </c>
    </row>
    <row r="10" spans="1:14" ht="24" customHeight="1">
      <c r="A10" s="267">
        <v>5</v>
      </c>
      <c r="B10" s="462" t="s">
        <v>166</v>
      </c>
      <c r="C10" s="270"/>
      <c r="D10" s="270"/>
      <c r="E10" s="270"/>
      <c r="F10" s="317">
        <f t="shared" si="0"/>
        <v>0</v>
      </c>
      <c r="G10" s="270"/>
      <c r="H10" s="289"/>
      <c r="I10" s="457">
        <v>729.6</v>
      </c>
      <c r="J10" s="457"/>
      <c r="K10" s="457">
        <v>357.6</v>
      </c>
      <c r="L10" s="317">
        <f t="shared" si="1"/>
        <v>1087.2</v>
      </c>
      <c r="M10" s="320">
        <f t="shared" si="2"/>
        <v>1087.2</v>
      </c>
      <c r="N10" s="268" t="s">
        <v>421</v>
      </c>
    </row>
    <row r="11" spans="1:14" ht="24" customHeight="1">
      <c r="A11" s="267">
        <v>6</v>
      </c>
      <c r="B11" s="462" t="s">
        <v>276</v>
      </c>
      <c r="C11" s="270"/>
      <c r="D11" s="270"/>
      <c r="E11" s="270"/>
      <c r="F11" s="317">
        <f t="shared" si="0"/>
        <v>0</v>
      </c>
      <c r="G11" s="270"/>
      <c r="H11" s="289"/>
      <c r="I11" s="457">
        <v>729.6</v>
      </c>
      <c r="J11" s="457"/>
      <c r="K11" s="457">
        <v>357.6</v>
      </c>
      <c r="L11" s="317">
        <f t="shared" si="1"/>
        <v>1087.2</v>
      </c>
      <c r="M11" s="320">
        <f t="shared" si="2"/>
        <v>1087.2</v>
      </c>
      <c r="N11" s="268" t="s">
        <v>421</v>
      </c>
    </row>
    <row r="12" spans="1:14" ht="24" customHeight="1">
      <c r="A12" s="267">
        <v>7</v>
      </c>
      <c r="B12" s="462" t="s">
        <v>958</v>
      </c>
      <c r="C12" s="270"/>
      <c r="D12" s="270"/>
      <c r="E12" s="270"/>
      <c r="F12" s="317">
        <f t="shared" si="0"/>
        <v>0</v>
      </c>
      <c r="G12" s="270"/>
      <c r="H12" s="289"/>
      <c r="I12" s="457">
        <v>2527</v>
      </c>
      <c r="J12" s="457"/>
      <c r="K12" s="457">
        <v>2192.7</v>
      </c>
      <c r="L12" s="317">
        <f t="shared" si="1"/>
        <v>4719.7</v>
      </c>
      <c r="M12" s="320">
        <f t="shared" si="2"/>
        <v>4719.7</v>
      </c>
      <c r="N12" s="268" t="s">
        <v>421</v>
      </c>
    </row>
    <row r="13" spans="1:14" ht="24" customHeight="1">
      <c r="A13" s="267">
        <v>8</v>
      </c>
      <c r="B13" s="462" t="s">
        <v>118</v>
      </c>
      <c r="C13" s="270"/>
      <c r="D13" s="270"/>
      <c r="E13" s="270"/>
      <c r="F13" s="317">
        <f t="shared" si="0"/>
        <v>0</v>
      </c>
      <c r="G13" s="270"/>
      <c r="H13" s="289"/>
      <c r="I13" s="457"/>
      <c r="J13" s="457">
        <v>590</v>
      </c>
      <c r="K13" s="457">
        <v>273.8</v>
      </c>
      <c r="L13" s="317">
        <f t="shared" si="1"/>
        <v>863.8</v>
      </c>
      <c r="M13" s="320">
        <f t="shared" si="2"/>
        <v>863.8</v>
      </c>
      <c r="N13" s="268" t="s">
        <v>758</v>
      </c>
    </row>
    <row r="14" spans="1:14" ht="24" customHeight="1">
      <c r="A14" s="267">
        <v>9</v>
      </c>
      <c r="B14" s="462" t="s">
        <v>636</v>
      </c>
      <c r="C14" s="270"/>
      <c r="D14" s="270"/>
      <c r="E14" s="270"/>
      <c r="F14" s="317">
        <f t="shared" si="0"/>
        <v>0</v>
      </c>
      <c r="G14" s="270"/>
      <c r="H14" s="289"/>
      <c r="I14" s="457">
        <v>1162.5</v>
      </c>
      <c r="J14" s="457"/>
      <c r="K14" s="457">
        <v>554</v>
      </c>
      <c r="L14" s="317">
        <f t="shared" si="1"/>
        <v>1716.5</v>
      </c>
      <c r="M14" s="320">
        <f t="shared" si="2"/>
        <v>1716.5</v>
      </c>
      <c r="N14" s="268" t="s">
        <v>421</v>
      </c>
    </row>
    <row r="15" spans="1:14" ht="24" customHeight="1">
      <c r="A15" s="267">
        <v>10</v>
      </c>
      <c r="B15" s="462" t="s">
        <v>759</v>
      </c>
      <c r="C15" s="270"/>
      <c r="D15" s="270"/>
      <c r="E15" s="270"/>
      <c r="F15" s="317">
        <f t="shared" si="0"/>
        <v>0</v>
      </c>
      <c r="G15" s="270"/>
      <c r="H15" s="289"/>
      <c r="I15" s="457">
        <v>540.1</v>
      </c>
      <c r="J15" s="457"/>
      <c r="K15" s="457">
        <v>265.6</v>
      </c>
      <c r="L15" s="317">
        <f t="shared" si="1"/>
        <v>805.7</v>
      </c>
      <c r="M15" s="320">
        <f t="shared" si="2"/>
        <v>805.7</v>
      </c>
      <c r="N15" s="268" t="s">
        <v>421</v>
      </c>
    </row>
    <row r="16" spans="1:14" ht="24" customHeight="1">
      <c r="A16" s="267">
        <v>11</v>
      </c>
      <c r="B16" s="462" t="s">
        <v>366</v>
      </c>
      <c r="C16" s="270">
        <v>520</v>
      </c>
      <c r="D16" s="270"/>
      <c r="E16" s="270">
        <v>312.6</v>
      </c>
      <c r="F16" s="317">
        <f t="shared" si="0"/>
        <v>832.6</v>
      </c>
      <c r="G16" s="270"/>
      <c r="H16" s="289"/>
      <c r="I16" s="457"/>
      <c r="J16" s="457"/>
      <c r="K16" s="457"/>
      <c r="L16" s="317">
        <f t="shared" si="1"/>
        <v>0</v>
      </c>
      <c r="M16" s="320">
        <f t="shared" si="2"/>
        <v>832.6</v>
      </c>
      <c r="N16" s="268" t="s">
        <v>647</v>
      </c>
    </row>
    <row r="17" spans="1:14" ht="24" customHeight="1">
      <c r="A17" s="267">
        <v>12</v>
      </c>
      <c r="B17" s="462" t="s">
        <v>760</v>
      </c>
      <c r="C17" s="270">
        <v>565</v>
      </c>
      <c r="D17" s="270"/>
      <c r="E17" s="270">
        <v>313.5</v>
      </c>
      <c r="F17" s="317">
        <f t="shared" si="0"/>
        <v>878.5</v>
      </c>
      <c r="G17" s="270"/>
      <c r="H17" s="289"/>
      <c r="I17" s="457"/>
      <c r="J17" s="457"/>
      <c r="K17" s="457"/>
      <c r="L17" s="317">
        <f t="shared" si="1"/>
        <v>0</v>
      </c>
      <c r="M17" s="320">
        <f t="shared" si="2"/>
        <v>878.5</v>
      </c>
      <c r="N17" s="268" t="s">
        <v>421</v>
      </c>
    </row>
    <row r="18" spans="1:14" ht="24" customHeight="1">
      <c r="A18" s="267">
        <v>13</v>
      </c>
      <c r="B18" s="462" t="s">
        <v>761</v>
      </c>
      <c r="C18" s="270"/>
      <c r="D18" s="270"/>
      <c r="E18" s="270"/>
      <c r="F18" s="317">
        <f t="shared" si="0"/>
        <v>0</v>
      </c>
      <c r="G18" s="270">
        <v>853.6</v>
      </c>
      <c r="H18" s="289"/>
      <c r="I18" s="457"/>
      <c r="J18" s="457"/>
      <c r="K18" s="457">
        <v>557.8</v>
      </c>
      <c r="L18" s="317">
        <f t="shared" si="1"/>
        <v>1411.4</v>
      </c>
      <c r="M18" s="320">
        <f t="shared" si="2"/>
        <v>1411.4</v>
      </c>
      <c r="N18" s="268" t="s">
        <v>421</v>
      </c>
    </row>
    <row r="19" spans="1:14" ht="42" customHeight="1">
      <c r="A19" s="267">
        <v>14</v>
      </c>
      <c r="B19" s="462" t="s">
        <v>367</v>
      </c>
      <c r="C19" s="270"/>
      <c r="D19" s="270"/>
      <c r="E19" s="270"/>
      <c r="F19" s="317">
        <f t="shared" si="0"/>
        <v>0</v>
      </c>
      <c r="G19" s="270"/>
      <c r="H19" s="289">
        <v>2304.9</v>
      </c>
      <c r="I19" s="457"/>
      <c r="J19" s="457"/>
      <c r="K19" s="457">
        <v>1465.6</v>
      </c>
      <c r="L19" s="317">
        <f t="shared" si="1"/>
        <v>3770.5</v>
      </c>
      <c r="M19" s="320">
        <f t="shared" si="2"/>
        <v>3770.5</v>
      </c>
      <c r="N19" s="268" t="s">
        <v>762</v>
      </c>
    </row>
    <row r="20" spans="1:14" ht="24.75" customHeight="1">
      <c r="A20" s="267">
        <v>15</v>
      </c>
      <c r="B20" s="462" t="s">
        <v>368</v>
      </c>
      <c r="C20" s="270">
        <v>728.2</v>
      </c>
      <c r="D20" s="270"/>
      <c r="E20" s="270">
        <v>208.4</v>
      </c>
      <c r="F20" s="317">
        <f t="shared" si="0"/>
        <v>936.6</v>
      </c>
      <c r="G20" s="270">
        <v>1585.3</v>
      </c>
      <c r="H20" s="289"/>
      <c r="I20" s="457"/>
      <c r="J20" s="457"/>
      <c r="K20" s="457">
        <v>693.2</v>
      </c>
      <c r="L20" s="317">
        <f t="shared" si="1"/>
        <v>2278.5</v>
      </c>
      <c r="M20" s="320">
        <f t="shared" si="2"/>
        <v>3215.1</v>
      </c>
      <c r="N20" s="268" t="s">
        <v>586</v>
      </c>
    </row>
    <row r="21" spans="1:14" ht="24.75" customHeight="1">
      <c r="A21" s="267">
        <v>16</v>
      </c>
      <c r="B21" s="292" t="s">
        <v>530</v>
      </c>
      <c r="C21" s="270"/>
      <c r="D21" s="270"/>
      <c r="E21" s="270"/>
      <c r="F21" s="317">
        <f t="shared" si="0"/>
        <v>0</v>
      </c>
      <c r="G21" s="270">
        <v>776.8</v>
      </c>
      <c r="H21" s="289"/>
      <c r="I21" s="457"/>
      <c r="J21" s="457"/>
      <c r="K21" s="457">
        <v>385.7</v>
      </c>
      <c r="L21" s="317">
        <f t="shared" si="1"/>
        <v>1162.5</v>
      </c>
      <c r="M21" s="320">
        <f t="shared" si="2"/>
        <v>1162.5</v>
      </c>
      <c r="N21" s="268" t="s">
        <v>421</v>
      </c>
    </row>
    <row r="22" spans="1:14" s="477" customFormat="1" ht="18" customHeight="1">
      <c r="A22" s="286"/>
      <c r="B22" s="291" t="s">
        <v>23</v>
      </c>
      <c r="C22" s="246">
        <f>SUM(C6:C21)</f>
        <v>1813.2</v>
      </c>
      <c r="D22" s="246">
        <f>SUM(D6:D21)</f>
        <v>0</v>
      </c>
      <c r="E22" s="246">
        <f>SUM(E6:E21)</f>
        <v>834.5</v>
      </c>
      <c r="F22" s="463">
        <f t="shared" si="0"/>
        <v>2647.7</v>
      </c>
      <c r="G22" s="246">
        <f>SUM(G6:G21)</f>
        <v>3215.7</v>
      </c>
      <c r="H22" s="246">
        <f>SUM(H6:H21)</f>
        <v>2304.9</v>
      </c>
      <c r="I22" s="246">
        <f>SUM(I6:I21)</f>
        <v>5688.8</v>
      </c>
      <c r="J22" s="246">
        <f>SUM(J6:J21)</f>
        <v>5934.3</v>
      </c>
      <c r="K22" s="246">
        <f>SUM(K6:K21)</f>
        <v>9799.600000000002</v>
      </c>
      <c r="L22" s="463">
        <f t="shared" si="1"/>
        <v>26943.300000000003</v>
      </c>
      <c r="M22" s="371">
        <f t="shared" si="2"/>
        <v>29591.000000000004</v>
      </c>
      <c r="N22" s="381"/>
    </row>
    <row r="23" spans="1:14" ht="18" customHeight="1">
      <c r="A23" s="286">
        <v>2</v>
      </c>
      <c r="B23" s="287" t="s">
        <v>447</v>
      </c>
      <c r="C23" s="270"/>
      <c r="D23" s="270"/>
      <c r="E23" s="270"/>
      <c r="F23" s="317">
        <f t="shared" si="0"/>
        <v>0</v>
      </c>
      <c r="G23" s="269"/>
      <c r="H23" s="269"/>
      <c r="I23" s="269"/>
      <c r="J23" s="269"/>
      <c r="K23" s="269"/>
      <c r="L23" s="317">
        <f t="shared" si="1"/>
        <v>0</v>
      </c>
      <c r="M23" s="320">
        <f t="shared" si="2"/>
        <v>0</v>
      </c>
      <c r="N23" s="290"/>
    </row>
    <row r="24" spans="1:14" s="486" customFormat="1" ht="18" customHeight="1">
      <c r="A24" s="267">
        <v>1</v>
      </c>
      <c r="B24" s="290" t="s">
        <v>448</v>
      </c>
      <c r="C24" s="270">
        <v>0</v>
      </c>
      <c r="D24" s="270">
        <v>572.9</v>
      </c>
      <c r="E24" s="270">
        <v>292.6</v>
      </c>
      <c r="F24" s="317">
        <f t="shared" si="0"/>
        <v>865.5</v>
      </c>
      <c r="G24" s="270">
        <v>0</v>
      </c>
      <c r="H24" s="269"/>
      <c r="I24" s="269"/>
      <c r="J24" s="269"/>
      <c r="K24" s="269"/>
      <c r="L24" s="317">
        <f t="shared" si="1"/>
        <v>0</v>
      </c>
      <c r="M24" s="320">
        <f t="shared" si="2"/>
        <v>865.5</v>
      </c>
      <c r="N24" s="290" t="s">
        <v>648</v>
      </c>
    </row>
    <row r="25" spans="1:14" s="477" customFormat="1" ht="18" customHeight="1">
      <c r="A25" s="286"/>
      <c r="B25" s="291" t="s">
        <v>23</v>
      </c>
      <c r="C25" s="246">
        <f>SUM(C24)</f>
        <v>0</v>
      </c>
      <c r="D25" s="246">
        <f>SUM(D24)</f>
        <v>572.9</v>
      </c>
      <c r="E25" s="246">
        <f>SUM(E24)</f>
        <v>292.6</v>
      </c>
      <c r="F25" s="463">
        <f t="shared" si="0"/>
        <v>865.5</v>
      </c>
      <c r="G25" s="246">
        <f>SUM(G24)</f>
        <v>0</v>
      </c>
      <c r="H25" s="246">
        <f>SUM(H24)</f>
        <v>0</v>
      </c>
      <c r="I25" s="246">
        <f>SUM(I24)</f>
        <v>0</v>
      </c>
      <c r="J25" s="246">
        <f>SUM(J24)</f>
        <v>0</v>
      </c>
      <c r="K25" s="246">
        <f>SUM(K24)</f>
        <v>0</v>
      </c>
      <c r="L25" s="463">
        <f t="shared" si="1"/>
        <v>0</v>
      </c>
      <c r="M25" s="371">
        <f t="shared" si="2"/>
        <v>865.5</v>
      </c>
      <c r="N25" s="381"/>
    </row>
    <row r="26" spans="1:14" ht="18" customHeight="1">
      <c r="A26" s="286">
        <v>3</v>
      </c>
      <c r="B26" s="287" t="s">
        <v>171</v>
      </c>
      <c r="C26" s="269"/>
      <c r="D26" s="269"/>
      <c r="E26" s="269"/>
      <c r="F26" s="317">
        <f t="shared" si="0"/>
        <v>0</v>
      </c>
      <c r="G26" s="269"/>
      <c r="H26" s="269"/>
      <c r="I26" s="269"/>
      <c r="J26" s="269"/>
      <c r="K26" s="269"/>
      <c r="L26" s="317">
        <f t="shared" si="1"/>
        <v>0</v>
      </c>
      <c r="M26" s="320">
        <f t="shared" si="2"/>
        <v>0</v>
      </c>
      <c r="N26" s="290"/>
    </row>
    <row r="27" spans="1:14" s="486" customFormat="1" ht="48.75" customHeight="1">
      <c r="A27" s="267">
        <v>1</v>
      </c>
      <c r="B27" s="292" t="s">
        <v>420</v>
      </c>
      <c r="C27" s="270">
        <v>7896.6</v>
      </c>
      <c r="D27" s="270"/>
      <c r="E27" s="270">
        <v>864.4</v>
      </c>
      <c r="F27" s="317">
        <f t="shared" si="0"/>
        <v>8761</v>
      </c>
      <c r="G27" s="270"/>
      <c r="H27" s="270"/>
      <c r="I27" s="270"/>
      <c r="J27" s="270"/>
      <c r="K27" s="270"/>
      <c r="L27" s="317">
        <f t="shared" si="1"/>
        <v>0</v>
      </c>
      <c r="M27" s="320">
        <f t="shared" si="2"/>
        <v>8761</v>
      </c>
      <c r="N27" s="290" t="s">
        <v>763</v>
      </c>
    </row>
    <row r="28" spans="1:14" s="486" customFormat="1" ht="50.25" customHeight="1">
      <c r="A28" s="267">
        <v>2</v>
      </c>
      <c r="B28" s="292" t="s">
        <v>172</v>
      </c>
      <c r="C28" s="270"/>
      <c r="D28" s="270">
        <v>814</v>
      </c>
      <c r="E28" s="270">
        <v>500</v>
      </c>
      <c r="F28" s="317">
        <f t="shared" si="0"/>
        <v>1314</v>
      </c>
      <c r="G28" s="270">
        <v>0</v>
      </c>
      <c r="H28" s="270">
        <v>0</v>
      </c>
      <c r="I28" s="270">
        <v>0</v>
      </c>
      <c r="J28" s="270">
        <v>0</v>
      </c>
      <c r="K28" s="270">
        <v>0</v>
      </c>
      <c r="L28" s="317">
        <f t="shared" si="1"/>
        <v>0</v>
      </c>
      <c r="M28" s="320">
        <f t="shared" si="2"/>
        <v>1314</v>
      </c>
      <c r="N28" s="290" t="s">
        <v>764</v>
      </c>
    </row>
    <row r="29" spans="1:14" s="477" customFormat="1" ht="16.5" customHeight="1">
      <c r="A29" s="286"/>
      <c r="B29" s="291" t="s">
        <v>23</v>
      </c>
      <c r="C29" s="246">
        <f>SUM(C27:C28)</f>
        <v>7896.6</v>
      </c>
      <c r="D29" s="246">
        <f>SUM(D27:D28)</f>
        <v>814</v>
      </c>
      <c r="E29" s="246">
        <f>SUM(E27:E28)</f>
        <v>1364.4</v>
      </c>
      <c r="F29" s="463">
        <f t="shared" si="0"/>
        <v>10075</v>
      </c>
      <c r="G29" s="246">
        <f>SUM(G27:G28)</f>
        <v>0</v>
      </c>
      <c r="H29" s="246">
        <f>SUM(H27:H28)</f>
        <v>0</v>
      </c>
      <c r="I29" s="246">
        <f>SUM(I27:I28)</f>
        <v>0</v>
      </c>
      <c r="J29" s="246">
        <f>SUM(J27:J28)</f>
        <v>0</v>
      </c>
      <c r="K29" s="246">
        <f>SUM(K27:K28)</f>
        <v>0</v>
      </c>
      <c r="L29" s="463">
        <f t="shared" si="1"/>
        <v>0</v>
      </c>
      <c r="M29" s="371">
        <f t="shared" si="2"/>
        <v>10075</v>
      </c>
      <c r="N29" s="381"/>
    </row>
    <row r="30" spans="1:14" s="477" customFormat="1" ht="15.75" customHeight="1">
      <c r="A30" s="286">
        <v>4</v>
      </c>
      <c r="B30" s="287" t="s">
        <v>765</v>
      </c>
      <c r="C30" s="269"/>
      <c r="D30" s="269"/>
      <c r="E30" s="269"/>
      <c r="F30" s="317">
        <f t="shared" si="0"/>
        <v>0</v>
      </c>
      <c r="G30" s="269"/>
      <c r="H30" s="269"/>
      <c r="I30" s="269"/>
      <c r="J30" s="269"/>
      <c r="K30" s="269"/>
      <c r="L30" s="317">
        <f t="shared" si="1"/>
        <v>0</v>
      </c>
      <c r="M30" s="320">
        <f t="shared" si="2"/>
        <v>0</v>
      </c>
      <c r="N30" s="381"/>
    </row>
    <row r="31" spans="1:14" s="477" customFormat="1" ht="70.5" customHeight="1">
      <c r="A31" s="267">
        <v>1</v>
      </c>
      <c r="B31" s="290" t="s">
        <v>766</v>
      </c>
      <c r="C31" s="270">
        <v>0</v>
      </c>
      <c r="D31" s="270">
        <v>765.4</v>
      </c>
      <c r="E31" s="270">
        <v>198.3</v>
      </c>
      <c r="F31" s="317">
        <f t="shared" si="0"/>
        <v>963.7</v>
      </c>
      <c r="G31" s="270">
        <v>0</v>
      </c>
      <c r="H31" s="269"/>
      <c r="I31" s="269"/>
      <c r="J31" s="269"/>
      <c r="K31" s="269"/>
      <c r="L31" s="317">
        <f t="shared" si="1"/>
        <v>0</v>
      </c>
      <c r="M31" s="320">
        <f t="shared" si="2"/>
        <v>963.7</v>
      </c>
      <c r="N31" s="290" t="s">
        <v>767</v>
      </c>
    </row>
    <row r="32" spans="1:14" s="477" customFormat="1" ht="19.5" customHeight="1">
      <c r="A32" s="286"/>
      <c r="B32" s="291" t="s">
        <v>23</v>
      </c>
      <c r="C32" s="246">
        <f>SUM(C31)</f>
        <v>0</v>
      </c>
      <c r="D32" s="246">
        <f>SUM(D31)</f>
        <v>765.4</v>
      </c>
      <c r="E32" s="246">
        <f>SUM(E31)</f>
        <v>198.3</v>
      </c>
      <c r="F32" s="463">
        <f t="shared" si="0"/>
        <v>963.7</v>
      </c>
      <c r="G32" s="246">
        <f>SUM(G31)</f>
        <v>0</v>
      </c>
      <c r="H32" s="246">
        <f>SUM(H31)</f>
        <v>0</v>
      </c>
      <c r="I32" s="246">
        <f>SUM(I31)</f>
        <v>0</v>
      </c>
      <c r="J32" s="246">
        <f>SUM(J31)</f>
        <v>0</v>
      </c>
      <c r="K32" s="246">
        <f>SUM(K31)</f>
        <v>0</v>
      </c>
      <c r="L32" s="463">
        <f t="shared" si="1"/>
        <v>0</v>
      </c>
      <c r="M32" s="371">
        <f t="shared" si="2"/>
        <v>963.7</v>
      </c>
      <c r="N32" s="381"/>
    </row>
    <row r="33" spans="1:14" ht="19.5" customHeight="1">
      <c r="A33" s="286">
        <v>5</v>
      </c>
      <c r="B33" s="287" t="s">
        <v>147</v>
      </c>
      <c r="C33" s="293"/>
      <c r="D33" s="293"/>
      <c r="E33" s="293"/>
      <c r="F33" s="317">
        <f t="shared" si="0"/>
        <v>0</v>
      </c>
      <c r="G33" s="293"/>
      <c r="H33" s="293"/>
      <c r="I33" s="293"/>
      <c r="J33" s="293"/>
      <c r="K33" s="293"/>
      <c r="L33" s="317">
        <f t="shared" si="1"/>
        <v>0</v>
      </c>
      <c r="M33" s="320">
        <f t="shared" si="2"/>
        <v>0</v>
      </c>
      <c r="N33" s="284"/>
    </row>
    <row r="34" spans="1:14" s="486" customFormat="1" ht="19.5" customHeight="1">
      <c r="A34" s="267">
        <v>1</v>
      </c>
      <c r="B34" s="292" t="s">
        <v>170</v>
      </c>
      <c r="C34" s="270"/>
      <c r="D34" s="270">
        <v>832.6</v>
      </c>
      <c r="E34" s="270">
        <v>454.1</v>
      </c>
      <c r="F34" s="317">
        <f t="shared" si="0"/>
        <v>1286.7</v>
      </c>
      <c r="G34" s="270"/>
      <c r="H34" s="270"/>
      <c r="I34" s="270"/>
      <c r="J34" s="270"/>
      <c r="K34" s="270"/>
      <c r="L34" s="317">
        <f t="shared" si="1"/>
        <v>0</v>
      </c>
      <c r="M34" s="320">
        <f t="shared" si="2"/>
        <v>1286.7</v>
      </c>
      <c r="N34" s="290" t="s">
        <v>858</v>
      </c>
    </row>
    <row r="35" spans="1:14" s="486" customFormat="1" ht="19.5" customHeight="1">
      <c r="A35" s="267">
        <v>2</v>
      </c>
      <c r="B35" s="292" t="s">
        <v>169</v>
      </c>
      <c r="C35" s="270">
        <v>0</v>
      </c>
      <c r="D35" s="270">
        <v>1281.9</v>
      </c>
      <c r="E35" s="270">
        <v>924.6</v>
      </c>
      <c r="F35" s="317">
        <f t="shared" si="0"/>
        <v>2206.5</v>
      </c>
      <c r="G35" s="270">
        <v>0</v>
      </c>
      <c r="H35" s="270"/>
      <c r="I35" s="270"/>
      <c r="J35" s="270"/>
      <c r="K35" s="270"/>
      <c r="L35" s="317">
        <f t="shared" si="1"/>
        <v>0</v>
      </c>
      <c r="M35" s="320">
        <f t="shared" si="2"/>
        <v>2206.5</v>
      </c>
      <c r="N35" s="290" t="s">
        <v>859</v>
      </c>
    </row>
    <row r="36" spans="1:14" s="477" customFormat="1" ht="19.5" customHeight="1">
      <c r="A36" s="286"/>
      <c r="B36" s="291" t="s">
        <v>42</v>
      </c>
      <c r="C36" s="246">
        <f>SUM(C34:C35)</f>
        <v>0</v>
      </c>
      <c r="D36" s="246">
        <f>SUM(D34:D35)</f>
        <v>2114.5</v>
      </c>
      <c r="E36" s="246">
        <f>SUM(E34:E35)</f>
        <v>1378.7</v>
      </c>
      <c r="F36" s="463">
        <f t="shared" si="0"/>
        <v>3493.2</v>
      </c>
      <c r="G36" s="246">
        <f>SUM(G34:G35)</f>
        <v>0</v>
      </c>
      <c r="H36" s="246">
        <f>SUM(H34:H35)</f>
        <v>0</v>
      </c>
      <c r="I36" s="246">
        <f>SUM(I34:I35)</f>
        <v>0</v>
      </c>
      <c r="J36" s="246">
        <f>SUM(J34:J35)</f>
        <v>0</v>
      </c>
      <c r="K36" s="246">
        <f>SUM(K34:K35)</f>
        <v>0</v>
      </c>
      <c r="L36" s="463">
        <f t="shared" si="1"/>
        <v>0</v>
      </c>
      <c r="M36" s="371">
        <f t="shared" si="2"/>
        <v>3493.2</v>
      </c>
      <c r="N36" s="285"/>
    </row>
    <row r="37" spans="1:14" s="477" customFormat="1" ht="21" customHeight="1">
      <c r="A37" s="286">
        <v>6</v>
      </c>
      <c r="B37" s="287" t="s">
        <v>768</v>
      </c>
      <c r="C37" s="269"/>
      <c r="D37" s="269"/>
      <c r="E37" s="269"/>
      <c r="F37" s="317">
        <f t="shared" si="0"/>
        <v>0</v>
      </c>
      <c r="G37" s="269"/>
      <c r="H37" s="269"/>
      <c r="I37" s="269"/>
      <c r="J37" s="269"/>
      <c r="K37" s="269"/>
      <c r="L37" s="317">
        <f t="shared" si="1"/>
        <v>0</v>
      </c>
      <c r="M37" s="320">
        <f t="shared" si="2"/>
        <v>0</v>
      </c>
      <c r="N37" s="285"/>
    </row>
    <row r="38" spans="1:14" s="477" customFormat="1" ht="51.75" customHeight="1">
      <c r="A38" s="267">
        <v>1</v>
      </c>
      <c r="B38" s="290" t="s">
        <v>769</v>
      </c>
      <c r="C38" s="270">
        <v>0</v>
      </c>
      <c r="D38" s="270">
        <v>945.5</v>
      </c>
      <c r="E38" s="270">
        <v>570</v>
      </c>
      <c r="F38" s="317">
        <f t="shared" si="0"/>
        <v>1515.5</v>
      </c>
      <c r="G38" s="270">
        <v>0</v>
      </c>
      <c r="H38" s="269"/>
      <c r="I38" s="269"/>
      <c r="J38" s="269"/>
      <c r="K38" s="269"/>
      <c r="L38" s="317">
        <f t="shared" si="1"/>
        <v>0</v>
      </c>
      <c r="M38" s="320">
        <f t="shared" si="2"/>
        <v>1515.5</v>
      </c>
      <c r="N38" s="284" t="s">
        <v>764</v>
      </c>
    </row>
    <row r="39" spans="1:14" s="477" customFormat="1" ht="19.5" customHeight="1">
      <c r="A39" s="286"/>
      <c r="B39" s="291" t="s">
        <v>42</v>
      </c>
      <c r="C39" s="246">
        <f>SUM(C38)</f>
        <v>0</v>
      </c>
      <c r="D39" s="246">
        <f>SUM(D38)</f>
        <v>945.5</v>
      </c>
      <c r="E39" s="246">
        <f>SUM(E38)</f>
        <v>570</v>
      </c>
      <c r="F39" s="463">
        <f t="shared" si="0"/>
        <v>1515.5</v>
      </c>
      <c r="G39" s="246">
        <f>SUM(G38)</f>
        <v>0</v>
      </c>
      <c r="H39" s="246">
        <f>SUM(H38)</f>
        <v>0</v>
      </c>
      <c r="I39" s="246">
        <f>SUM(I38)</f>
        <v>0</v>
      </c>
      <c r="J39" s="246">
        <f>SUM(J38)</f>
        <v>0</v>
      </c>
      <c r="K39" s="246">
        <f>SUM(K38)</f>
        <v>0</v>
      </c>
      <c r="L39" s="463">
        <f t="shared" si="1"/>
        <v>0</v>
      </c>
      <c r="M39" s="371">
        <f t="shared" si="2"/>
        <v>1515.5</v>
      </c>
      <c r="N39" s="285"/>
    </row>
    <row r="40" spans="1:14" ht="19.5" customHeight="1">
      <c r="A40" s="286">
        <v>7</v>
      </c>
      <c r="B40" s="287" t="s">
        <v>371</v>
      </c>
      <c r="C40" s="288"/>
      <c r="D40" s="288"/>
      <c r="E40" s="270"/>
      <c r="F40" s="317">
        <f t="shared" si="0"/>
        <v>0</v>
      </c>
      <c r="G40" s="288"/>
      <c r="H40" s="288"/>
      <c r="I40" s="288"/>
      <c r="J40" s="288"/>
      <c r="K40" s="288"/>
      <c r="L40" s="317">
        <f t="shared" si="1"/>
        <v>0</v>
      </c>
      <c r="M40" s="320">
        <f t="shared" si="2"/>
        <v>0</v>
      </c>
      <c r="N40" s="284"/>
    </row>
    <row r="41" spans="1:14" s="486" customFormat="1" ht="19.5" customHeight="1">
      <c r="A41" s="267">
        <v>1</v>
      </c>
      <c r="B41" s="491" t="s">
        <v>422</v>
      </c>
      <c r="C41" s="270"/>
      <c r="D41" s="270"/>
      <c r="E41" s="270"/>
      <c r="F41" s="317">
        <f t="shared" si="0"/>
        <v>0</v>
      </c>
      <c r="G41" s="270"/>
      <c r="H41" s="462"/>
      <c r="I41" s="590"/>
      <c r="J41" s="270">
        <v>805.5</v>
      </c>
      <c r="K41" s="289">
        <v>481</v>
      </c>
      <c r="L41" s="317">
        <f t="shared" si="1"/>
        <v>1286.5</v>
      </c>
      <c r="M41" s="320">
        <f t="shared" si="2"/>
        <v>1286.5</v>
      </c>
      <c r="N41" s="290" t="s">
        <v>588</v>
      </c>
    </row>
    <row r="42" spans="1:14" s="486" customFormat="1" ht="18.75" customHeight="1">
      <c r="A42" s="267">
        <v>2</v>
      </c>
      <c r="B42" s="462" t="s">
        <v>423</v>
      </c>
      <c r="C42" s="270"/>
      <c r="D42" s="270"/>
      <c r="E42" s="270"/>
      <c r="F42" s="317">
        <f t="shared" si="0"/>
        <v>0</v>
      </c>
      <c r="G42" s="270"/>
      <c r="H42" s="462"/>
      <c r="I42" s="270">
        <v>940.237</v>
      </c>
      <c r="J42" s="590"/>
      <c r="K42" s="289">
        <v>681</v>
      </c>
      <c r="L42" s="317">
        <f t="shared" si="1"/>
        <v>1621.237</v>
      </c>
      <c r="M42" s="320">
        <f t="shared" si="2"/>
        <v>1621.237</v>
      </c>
      <c r="N42" s="290" t="s">
        <v>586</v>
      </c>
    </row>
    <row r="43" spans="1:14" s="486" customFormat="1" ht="18.75" customHeight="1">
      <c r="A43" s="267">
        <v>3</v>
      </c>
      <c r="B43" s="462" t="s">
        <v>424</v>
      </c>
      <c r="C43" s="270"/>
      <c r="D43" s="270"/>
      <c r="E43" s="270"/>
      <c r="F43" s="317">
        <f t="shared" si="0"/>
        <v>0</v>
      </c>
      <c r="G43" s="270"/>
      <c r="H43" s="462"/>
      <c r="I43" s="270">
        <v>550.8</v>
      </c>
      <c r="J43" s="590"/>
      <c r="K43" s="289">
        <v>318.1</v>
      </c>
      <c r="L43" s="317">
        <f t="shared" si="1"/>
        <v>868.9</v>
      </c>
      <c r="M43" s="320">
        <f t="shared" si="2"/>
        <v>868.9</v>
      </c>
      <c r="N43" s="290" t="s">
        <v>588</v>
      </c>
    </row>
    <row r="44" spans="1:14" s="486" customFormat="1" ht="18.75" customHeight="1">
      <c r="A44" s="267">
        <v>4</v>
      </c>
      <c r="B44" s="462" t="s">
        <v>865</v>
      </c>
      <c r="C44" s="270"/>
      <c r="D44" s="270"/>
      <c r="E44" s="270"/>
      <c r="F44" s="317">
        <f t="shared" si="0"/>
        <v>0</v>
      </c>
      <c r="G44" s="270"/>
      <c r="H44" s="462"/>
      <c r="I44" s="591"/>
      <c r="J44" s="591">
        <v>1000</v>
      </c>
      <c r="K44" s="592">
        <v>715</v>
      </c>
      <c r="L44" s="317">
        <f t="shared" si="1"/>
        <v>1715</v>
      </c>
      <c r="M44" s="320">
        <f t="shared" si="2"/>
        <v>1715</v>
      </c>
      <c r="N44" s="290" t="s">
        <v>586</v>
      </c>
    </row>
    <row r="45" spans="1:14" s="486" customFormat="1" ht="18.75" customHeight="1">
      <c r="A45" s="267">
        <v>5</v>
      </c>
      <c r="B45" s="462" t="s">
        <v>866</v>
      </c>
      <c r="C45" s="270"/>
      <c r="D45" s="270"/>
      <c r="E45" s="270"/>
      <c r="F45" s="317">
        <f t="shared" si="0"/>
        <v>0</v>
      </c>
      <c r="G45" s="270">
        <v>0</v>
      </c>
      <c r="H45" s="462"/>
      <c r="I45" s="591">
        <v>527.144</v>
      </c>
      <c r="J45" s="591"/>
      <c r="K45" s="592">
        <v>324</v>
      </c>
      <c r="L45" s="317">
        <f t="shared" si="1"/>
        <v>851.144</v>
      </c>
      <c r="M45" s="320">
        <f t="shared" si="2"/>
        <v>851.144</v>
      </c>
      <c r="N45" s="290" t="s">
        <v>586</v>
      </c>
    </row>
    <row r="46" spans="1:14" s="477" customFormat="1" ht="18.75" customHeight="1">
      <c r="A46" s="286"/>
      <c r="B46" s="291" t="s">
        <v>42</v>
      </c>
      <c r="C46" s="246">
        <f>SUM(C41:C45)</f>
        <v>0</v>
      </c>
      <c r="D46" s="246">
        <f>SUM(D41:D45)</f>
        <v>0</v>
      </c>
      <c r="E46" s="246">
        <f>SUM(E41:E45)</f>
        <v>0</v>
      </c>
      <c r="F46" s="463">
        <f t="shared" si="0"/>
        <v>0</v>
      </c>
      <c r="G46" s="246">
        <f>SUM(G41:G45)</f>
        <v>0</v>
      </c>
      <c r="H46" s="246">
        <f>SUM(H41:H45)</f>
        <v>0</v>
      </c>
      <c r="I46" s="246">
        <f>SUM(I41:I45)</f>
        <v>2018.1809999999998</v>
      </c>
      <c r="J46" s="246">
        <f>SUM(J41:J45)</f>
        <v>1805.5</v>
      </c>
      <c r="K46" s="246">
        <f>SUM(K41:K45)</f>
        <v>2519.1</v>
      </c>
      <c r="L46" s="463">
        <f t="shared" si="1"/>
        <v>6342.780999999999</v>
      </c>
      <c r="M46" s="371">
        <f t="shared" si="2"/>
        <v>6342.780999999999</v>
      </c>
      <c r="N46" s="285"/>
    </row>
    <row r="47" spans="1:14" ht="18.75" customHeight="1">
      <c r="A47" s="286">
        <v>8</v>
      </c>
      <c r="B47" s="287" t="s">
        <v>425</v>
      </c>
      <c r="C47" s="293"/>
      <c r="D47" s="293"/>
      <c r="E47" s="293"/>
      <c r="F47" s="317">
        <f t="shared" si="0"/>
        <v>0</v>
      </c>
      <c r="G47" s="293"/>
      <c r="H47" s="293"/>
      <c r="I47" s="293"/>
      <c r="J47" s="293"/>
      <c r="K47" s="293"/>
      <c r="L47" s="317">
        <f t="shared" si="1"/>
        <v>0</v>
      </c>
      <c r="M47" s="320">
        <f t="shared" si="2"/>
        <v>0</v>
      </c>
      <c r="N47" s="290"/>
    </row>
    <row r="48" spans="1:14" s="486" customFormat="1" ht="33" customHeight="1">
      <c r="A48" s="267">
        <v>1</v>
      </c>
      <c r="B48" s="290" t="s">
        <v>426</v>
      </c>
      <c r="C48" s="270">
        <v>0</v>
      </c>
      <c r="D48" s="270"/>
      <c r="E48" s="270"/>
      <c r="F48" s="317">
        <f t="shared" si="0"/>
        <v>0</v>
      </c>
      <c r="G48" s="270">
        <v>0</v>
      </c>
      <c r="H48" s="270"/>
      <c r="I48" s="270"/>
      <c r="J48" s="289">
        <v>2536.5</v>
      </c>
      <c r="K48" s="289">
        <v>1233.4</v>
      </c>
      <c r="L48" s="317">
        <f t="shared" si="1"/>
        <v>3769.9</v>
      </c>
      <c r="M48" s="320">
        <f t="shared" si="2"/>
        <v>3769.9</v>
      </c>
      <c r="N48" s="290" t="s">
        <v>587</v>
      </c>
    </row>
    <row r="49" spans="1:14" s="477" customFormat="1" ht="17.25" customHeight="1">
      <c r="A49" s="286"/>
      <c r="B49" s="291" t="s">
        <v>42</v>
      </c>
      <c r="C49" s="246">
        <f>SUM(C48)</f>
        <v>0</v>
      </c>
      <c r="D49" s="246">
        <f>SUM(D48)</f>
        <v>0</v>
      </c>
      <c r="E49" s="246">
        <f>SUM(E48)</f>
        <v>0</v>
      </c>
      <c r="F49" s="463">
        <f t="shared" si="0"/>
        <v>0</v>
      </c>
      <c r="G49" s="246">
        <f>SUM(G48)</f>
        <v>0</v>
      </c>
      <c r="H49" s="246">
        <f>SUM(H48)</f>
        <v>0</v>
      </c>
      <c r="I49" s="246">
        <f>SUM(I48)</f>
        <v>0</v>
      </c>
      <c r="J49" s="246">
        <f>SUM(J48)</f>
        <v>2536.5</v>
      </c>
      <c r="K49" s="246">
        <f>SUM(K48)</f>
        <v>1233.4</v>
      </c>
      <c r="L49" s="463">
        <f t="shared" si="1"/>
        <v>3769.9</v>
      </c>
      <c r="M49" s="371">
        <f t="shared" si="2"/>
        <v>3769.9</v>
      </c>
      <c r="N49" s="285"/>
    </row>
    <row r="50" spans="1:14" ht="17.25" customHeight="1">
      <c r="A50" s="286">
        <v>9</v>
      </c>
      <c r="B50" s="287" t="s">
        <v>162</v>
      </c>
      <c r="C50" s="288"/>
      <c r="D50" s="288"/>
      <c r="E50" s="288"/>
      <c r="F50" s="317">
        <f t="shared" si="0"/>
        <v>0</v>
      </c>
      <c r="G50" s="288"/>
      <c r="H50" s="288"/>
      <c r="I50" s="288"/>
      <c r="J50" s="288"/>
      <c r="K50" s="288"/>
      <c r="L50" s="317">
        <f t="shared" si="1"/>
        <v>0</v>
      </c>
      <c r="M50" s="320">
        <f t="shared" si="2"/>
        <v>0</v>
      </c>
      <c r="N50" s="284"/>
    </row>
    <row r="51" spans="1:14" ht="30" customHeight="1">
      <c r="A51" s="267">
        <v>1</v>
      </c>
      <c r="B51" s="290" t="s">
        <v>163</v>
      </c>
      <c r="C51" s="288"/>
      <c r="D51" s="288">
        <v>765.8</v>
      </c>
      <c r="E51" s="270">
        <v>554.1</v>
      </c>
      <c r="F51" s="317">
        <f t="shared" si="0"/>
        <v>1319.9</v>
      </c>
      <c r="G51" s="288"/>
      <c r="H51" s="288"/>
      <c r="I51" s="288"/>
      <c r="J51" s="288"/>
      <c r="K51" s="288"/>
      <c r="L51" s="317">
        <f t="shared" si="1"/>
        <v>0</v>
      </c>
      <c r="M51" s="320">
        <f t="shared" si="2"/>
        <v>1319.9</v>
      </c>
      <c r="N51" s="290" t="s">
        <v>649</v>
      </c>
    </row>
    <row r="52" spans="1:14" s="486" customFormat="1" ht="30" customHeight="1">
      <c r="A52" s="267">
        <v>2</v>
      </c>
      <c r="B52" s="292" t="s">
        <v>867</v>
      </c>
      <c r="C52" s="270">
        <v>0</v>
      </c>
      <c r="D52" s="492">
        <v>513.7</v>
      </c>
      <c r="E52" s="548">
        <v>433</v>
      </c>
      <c r="F52" s="317">
        <f t="shared" si="0"/>
        <v>946.7</v>
      </c>
      <c r="G52" s="270">
        <v>0</v>
      </c>
      <c r="H52" s="270"/>
      <c r="I52" s="270"/>
      <c r="J52" s="270"/>
      <c r="K52" s="270"/>
      <c r="L52" s="317">
        <f t="shared" si="1"/>
        <v>0</v>
      </c>
      <c r="M52" s="320">
        <f t="shared" si="2"/>
        <v>946.7</v>
      </c>
      <c r="N52" s="290" t="s">
        <v>649</v>
      </c>
    </row>
    <row r="53" spans="1:14" s="477" customFormat="1" ht="21.75" customHeight="1">
      <c r="A53" s="286"/>
      <c r="B53" s="295" t="s">
        <v>23</v>
      </c>
      <c r="C53" s="246">
        <f>SUM(C51:C52)</f>
        <v>0</v>
      </c>
      <c r="D53" s="246">
        <f>SUM(D51:D52)</f>
        <v>1279.5</v>
      </c>
      <c r="E53" s="246">
        <f>SUM(E51:E52)</f>
        <v>987.1</v>
      </c>
      <c r="F53" s="463">
        <f t="shared" si="0"/>
        <v>2266.6</v>
      </c>
      <c r="G53" s="246">
        <f>SUM(G51:G52)</f>
        <v>0</v>
      </c>
      <c r="H53" s="246">
        <f>SUM(H51:H52)</f>
        <v>0</v>
      </c>
      <c r="I53" s="246">
        <f>SUM(I51:I52)</f>
        <v>0</v>
      </c>
      <c r="J53" s="246">
        <f>SUM(J51:J52)</f>
        <v>0</v>
      </c>
      <c r="K53" s="246">
        <f>SUM(K51:K52)</f>
        <v>0</v>
      </c>
      <c r="L53" s="463">
        <f t="shared" si="1"/>
        <v>0</v>
      </c>
      <c r="M53" s="371">
        <f t="shared" si="2"/>
        <v>2266.6</v>
      </c>
      <c r="N53" s="285"/>
    </row>
    <row r="54" spans="1:14" ht="21.75" customHeight="1">
      <c r="A54" s="286">
        <v>10</v>
      </c>
      <c r="B54" s="287" t="s">
        <v>637</v>
      </c>
      <c r="C54" s="293"/>
      <c r="D54" s="293"/>
      <c r="E54" s="293"/>
      <c r="F54" s="317">
        <f t="shared" si="0"/>
        <v>0</v>
      </c>
      <c r="G54" s="293"/>
      <c r="H54" s="293"/>
      <c r="I54" s="293"/>
      <c r="J54" s="293"/>
      <c r="K54" s="293"/>
      <c r="L54" s="317">
        <f t="shared" si="1"/>
        <v>0</v>
      </c>
      <c r="M54" s="320">
        <f t="shared" si="2"/>
        <v>0</v>
      </c>
      <c r="N54" s="284"/>
    </row>
    <row r="55" spans="1:14" s="486" customFormat="1" ht="21.75" customHeight="1">
      <c r="A55" s="267">
        <v>1</v>
      </c>
      <c r="B55" s="292" t="s">
        <v>638</v>
      </c>
      <c r="C55" s="270">
        <v>0</v>
      </c>
      <c r="D55" s="270"/>
      <c r="E55" s="270"/>
      <c r="F55" s="317">
        <f t="shared" si="0"/>
        <v>0</v>
      </c>
      <c r="G55" s="270">
        <v>0</v>
      </c>
      <c r="H55" s="270"/>
      <c r="I55" s="270"/>
      <c r="J55" s="541">
        <v>752</v>
      </c>
      <c r="K55" s="541">
        <v>287.1</v>
      </c>
      <c r="L55" s="317">
        <f t="shared" si="1"/>
        <v>1039.1</v>
      </c>
      <c r="M55" s="320">
        <f t="shared" si="2"/>
        <v>1039.1</v>
      </c>
      <c r="N55" s="290" t="s">
        <v>650</v>
      </c>
    </row>
    <row r="56" spans="1:14" s="477" customFormat="1" ht="21.75" customHeight="1">
      <c r="A56" s="286"/>
      <c r="B56" s="291" t="s">
        <v>42</v>
      </c>
      <c r="C56" s="246">
        <f>SUM(C55:C55)</f>
        <v>0</v>
      </c>
      <c r="D56" s="246">
        <f>SUM(D55:D55)</f>
        <v>0</v>
      </c>
      <c r="E56" s="246">
        <f>SUM(E55:E55)</f>
        <v>0</v>
      </c>
      <c r="F56" s="463">
        <f t="shared" si="0"/>
        <v>0</v>
      </c>
      <c r="G56" s="246">
        <f>SUM(G55:G55)</f>
        <v>0</v>
      </c>
      <c r="H56" s="246">
        <f>SUM(H55:H55)</f>
        <v>0</v>
      </c>
      <c r="I56" s="246">
        <f>SUM(I55:I55)</f>
        <v>0</v>
      </c>
      <c r="J56" s="246">
        <f>SUM(J55:J55)</f>
        <v>752</v>
      </c>
      <c r="K56" s="246">
        <f>SUM(K55:K55)</f>
        <v>287.1</v>
      </c>
      <c r="L56" s="463">
        <f t="shared" si="1"/>
        <v>1039.1</v>
      </c>
      <c r="M56" s="371">
        <f t="shared" si="2"/>
        <v>1039.1</v>
      </c>
      <c r="N56" s="285"/>
    </row>
    <row r="57" spans="1:14" s="477" customFormat="1" ht="21.75" customHeight="1">
      <c r="A57" s="286">
        <v>11</v>
      </c>
      <c r="B57" s="287" t="s">
        <v>770</v>
      </c>
      <c r="C57" s="269"/>
      <c r="D57" s="269"/>
      <c r="E57" s="269"/>
      <c r="F57" s="317">
        <f t="shared" si="0"/>
        <v>0</v>
      </c>
      <c r="G57" s="269"/>
      <c r="H57" s="269"/>
      <c r="I57" s="269"/>
      <c r="J57" s="269"/>
      <c r="K57" s="269"/>
      <c r="L57" s="317">
        <f t="shared" si="1"/>
        <v>0</v>
      </c>
      <c r="M57" s="320">
        <f t="shared" si="2"/>
        <v>0</v>
      </c>
      <c r="N57" s="285"/>
    </row>
    <row r="58" spans="1:14" s="477" customFormat="1" ht="21.75" customHeight="1">
      <c r="A58" s="286"/>
      <c r="B58" s="290" t="s">
        <v>771</v>
      </c>
      <c r="C58" s="270">
        <v>0</v>
      </c>
      <c r="D58" s="269"/>
      <c r="E58" s="269"/>
      <c r="F58" s="317">
        <f t="shared" si="0"/>
        <v>0</v>
      </c>
      <c r="G58" s="270">
        <v>0</v>
      </c>
      <c r="H58" s="269"/>
      <c r="I58" s="269"/>
      <c r="J58" s="270">
        <v>538.5</v>
      </c>
      <c r="K58" s="270">
        <v>275.4</v>
      </c>
      <c r="L58" s="317">
        <f t="shared" si="1"/>
        <v>813.9</v>
      </c>
      <c r="M58" s="320">
        <f t="shared" si="2"/>
        <v>813.9</v>
      </c>
      <c r="N58" s="284" t="s">
        <v>772</v>
      </c>
    </row>
    <row r="59" spans="1:14" s="477" customFormat="1" ht="21.75" customHeight="1">
      <c r="A59" s="286"/>
      <c r="B59" s="291" t="s">
        <v>42</v>
      </c>
      <c r="C59" s="246">
        <f>SUM(C58)</f>
        <v>0</v>
      </c>
      <c r="D59" s="246">
        <f>SUM(D58)</f>
        <v>0</v>
      </c>
      <c r="E59" s="246">
        <f>SUM(E58)</f>
        <v>0</v>
      </c>
      <c r="F59" s="463">
        <f t="shared" si="0"/>
        <v>0</v>
      </c>
      <c r="G59" s="246">
        <f>SUM(G58)</f>
        <v>0</v>
      </c>
      <c r="H59" s="246">
        <f>SUM(H58)</f>
        <v>0</v>
      </c>
      <c r="I59" s="246">
        <f>SUM(I58)</f>
        <v>0</v>
      </c>
      <c r="J59" s="246">
        <f>SUM(J58)</f>
        <v>538.5</v>
      </c>
      <c r="K59" s="246">
        <f>SUM(K58)</f>
        <v>275.4</v>
      </c>
      <c r="L59" s="463">
        <f t="shared" si="1"/>
        <v>813.9</v>
      </c>
      <c r="M59" s="371">
        <f t="shared" si="2"/>
        <v>813.9</v>
      </c>
      <c r="N59" s="285"/>
    </row>
    <row r="60" spans="1:14" ht="21.75" customHeight="1">
      <c r="A60" s="286">
        <v>12</v>
      </c>
      <c r="B60" s="296" t="s">
        <v>369</v>
      </c>
      <c r="C60" s="270"/>
      <c r="D60" s="270"/>
      <c r="E60" s="270"/>
      <c r="F60" s="317">
        <f t="shared" si="0"/>
        <v>0</v>
      </c>
      <c r="G60" s="270"/>
      <c r="H60" s="270"/>
      <c r="I60" s="270"/>
      <c r="J60" s="270"/>
      <c r="K60" s="270"/>
      <c r="L60" s="317">
        <f t="shared" si="1"/>
        <v>0</v>
      </c>
      <c r="M60" s="320">
        <f t="shared" si="2"/>
        <v>0</v>
      </c>
      <c r="N60" s="284"/>
    </row>
    <row r="61" spans="1:14" ht="21.75" customHeight="1">
      <c r="A61" s="267">
        <v>1</v>
      </c>
      <c r="B61" s="267" t="s">
        <v>449</v>
      </c>
      <c r="C61" s="454"/>
      <c r="D61" s="175"/>
      <c r="E61" s="454"/>
      <c r="F61" s="317">
        <f t="shared" si="0"/>
        <v>0</v>
      </c>
      <c r="G61" s="270"/>
      <c r="H61" s="289"/>
      <c r="I61" s="263"/>
      <c r="J61" s="549">
        <v>920.7</v>
      </c>
      <c r="K61" s="289">
        <v>459.7</v>
      </c>
      <c r="L61" s="317">
        <f t="shared" si="1"/>
        <v>1380.4</v>
      </c>
      <c r="M61" s="320">
        <f t="shared" si="2"/>
        <v>1380.4</v>
      </c>
      <c r="N61" s="284" t="s">
        <v>588</v>
      </c>
    </row>
    <row r="62" spans="1:14" ht="21.75" customHeight="1">
      <c r="A62" s="267">
        <v>2</v>
      </c>
      <c r="B62" s="267" t="s">
        <v>159</v>
      </c>
      <c r="C62" s="270"/>
      <c r="D62" s="175"/>
      <c r="E62" s="270"/>
      <c r="F62" s="317">
        <f t="shared" si="0"/>
        <v>0</v>
      </c>
      <c r="G62" s="270"/>
      <c r="H62" s="289"/>
      <c r="I62" s="263"/>
      <c r="J62" s="549">
        <v>976.5</v>
      </c>
      <c r="K62" s="289">
        <v>490.3</v>
      </c>
      <c r="L62" s="317">
        <f t="shared" si="1"/>
        <v>1466.8</v>
      </c>
      <c r="M62" s="320">
        <f t="shared" si="2"/>
        <v>1466.8</v>
      </c>
      <c r="N62" s="284" t="s">
        <v>588</v>
      </c>
    </row>
    <row r="63" spans="1:14" ht="21.75" customHeight="1">
      <c r="A63" s="267">
        <v>3</v>
      </c>
      <c r="B63" s="267" t="s">
        <v>160</v>
      </c>
      <c r="C63" s="270"/>
      <c r="D63" s="175"/>
      <c r="E63" s="270"/>
      <c r="F63" s="317">
        <f t="shared" si="0"/>
        <v>0</v>
      </c>
      <c r="G63" s="270"/>
      <c r="H63" s="289"/>
      <c r="I63" s="263"/>
      <c r="J63" s="549">
        <v>3017.2</v>
      </c>
      <c r="K63" s="289">
        <v>1542.5</v>
      </c>
      <c r="L63" s="317">
        <f t="shared" si="1"/>
        <v>4559.7</v>
      </c>
      <c r="M63" s="320">
        <f t="shared" si="2"/>
        <v>4559.7</v>
      </c>
      <c r="N63" s="284" t="s">
        <v>588</v>
      </c>
    </row>
    <row r="64" spans="1:14" ht="21.75" customHeight="1">
      <c r="A64" s="267">
        <v>4</v>
      </c>
      <c r="B64" s="267" t="s">
        <v>161</v>
      </c>
      <c r="C64" s="270"/>
      <c r="D64" s="175"/>
      <c r="E64" s="270"/>
      <c r="F64" s="317">
        <f t="shared" si="0"/>
        <v>0</v>
      </c>
      <c r="G64" s="270"/>
      <c r="H64" s="289"/>
      <c r="I64" s="549">
        <v>1009.2</v>
      </c>
      <c r="J64" s="263"/>
      <c r="K64" s="289">
        <v>707.2</v>
      </c>
      <c r="L64" s="317">
        <f t="shared" si="1"/>
        <v>1716.4</v>
      </c>
      <c r="M64" s="320">
        <f t="shared" si="2"/>
        <v>1716.4</v>
      </c>
      <c r="N64" s="284" t="s">
        <v>588</v>
      </c>
    </row>
    <row r="65" spans="1:14" ht="21.75" customHeight="1">
      <c r="A65" s="267">
        <v>5</v>
      </c>
      <c r="B65" s="267" t="s">
        <v>516</v>
      </c>
      <c r="C65" s="270"/>
      <c r="D65" s="175"/>
      <c r="E65" s="270"/>
      <c r="F65" s="317">
        <f t="shared" si="0"/>
        <v>0</v>
      </c>
      <c r="G65" s="270"/>
      <c r="H65" s="289"/>
      <c r="I65" s="549">
        <v>1206.1</v>
      </c>
      <c r="J65" s="549"/>
      <c r="K65" s="289">
        <v>566.6</v>
      </c>
      <c r="L65" s="317">
        <f t="shared" si="1"/>
        <v>1772.6999999999998</v>
      </c>
      <c r="M65" s="320">
        <f t="shared" si="2"/>
        <v>1772.6999999999998</v>
      </c>
      <c r="N65" s="284" t="s">
        <v>588</v>
      </c>
    </row>
    <row r="66" spans="1:14" ht="21.75" customHeight="1">
      <c r="A66" s="267">
        <v>6</v>
      </c>
      <c r="B66" s="267" t="s">
        <v>517</v>
      </c>
      <c r="C66" s="270"/>
      <c r="D66" s="175"/>
      <c r="E66" s="270"/>
      <c r="F66" s="317">
        <f t="shared" si="0"/>
        <v>0</v>
      </c>
      <c r="G66" s="270"/>
      <c r="H66" s="289"/>
      <c r="I66" s="549"/>
      <c r="J66" s="301">
        <v>1053</v>
      </c>
      <c r="K66" s="289">
        <v>607</v>
      </c>
      <c r="L66" s="317">
        <f t="shared" si="1"/>
        <v>1660</v>
      </c>
      <c r="M66" s="320">
        <f t="shared" si="2"/>
        <v>1660</v>
      </c>
      <c r="N66" s="284" t="s">
        <v>588</v>
      </c>
    </row>
    <row r="67" spans="1:14" ht="21.75" customHeight="1">
      <c r="A67" s="267">
        <v>7</v>
      </c>
      <c r="B67" s="267" t="s">
        <v>616</v>
      </c>
      <c r="C67" s="270"/>
      <c r="D67" s="175"/>
      <c r="E67" s="270"/>
      <c r="F67" s="317">
        <f t="shared" si="0"/>
        <v>0</v>
      </c>
      <c r="G67" s="270"/>
      <c r="H67" s="289"/>
      <c r="I67" s="263"/>
      <c r="J67" s="263">
        <v>673.7</v>
      </c>
      <c r="K67" s="289">
        <v>316.4</v>
      </c>
      <c r="L67" s="317">
        <f t="shared" si="1"/>
        <v>990.1</v>
      </c>
      <c r="M67" s="320">
        <f t="shared" si="2"/>
        <v>990.1</v>
      </c>
      <c r="N67" s="284" t="s">
        <v>588</v>
      </c>
    </row>
    <row r="68" spans="1:14" ht="21.75" customHeight="1">
      <c r="A68" s="267">
        <v>8</v>
      </c>
      <c r="B68" s="267" t="s">
        <v>518</v>
      </c>
      <c r="C68" s="270"/>
      <c r="D68" s="175"/>
      <c r="E68" s="270"/>
      <c r="F68" s="317">
        <f t="shared" si="0"/>
        <v>0</v>
      </c>
      <c r="G68" s="270"/>
      <c r="H68" s="289"/>
      <c r="I68" s="549">
        <v>796.2</v>
      </c>
      <c r="J68" s="263"/>
      <c r="K68" s="289">
        <v>398.2</v>
      </c>
      <c r="L68" s="317">
        <f t="shared" si="1"/>
        <v>1194.4</v>
      </c>
      <c r="M68" s="320">
        <f t="shared" si="2"/>
        <v>1194.4</v>
      </c>
      <c r="N68" s="284" t="s">
        <v>588</v>
      </c>
    </row>
    <row r="69" spans="1:14" ht="21.75" customHeight="1">
      <c r="A69" s="267">
        <v>9</v>
      </c>
      <c r="B69" s="267" t="s">
        <v>427</v>
      </c>
      <c r="C69" s="270"/>
      <c r="D69" s="175"/>
      <c r="E69" s="270"/>
      <c r="F69" s="317">
        <f t="shared" si="0"/>
        <v>0</v>
      </c>
      <c r="G69" s="270"/>
      <c r="H69" s="289"/>
      <c r="I69" s="549">
        <v>808.7</v>
      </c>
      <c r="J69" s="263"/>
      <c r="K69" s="289">
        <v>408.2</v>
      </c>
      <c r="L69" s="317">
        <f t="shared" si="1"/>
        <v>1216.9</v>
      </c>
      <c r="M69" s="320">
        <f t="shared" si="2"/>
        <v>1216.9</v>
      </c>
      <c r="N69" s="284" t="s">
        <v>588</v>
      </c>
    </row>
    <row r="70" spans="1:14" ht="21.75" customHeight="1">
      <c r="A70" s="267">
        <v>10</v>
      </c>
      <c r="B70" s="267" t="s">
        <v>773</v>
      </c>
      <c r="C70" s="270"/>
      <c r="D70" s="175"/>
      <c r="E70" s="270"/>
      <c r="F70" s="317">
        <f aca="true" t="shared" si="3" ref="F70:F122">C70+D70+E70</f>
        <v>0</v>
      </c>
      <c r="G70" s="270"/>
      <c r="H70" s="289"/>
      <c r="I70" s="263">
        <v>578.8</v>
      </c>
      <c r="J70" s="549"/>
      <c r="K70" s="289">
        <v>486.5</v>
      </c>
      <c r="L70" s="317">
        <f aca="true" t="shared" si="4" ref="L70:L122">G70+H70+I70+J70+K70</f>
        <v>1065.3</v>
      </c>
      <c r="M70" s="320">
        <f aca="true" t="shared" si="5" ref="M70:M121">F70+L70</f>
        <v>1065.3</v>
      </c>
      <c r="N70" s="284" t="s">
        <v>588</v>
      </c>
    </row>
    <row r="71" spans="1:14" ht="21.75" customHeight="1">
      <c r="A71" s="267">
        <v>11</v>
      </c>
      <c r="B71" s="267" t="s">
        <v>590</v>
      </c>
      <c r="C71" s="270"/>
      <c r="D71" s="175">
        <v>2413.2</v>
      </c>
      <c r="E71" s="270">
        <v>1387.3</v>
      </c>
      <c r="F71" s="317">
        <f t="shared" si="3"/>
        <v>3800.5</v>
      </c>
      <c r="G71" s="270"/>
      <c r="H71" s="289"/>
      <c r="I71" s="263"/>
      <c r="J71" s="549"/>
      <c r="K71" s="289"/>
      <c r="L71" s="317">
        <f t="shared" si="4"/>
        <v>0</v>
      </c>
      <c r="M71" s="320">
        <f t="shared" si="5"/>
        <v>3800.5</v>
      </c>
      <c r="N71" s="284" t="s">
        <v>588</v>
      </c>
    </row>
    <row r="72" spans="1:14" ht="21.75" customHeight="1">
      <c r="A72" s="267">
        <v>12</v>
      </c>
      <c r="B72" s="267" t="s">
        <v>370</v>
      </c>
      <c r="C72" s="270"/>
      <c r="D72" s="263">
        <v>1199.3</v>
      </c>
      <c r="E72" s="270">
        <v>575</v>
      </c>
      <c r="F72" s="317">
        <f t="shared" si="3"/>
        <v>1774.3</v>
      </c>
      <c r="G72" s="270"/>
      <c r="H72" s="289"/>
      <c r="I72" s="549"/>
      <c r="J72" s="263"/>
      <c r="K72" s="289"/>
      <c r="L72" s="317">
        <f t="shared" si="4"/>
        <v>0</v>
      </c>
      <c r="M72" s="320">
        <f t="shared" si="5"/>
        <v>1774.3</v>
      </c>
      <c r="N72" s="284" t="s">
        <v>588</v>
      </c>
    </row>
    <row r="73" spans="1:14" ht="21.75" customHeight="1">
      <c r="A73" s="267">
        <v>13</v>
      </c>
      <c r="B73" s="267" t="s">
        <v>639</v>
      </c>
      <c r="C73" s="270"/>
      <c r="D73" s="549"/>
      <c r="E73" s="270"/>
      <c r="F73" s="317">
        <f t="shared" si="3"/>
        <v>0</v>
      </c>
      <c r="G73" s="270"/>
      <c r="H73" s="289"/>
      <c r="I73" s="263"/>
      <c r="J73" s="273">
        <v>1050</v>
      </c>
      <c r="K73" s="289">
        <v>527.2</v>
      </c>
      <c r="L73" s="317">
        <f t="shared" si="4"/>
        <v>1577.2</v>
      </c>
      <c r="M73" s="320">
        <f t="shared" si="5"/>
        <v>1577.2</v>
      </c>
      <c r="N73" s="284" t="s">
        <v>588</v>
      </c>
    </row>
    <row r="74" spans="1:14" ht="21.75" customHeight="1">
      <c r="A74" s="267">
        <v>14</v>
      </c>
      <c r="B74" s="267" t="s">
        <v>640</v>
      </c>
      <c r="C74" s="270"/>
      <c r="D74" s="263">
        <v>614.6</v>
      </c>
      <c r="E74" s="270">
        <v>294.7</v>
      </c>
      <c r="F74" s="317">
        <f t="shared" si="3"/>
        <v>909.3</v>
      </c>
      <c r="G74" s="270"/>
      <c r="H74" s="289"/>
      <c r="I74" s="263"/>
      <c r="J74" s="301"/>
      <c r="K74" s="289"/>
      <c r="L74" s="317">
        <f t="shared" si="4"/>
        <v>0</v>
      </c>
      <c r="M74" s="320">
        <f t="shared" si="5"/>
        <v>909.3</v>
      </c>
      <c r="N74" s="284" t="s">
        <v>588</v>
      </c>
    </row>
    <row r="75" spans="1:14" ht="21.75" customHeight="1">
      <c r="A75" s="267">
        <v>15</v>
      </c>
      <c r="B75" s="267" t="s">
        <v>617</v>
      </c>
      <c r="C75" s="270"/>
      <c r="D75" s="549"/>
      <c r="E75" s="270"/>
      <c r="F75" s="317">
        <f t="shared" si="3"/>
        <v>0</v>
      </c>
      <c r="G75" s="270"/>
      <c r="H75" s="289"/>
      <c r="I75" s="263"/>
      <c r="J75" s="263">
        <v>637.7</v>
      </c>
      <c r="K75" s="289">
        <v>385.8</v>
      </c>
      <c r="L75" s="317">
        <f t="shared" si="4"/>
        <v>1023.5</v>
      </c>
      <c r="M75" s="320">
        <f t="shared" si="5"/>
        <v>1023.5</v>
      </c>
      <c r="N75" s="284" t="s">
        <v>588</v>
      </c>
    </row>
    <row r="76" spans="1:14" ht="21.75" customHeight="1">
      <c r="A76" s="267">
        <v>16</v>
      </c>
      <c r="B76" s="267" t="s">
        <v>868</v>
      </c>
      <c r="C76" s="270"/>
      <c r="D76" s="263"/>
      <c r="E76" s="270"/>
      <c r="F76" s="317">
        <f t="shared" si="3"/>
        <v>0</v>
      </c>
      <c r="G76" s="270">
        <v>510.4</v>
      </c>
      <c r="H76" s="289"/>
      <c r="I76" s="263"/>
      <c r="J76" s="549"/>
      <c r="K76" s="289">
        <v>2338.7</v>
      </c>
      <c r="L76" s="317">
        <f t="shared" si="4"/>
        <v>2849.1</v>
      </c>
      <c r="M76" s="320">
        <f t="shared" si="5"/>
        <v>2849.1</v>
      </c>
      <c r="N76" s="284" t="s">
        <v>588</v>
      </c>
    </row>
    <row r="77" spans="1:14" ht="48.75" customHeight="1">
      <c r="A77" s="267">
        <v>17</v>
      </c>
      <c r="B77" s="267" t="s">
        <v>519</v>
      </c>
      <c r="C77" s="270">
        <v>1702.6</v>
      </c>
      <c r="D77" s="270"/>
      <c r="E77" s="270">
        <v>1276.7</v>
      </c>
      <c r="F77" s="317">
        <f t="shared" si="3"/>
        <v>2979.3</v>
      </c>
      <c r="G77" s="289">
        <v>1375.2</v>
      </c>
      <c r="H77" s="289"/>
      <c r="I77" s="289"/>
      <c r="J77" s="289"/>
      <c r="K77" s="273">
        <v>1127.5</v>
      </c>
      <c r="L77" s="317">
        <f t="shared" si="4"/>
        <v>2502.7</v>
      </c>
      <c r="M77" s="320">
        <f t="shared" si="5"/>
        <v>5482</v>
      </c>
      <c r="N77" s="290" t="s">
        <v>774</v>
      </c>
    </row>
    <row r="78" spans="1:14" ht="22.5" customHeight="1">
      <c r="A78" s="267">
        <v>18</v>
      </c>
      <c r="B78" s="267" t="s">
        <v>450</v>
      </c>
      <c r="C78" s="270"/>
      <c r="D78" s="270"/>
      <c r="E78" s="270"/>
      <c r="F78" s="317">
        <f t="shared" si="3"/>
        <v>0</v>
      </c>
      <c r="G78" s="289">
        <v>2353.3</v>
      </c>
      <c r="H78" s="289"/>
      <c r="I78" s="289"/>
      <c r="J78" s="289"/>
      <c r="K78" s="263">
        <v>2197.4</v>
      </c>
      <c r="L78" s="317">
        <f t="shared" si="4"/>
        <v>4550.700000000001</v>
      </c>
      <c r="M78" s="320">
        <f t="shared" si="5"/>
        <v>4550.700000000001</v>
      </c>
      <c r="N78" s="284" t="s">
        <v>588</v>
      </c>
    </row>
    <row r="79" spans="1:14" s="477" customFormat="1" ht="19.5" customHeight="1">
      <c r="A79" s="286"/>
      <c r="B79" s="291" t="s">
        <v>42</v>
      </c>
      <c r="C79" s="246">
        <f>SUM(C61:C78)</f>
        <v>1702.6</v>
      </c>
      <c r="D79" s="246">
        <f>SUM(D61:D78)</f>
        <v>4227.1</v>
      </c>
      <c r="E79" s="246">
        <f>SUM(E61:E78)</f>
        <v>3533.7</v>
      </c>
      <c r="F79" s="463">
        <f t="shared" si="3"/>
        <v>9463.400000000001</v>
      </c>
      <c r="G79" s="246">
        <f>SUM(G61:G78)</f>
        <v>4238.9</v>
      </c>
      <c r="H79" s="246">
        <f>SUM(H61:H78)</f>
        <v>0</v>
      </c>
      <c r="I79" s="246">
        <f>SUM(I61:I78)</f>
        <v>4399</v>
      </c>
      <c r="J79" s="246">
        <f>SUM(J61:J78)</f>
        <v>8328.8</v>
      </c>
      <c r="K79" s="246">
        <f>SUM(K61:K78)</f>
        <v>12559.199999999999</v>
      </c>
      <c r="L79" s="463">
        <f t="shared" si="4"/>
        <v>29525.899999999994</v>
      </c>
      <c r="M79" s="371">
        <f t="shared" si="5"/>
        <v>38989.299999999996</v>
      </c>
      <c r="N79" s="381"/>
    </row>
    <row r="80" spans="1:14" s="477" customFormat="1" ht="19.5" customHeight="1">
      <c r="A80" s="286">
        <v>13</v>
      </c>
      <c r="B80" s="287" t="s">
        <v>775</v>
      </c>
      <c r="C80" s="269"/>
      <c r="D80" s="269"/>
      <c r="E80" s="269"/>
      <c r="F80" s="317">
        <f t="shared" si="3"/>
        <v>0</v>
      </c>
      <c r="G80" s="269"/>
      <c r="H80" s="269"/>
      <c r="I80" s="269"/>
      <c r="J80" s="269"/>
      <c r="K80" s="269"/>
      <c r="L80" s="317">
        <f t="shared" si="4"/>
        <v>0</v>
      </c>
      <c r="M80" s="320">
        <f t="shared" si="5"/>
        <v>0</v>
      </c>
      <c r="N80" s="381"/>
    </row>
    <row r="81" spans="1:14" s="477" customFormat="1" ht="30" customHeight="1">
      <c r="A81" s="267">
        <v>1</v>
      </c>
      <c r="B81" s="290" t="s">
        <v>776</v>
      </c>
      <c r="C81" s="270">
        <v>0</v>
      </c>
      <c r="D81" s="269"/>
      <c r="E81" s="269"/>
      <c r="F81" s="317">
        <f t="shared" si="3"/>
        <v>0</v>
      </c>
      <c r="G81" s="270">
        <v>0</v>
      </c>
      <c r="H81" s="269"/>
      <c r="I81" s="269"/>
      <c r="J81" s="270">
        <v>581.7</v>
      </c>
      <c r="K81" s="270">
        <v>288.5</v>
      </c>
      <c r="L81" s="317">
        <f t="shared" si="4"/>
        <v>870.2</v>
      </c>
      <c r="M81" s="320">
        <f t="shared" si="5"/>
        <v>870.2</v>
      </c>
      <c r="N81" s="290" t="s">
        <v>777</v>
      </c>
    </row>
    <row r="82" spans="1:14" s="477" customFormat="1" ht="20.25" customHeight="1">
      <c r="A82" s="286"/>
      <c r="B82" s="291" t="s">
        <v>42</v>
      </c>
      <c r="C82" s="246">
        <f>SUM(C81)</f>
        <v>0</v>
      </c>
      <c r="D82" s="246">
        <f>SUM(D81)</f>
        <v>0</v>
      </c>
      <c r="E82" s="246">
        <f>SUM(E81)</f>
        <v>0</v>
      </c>
      <c r="F82" s="463">
        <f t="shared" si="3"/>
        <v>0</v>
      </c>
      <c r="G82" s="246">
        <f>SUM(G81)</f>
        <v>0</v>
      </c>
      <c r="H82" s="246">
        <f>SUM(H81)</f>
        <v>0</v>
      </c>
      <c r="I82" s="246">
        <f>SUM(I81)</f>
        <v>0</v>
      </c>
      <c r="J82" s="246">
        <f>SUM(J81)</f>
        <v>581.7</v>
      </c>
      <c r="K82" s="246">
        <f>SUM(K81)</f>
        <v>288.5</v>
      </c>
      <c r="L82" s="463">
        <f t="shared" si="4"/>
        <v>870.2</v>
      </c>
      <c r="M82" s="371">
        <f t="shared" si="5"/>
        <v>870.2</v>
      </c>
      <c r="N82" s="381"/>
    </row>
    <row r="83" spans="1:14" ht="20.25" customHeight="1">
      <c r="A83" s="286">
        <v>14</v>
      </c>
      <c r="B83" s="287" t="s">
        <v>165</v>
      </c>
      <c r="C83" s="288"/>
      <c r="D83" s="269"/>
      <c r="E83" s="269"/>
      <c r="F83" s="317">
        <f t="shared" si="3"/>
        <v>0</v>
      </c>
      <c r="G83" s="269"/>
      <c r="H83" s="269"/>
      <c r="I83" s="269"/>
      <c r="J83" s="269"/>
      <c r="K83" s="269"/>
      <c r="L83" s="317">
        <f t="shared" si="4"/>
        <v>0</v>
      </c>
      <c r="M83" s="320">
        <f t="shared" si="5"/>
        <v>0</v>
      </c>
      <c r="N83" s="284"/>
    </row>
    <row r="84" spans="1:14" s="486" customFormat="1" ht="51" customHeight="1">
      <c r="A84" s="267">
        <v>1</v>
      </c>
      <c r="B84" s="292" t="s">
        <v>511</v>
      </c>
      <c r="C84" s="270">
        <v>0</v>
      </c>
      <c r="D84" s="269"/>
      <c r="E84" s="269"/>
      <c r="F84" s="317">
        <f t="shared" si="3"/>
        <v>0</v>
      </c>
      <c r="G84" s="270"/>
      <c r="H84" s="289"/>
      <c r="I84" s="289">
        <v>1407.2</v>
      </c>
      <c r="J84" s="289"/>
      <c r="K84" s="289">
        <v>874.1</v>
      </c>
      <c r="L84" s="317">
        <f t="shared" si="4"/>
        <v>2281.3</v>
      </c>
      <c r="M84" s="320">
        <f t="shared" si="5"/>
        <v>2281.3</v>
      </c>
      <c r="N84" s="290" t="s">
        <v>806</v>
      </c>
    </row>
    <row r="85" spans="1:14" s="486" customFormat="1" ht="19.5" customHeight="1">
      <c r="A85" s="267">
        <v>2</v>
      </c>
      <c r="B85" s="292" t="s">
        <v>778</v>
      </c>
      <c r="C85" s="270"/>
      <c r="D85" s="269"/>
      <c r="E85" s="269"/>
      <c r="F85" s="317">
        <f t="shared" si="3"/>
        <v>0</v>
      </c>
      <c r="G85" s="270"/>
      <c r="H85" s="289"/>
      <c r="I85" s="289">
        <v>568.5</v>
      </c>
      <c r="J85" s="289"/>
      <c r="K85" s="289">
        <v>295</v>
      </c>
      <c r="L85" s="317">
        <f t="shared" si="4"/>
        <v>863.5</v>
      </c>
      <c r="M85" s="320">
        <f t="shared" si="5"/>
        <v>863.5</v>
      </c>
      <c r="N85" s="268" t="s">
        <v>779</v>
      </c>
    </row>
    <row r="86" spans="1:14" s="477" customFormat="1" ht="20.25" customHeight="1">
      <c r="A86" s="286"/>
      <c r="B86" s="291" t="s">
        <v>42</v>
      </c>
      <c r="C86" s="246">
        <f>SUM(C84:C85)</f>
        <v>0</v>
      </c>
      <c r="D86" s="246">
        <f>SUM(D84:D85)</f>
        <v>0</v>
      </c>
      <c r="E86" s="246">
        <f>SUM(E84:E85)</f>
        <v>0</v>
      </c>
      <c r="F86" s="463">
        <f t="shared" si="3"/>
        <v>0</v>
      </c>
      <c r="G86" s="246">
        <f>SUM(G84:G85)</f>
        <v>0</v>
      </c>
      <c r="H86" s="246">
        <f>SUM(H84:H85)</f>
        <v>0</v>
      </c>
      <c r="I86" s="246">
        <f>SUM(I84:I85)</f>
        <v>1975.7</v>
      </c>
      <c r="J86" s="246">
        <f>SUM(J84:J85)</f>
        <v>0</v>
      </c>
      <c r="K86" s="246">
        <f>SUM(K84:K85)</f>
        <v>1169.1</v>
      </c>
      <c r="L86" s="463">
        <f t="shared" si="4"/>
        <v>3144.8</v>
      </c>
      <c r="M86" s="371">
        <f t="shared" si="5"/>
        <v>3144.8</v>
      </c>
      <c r="N86" s="381"/>
    </row>
    <row r="87" spans="1:14" ht="20.25" customHeight="1">
      <c r="A87" s="286">
        <v>15</v>
      </c>
      <c r="B87" s="296" t="s">
        <v>164</v>
      </c>
      <c r="C87" s="293"/>
      <c r="D87" s="293"/>
      <c r="E87" s="293"/>
      <c r="F87" s="317">
        <f t="shared" si="3"/>
        <v>0</v>
      </c>
      <c r="G87" s="270"/>
      <c r="H87" s="270"/>
      <c r="I87" s="270"/>
      <c r="J87" s="270"/>
      <c r="K87" s="270"/>
      <c r="L87" s="317">
        <f t="shared" si="4"/>
        <v>0</v>
      </c>
      <c r="M87" s="320">
        <f t="shared" si="5"/>
        <v>0</v>
      </c>
      <c r="N87" s="284"/>
    </row>
    <row r="88" spans="1:14" s="486" customFormat="1" ht="20.25" customHeight="1">
      <c r="A88" s="267">
        <v>1</v>
      </c>
      <c r="B88" s="292" t="s">
        <v>372</v>
      </c>
      <c r="C88" s="270">
        <v>0</v>
      </c>
      <c r="D88" s="270"/>
      <c r="E88" s="270"/>
      <c r="F88" s="317">
        <f t="shared" si="3"/>
        <v>0</v>
      </c>
      <c r="G88" s="270"/>
      <c r="H88" s="289"/>
      <c r="I88" s="289"/>
      <c r="J88" s="289">
        <v>1317.3</v>
      </c>
      <c r="K88" s="550">
        <v>688.1</v>
      </c>
      <c r="L88" s="317">
        <f t="shared" si="4"/>
        <v>2005.4</v>
      </c>
      <c r="M88" s="320">
        <f t="shared" si="5"/>
        <v>2005.4</v>
      </c>
      <c r="N88" s="290" t="s">
        <v>807</v>
      </c>
    </row>
    <row r="89" spans="1:14" s="486" customFormat="1" ht="20.25" customHeight="1">
      <c r="A89" s="267">
        <v>2</v>
      </c>
      <c r="B89" s="292" t="s">
        <v>959</v>
      </c>
      <c r="C89" s="270"/>
      <c r="D89" s="270"/>
      <c r="E89" s="270"/>
      <c r="F89" s="317">
        <f t="shared" si="3"/>
        <v>0</v>
      </c>
      <c r="G89" s="270"/>
      <c r="H89" s="289"/>
      <c r="I89" s="289"/>
      <c r="J89" s="289">
        <v>965.9</v>
      </c>
      <c r="K89" s="550">
        <v>450.2</v>
      </c>
      <c r="L89" s="317">
        <f t="shared" si="4"/>
        <v>1416.1</v>
      </c>
      <c r="M89" s="320">
        <f t="shared" si="5"/>
        <v>1416.1</v>
      </c>
      <c r="N89" s="290" t="s">
        <v>421</v>
      </c>
    </row>
    <row r="90" spans="1:14" s="477" customFormat="1" ht="20.25" customHeight="1">
      <c r="A90" s="286"/>
      <c r="B90" s="291" t="s">
        <v>42</v>
      </c>
      <c r="C90" s="246">
        <f>SUM(C88:C89)</f>
        <v>0</v>
      </c>
      <c r="D90" s="246">
        <f>SUM(D88:D89)</f>
        <v>0</v>
      </c>
      <c r="E90" s="246">
        <f>SUM(E88:E89)</f>
        <v>0</v>
      </c>
      <c r="F90" s="463">
        <f t="shared" si="3"/>
        <v>0</v>
      </c>
      <c r="G90" s="246">
        <f>SUM(G88:G89)</f>
        <v>0</v>
      </c>
      <c r="H90" s="246">
        <f>SUM(H88:H89)</f>
        <v>0</v>
      </c>
      <c r="I90" s="246">
        <f>SUM(I88:I89)</f>
        <v>0</v>
      </c>
      <c r="J90" s="246">
        <f>SUM(J88:J89)</f>
        <v>2283.2</v>
      </c>
      <c r="K90" s="246">
        <f>SUM(K88:K89)</f>
        <v>1138.3</v>
      </c>
      <c r="L90" s="463">
        <f t="shared" si="4"/>
        <v>3421.5</v>
      </c>
      <c r="M90" s="371">
        <f t="shared" si="5"/>
        <v>3421.5</v>
      </c>
      <c r="N90" s="381"/>
    </row>
    <row r="91" spans="1:14" ht="20.25" customHeight="1">
      <c r="A91" s="282">
        <v>16</v>
      </c>
      <c r="B91" s="287" t="s">
        <v>498</v>
      </c>
      <c r="C91" s="293"/>
      <c r="D91" s="293"/>
      <c r="E91" s="293"/>
      <c r="F91" s="317">
        <f t="shared" si="3"/>
        <v>0</v>
      </c>
      <c r="G91" s="293"/>
      <c r="H91" s="293"/>
      <c r="I91" s="293"/>
      <c r="J91" s="293"/>
      <c r="K91" s="293"/>
      <c r="L91" s="317">
        <f t="shared" si="4"/>
        <v>0</v>
      </c>
      <c r="M91" s="320">
        <f t="shared" si="5"/>
        <v>0</v>
      </c>
      <c r="N91" s="284"/>
    </row>
    <row r="92" spans="1:14" s="486" customFormat="1" ht="72.75" customHeight="1">
      <c r="A92" s="267">
        <v>1</v>
      </c>
      <c r="B92" s="290" t="s">
        <v>499</v>
      </c>
      <c r="C92" s="270">
        <v>0</v>
      </c>
      <c r="D92" s="270">
        <v>3281.2</v>
      </c>
      <c r="E92" s="270">
        <v>691.8</v>
      </c>
      <c r="F92" s="317">
        <f t="shared" si="3"/>
        <v>3973</v>
      </c>
      <c r="G92" s="269"/>
      <c r="H92" s="269"/>
      <c r="I92" s="269"/>
      <c r="J92" s="269"/>
      <c r="K92" s="269"/>
      <c r="L92" s="317">
        <f t="shared" si="4"/>
        <v>0</v>
      </c>
      <c r="M92" s="320">
        <f t="shared" si="5"/>
        <v>3973</v>
      </c>
      <c r="N92" s="290" t="s">
        <v>860</v>
      </c>
    </row>
    <row r="93" spans="1:14" s="477" customFormat="1" ht="19.5" customHeight="1">
      <c r="A93" s="286"/>
      <c r="B93" s="291" t="s">
        <v>23</v>
      </c>
      <c r="C93" s="246">
        <f>SUM(C92:C92)</f>
        <v>0</v>
      </c>
      <c r="D93" s="246">
        <f>SUM(D92:D92)</f>
        <v>3281.2</v>
      </c>
      <c r="E93" s="246">
        <f>SUM(E92:E92)</f>
        <v>691.8</v>
      </c>
      <c r="F93" s="463">
        <f t="shared" si="3"/>
        <v>3973</v>
      </c>
      <c r="G93" s="246">
        <f>SUM(G92:G92)</f>
        <v>0</v>
      </c>
      <c r="H93" s="246">
        <f>SUM(H92:H92)</f>
        <v>0</v>
      </c>
      <c r="I93" s="246">
        <f>SUM(I92:I92)</f>
        <v>0</v>
      </c>
      <c r="J93" s="246">
        <f>SUM(J92:J92)</f>
        <v>0</v>
      </c>
      <c r="K93" s="246">
        <f>SUM(K92:K92)</f>
        <v>0</v>
      </c>
      <c r="L93" s="463">
        <f t="shared" si="4"/>
        <v>0</v>
      </c>
      <c r="M93" s="371">
        <f t="shared" si="5"/>
        <v>3973</v>
      </c>
      <c r="N93" s="381"/>
    </row>
    <row r="94" spans="1:14" s="477" customFormat="1" ht="19.5" customHeight="1">
      <c r="A94" s="286">
        <v>17</v>
      </c>
      <c r="B94" s="287" t="s">
        <v>780</v>
      </c>
      <c r="C94" s="269"/>
      <c r="D94" s="269"/>
      <c r="E94" s="269"/>
      <c r="F94" s="317">
        <f t="shared" si="3"/>
        <v>0</v>
      </c>
      <c r="G94" s="269"/>
      <c r="H94" s="269"/>
      <c r="I94" s="269"/>
      <c r="J94" s="269"/>
      <c r="K94" s="269"/>
      <c r="L94" s="317">
        <f t="shared" si="4"/>
        <v>0</v>
      </c>
      <c r="M94" s="320">
        <f t="shared" si="5"/>
        <v>0</v>
      </c>
      <c r="N94" s="381"/>
    </row>
    <row r="95" spans="1:14" s="477" customFormat="1" ht="33.75" customHeight="1">
      <c r="A95" s="267">
        <v>1</v>
      </c>
      <c r="B95" s="290" t="s">
        <v>781</v>
      </c>
      <c r="C95" s="270">
        <v>0</v>
      </c>
      <c r="D95" s="270">
        <v>623.4</v>
      </c>
      <c r="E95" s="270">
        <v>306.6</v>
      </c>
      <c r="F95" s="317">
        <f t="shared" si="3"/>
        <v>930</v>
      </c>
      <c r="G95" s="270">
        <v>0</v>
      </c>
      <c r="H95" s="269"/>
      <c r="I95" s="269"/>
      <c r="J95" s="269"/>
      <c r="K95" s="269"/>
      <c r="L95" s="317">
        <f t="shared" si="4"/>
        <v>0</v>
      </c>
      <c r="M95" s="320">
        <f t="shared" si="5"/>
        <v>930</v>
      </c>
      <c r="N95" s="290" t="s">
        <v>782</v>
      </c>
    </row>
    <row r="96" spans="1:14" s="477" customFormat="1" ht="18.75" customHeight="1">
      <c r="A96" s="286"/>
      <c r="B96" s="291" t="s">
        <v>23</v>
      </c>
      <c r="C96" s="246">
        <f>SUM(C95)</f>
        <v>0</v>
      </c>
      <c r="D96" s="246">
        <f>SUM(D95)</f>
        <v>623.4</v>
      </c>
      <c r="E96" s="246">
        <f>SUM(E95)</f>
        <v>306.6</v>
      </c>
      <c r="F96" s="463">
        <f t="shared" si="3"/>
        <v>930</v>
      </c>
      <c r="G96" s="246">
        <f>SUM(G95)</f>
        <v>0</v>
      </c>
      <c r="H96" s="246">
        <f>SUM(H95)</f>
        <v>0</v>
      </c>
      <c r="I96" s="246">
        <f>SUM(I95)</f>
        <v>0</v>
      </c>
      <c r="J96" s="246">
        <f>SUM(J95)</f>
        <v>0</v>
      </c>
      <c r="K96" s="246">
        <f>SUM(K95)</f>
        <v>0</v>
      </c>
      <c r="L96" s="463">
        <f t="shared" si="4"/>
        <v>0</v>
      </c>
      <c r="M96" s="371">
        <f t="shared" si="5"/>
        <v>930</v>
      </c>
      <c r="N96" s="381"/>
    </row>
    <row r="97" spans="1:14" ht="18.75" customHeight="1">
      <c r="A97" s="286">
        <v>18</v>
      </c>
      <c r="B97" s="287" t="s">
        <v>174</v>
      </c>
      <c r="C97" s="293"/>
      <c r="D97" s="293"/>
      <c r="E97" s="293"/>
      <c r="F97" s="317">
        <f t="shared" si="3"/>
        <v>0</v>
      </c>
      <c r="G97" s="293"/>
      <c r="H97" s="293"/>
      <c r="I97" s="293"/>
      <c r="J97" s="293"/>
      <c r="K97" s="293"/>
      <c r="L97" s="317">
        <f t="shared" si="4"/>
        <v>0</v>
      </c>
      <c r="M97" s="320">
        <f t="shared" si="5"/>
        <v>0</v>
      </c>
      <c r="N97" s="284"/>
    </row>
    <row r="98" spans="1:14" s="486" customFormat="1" ht="18.75" customHeight="1">
      <c r="A98" s="267">
        <v>1</v>
      </c>
      <c r="B98" s="290" t="s">
        <v>373</v>
      </c>
      <c r="C98" s="270">
        <v>1771.2</v>
      </c>
      <c r="D98" s="270"/>
      <c r="E98" s="270">
        <v>808.2</v>
      </c>
      <c r="F98" s="317">
        <f t="shared" si="3"/>
        <v>2579.4</v>
      </c>
      <c r="G98" s="270"/>
      <c r="H98" s="270"/>
      <c r="I98" s="270"/>
      <c r="J98" s="270"/>
      <c r="K98" s="270"/>
      <c r="L98" s="317">
        <f t="shared" si="4"/>
        <v>0</v>
      </c>
      <c r="M98" s="320">
        <f t="shared" si="5"/>
        <v>2579.4</v>
      </c>
      <c r="N98" s="290" t="s">
        <v>589</v>
      </c>
    </row>
    <row r="99" spans="1:14" s="486" customFormat="1" ht="18.75" customHeight="1">
      <c r="A99" s="267">
        <v>2</v>
      </c>
      <c r="B99" s="290" t="s">
        <v>374</v>
      </c>
      <c r="C99" s="270">
        <v>1235.9</v>
      </c>
      <c r="D99" s="270"/>
      <c r="E99" s="270">
        <v>1822.7</v>
      </c>
      <c r="F99" s="317">
        <f t="shared" si="3"/>
        <v>3058.6000000000004</v>
      </c>
      <c r="G99" s="270"/>
      <c r="H99" s="270"/>
      <c r="I99" s="270"/>
      <c r="J99" s="270"/>
      <c r="K99" s="270"/>
      <c r="L99" s="317">
        <f t="shared" si="4"/>
        <v>0</v>
      </c>
      <c r="M99" s="320">
        <f t="shared" si="5"/>
        <v>3058.6000000000004</v>
      </c>
      <c r="N99" s="290" t="s">
        <v>589</v>
      </c>
    </row>
    <row r="100" spans="1:14" s="477" customFormat="1" ht="18.75" customHeight="1">
      <c r="A100" s="286"/>
      <c r="B100" s="291" t="s">
        <v>23</v>
      </c>
      <c r="C100" s="246">
        <f>SUM(C98:C99)</f>
        <v>3007.1000000000004</v>
      </c>
      <c r="D100" s="246">
        <f>SUM(D98:D99)</f>
        <v>0</v>
      </c>
      <c r="E100" s="246">
        <f>SUM(E98:E99)</f>
        <v>2630.9</v>
      </c>
      <c r="F100" s="463">
        <f t="shared" si="3"/>
        <v>5638</v>
      </c>
      <c r="G100" s="246">
        <f>SUM(G98:G99)</f>
        <v>0</v>
      </c>
      <c r="H100" s="246">
        <f>SUM(H98:H99)</f>
        <v>0</v>
      </c>
      <c r="I100" s="246">
        <f>SUM(I98:I99)</f>
        <v>0</v>
      </c>
      <c r="J100" s="246">
        <f>SUM(J98:J99)</f>
        <v>0</v>
      </c>
      <c r="K100" s="246">
        <f>SUM(K98:K99)</f>
        <v>0</v>
      </c>
      <c r="L100" s="463">
        <f t="shared" si="4"/>
        <v>0</v>
      </c>
      <c r="M100" s="371">
        <f t="shared" si="5"/>
        <v>5638</v>
      </c>
      <c r="N100" s="381"/>
    </row>
    <row r="101" spans="1:14" ht="18.75" customHeight="1">
      <c r="A101" s="286">
        <v>19</v>
      </c>
      <c r="B101" s="287" t="s">
        <v>531</v>
      </c>
      <c r="C101" s="269"/>
      <c r="D101" s="269"/>
      <c r="E101" s="269"/>
      <c r="F101" s="317">
        <f t="shared" si="3"/>
        <v>0</v>
      </c>
      <c r="G101" s="269"/>
      <c r="H101" s="269"/>
      <c r="I101" s="269"/>
      <c r="J101" s="269"/>
      <c r="K101" s="269"/>
      <c r="L101" s="317">
        <f t="shared" si="4"/>
        <v>0</v>
      </c>
      <c r="M101" s="320">
        <f t="shared" si="5"/>
        <v>0</v>
      </c>
      <c r="N101" s="290"/>
    </row>
    <row r="102" spans="1:14" s="486" customFormat="1" ht="18.75" customHeight="1">
      <c r="A102" s="267">
        <v>1</v>
      </c>
      <c r="B102" s="290" t="s">
        <v>532</v>
      </c>
      <c r="C102" s="269"/>
      <c r="D102" s="269"/>
      <c r="E102" s="269"/>
      <c r="F102" s="317">
        <f t="shared" si="3"/>
        <v>0</v>
      </c>
      <c r="G102" s="269"/>
      <c r="H102" s="269"/>
      <c r="I102" s="270">
        <v>774.5</v>
      </c>
      <c r="J102" s="269"/>
      <c r="K102" s="270">
        <v>478.6</v>
      </c>
      <c r="L102" s="317">
        <f t="shared" si="4"/>
        <v>1253.1</v>
      </c>
      <c r="M102" s="320">
        <f t="shared" si="5"/>
        <v>1253.1</v>
      </c>
      <c r="N102" s="290" t="s">
        <v>783</v>
      </c>
    </row>
    <row r="103" spans="1:14" s="486" customFormat="1" ht="18.75" customHeight="1">
      <c r="A103" s="267">
        <v>2</v>
      </c>
      <c r="B103" s="290" t="s">
        <v>533</v>
      </c>
      <c r="C103" s="270">
        <v>591.3</v>
      </c>
      <c r="D103" s="270"/>
      <c r="E103" s="270">
        <v>272.5</v>
      </c>
      <c r="F103" s="317">
        <f t="shared" si="3"/>
        <v>863.8</v>
      </c>
      <c r="G103" s="270"/>
      <c r="H103" s="269"/>
      <c r="I103" s="269"/>
      <c r="J103" s="269"/>
      <c r="K103" s="269"/>
      <c r="L103" s="317">
        <f t="shared" si="4"/>
        <v>0</v>
      </c>
      <c r="M103" s="320">
        <f t="shared" si="5"/>
        <v>863.8</v>
      </c>
      <c r="N103" s="290" t="s">
        <v>783</v>
      </c>
    </row>
    <row r="104" spans="1:14" s="477" customFormat="1" ht="18.75" customHeight="1">
      <c r="A104" s="286"/>
      <c r="B104" s="291" t="s">
        <v>23</v>
      </c>
      <c r="C104" s="246">
        <f>SUM(C102:C103)</f>
        <v>591.3</v>
      </c>
      <c r="D104" s="246">
        <f>SUM(D102:D103)</f>
        <v>0</v>
      </c>
      <c r="E104" s="246">
        <f>SUM(E102:E103)</f>
        <v>272.5</v>
      </c>
      <c r="F104" s="463">
        <f t="shared" si="3"/>
        <v>863.8</v>
      </c>
      <c r="G104" s="246">
        <f>SUM(G102:G103)</f>
        <v>0</v>
      </c>
      <c r="H104" s="246">
        <f>SUM(H102:H103)</f>
        <v>0</v>
      </c>
      <c r="I104" s="246">
        <f>SUM(I102:I103)</f>
        <v>774.5</v>
      </c>
      <c r="J104" s="246">
        <f>SUM(J102:J103)</f>
        <v>0</v>
      </c>
      <c r="K104" s="246">
        <f>SUM(K102:K103)</f>
        <v>478.6</v>
      </c>
      <c r="L104" s="463">
        <f t="shared" si="4"/>
        <v>1253.1</v>
      </c>
      <c r="M104" s="371">
        <f t="shared" si="5"/>
        <v>2116.8999999999996</v>
      </c>
      <c r="N104" s="381"/>
    </row>
    <row r="105" spans="1:14" ht="18.75" customHeight="1">
      <c r="A105" s="286">
        <v>20</v>
      </c>
      <c r="B105" s="287" t="s">
        <v>428</v>
      </c>
      <c r="C105" s="288"/>
      <c r="D105" s="288"/>
      <c r="E105" s="270"/>
      <c r="F105" s="317">
        <f t="shared" si="3"/>
        <v>0</v>
      </c>
      <c r="G105" s="288"/>
      <c r="H105" s="288"/>
      <c r="I105" s="288"/>
      <c r="J105" s="288"/>
      <c r="K105" s="288"/>
      <c r="L105" s="317">
        <f t="shared" si="4"/>
        <v>0</v>
      </c>
      <c r="M105" s="320">
        <f t="shared" si="5"/>
        <v>0</v>
      </c>
      <c r="N105" s="284"/>
    </row>
    <row r="106" spans="1:14" s="486" customFormat="1" ht="57.75" customHeight="1">
      <c r="A106" s="267">
        <v>1</v>
      </c>
      <c r="B106" s="290" t="s">
        <v>375</v>
      </c>
      <c r="C106" s="270">
        <v>1958.6</v>
      </c>
      <c r="D106" s="270"/>
      <c r="E106" s="270">
        <v>918.8</v>
      </c>
      <c r="F106" s="317">
        <f t="shared" si="3"/>
        <v>2877.3999999999996</v>
      </c>
      <c r="G106" s="270"/>
      <c r="H106" s="270"/>
      <c r="I106" s="270"/>
      <c r="J106" s="270"/>
      <c r="K106" s="270"/>
      <c r="L106" s="317">
        <f t="shared" si="4"/>
        <v>0</v>
      </c>
      <c r="M106" s="320">
        <f t="shared" si="5"/>
        <v>2877.3999999999996</v>
      </c>
      <c r="N106" s="290" t="s">
        <v>784</v>
      </c>
    </row>
    <row r="107" spans="1:14" s="486" customFormat="1" ht="48.75" customHeight="1">
      <c r="A107" s="267">
        <v>2</v>
      </c>
      <c r="B107" s="290" t="s">
        <v>376</v>
      </c>
      <c r="C107" s="542">
        <v>1881.1</v>
      </c>
      <c r="D107" s="270"/>
      <c r="E107" s="270">
        <v>1326.8</v>
      </c>
      <c r="F107" s="317">
        <f t="shared" si="3"/>
        <v>3207.8999999999996</v>
      </c>
      <c r="G107" s="270"/>
      <c r="H107" s="270"/>
      <c r="I107" s="270"/>
      <c r="J107" s="270"/>
      <c r="K107" s="270"/>
      <c r="L107" s="317">
        <f t="shared" si="4"/>
        <v>0</v>
      </c>
      <c r="M107" s="320">
        <f t="shared" si="5"/>
        <v>3207.8999999999996</v>
      </c>
      <c r="N107" s="290" t="s">
        <v>784</v>
      </c>
    </row>
    <row r="108" spans="1:14" s="486" customFormat="1" ht="18.75" customHeight="1">
      <c r="A108" s="267">
        <v>3</v>
      </c>
      <c r="B108" s="290" t="s">
        <v>377</v>
      </c>
      <c r="C108" s="543"/>
      <c r="D108" s="270">
        <v>988.9</v>
      </c>
      <c r="E108" s="270">
        <v>502.7</v>
      </c>
      <c r="F108" s="317">
        <f t="shared" si="3"/>
        <v>1491.6</v>
      </c>
      <c r="G108" s="270">
        <v>0</v>
      </c>
      <c r="H108" s="270"/>
      <c r="I108" s="270"/>
      <c r="J108" s="270"/>
      <c r="K108" s="270"/>
      <c r="L108" s="317">
        <f t="shared" si="4"/>
        <v>0</v>
      </c>
      <c r="M108" s="320">
        <f t="shared" si="5"/>
        <v>1491.6</v>
      </c>
      <c r="N108" s="290" t="s">
        <v>784</v>
      </c>
    </row>
    <row r="109" spans="1:14" s="477" customFormat="1" ht="18.75" customHeight="1">
      <c r="A109" s="286"/>
      <c r="B109" s="291" t="s">
        <v>42</v>
      </c>
      <c r="C109" s="246">
        <f>SUM(C106:C108)</f>
        <v>3839.7</v>
      </c>
      <c r="D109" s="246">
        <f>SUM(D106:D108)</f>
        <v>988.9</v>
      </c>
      <c r="E109" s="246">
        <f>SUM(E106:E108)</f>
        <v>2748.2999999999997</v>
      </c>
      <c r="F109" s="463">
        <f t="shared" si="3"/>
        <v>7576.9</v>
      </c>
      <c r="G109" s="246">
        <f>SUM(G106:G108)</f>
        <v>0</v>
      </c>
      <c r="H109" s="246">
        <f>SUM(H106:H108)</f>
        <v>0</v>
      </c>
      <c r="I109" s="246">
        <f>SUM(I106:I108)</f>
        <v>0</v>
      </c>
      <c r="J109" s="246">
        <f>SUM(J106:J108)</f>
        <v>0</v>
      </c>
      <c r="K109" s="246">
        <f>SUM(K106:K108)</f>
        <v>0</v>
      </c>
      <c r="L109" s="463">
        <f t="shared" si="4"/>
        <v>0</v>
      </c>
      <c r="M109" s="371">
        <f t="shared" si="5"/>
        <v>7576.9</v>
      </c>
      <c r="N109" s="381"/>
    </row>
    <row r="110" spans="1:14" ht="18.75" customHeight="1">
      <c r="A110" s="286">
        <v>21</v>
      </c>
      <c r="B110" s="287" t="s">
        <v>429</v>
      </c>
      <c r="C110" s="293"/>
      <c r="D110" s="293"/>
      <c r="E110" s="293"/>
      <c r="F110" s="317">
        <f t="shared" si="3"/>
        <v>0</v>
      </c>
      <c r="G110" s="293"/>
      <c r="H110" s="293"/>
      <c r="I110" s="293"/>
      <c r="J110" s="293"/>
      <c r="K110" s="293"/>
      <c r="L110" s="317">
        <f t="shared" si="4"/>
        <v>0</v>
      </c>
      <c r="M110" s="320">
        <f t="shared" si="5"/>
        <v>0</v>
      </c>
      <c r="N110" s="284"/>
    </row>
    <row r="111" spans="1:14" s="486" customFormat="1" ht="18.75" customHeight="1">
      <c r="A111" s="267">
        <v>1</v>
      </c>
      <c r="B111" s="290" t="s">
        <v>430</v>
      </c>
      <c r="C111" s="270"/>
      <c r="D111" s="270">
        <v>2837.7</v>
      </c>
      <c r="E111" s="270">
        <v>1333.4</v>
      </c>
      <c r="F111" s="317">
        <f t="shared" si="3"/>
        <v>4171.1</v>
      </c>
      <c r="G111" s="270">
        <v>0</v>
      </c>
      <c r="H111" s="270"/>
      <c r="I111" s="270"/>
      <c r="J111" s="270"/>
      <c r="K111" s="270"/>
      <c r="L111" s="317">
        <f t="shared" si="4"/>
        <v>0</v>
      </c>
      <c r="M111" s="320">
        <f t="shared" si="5"/>
        <v>4171.1</v>
      </c>
      <c r="N111" s="290" t="s">
        <v>861</v>
      </c>
    </row>
    <row r="112" spans="1:14" s="477" customFormat="1" ht="18.75" customHeight="1">
      <c r="A112" s="286"/>
      <c r="B112" s="291" t="s">
        <v>42</v>
      </c>
      <c r="C112" s="246">
        <f>SUM(C111:C111)</f>
        <v>0</v>
      </c>
      <c r="D112" s="246">
        <f>SUM(D111:D111)</f>
        <v>2837.7</v>
      </c>
      <c r="E112" s="246">
        <f>SUM(E111:E111)</f>
        <v>1333.4</v>
      </c>
      <c r="F112" s="463">
        <f t="shared" si="3"/>
        <v>4171.1</v>
      </c>
      <c r="G112" s="246">
        <f>SUM(G111:G111)</f>
        <v>0</v>
      </c>
      <c r="H112" s="246">
        <f>SUM(H111:H111)</f>
        <v>0</v>
      </c>
      <c r="I112" s="246">
        <f>SUM(I111:I111)</f>
        <v>0</v>
      </c>
      <c r="J112" s="246">
        <f>SUM(J111:J111)</f>
        <v>0</v>
      </c>
      <c r="K112" s="246">
        <f>SUM(K111:K111)</f>
        <v>0</v>
      </c>
      <c r="L112" s="463">
        <f t="shared" si="4"/>
        <v>0</v>
      </c>
      <c r="M112" s="371">
        <f t="shared" si="5"/>
        <v>4171.1</v>
      </c>
      <c r="N112" s="381"/>
    </row>
    <row r="113" spans="1:14" s="477" customFormat="1" ht="18.75" customHeight="1">
      <c r="A113" s="286">
        <v>22</v>
      </c>
      <c r="B113" s="287" t="s">
        <v>869</v>
      </c>
      <c r="C113" s="269"/>
      <c r="D113" s="269"/>
      <c r="E113" s="269"/>
      <c r="F113" s="317">
        <f t="shared" si="3"/>
        <v>0</v>
      </c>
      <c r="G113" s="269"/>
      <c r="H113" s="269"/>
      <c r="I113" s="269"/>
      <c r="J113" s="269"/>
      <c r="K113" s="269"/>
      <c r="L113" s="317">
        <f t="shared" si="4"/>
        <v>0</v>
      </c>
      <c r="M113" s="320">
        <f t="shared" si="5"/>
        <v>0</v>
      </c>
      <c r="N113" s="381"/>
    </row>
    <row r="114" spans="1:14" s="477" customFormat="1" ht="18.75" customHeight="1">
      <c r="A114" s="267">
        <v>1</v>
      </c>
      <c r="B114" s="290" t="s">
        <v>671</v>
      </c>
      <c r="C114" s="270">
        <v>0</v>
      </c>
      <c r="D114" s="270">
        <v>502.6</v>
      </c>
      <c r="E114" s="270">
        <v>232.4</v>
      </c>
      <c r="F114" s="317">
        <f t="shared" si="3"/>
        <v>735</v>
      </c>
      <c r="G114" s="270">
        <v>0</v>
      </c>
      <c r="H114" s="269"/>
      <c r="I114" s="270"/>
      <c r="J114" s="270"/>
      <c r="K114" s="270"/>
      <c r="L114" s="317">
        <f t="shared" si="4"/>
        <v>0</v>
      </c>
      <c r="M114" s="320">
        <f t="shared" si="5"/>
        <v>735</v>
      </c>
      <c r="N114" s="290" t="s">
        <v>589</v>
      </c>
    </row>
    <row r="115" spans="1:14" s="477" customFormat="1" ht="18.75" customHeight="1">
      <c r="A115" s="286"/>
      <c r="B115" s="291" t="s">
        <v>42</v>
      </c>
      <c r="C115" s="246">
        <f>SUM(C114)</f>
        <v>0</v>
      </c>
      <c r="D115" s="246">
        <f>SUM(D114)</f>
        <v>502.6</v>
      </c>
      <c r="E115" s="246">
        <f>SUM(E114)</f>
        <v>232.4</v>
      </c>
      <c r="F115" s="463">
        <f t="shared" si="3"/>
        <v>735</v>
      </c>
      <c r="G115" s="246">
        <f>SUM(G114)</f>
        <v>0</v>
      </c>
      <c r="H115" s="246">
        <f>SUM(H114)</f>
        <v>0</v>
      </c>
      <c r="I115" s="246">
        <f>SUM(I114)</f>
        <v>0</v>
      </c>
      <c r="J115" s="246">
        <f>SUM(J114)</f>
        <v>0</v>
      </c>
      <c r="K115" s="246">
        <f>SUM(K114)</f>
        <v>0</v>
      </c>
      <c r="L115" s="463">
        <f t="shared" si="4"/>
        <v>0</v>
      </c>
      <c r="M115" s="371">
        <f t="shared" si="5"/>
        <v>735</v>
      </c>
      <c r="N115" s="381"/>
    </row>
    <row r="116" spans="1:14" ht="18.75" customHeight="1">
      <c r="A116" s="286">
        <v>23</v>
      </c>
      <c r="B116" s="294" t="s">
        <v>173</v>
      </c>
      <c r="C116" s="293"/>
      <c r="D116" s="293"/>
      <c r="E116" s="293"/>
      <c r="F116" s="317">
        <f t="shared" si="3"/>
        <v>0</v>
      </c>
      <c r="G116" s="293"/>
      <c r="H116" s="293"/>
      <c r="I116" s="293"/>
      <c r="J116" s="293"/>
      <c r="K116" s="293"/>
      <c r="L116" s="317">
        <f t="shared" si="4"/>
        <v>0</v>
      </c>
      <c r="M116" s="320">
        <f t="shared" si="5"/>
        <v>0</v>
      </c>
      <c r="N116" s="284"/>
    </row>
    <row r="117" spans="1:14" s="486" customFormat="1" ht="18.75" customHeight="1">
      <c r="A117" s="267">
        <v>1</v>
      </c>
      <c r="B117" s="290" t="s">
        <v>431</v>
      </c>
      <c r="C117" s="270">
        <v>5578</v>
      </c>
      <c r="D117" s="270"/>
      <c r="E117" s="270">
        <v>2360</v>
      </c>
      <c r="F117" s="317">
        <f t="shared" si="3"/>
        <v>7938</v>
      </c>
      <c r="G117" s="270">
        <v>0</v>
      </c>
      <c r="H117" s="270"/>
      <c r="I117" s="270"/>
      <c r="J117" s="270"/>
      <c r="K117" s="270"/>
      <c r="L117" s="317">
        <f t="shared" si="4"/>
        <v>0</v>
      </c>
      <c r="M117" s="320">
        <f t="shared" si="5"/>
        <v>7938</v>
      </c>
      <c r="N117" s="290" t="s">
        <v>589</v>
      </c>
    </row>
    <row r="118" spans="1:14" s="477" customFormat="1" ht="18.75" customHeight="1">
      <c r="A118" s="286"/>
      <c r="B118" s="291" t="s">
        <v>42</v>
      </c>
      <c r="C118" s="246">
        <f>SUM(C117)</f>
        <v>5578</v>
      </c>
      <c r="D118" s="246">
        <f>SUM(D117)</f>
        <v>0</v>
      </c>
      <c r="E118" s="246">
        <f>SUM(E117)</f>
        <v>2360</v>
      </c>
      <c r="F118" s="463">
        <f t="shared" si="3"/>
        <v>7938</v>
      </c>
      <c r="G118" s="246">
        <f>SUM(G117)</f>
        <v>0</v>
      </c>
      <c r="H118" s="246">
        <f>SUM(H117)</f>
        <v>0</v>
      </c>
      <c r="I118" s="246">
        <f>SUM(I117)</f>
        <v>0</v>
      </c>
      <c r="J118" s="246">
        <f>SUM(J117)</f>
        <v>0</v>
      </c>
      <c r="K118" s="246">
        <f>SUM(K117)</f>
        <v>0</v>
      </c>
      <c r="L118" s="463">
        <f t="shared" si="4"/>
        <v>0</v>
      </c>
      <c r="M118" s="371">
        <f t="shared" si="5"/>
        <v>7938</v>
      </c>
      <c r="N118" s="381"/>
    </row>
    <row r="119" spans="1:14" s="477" customFormat="1" ht="18.75" customHeight="1">
      <c r="A119" s="286">
        <v>24</v>
      </c>
      <c r="B119" s="287" t="s">
        <v>785</v>
      </c>
      <c r="C119" s="269"/>
      <c r="D119" s="269"/>
      <c r="E119" s="269"/>
      <c r="F119" s="317">
        <f t="shared" si="3"/>
        <v>0</v>
      </c>
      <c r="G119" s="269"/>
      <c r="H119" s="269"/>
      <c r="I119" s="269"/>
      <c r="J119" s="269"/>
      <c r="K119" s="269"/>
      <c r="L119" s="317">
        <f t="shared" si="4"/>
        <v>0</v>
      </c>
      <c r="M119" s="320">
        <f t="shared" si="5"/>
        <v>0</v>
      </c>
      <c r="N119" s="381"/>
    </row>
    <row r="120" spans="1:14" s="477" customFormat="1" ht="36.75" customHeight="1">
      <c r="A120" s="267">
        <v>1</v>
      </c>
      <c r="B120" s="290" t="s">
        <v>786</v>
      </c>
      <c r="C120" s="270">
        <v>0</v>
      </c>
      <c r="D120" s="270">
        <v>3792.3</v>
      </c>
      <c r="E120" s="270">
        <v>230.3</v>
      </c>
      <c r="F120" s="317">
        <f t="shared" si="3"/>
        <v>4022.6000000000004</v>
      </c>
      <c r="G120" s="270">
        <v>0</v>
      </c>
      <c r="H120" s="269"/>
      <c r="I120" s="269"/>
      <c r="J120" s="269"/>
      <c r="K120" s="269"/>
      <c r="L120" s="317">
        <f t="shared" si="4"/>
        <v>0</v>
      </c>
      <c r="M120" s="320">
        <f t="shared" si="5"/>
        <v>4022.6000000000004</v>
      </c>
      <c r="N120" s="290" t="s">
        <v>808</v>
      </c>
    </row>
    <row r="121" spans="1:14" s="477" customFormat="1" ht="19.5" customHeight="1">
      <c r="A121" s="286"/>
      <c r="B121" s="291" t="s">
        <v>42</v>
      </c>
      <c r="C121" s="246">
        <f>SUM(C120)</f>
        <v>0</v>
      </c>
      <c r="D121" s="246">
        <f>SUM(D120)</f>
        <v>3792.3</v>
      </c>
      <c r="E121" s="246">
        <f>SUM(E120)</f>
        <v>230.3</v>
      </c>
      <c r="F121" s="463">
        <f t="shared" si="3"/>
        <v>4022.6000000000004</v>
      </c>
      <c r="G121" s="246">
        <f>SUM(G120)</f>
        <v>0</v>
      </c>
      <c r="H121" s="246">
        <f>SUM(H120)</f>
        <v>0</v>
      </c>
      <c r="I121" s="246">
        <f>SUM(I120)</f>
        <v>0</v>
      </c>
      <c r="J121" s="246">
        <f>SUM(J120)</f>
        <v>0</v>
      </c>
      <c r="K121" s="246">
        <f>SUM(K120)</f>
        <v>0</v>
      </c>
      <c r="L121" s="317">
        <f t="shared" si="4"/>
        <v>0</v>
      </c>
      <c r="M121" s="371">
        <f t="shared" si="5"/>
        <v>4022.6000000000004</v>
      </c>
      <c r="N121" s="381"/>
    </row>
    <row r="122" spans="1:14" ht="28.5" customHeight="1">
      <c r="A122" s="282"/>
      <c r="B122" s="297" t="s">
        <v>58</v>
      </c>
      <c r="C122" s="298">
        <f>C22+C25+C29+C32+C36+C39+C46+C49+C53+C56+C59+C79+C82+C86+C90+C93+C96+C100+C104+C109+C112+C115+C118+C121</f>
        <v>24428.5</v>
      </c>
      <c r="D122" s="298">
        <f aca="true" t="shared" si="6" ref="D122:K122">D22+D25+D29+D32+D36+D39+D46+D49+D53+D56+D59+D79+D82+D86+D90+D93+D96+D100+D104+D109+D112+D115+D118+D121</f>
        <v>22745</v>
      </c>
      <c r="E122" s="298">
        <f t="shared" si="6"/>
        <v>19965.5</v>
      </c>
      <c r="F122" s="463">
        <f t="shared" si="3"/>
        <v>67139</v>
      </c>
      <c r="G122" s="298">
        <f t="shared" si="6"/>
        <v>7454.599999999999</v>
      </c>
      <c r="H122" s="298">
        <f t="shared" si="6"/>
        <v>2304.9</v>
      </c>
      <c r="I122" s="298">
        <f t="shared" si="6"/>
        <v>14856.181</v>
      </c>
      <c r="J122" s="298">
        <f t="shared" si="6"/>
        <v>22760.5</v>
      </c>
      <c r="K122" s="298">
        <f t="shared" si="6"/>
        <v>29748.3</v>
      </c>
      <c r="L122" s="463">
        <f t="shared" si="4"/>
        <v>77124.481</v>
      </c>
      <c r="M122" s="298">
        <f>M22+M25+M29+M32+M36+M39+M46+M49+M53+M56+M59+M79+M82+M86+M90+M93+M96+M100+M104+M109+M112+M115+M118+M121</f>
        <v>144263.481</v>
      </c>
      <c r="N122" s="290"/>
    </row>
    <row r="123" ht="25.5" customHeight="1"/>
    <row r="124" ht="25.5" customHeight="1"/>
  </sheetData>
  <sheetProtection/>
  <mergeCells count="12">
    <mergeCell ref="A1:M1"/>
    <mergeCell ref="A3:A4"/>
    <mergeCell ref="B3:B4"/>
    <mergeCell ref="C3:D3"/>
    <mergeCell ref="E3:E4"/>
    <mergeCell ref="F3:F4"/>
    <mergeCell ref="K3:K4"/>
    <mergeCell ref="L3:L4"/>
    <mergeCell ref="M3:M4"/>
    <mergeCell ref="N3:N4"/>
    <mergeCell ref="G4:H4"/>
    <mergeCell ref="I4:J4"/>
  </mergeCells>
  <printOptions/>
  <pageMargins left="0.75" right="0.75" top="1" bottom="1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38" sqref="B38"/>
    </sheetView>
  </sheetViews>
  <sheetFormatPr defaultColWidth="9.140625" defaultRowHeight="28.5" customHeight="1"/>
  <cols>
    <col min="1" max="1" width="3.7109375" style="464" customWidth="1"/>
    <col min="2" max="2" width="41.8515625" style="464" customWidth="1"/>
    <col min="3" max="3" width="15.7109375" style="464" customWidth="1"/>
    <col min="4" max="4" width="15.8515625" style="464" customWidth="1"/>
    <col min="5" max="9" width="14.421875" style="464" customWidth="1"/>
    <col min="10" max="10" width="19.00390625" style="464" customWidth="1"/>
    <col min="11" max="11" width="14.421875" style="464" customWidth="1"/>
    <col min="12" max="12" width="41.140625" style="452" customWidth="1"/>
    <col min="13" max="16384" width="9.140625" style="464" customWidth="1"/>
  </cols>
  <sheetData>
    <row r="1" spans="1:11" ht="78" customHeight="1">
      <c r="A1" s="608" t="s">
        <v>960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2" spans="1:12" ht="51.75" customHeight="1">
      <c r="A2" s="640" t="s">
        <v>0</v>
      </c>
      <c r="B2" s="643" t="s">
        <v>31</v>
      </c>
      <c r="C2" s="619" t="s">
        <v>24</v>
      </c>
      <c r="D2" s="620"/>
      <c r="E2" s="645" t="s">
        <v>26</v>
      </c>
      <c r="F2" s="29" t="s">
        <v>25</v>
      </c>
      <c r="G2" s="29" t="s">
        <v>441</v>
      </c>
      <c r="H2" s="29" t="s">
        <v>28</v>
      </c>
      <c r="I2" s="29" t="s">
        <v>442</v>
      </c>
      <c r="J2" s="645" t="s">
        <v>443</v>
      </c>
      <c r="K2" s="647" t="s">
        <v>1</v>
      </c>
      <c r="L2" s="639" t="s">
        <v>12</v>
      </c>
    </row>
    <row r="3" spans="1:12" ht="63.75" customHeight="1">
      <c r="A3" s="640"/>
      <c r="B3" s="644"/>
      <c r="C3" s="29" t="s">
        <v>10</v>
      </c>
      <c r="D3" s="29" t="s">
        <v>5</v>
      </c>
      <c r="E3" s="646"/>
      <c r="F3" s="619" t="s">
        <v>4</v>
      </c>
      <c r="G3" s="620"/>
      <c r="H3" s="619" t="s">
        <v>9</v>
      </c>
      <c r="I3" s="620"/>
      <c r="J3" s="646"/>
      <c r="K3" s="648"/>
      <c r="L3" s="639"/>
    </row>
    <row r="4" spans="1:12" ht="28.5" customHeight="1">
      <c r="A4" s="264">
        <v>1</v>
      </c>
      <c r="B4" s="283" t="s">
        <v>419</v>
      </c>
      <c r="C4" s="29"/>
      <c r="D4" s="29"/>
      <c r="E4" s="299"/>
      <c r="F4" s="29"/>
      <c r="G4" s="29"/>
      <c r="H4" s="29"/>
      <c r="I4" s="29"/>
      <c r="J4" s="299"/>
      <c r="K4" s="300"/>
      <c r="L4" s="290"/>
    </row>
    <row r="5" spans="1:12" ht="62.25" customHeight="1">
      <c r="A5" s="249">
        <v>1</v>
      </c>
      <c r="B5" s="260" t="s">
        <v>177</v>
      </c>
      <c r="C5" s="29"/>
      <c r="D5" s="263">
        <v>668.8</v>
      </c>
      <c r="E5" s="250">
        <f>C5+D5</f>
        <v>668.8</v>
      </c>
      <c r="F5" s="29"/>
      <c r="G5" s="29"/>
      <c r="H5" s="29"/>
      <c r="I5" s="29"/>
      <c r="J5" s="250">
        <f>F5+G5+H5+I5</f>
        <v>0</v>
      </c>
      <c r="K5" s="261">
        <f>E5+J5</f>
        <v>668.8</v>
      </c>
      <c r="L5" s="290" t="s">
        <v>862</v>
      </c>
    </row>
    <row r="6" spans="1:12" ht="45.75" customHeight="1">
      <c r="A6" s="249">
        <v>2</v>
      </c>
      <c r="B6" s="260" t="s">
        <v>178</v>
      </c>
      <c r="C6" s="29"/>
      <c r="D6" s="263">
        <v>707.2</v>
      </c>
      <c r="E6" s="250">
        <f aca="true" t="shared" si="0" ref="E6:E35">C6+D6</f>
        <v>707.2</v>
      </c>
      <c r="F6" s="29"/>
      <c r="G6" s="29"/>
      <c r="H6" s="29"/>
      <c r="I6" s="29">
        <v>693.7</v>
      </c>
      <c r="J6" s="250">
        <f aca="true" t="shared" si="1" ref="J6:J34">F6+G6+H6+I6</f>
        <v>693.7</v>
      </c>
      <c r="K6" s="261">
        <f aca="true" t="shared" si="2" ref="K6:K34">E6+J6</f>
        <v>1400.9</v>
      </c>
      <c r="L6" s="290" t="s">
        <v>863</v>
      </c>
    </row>
    <row r="7" spans="1:12" ht="48.75" customHeight="1">
      <c r="A7" s="249">
        <v>3</v>
      </c>
      <c r="B7" s="260" t="s">
        <v>179</v>
      </c>
      <c r="C7" s="262">
        <v>0</v>
      </c>
      <c r="D7" s="263"/>
      <c r="E7" s="250">
        <f t="shared" si="0"/>
        <v>0</v>
      </c>
      <c r="F7" s="262">
        <v>0</v>
      </c>
      <c r="G7" s="29"/>
      <c r="H7" s="29"/>
      <c r="I7" s="273">
        <v>902.4</v>
      </c>
      <c r="J7" s="250">
        <f t="shared" si="1"/>
        <v>902.4</v>
      </c>
      <c r="K7" s="261">
        <f t="shared" si="2"/>
        <v>902.4</v>
      </c>
      <c r="L7" s="290" t="s">
        <v>863</v>
      </c>
    </row>
    <row r="8" spans="1:12" ht="24" customHeight="1">
      <c r="A8" s="530">
        <v>4</v>
      </c>
      <c r="B8" s="272" t="s">
        <v>787</v>
      </c>
      <c r="C8" s="273"/>
      <c r="D8" s="263">
        <v>894.5</v>
      </c>
      <c r="E8" s="250">
        <f t="shared" si="0"/>
        <v>894.5</v>
      </c>
      <c r="F8" s="273"/>
      <c r="G8" s="263"/>
      <c r="H8" s="263"/>
      <c r="I8" s="273"/>
      <c r="J8" s="250">
        <f t="shared" si="1"/>
        <v>0</v>
      </c>
      <c r="K8" s="261">
        <f t="shared" si="2"/>
        <v>894.5</v>
      </c>
      <c r="L8" s="290" t="s">
        <v>684</v>
      </c>
    </row>
    <row r="9" spans="1:12" s="477" customFormat="1" ht="24" customHeight="1">
      <c r="A9" s="264"/>
      <c r="B9" s="265" t="s">
        <v>23</v>
      </c>
      <c r="C9" s="266">
        <f>SUM(C5:C8)</f>
        <v>0</v>
      </c>
      <c r="D9" s="266">
        <f>SUM(D5:D8)</f>
        <v>2270.5</v>
      </c>
      <c r="E9" s="250">
        <f t="shared" si="0"/>
        <v>2270.5</v>
      </c>
      <c r="F9" s="266">
        <f>SUM(F5:F8)</f>
        <v>0</v>
      </c>
      <c r="G9" s="266">
        <f>SUM(G5:G8)</f>
        <v>0</v>
      </c>
      <c r="H9" s="266">
        <f>SUM(H5:H8)</f>
        <v>0</v>
      </c>
      <c r="I9" s="266">
        <f>SUM(I5:I8)</f>
        <v>1596.1</v>
      </c>
      <c r="J9" s="451">
        <f t="shared" si="1"/>
        <v>1596.1</v>
      </c>
      <c r="K9" s="380">
        <f t="shared" si="2"/>
        <v>3866.6</v>
      </c>
      <c r="L9" s="381"/>
    </row>
    <row r="10" spans="1:12" ht="24" customHeight="1">
      <c r="A10" s="264">
        <v>2</v>
      </c>
      <c r="B10" s="283" t="s">
        <v>500</v>
      </c>
      <c r="C10" s="247"/>
      <c r="D10" s="247"/>
      <c r="E10" s="250">
        <f t="shared" si="0"/>
        <v>0</v>
      </c>
      <c r="F10" s="247"/>
      <c r="G10" s="271"/>
      <c r="H10" s="271"/>
      <c r="I10" s="271"/>
      <c r="J10" s="250">
        <f t="shared" si="1"/>
        <v>0</v>
      </c>
      <c r="K10" s="261">
        <f t="shared" si="2"/>
        <v>0</v>
      </c>
      <c r="L10" s="381"/>
    </row>
    <row r="11" spans="1:12" ht="35.25" customHeight="1">
      <c r="A11" s="249">
        <v>1</v>
      </c>
      <c r="B11" s="272" t="s">
        <v>534</v>
      </c>
      <c r="C11" s="273"/>
      <c r="D11" s="248">
        <v>544.8</v>
      </c>
      <c r="E11" s="250">
        <f t="shared" si="0"/>
        <v>544.8</v>
      </c>
      <c r="F11" s="273"/>
      <c r="G11" s="301"/>
      <c r="H11" s="301"/>
      <c r="I11" s="301"/>
      <c r="J11" s="250">
        <f t="shared" si="1"/>
        <v>0</v>
      </c>
      <c r="K11" s="261">
        <f t="shared" si="2"/>
        <v>544.8</v>
      </c>
      <c r="L11" s="290" t="s">
        <v>788</v>
      </c>
    </row>
    <row r="12" spans="1:12" ht="35.25" customHeight="1">
      <c r="A12" s="249">
        <v>2</v>
      </c>
      <c r="B12" s="272" t="s">
        <v>535</v>
      </c>
      <c r="C12" s="273"/>
      <c r="D12" s="248">
        <v>728.6</v>
      </c>
      <c r="E12" s="250">
        <f t="shared" si="0"/>
        <v>728.6</v>
      </c>
      <c r="F12" s="273"/>
      <c r="G12" s="301"/>
      <c r="H12" s="301"/>
      <c r="I12" s="301"/>
      <c r="J12" s="250">
        <f t="shared" si="1"/>
        <v>0</v>
      </c>
      <c r="K12" s="261">
        <f t="shared" si="2"/>
        <v>728.6</v>
      </c>
      <c r="L12" s="290" t="s">
        <v>788</v>
      </c>
    </row>
    <row r="13" spans="1:12" ht="35.25" customHeight="1">
      <c r="A13" s="249">
        <v>3</v>
      </c>
      <c r="B13" s="268" t="s">
        <v>789</v>
      </c>
      <c r="C13" s="273"/>
      <c r="D13" s="248">
        <v>540</v>
      </c>
      <c r="E13" s="250">
        <f t="shared" si="0"/>
        <v>540</v>
      </c>
      <c r="F13" s="273"/>
      <c r="G13" s="301"/>
      <c r="H13" s="301"/>
      <c r="I13" s="301"/>
      <c r="J13" s="250">
        <f t="shared" si="1"/>
        <v>0</v>
      </c>
      <c r="K13" s="261">
        <f t="shared" si="2"/>
        <v>540</v>
      </c>
      <c r="L13" s="290" t="s">
        <v>788</v>
      </c>
    </row>
    <row r="14" spans="1:12" s="477" customFormat="1" ht="21.75" customHeight="1">
      <c r="A14" s="264"/>
      <c r="B14" s="265" t="s">
        <v>23</v>
      </c>
      <c r="C14" s="266">
        <f>SUM(C11:C13)</f>
        <v>0</v>
      </c>
      <c r="D14" s="266">
        <f>SUM(D11:D13)</f>
        <v>1813.4</v>
      </c>
      <c r="E14" s="250">
        <f t="shared" si="0"/>
        <v>1813.4</v>
      </c>
      <c r="F14" s="266">
        <f>SUM(F11:F13)</f>
        <v>0</v>
      </c>
      <c r="G14" s="266">
        <f>SUM(G11:G13)</f>
        <v>0</v>
      </c>
      <c r="H14" s="266">
        <f>SUM(H11:H13)</f>
        <v>0</v>
      </c>
      <c r="I14" s="266">
        <f>SUM(I11:I13)</f>
        <v>0</v>
      </c>
      <c r="J14" s="451">
        <f t="shared" si="1"/>
        <v>0</v>
      </c>
      <c r="K14" s="380">
        <f t="shared" si="2"/>
        <v>1813.4</v>
      </c>
      <c r="L14" s="381"/>
    </row>
    <row r="15" spans="1:12" ht="21.75" customHeight="1">
      <c r="A15" s="264">
        <v>3</v>
      </c>
      <c r="B15" s="283" t="s">
        <v>483</v>
      </c>
      <c r="C15" s="247"/>
      <c r="D15" s="247"/>
      <c r="E15" s="250">
        <f t="shared" si="0"/>
        <v>0</v>
      </c>
      <c r="F15" s="247"/>
      <c r="G15" s="271"/>
      <c r="H15" s="271"/>
      <c r="I15" s="271"/>
      <c r="J15" s="250">
        <f t="shared" si="1"/>
        <v>0</v>
      </c>
      <c r="K15" s="261">
        <f t="shared" si="2"/>
        <v>0</v>
      </c>
      <c r="L15" s="381"/>
    </row>
    <row r="16" spans="1:12" ht="48.75" customHeight="1">
      <c r="A16" s="249">
        <v>1</v>
      </c>
      <c r="B16" s="272" t="s">
        <v>484</v>
      </c>
      <c r="C16" s="273"/>
      <c r="D16" s="273">
        <v>600</v>
      </c>
      <c r="E16" s="250">
        <f t="shared" si="0"/>
        <v>600</v>
      </c>
      <c r="F16" s="273">
        <v>0</v>
      </c>
      <c r="G16" s="271"/>
      <c r="H16" s="271"/>
      <c r="I16" s="271"/>
      <c r="J16" s="250">
        <f t="shared" si="1"/>
        <v>0</v>
      </c>
      <c r="K16" s="261">
        <f t="shared" si="2"/>
        <v>600</v>
      </c>
      <c r="L16" s="290" t="s">
        <v>790</v>
      </c>
    </row>
    <row r="17" spans="1:12" s="477" customFormat="1" ht="21" customHeight="1">
      <c r="A17" s="264"/>
      <c r="B17" s="265" t="s">
        <v>23</v>
      </c>
      <c r="C17" s="266">
        <f>SUM(C16)</f>
        <v>0</v>
      </c>
      <c r="D17" s="266">
        <f>SUM(D16)</f>
        <v>600</v>
      </c>
      <c r="E17" s="250">
        <f t="shared" si="0"/>
        <v>600</v>
      </c>
      <c r="F17" s="266">
        <f>SUM(F16)</f>
        <v>0</v>
      </c>
      <c r="G17" s="266">
        <f>SUM(G16)</f>
        <v>0</v>
      </c>
      <c r="H17" s="266">
        <f>SUM(H16)</f>
        <v>0</v>
      </c>
      <c r="I17" s="266">
        <f>SUM(I16)</f>
        <v>0</v>
      </c>
      <c r="J17" s="451">
        <f t="shared" si="1"/>
        <v>0</v>
      </c>
      <c r="K17" s="380">
        <f t="shared" si="2"/>
        <v>600</v>
      </c>
      <c r="L17" s="381"/>
    </row>
    <row r="18" spans="1:12" ht="21" customHeight="1">
      <c r="A18" s="264">
        <v>4</v>
      </c>
      <c r="B18" s="287" t="s">
        <v>175</v>
      </c>
      <c r="C18" s="270"/>
      <c r="D18" s="270"/>
      <c r="E18" s="250">
        <f t="shared" si="0"/>
        <v>0</v>
      </c>
      <c r="F18" s="270"/>
      <c r="G18" s="289"/>
      <c r="H18" s="457"/>
      <c r="I18" s="457"/>
      <c r="J18" s="250">
        <f t="shared" si="1"/>
        <v>0</v>
      </c>
      <c r="K18" s="261">
        <f t="shared" si="2"/>
        <v>0</v>
      </c>
      <c r="L18" s="284"/>
    </row>
    <row r="19" spans="1:12" ht="21" customHeight="1">
      <c r="A19" s="249">
        <v>1</v>
      </c>
      <c r="B19" s="284" t="s">
        <v>432</v>
      </c>
      <c r="C19" s="270">
        <v>4171.7</v>
      </c>
      <c r="D19" s="270"/>
      <c r="E19" s="250">
        <f t="shared" si="0"/>
        <v>4171.7</v>
      </c>
      <c r="F19" s="270">
        <v>0</v>
      </c>
      <c r="G19" s="289"/>
      <c r="H19" s="457"/>
      <c r="I19" s="457"/>
      <c r="J19" s="250">
        <f t="shared" si="1"/>
        <v>0</v>
      </c>
      <c r="K19" s="261">
        <f t="shared" si="2"/>
        <v>4171.7</v>
      </c>
      <c r="L19" s="284" t="s">
        <v>809</v>
      </c>
    </row>
    <row r="20" spans="1:12" s="477" customFormat="1" ht="21" customHeight="1">
      <c r="A20" s="476"/>
      <c r="B20" s="295" t="s">
        <v>23</v>
      </c>
      <c r="C20" s="246">
        <f>SUM(C19)</f>
        <v>4171.7</v>
      </c>
      <c r="D20" s="246">
        <f>SUM(D19)</f>
        <v>0</v>
      </c>
      <c r="E20" s="250">
        <f t="shared" si="0"/>
        <v>4171.7</v>
      </c>
      <c r="F20" s="246">
        <f>SUM(F19)</f>
        <v>0</v>
      </c>
      <c r="G20" s="246">
        <f>SUM(G19)</f>
        <v>0</v>
      </c>
      <c r="H20" s="246">
        <f>SUM(H19)</f>
        <v>0</v>
      </c>
      <c r="I20" s="246">
        <f>SUM(I19)</f>
        <v>0</v>
      </c>
      <c r="J20" s="451">
        <f t="shared" si="1"/>
        <v>0</v>
      </c>
      <c r="K20" s="380">
        <f t="shared" si="2"/>
        <v>4171.7</v>
      </c>
      <c r="L20" s="285"/>
    </row>
    <row r="21" spans="1:12" ht="21" customHeight="1">
      <c r="A21" s="264">
        <v>5</v>
      </c>
      <c r="B21" s="287" t="s">
        <v>176</v>
      </c>
      <c r="C21" s="270"/>
      <c r="D21" s="270"/>
      <c r="E21" s="250">
        <f t="shared" si="0"/>
        <v>0</v>
      </c>
      <c r="F21" s="270"/>
      <c r="G21" s="289"/>
      <c r="H21" s="289"/>
      <c r="I21" s="457"/>
      <c r="J21" s="250">
        <f t="shared" si="1"/>
        <v>0</v>
      </c>
      <c r="K21" s="261">
        <f t="shared" si="2"/>
        <v>0</v>
      </c>
      <c r="L21" s="284"/>
    </row>
    <row r="22" spans="1:12" ht="87.75" customHeight="1">
      <c r="A22" s="249">
        <v>1</v>
      </c>
      <c r="B22" s="462" t="s">
        <v>305</v>
      </c>
      <c r="C22" s="270">
        <v>4095</v>
      </c>
      <c r="D22" s="270"/>
      <c r="E22" s="250">
        <f t="shared" si="0"/>
        <v>4095</v>
      </c>
      <c r="F22" s="270">
        <v>0</v>
      </c>
      <c r="G22" s="289"/>
      <c r="H22" s="457"/>
      <c r="I22" s="457"/>
      <c r="J22" s="250">
        <f t="shared" si="1"/>
        <v>0</v>
      </c>
      <c r="K22" s="261">
        <f t="shared" si="2"/>
        <v>4095</v>
      </c>
      <c r="L22" s="268" t="s">
        <v>864</v>
      </c>
    </row>
    <row r="23" spans="1:12" s="477" customFormat="1" ht="21.75" customHeight="1">
      <c r="A23" s="476"/>
      <c r="B23" s="295" t="s">
        <v>23</v>
      </c>
      <c r="C23" s="246">
        <f>SUM(C22)</f>
        <v>4095</v>
      </c>
      <c r="D23" s="246">
        <f>SUM(D22)</f>
        <v>0</v>
      </c>
      <c r="E23" s="250">
        <f t="shared" si="0"/>
        <v>4095</v>
      </c>
      <c r="F23" s="246">
        <f>SUM(F22)</f>
        <v>0</v>
      </c>
      <c r="G23" s="246">
        <f>SUM(G22)</f>
        <v>0</v>
      </c>
      <c r="H23" s="246">
        <f>SUM(H22)</f>
        <v>0</v>
      </c>
      <c r="I23" s="246">
        <f>SUM(I22)</f>
        <v>0</v>
      </c>
      <c r="J23" s="451">
        <f t="shared" si="1"/>
        <v>0</v>
      </c>
      <c r="K23" s="380">
        <f t="shared" si="2"/>
        <v>4095</v>
      </c>
      <c r="L23" s="285"/>
    </row>
    <row r="24" spans="1:12" s="477" customFormat="1" ht="21.75" customHeight="1">
      <c r="A24" s="476">
        <v>6</v>
      </c>
      <c r="B24" s="296" t="s">
        <v>770</v>
      </c>
      <c r="C24" s="269"/>
      <c r="D24" s="269"/>
      <c r="E24" s="250">
        <f t="shared" si="0"/>
        <v>0</v>
      </c>
      <c r="F24" s="269"/>
      <c r="G24" s="531"/>
      <c r="H24" s="531"/>
      <c r="I24" s="531"/>
      <c r="J24" s="250">
        <f t="shared" si="1"/>
        <v>0</v>
      </c>
      <c r="K24" s="261">
        <f t="shared" si="2"/>
        <v>0</v>
      </c>
      <c r="L24" s="285"/>
    </row>
    <row r="25" spans="1:12" s="477" customFormat="1" ht="21.75" customHeight="1">
      <c r="A25" s="249">
        <v>1</v>
      </c>
      <c r="B25" s="292" t="s">
        <v>771</v>
      </c>
      <c r="C25" s="270">
        <v>0</v>
      </c>
      <c r="D25" s="270">
        <v>1417.5</v>
      </c>
      <c r="E25" s="250">
        <f t="shared" si="0"/>
        <v>1417.5</v>
      </c>
      <c r="F25" s="270">
        <v>0</v>
      </c>
      <c r="G25" s="531"/>
      <c r="H25" s="531"/>
      <c r="I25" s="531"/>
      <c r="J25" s="250">
        <f t="shared" si="1"/>
        <v>0</v>
      </c>
      <c r="K25" s="261">
        <f t="shared" si="2"/>
        <v>1417.5</v>
      </c>
      <c r="L25" s="284" t="s">
        <v>791</v>
      </c>
    </row>
    <row r="26" spans="1:12" s="477" customFormat="1" ht="21.75" customHeight="1">
      <c r="A26" s="476"/>
      <c r="B26" s="295" t="s">
        <v>23</v>
      </c>
      <c r="C26" s="246">
        <f>SUM(C25)</f>
        <v>0</v>
      </c>
      <c r="D26" s="246">
        <f>SUM(D25)</f>
        <v>1417.5</v>
      </c>
      <c r="E26" s="250">
        <f t="shared" si="0"/>
        <v>1417.5</v>
      </c>
      <c r="F26" s="246">
        <f>SUM(F25)</f>
        <v>0</v>
      </c>
      <c r="G26" s="246">
        <f>SUM(G25)</f>
        <v>0</v>
      </c>
      <c r="H26" s="246">
        <f>SUM(H25)</f>
        <v>0</v>
      </c>
      <c r="I26" s="246">
        <f>SUM(I25)</f>
        <v>0</v>
      </c>
      <c r="J26" s="451">
        <f t="shared" si="1"/>
        <v>0</v>
      </c>
      <c r="K26" s="380">
        <f t="shared" si="2"/>
        <v>1417.5</v>
      </c>
      <c r="L26" s="285"/>
    </row>
    <row r="27" spans="1:12" ht="21.75" customHeight="1">
      <c r="A27" s="264">
        <v>7</v>
      </c>
      <c r="B27" s="287" t="s">
        <v>433</v>
      </c>
      <c r="C27" s="270"/>
      <c r="D27" s="270"/>
      <c r="E27" s="250">
        <f t="shared" si="0"/>
        <v>0</v>
      </c>
      <c r="F27" s="270"/>
      <c r="G27" s="289"/>
      <c r="H27" s="457"/>
      <c r="I27" s="457"/>
      <c r="J27" s="250">
        <f t="shared" si="1"/>
        <v>0</v>
      </c>
      <c r="K27" s="261">
        <f t="shared" si="2"/>
        <v>0</v>
      </c>
      <c r="L27" s="284"/>
    </row>
    <row r="28" spans="1:12" ht="68.25" customHeight="1">
      <c r="A28" s="249">
        <v>1</v>
      </c>
      <c r="B28" s="458" t="s">
        <v>434</v>
      </c>
      <c r="C28" s="270">
        <v>1200.3</v>
      </c>
      <c r="D28" s="270"/>
      <c r="E28" s="250">
        <f t="shared" si="0"/>
        <v>1200.3</v>
      </c>
      <c r="F28" s="270">
        <v>0</v>
      </c>
      <c r="G28" s="289"/>
      <c r="H28" s="457"/>
      <c r="I28" s="457"/>
      <c r="J28" s="250">
        <f t="shared" si="1"/>
        <v>0</v>
      </c>
      <c r="K28" s="261">
        <f t="shared" si="2"/>
        <v>1200.3</v>
      </c>
      <c r="L28" s="284" t="s">
        <v>792</v>
      </c>
    </row>
    <row r="29" spans="1:12" s="477" customFormat="1" ht="20.25" customHeight="1">
      <c r="A29" s="478"/>
      <c r="B29" s="295" t="s">
        <v>23</v>
      </c>
      <c r="C29" s="246">
        <f>SUM(C28:C28)</f>
        <v>1200.3</v>
      </c>
      <c r="D29" s="246">
        <f>SUM(D28:D28)</f>
        <v>0</v>
      </c>
      <c r="E29" s="250">
        <f t="shared" si="0"/>
        <v>1200.3</v>
      </c>
      <c r="F29" s="246">
        <f>SUM(F28:F28)</f>
        <v>0</v>
      </c>
      <c r="G29" s="246">
        <f>SUM(G28:G28)</f>
        <v>0</v>
      </c>
      <c r="H29" s="246">
        <f>SUM(H28:H28)</f>
        <v>0</v>
      </c>
      <c r="I29" s="246">
        <f>SUM(I28:I28)</f>
        <v>0</v>
      </c>
      <c r="J29" s="451">
        <f t="shared" si="1"/>
        <v>0</v>
      </c>
      <c r="K29" s="380">
        <f t="shared" si="2"/>
        <v>1200.3</v>
      </c>
      <c r="L29" s="381"/>
    </row>
    <row r="30" spans="1:12" ht="20.25" customHeight="1">
      <c r="A30" s="264">
        <v>8</v>
      </c>
      <c r="B30" s="296" t="s">
        <v>435</v>
      </c>
      <c r="C30" s="270"/>
      <c r="D30" s="270"/>
      <c r="E30" s="250">
        <f t="shared" si="0"/>
        <v>0</v>
      </c>
      <c r="F30" s="270"/>
      <c r="G30" s="289"/>
      <c r="H30" s="457"/>
      <c r="I30" s="457"/>
      <c r="J30" s="250">
        <f t="shared" si="1"/>
        <v>0</v>
      </c>
      <c r="K30" s="261">
        <f t="shared" si="2"/>
        <v>0</v>
      </c>
      <c r="L30" s="260"/>
    </row>
    <row r="31" spans="1:12" ht="20.25" customHeight="1">
      <c r="A31" s="249">
        <v>1</v>
      </c>
      <c r="B31" s="544" t="s">
        <v>436</v>
      </c>
      <c r="C31" s="270">
        <v>1113</v>
      </c>
      <c r="D31" s="270"/>
      <c r="E31" s="250">
        <f t="shared" si="0"/>
        <v>1113</v>
      </c>
      <c r="F31" s="270"/>
      <c r="G31" s="289"/>
      <c r="H31" s="457"/>
      <c r="I31" s="457"/>
      <c r="J31" s="250">
        <f t="shared" si="1"/>
        <v>0</v>
      </c>
      <c r="K31" s="261">
        <f t="shared" si="2"/>
        <v>1113</v>
      </c>
      <c r="L31" s="284" t="s">
        <v>810</v>
      </c>
    </row>
    <row r="32" spans="1:12" ht="37.5" customHeight="1">
      <c r="A32" s="479">
        <v>2</v>
      </c>
      <c r="B32" s="491" t="s">
        <v>437</v>
      </c>
      <c r="C32" s="270">
        <v>3140</v>
      </c>
      <c r="D32" s="270"/>
      <c r="E32" s="250">
        <f t="shared" si="0"/>
        <v>3140</v>
      </c>
      <c r="F32" s="480"/>
      <c r="G32" s="481"/>
      <c r="H32" s="482"/>
      <c r="I32" s="482"/>
      <c r="J32" s="250">
        <f t="shared" si="1"/>
        <v>0</v>
      </c>
      <c r="K32" s="261">
        <f t="shared" si="2"/>
        <v>3140</v>
      </c>
      <c r="L32" s="284" t="s">
        <v>649</v>
      </c>
    </row>
    <row r="33" spans="1:12" ht="37.5" customHeight="1">
      <c r="A33" s="483">
        <v>3</v>
      </c>
      <c r="B33" s="462" t="s">
        <v>438</v>
      </c>
      <c r="C33" s="270">
        <v>1573.6</v>
      </c>
      <c r="D33" s="270">
        <v>0</v>
      </c>
      <c r="E33" s="250">
        <f t="shared" si="0"/>
        <v>1573.6</v>
      </c>
      <c r="F33" s="262">
        <v>0</v>
      </c>
      <c r="G33" s="268"/>
      <c r="H33" s="268"/>
      <c r="I33" s="268"/>
      <c r="J33" s="250">
        <f t="shared" si="1"/>
        <v>0</v>
      </c>
      <c r="K33" s="261">
        <f t="shared" si="2"/>
        <v>1573.6</v>
      </c>
      <c r="L33" s="284" t="s">
        <v>649</v>
      </c>
    </row>
    <row r="34" spans="1:12" s="477" customFormat="1" ht="20.25" customHeight="1">
      <c r="A34" s="484"/>
      <c r="B34" s="295" t="s">
        <v>23</v>
      </c>
      <c r="C34" s="246">
        <f>SUM(C31:C33)</f>
        <v>5826.6</v>
      </c>
      <c r="D34" s="246">
        <f>SUM(D31:D33)</f>
        <v>0</v>
      </c>
      <c r="E34" s="250">
        <f t="shared" si="0"/>
        <v>5826.6</v>
      </c>
      <c r="F34" s="246">
        <f>SUM(F31:F33)</f>
        <v>0</v>
      </c>
      <c r="G34" s="246">
        <f>SUM(G31:G33)</f>
        <v>0</v>
      </c>
      <c r="H34" s="246">
        <f>SUM(H31:H33)</f>
        <v>0</v>
      </c>
      <c r="I34" s="246">
        <f>SUM(I31:I33)</f>
        <v>0</v>
      </c>
      <c r="J34" s="451">
        <f t="shared" si="1"/>
        <v>0</v>
      </c>
      <c r="K34" s="380">
        <f t="shared" si="2"/>
        <v>5826.6</v>
      </c>
      <c r="L34" s="285"/>
    </row>
    <row r="35" spans="1:12" ht="23.25" customHeight="1">
      <c r="A35" s="282"/>
      <c r="B35" s="297" t="s">
        <v>58</v>
      </c>
      <c r="C35" s="485">
        <f>C9+C14+C17+C20+C23+C26+C29+C34</f>
        <v>15293.6</v>
      </c>
      <c r="D35" s="485">
        <f aca="true" t="shared" si="3" ref="D35:K35">D9+D14+D17+D20+D23+D26+D29+D34</f>
        <v>6101.4</v>
      </c>
      <c r="E35" s="451">
        <f t="shared" si="0"/>
        <v>21395</v>
      </c>
      <c r="F35" s="485">
        <f t="shared" si="3"/>
        <v>0</v>
      </c>
      <c r="G35" s="485">
        <f t="shared" si="3"/>
        <v>0</v>
      </c>
      <c r="H35" s="485">
        <f t="shared" si="3"/>
        <v>0</v>
      </c>
      <c r="I35" s="485">
        <f t="shared" si="3"/>
        <v>1596.1</v>
      </c>
      <c r="J35" s="485">
        <f t="shared" si="3"/>
        <v>1596.1</v>
      </c>
      <c r="K35" s="485">
        <f t="shared" si="3"/>
        <v>22991.1</v>
      </c>
      <c r="L35" s="285"/>
    </row>
  </sheetData>
  <sheetProtection/>
  <mergeCells count="10">
    <mergeCell ref="L2:L3"/>
    <mergeCell ref="F3:G3"/>
    <mergeCell ref="H3:I3"/>
    <mergeCell ref="A1:K1"/>
    <mergeCell ref="A2:A3"/>
    <mergeCell ref="B2:B3"/>
    <mergeCell ref="C2:D2"/>
    <mergeCell ref="E2:E3"/>
    <mergeCell ref="J2:J3"/>
    <mergeCell ref="K2:K3"/>
  </mergeCells>
  <printOptions/>
  <pageMargins left="0.75" right="0.75" top="1" bottom="1" header="0.5" footer="0.5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70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32.57421875" style="0" customWidth="1"/>
    <col min="3" max="3" width="11.140625" style="0" customWidth="1"/>
    <col min="4" max="4" width="10.8515625" style="0" customWidth="1"/>
    <col min="5" max="5" width="14.7109375" style="0" customWidth="1"/>
    <col min="6" max="6" width="12.57421875" style="0" customWidth="1"/>
    <col min="7" max="7" width="11.00390625" style="0" customWidth="1"/>
    <col min="8" max="8" width="6.28125" style="0" customWidth="1"/>
    <col min="9" max="9" width="10.28125" style="0" customWidth="1"/>
    <col min="10" max="10" width="10.140625" style="0" customWidth="1"/>
    <col min="11" max="11" width="10.7109375" style="0" customWidth="1"/>
    <col min="12" max="12" width="10.8515625" style="0" customWidth="1"/>
    <col min="13" max="13" width="11.57421875" style="0" customWidth="1"/>
    <col min="14" max="14" width="50.00390625" style="0" customWidth="1"/>
  </cols>
  <sheetData>
    <row r="1" ht="1.5" customHeight="1"/>
    <row r="2" spans="1:13" ht="54.75" customHeight="1">
      <c r="A2" s="608" t="s">
        <v>950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</row>
    <row r="3" spans="2:14" ht="15" customHeight="1">
      <c r="B3" s="9"/>
      <c r="C3" s="9"/>
      <c r="D3" s="9"/>
      <c r="E3" s="9"/>
      <c r="F3" s="9"/>
      <c r="M3" s="12" t="s">
        <v>6</v>
      </c>
      <c r="N3" s="11"/>
    </row>
    <row r="4" spans="1:14" ht="100.5" customHeight="1">
      <c r="A4" s="593" t="s">
        <v>0</v>
      </c>
      <c r="B4" s="598" t="s">
        <v>31</v>
      </c>
      <c r="C4" s="617" t="s">
        <v>307</v>
      </c>
      <c r="D4" s="627"/>
      <c r="E4" s="628" t="s">
        <v>308</v>
      </c>
      <c r="F4" s="625" t="s">
        <v>309</v>
      </c>
      <c r="G4" s="13" t="s">
        <v>7</v>
      </c>
      <c r="H4" s="13" t="s">
        <v>8</v>
      </c>
      <c r="I4" s="13" t="s">
        <v>7</v>
      </c>
      <c r="J4" s="13" t="s">
        <v>8</v>
      </c>
      <c r="K4" s="630" t="s">
        <v>310</v>
      </c>
      <c r="L4" s="623" t="s">
        <v>311</v>
      </c>
      <c r="M4" s="633" t="s">
        <v>1</v>
      </c>
      <c r="N4" s="635" t="s">
        <v>12</v>
      </c>
    </row>
    <row r="5" spans="1:14" ht="28.5" customHeight="1">
      <c r="A5" s="593"/>
      <c r="B5" s="599"/>
      <c r="C5" s="1" t="s">
        <v>10</v>
      </c>
      <c r="D5" s="1" t="s">
        <v>5</v>
      </c>
      <c r="E5" s="629"/>
      <c r="F5" s="632"/>
      <c r="G5" s="617" t="s">
        <v>4</v>
      </c>
      <c r="H5" s="618"/>
      <c r="I5" s="617" t="s">
        <v>9</v>
      </c>
      <c r="J5" s="618"/>
      <c r="K5" s="631"/>
      <c r="L5" s="624"/>
      <c r="M5" s="634"/>
      <c r="N5" s="635"/>
    </row>
    <row r="6" spans="1:14" ht="17.25">
      <c r="A6" s="82"/>
      <c r="B6" s="83" t="s">
        <v>16</v>
      </c>
      <c r="C6" s="8"/>
      <c r="D6" s="8"/>
      <c r="E6" s="8"/>
      <c r="F6" s="18"/>
      <c r="G6" s="8"/>
      <c r="H6" s="8"/>
      <c r="I6" s="8"/>
      <c r="J6" s="8"/>
      <c r="K6" s="8"/>
      <c r="L6" s="16"/>
      <c r="M6" s="20"/>
      <c r="N6" s="75"/>
    </row>
    <row r="7" spans="1:14" ht="17.25">
      <c r="A7" s="60"/>
      <c r="B7" s="84" t="s">
        <v>76</v>
      </c>
      <c r="C7" s="85"/>
      <c r="D7" s="85"/>
      <c r="E7" s="85"/>
      <c r="F7" s="18"/>
      <c r="G7" s="85"/>
      <c r="H7" s="85"/>
      <c r="I7" s="8"/>
      <c r="J7" s="8"/>
      <c r="K7" s="8"/>
      <c r="L7" s="16"/>
      <c r="M7" s="20"/>
      <c r="N7" s="75"/>
    </row>
    <row r="8" spans="1:14" ht="17.25">
      <c r="A8" s="60">
        <v>1</v>
      </c>
      <c r="B8" s="86" t="s">
        <v>315</v>
      </c>
      <c r="C8" s="87"/>
      <c r="D8" s="87"/>
      <c r="E8" s="87"/>
      <c r="F8" s="18">
        <f>C8+D8+E8</f>
        <v>0</v>
      </c>
      <c r="G8" s="194"/>
      <c r="H8" s="194"/>
      <c r="I8" s="195"/>
      <c r="J8" s="8">
        <v>780.8</v>
      </c>
      <c r="K8" s="195"/>
      <c r="L8" s="16">
        <f>G8+H8+I8+J8+K8</f>
        <v>780.8</v>
      </c>
      <c r="M8" s="20">
        <f aca="true" t="shared" si="0" ref="M8:M17">L8+F8</f>
        <v>780.8</v>
      </c>
      <c r="N8" s="63" t="s">
        <v>282</v>
      </c>
    </row>
    <row r="9" spans="1:14" ht="17.25">
      <c r="A9" s="60">
        <v>2</v>
      </c>
      <c r="B9" s="86" t="s">
        <v>77</v>
      </c>
      <c r="C9" s="87"/>
      <c r="D9" s="87"/>
      <c r="E9" s="87"/>
      <c r="F9" s="18">
        <f aca="true" t="shared" si="1" ref="F9:F17">C9+D9+E9</f>
        <v>0</v>
      </c>
      <c r="G9" s="194"/>
      <c r="H9" s="194"/>
      <c r="I9" s="195"/>
      <c r="J9" s="8">
        <v>763.1</v>
      </c>
      <c r="K9" s="195"/>
      <c r="L9" s="16">
        <f aca="true" t="shared" si="2" ref="L9:L17">G9+H9+I9+J9+K9</f>
        <v>763.1</v>
      </c>
      <c r="M9" s="20">
        <f t="shared" si="0"/>
        <v>763.1</v>
      </c>
      <c r="N9" s="63" t="s">
        <v>282</v>
      </c>
    </row>
    <row r="10" spans="1:14" ht="17.25">
      <c r="A10" s="60">
        <v>3</v>
      </c>
      <c r="B10" s="86" t="s">
        <v>316</v>
      </c>
      <c r="C10" s="87"/>
      <c r="D10" s="87"/>
      <c r="E10" s="87"/>
      <c r="F10" s="18">
        <f t="shared" si="1"/>
        <v>0</v>
      </c>
      <c r="G10" s="194"/>
      <c r="H10" s="194"/>
      <c r="I10" s="195"/>
      <c r="J10" s="8">
        <v>516.8</v>
      </c>
      <c r="K10" s="195"/>
      <c r="L10" s="16">
        <f t="shared" si="2"/>
        <v>516.8</v>
      </c>
      <c r="M10" s="20">
        <f t="shared" si="0"/>
        <v>516.8</v>
      </c>
      <c r="N10" s="63" t="s">
        <v>282</v>
      </c>
    </row>
    <row r="11" spans="1:14" ht="17.25">
      <c r="A11" s="60">
        <v>4</v>
      </c>
      <c r="B11" s="86" t="s">
        <v>317</v>
      </c>
      <c r="C11" s="87"/>
      <c r="D11" s="87"/>
      <c r="E11" s="87"/>
      <c r="F11" s="18">
        <f t="shared" si="1"/>
        <v>0</v>
      </c>
      <c r="G11" s="194"/>
      <c r="H11" s="194"/>
      <c r="I11" s="8">
        <v>536.6</v>
      </c>
      <c r="J11" s="195"/>
      <c r="K11" s="195"/>
      <c r="L11" s="16">
        <f t="shared" si="2"/>
        <v>536.6</v>
      </c>
      <c r="M11" s="20">
        <f t="shared" si="0"/>
        <v>536.6</v>
      </c>
      <c r="N11" s="63" t="s">
        <v>282</v>
      </c>
    </row>
    <row r="12" spans="1:14" s="309" customFormat="1" ht="17.25">
      <c r="A12" s="302">
        <v>5</v>
      </c>
      <c r="B12" s="303" t="s">
        <v>283</v>
      </c>
      <c r="C12" s="304"/>
      <c r="D12" s="304"/>
      <c r="E12" s="304"/>
      <c r="F12" s="335">
        <f t="shared" si="1"/>
        <v>0</v>
      </c>
      <c r="G12" s="305"/>
      <c r="H12" s="305"/>
      <c r="I12" s="306">
        <v>0</v>
      </c>
      <c r="J12" s="307"/>
      <c r="K12" s="307"/>
      <c r="L12" s="336">
        <f t="shared" si="2"/>
        <v>0</v>
      </c>
      <c r="M12" s="337">
        <f t="shared" si="0"/>
        <v>0</v>
      </c>
      <c r="N12" s="308" t="s">
        <v>501</v>
      </c>
    </row>
    <row r="13" spans="1:14" ht="17.25">
      <c r="A13" s="60">
        <v>6</v>
      </c>
      <c r="B13" s="86" t="s">
        <v>439</v>
      </c>
      <c r="C13" s="87"/>
      <c r="D13" s="87"/>
      <c r="E13" s="87"/>
      <c r="F13" s="18">
        <f t="shared" si="1"/>
        <v>0</v>
      </c>
      <c r="G13" s="194"/>
      <c r="H13" s="194"/>
      <c r="I13" s="8">
        <v>2777.1</v>
      </c>
      <c r="J13" s="195"/>
      <c r="K13" s="195"/>
      <c r="L13" s="338">
        <f t="shared" si="2"/>
        <v>2777.1</v>
      </c>
      <c r="M13" s="339">
        <f t="shared" si="0"/>
        <v>2777.1</v>
      </c>
      <c r="N13" s="63" t="s">
        <v>282</v>
      </c>
    </row>
    <row r="14" spans="1:14" ht="17.25">
      <c r="A14" s="60">
        <v>8</v>
      </c>
      <c r="B14" s="86" t="s">
        <v>78</v>
      </c>
      <c r="C14" s="87"/>
      <c r="D14" s="87"/>
      <c r="E14" s="87"/>
      <c r="F14" s="18">
        <f t="shared" si="1"/>
        <v>0</v>
      </c>
      <c r="G14" s="194"/>
      <c r="H14" s="194"/>
      <c r="I14" s="8">
        <v>2154.4</v>
      </c>
      <c r="J14" s="195"/>
      <c r="K14" s="195"/>
      <c r="L14" s="338">
        <f t="shared" si="2"/>
        <v>2154.4</v>
      </c>
      <c r="M14" s="339">
        <f t="shared" si="0"/>
        <v>2154.4</v>
      </c>
      <c r="N14" s="63" t="s">
        <v>282</v>
      </c>
    </row>
    <row r="15" spans="1:14" ht="17.25">
      <c r="A15" s="60">
        <v>9</v>
      </c>
      <c r="B15" s="86" t="s">
        <v>79</v>
      </c>
      <c r="C15" s="87"/>
      <c r="D15" s="87"/>
      <c r="E15" s="87"/>
      <c r="F15" s="18">
        <f t="shared" si="1"/>
        <v>0</v>
      </c>
      <c r="G15" s="194"/>
      <c r="H15" s="194"/>
      <c r="I15" s="8">
        <v>1222.6</v>
      </c>
      <c r="J15" s="195"/>
      <c r="K15" s="195"/>
      <c r="L15" s="338">
        <f t="shared" si="2"/>
        <v>1222.6</v>
      </c>
      <c r="M15" s="339">
        <f t="shared" si="0"/>
        <v>1222.6</v>
      </c>
      <c r="N15" s="63" t="s">
        <v>282</v>
      </c>
    </row>
    <row r="16" spans="1:14" ht="17.25">
      <c r="A16" s="60">
        <v>10</v>
      </c>
      <c r="B16" s="86" t="s">
        <v>80</v>
      </c>
      <c r="C16" s="87"/>
      <c r="D16" s="87"/>
      <c r="E16" s="87"/>
      <c r="F16" s="18">
        <f t="shared" si="1"/>
        <v>0</v>
      </c>
      <c r="G16" s="194"/>
      <c r="H16" s="194"/>
      <c r="I16" s="8">
        <v>672.7</v>
      </c>
      <c r="J16" s="195"/>
      <c r="K16" s="195"/>
      <c r="L16" s="338">
        <f t="shared" si="2"/>
        <v>672.7</v>
      </c>
      <c r="M16" s="339">
        <f t="shared" si="0"/>
        <v>672.7</v>
      </c>
      <c r="N16" s="63" t="s">
        <v>282</v>
      </c>
    </row>
    <row r="17" spans="1:14" s="309" customFormat="1" ht="17.25">
      <c r="A17" s="302">
        <v>11</v>
      </c>
      <c r="B17" s="495" t="s">
        <v>81</v>
      </c>
      <c r="C17" s="304"/>
      <c r="D17" s="304"/>
      <c r="E17" s="304"/>
      <c r="F17" s="335">
        <f t="shared" si="1"/>
        <v>0</v>
      </c>
      <c r="G17" s="305"/>
      <c r="H17" s="305"/>
      <c r="I17" s="306">
        <v>0</v>
      </c>
      <c r="J17" s="307"/>
      <c r="K17" s="307"/>
      <c r="L17" s="336">
        <f t="shared" si="2"/>
        <v>0</v>
      </c>
      <c r="M17" s="337">
        <f t="shared" si="0"/>
        <v>0</v>
      </c>
      <c r="N17" s="308" t="s">
        <v>502</v>
      </c>
    </row>
    <row r="18" spans="1:14" ht="17.25">
      <c r="A18" s="60">
        <v>12</v>
      </c>
      <c r="B18" s="86" t="s">
        <v>318</v>
      </c>
      <c r="C18" s="87"/>
      <c r="D18" s="87"/>
      <c r="E18" s="87"/>
      <c r="F18" s="18">
        <f>C18+D18+E18</f>
        <v>0</v>
      </c>
      <c r="G18" s="87">
        <v>1719.1</v>
      </c>
      <c r="H18" s="194"/>
      <c r="I18" s="195"/>
      <c r="J18" s="195"/>
      <c r="K18" s="195"/>
      <c r="L18" s="338">
        <f>G18+H18+I18+J18+K18</f>
        <v>1719.1</v>
      </c>
      <c r="M18" s="339">
        <f>L18+F18</f>
        <v>1719.1</v>
      </c>
      <c r="N18" s="129" t="s">
        <v>284</v>
      </c>
    </row>
    <row r="19" spans="1:14" ht="17.25">
      <c r="A19" s="60">
        <v>13</v>
      </c>
      <c r="B19" s="86" t="s">
        <v>319</v>
      </c>
      <c r="C19" s="87"/>
      <c r="D19" s="87"/>
      <c r="E19" s="87"/>
      <c r="F19" s="18">
        <f>C19+D19+E19</f>
        <v>0</v>
      </c>
      <c r="G19" s="87">
        <v>780</v>
      </c>
      <c r="H19" s="194"/>
      <c r="I19" s="195"/>
      <c r="J19" s="195"/>
      <c r="K19" s="195"/>
      <c r="L19" s="338">
        <f>G19+H19+I19+J19+K19</f>
        <v>780</v>
      </c>
      <c r="M19" s="339">
        <f>L19+F19</f>
        <v>780</v>
      </c>
      <c r="N19" s="129" t="s">
        <v>284</v>
      </c>
    </row>
    <row r="20" spans="1:14" ht="17.25">
      <c r="A20" s="60">
        <v>14</v>
      </c>
      <c r="B20" s="86" t="s">
        <v>82</v>
      </c>
      <c r="C20" s="87"/>
      <c r="D20" s="87"/>
      <c r="E20" s="87"/>
      <c r="F20" s="18"/>
      <c r="G20" s="87">
        <v>806.1</v>
      </c>
      <c r="H20" s="194"/>
      <c r="I20" s="195"/>
      <c r="J20" s="195"/>
      <c r="K20" s="195"/>
      <c r="L20" s="338">
        <f>G20+H20+I20+J20+K20</f>
        <v>806.1</v>
      </c>
      <c r="M20" s="339">
        <f>L20+F20</f>
        <v>806.1</v>
      </c>
      <c r="N20" s="129" t="s">
        <v>284</v>
      </c>
    </row>
    <row r="21" spans="1:14" ht="17.25">
      <c r="A21" s="60"/>
      <c r="B21" s="44" t="s">
        <v>42</v>
      </c>
      <c r="C21" s="45">
        <f aca="true" t="shared" si="3" ref="C21:K21">SUM(C8:C20)</f>
        <v>0</v>
      </c>
      <c r="D21" s="45">
        <f>SUM(D8:D20)</f>
        <v>0</v>
      </c>
      <c r="E21" s="45">
        <f t="shared" si="3"/>
        <v>0</v>
      </c>
      <c r="F21" s="18">
        <f>C21+D21+E21</f>
        <v>0</v>
      </c>
      <c r="G21" s="45">
        <f t="shared" si="3"/>
        <v>3305.2</v>
      </c>
      <c r="H21" s="45">
        <f t="shared" si="3"/>
        <v>0</v>
      </c>
      <c r="I21" s="45">
        <f t="shared" si="3"/>
        <v>7363.400000000001</v>
      </c>
      <c r="J21" s="45">
        <f t="shared" si="3"/>
        <v>2060.7</v>
      </c>
      <c r="K21" s="45">
        <f t="shared" si="3"/>
        <v>0</v>
      </c>
      <c r="L21" s="16">
        <f>G21+H21+I21+J21+K21</f>
        <v>12729.3</v>
      </c>
      <c r="M21" s="20">
        <f>L21+F21</f>
        <v>12729.3</v>
      </c>
      <c r="N21" s="75"/>
    </row>
    <row r="22" spans="1:14" ht="17.25">
      <c r="A22" s="60"/>
      <c r="B22" s="340" t="s">
        <v>320</v>
      </c>
      <c r="C22" s="196"/>
      <c r="D22" s="196"/>
      <c r="E22" s="196"/>
      <c r="F22" s="18"/>
      <c r="G22" s="196"/>
      <c r="H22" s="196"/>
      <c r="I22" s="196"/>
      <c r="J22" s="196"/>
      <c r="K22" s="196"/>
      <c r="L22" s="16"/>
      <c r="M22" s="20"/>
      <c r="N22" s="75"/>
    </row>
    <row r="23" spans="1:15" ht="20.25" customHeight="1">
      <c r="A23" s="93">
        <v>1</v>
      </c>
      <c r="B23" s="91" t="s">
        <v>321</v>
      </c>
      <c r="C23" s="92">
        <v>896.4</v>
      </c>
      <c r="D23" s="92"/>
      <c r="E23" s="92">
        <v>142.2</v>
      </c>
      <c r="F23" s="18">
        <f>C23+D23+E23</f>
        <v>1038.6</v>
      </c>
      <c r="G23" s="94">
        <v>522.8</v>
      </c>
      <c r="H23" s="94">
        <f>+H24</f>
        <v>0</v>
      </c>
      <c r="I23" s="8"/>
      <c r="J23" s="8"/>
      <c r="K23" s="8">
        <v>166.6</v>
      </c>
      <c r="L23" s="16">
        <f>G23+H23+I23+J23+K23</f>
        <v>689.4</v>
      </c>
      <c r="M23" s="20">
        <f>L23+F23</f>
        <v>1728</v>
      </c>
      <c r="N23" s="649" t="s">
        <v>322</v>
      </c>
      <c r="O23" s="650"/>
    </row>
    <row r="24" spans="1:14" ht="28.5" customHeight="1">
      <c r="A24" s="93">
        <v>2</v>
      </c>
      <c r="B24" s="91" t="s">
        <v>323</v>
      </c>
      <c r="C24" s="92"/>
      <c r="D24" s="92"/>
      <c r="E24" s="92"/>
      <c r="F24" s="18">
        <f>C24+D24+E24</f>
        <v>0</v>
      </c>
      <c r="G24" s="94">
        <v>1592.9</v>
      </c>
      <c r="H24" s="94"/>
      <c r="I24" s="8"/>
      <c r="J24" s="8"/>
      <c r="K24" s="8">
        <v>1639.2</v>
      </c>
      <c r="L24" s="16">
        <f>G24+H24+I24+J24+K24</f>
        <v>3232.1000000000004</v>
      </c>
      <c r="M24" s="20">
        <f>L24+F24</f>
        <v>3232.1000000000004</v>
      </c>
      <c r="N24" s="63" t="s">
        <v>292</v>
      </c>
    </row>
    <row r="25" spans="1:14" ht="17.25">
      <c r="A25" s="60"/>
      <c r="B25" s="44" t="s">
        <v>42</v>
      </c>
      <c r="C25" s="45">
        <f>C23+C24</f>
        <v>896.4</v>
      </c>
      <c r="D25" s="45">
        <f>D23+D24</f>
        <v>0</v>
      </c>
      <c r="E25" s="45">
        <f>E23+E24</f>
        <v>142.2</v>
      </c>
      <c r="F25" s="18">
        <f>C25+D25+E25</f>
        <v>1038.6</v>
      </c>
      <c r="G25" s="45">
        <f>G23+G24</f>
        <v>2115.7</v>
      </c>
      <c r="H25" s="45"/>
      <c r="I25" s="45">
        <f>I23+I24</f>
        <v>0</v>
      </c>
      <c r="J25" s="45">
        <f>J23+J24</f>
        <v>0</v>
      </c>
      <c r="K25" s="45">
        <f>K23+K24</f>
        <v>1805.8</v>
      </c>
      <c r="L25" s="16">
        <f>G25+H25+I25+J25+K25</f>
        <v>3921.5</v>
      </c>
      <c r="M25" s="20">
        <f>L25+F25</f>
        <v>4960.1</v>
      </c>
      <c r="N25" s="75"/>
    </row>
    <row r="26" spans="1:14" ht="17.25">
      <c r="A26" s="60"/>
      <c r="B26" s="340" t="s">
        <v>84</v>
      </c>
      <c r="C26" s="196"/>
      <c r="D26" s="196"/>
      <c r="E26" s="196"/>
      <c r="F26" s="18"/>
      <c r="G26" s="196"/>
      <c r="H26" s="196"/>
      <c r="I26" s="196"/>
      <c r="J26" s="196"/>
      <c r="K26" s="196"/>
      <c r="L26" s="16"/>
      <c r="M26" s="20"/>
      <c r="N26" s="75"/>
    </row>
    <row r="27" spans="1:14" ht="17.25">
      <c r="A27" s="60">
        <v>1</v>
      </c>
      <c r="B27" s="341" t="s">
        <v>324</v>
      </c>
      <c r="C27" s="196">
        <v>0</v>
      </c>
      <c r="D27" s="196">
        <v>0</v>
      </c>
      <c r="E27" s="196">
        <v>0</v>
      </c>
      <c r="F27" s="18">
        <f>C27+D27+E27</f>
        <v>0</v>
      </c>
      <c r="G27" s="196">
        <v>2639.8</v>
      </c>
      <c r="H27" s="196">
        <v>0</v>
      </c>
      <c r="I27" s="196">
        <v>0</v>
      </c>
      <c r="J27" s="196">
        <v>0</v>
      </c>
      <c r="K27" s="196">
        <v>4259.9</v>
      </c>
      <c r="L27" s="16">
        <f>G27+H27+I27+J27+K27</f>
        <v>6899.7</v>
      </c>
      <c r="M27" s="20">
        <f>L27+F27</f>
        <v>6899.7</v>
      </c>
      <c r="N27" s="42" t="s">
        <v>85</v>
      </c>
    </row>
    <row r="28" spans="1:14" ht="17.25">
      <c r="A28" s="60"/>
      <c r="B28" s="44" t="s">
        <v>42</v>
      </c>
      <c r="C28" s="45">
        <f>C27</f>
        <v>0</v>
      </c>
      <c r="D28" s="45">
        <f>D27</f>
        <v>0</v>
      </c>
      <c r="E28" s="45">
        <f>E27</f>
        <v>0</v>
      </c>
      <c r="F28" s="18">
        <f>C28+D28+E28</f>
        <v>0</v>
      </c>
      <c r="G28" s="45">
        <f>G27</f>
        <v>2639.8</v>
      </c>
      <c r="H28" s="45">
        <f>H27</f>
        <v>0</v>
      </c>
      <c r="I28" s="45">
        <f>I27</f>
        <v>0</v>
      </c>
      <c r="J28" s="45">
        <f>J27</f>
        <v>0</v>
      </c>
      <c r="K28" s="45">
        <f>K27</f>
        <v>4259.9</v>
      </c>
      <c r="L28" s="16">
        <f>G28+H28+I28+J28+K28</f>
        <v>6899.7</v>
      </c>
      <c r="M28" s="20">
        <f>L28+F28</f>
        <v>6899.7</v>
      </c>
      <c r="N28" s="75"/>
    </row>
    <row r="29" spans="1:14" ht="17.25">
      <c r="A29" s="60"/>
      <c r="B29" s="342" t="s">
        <v>83</v>
      </c>
      <c r="C29" s="196"/>
      <c r="D29" s="196"/>
      <c r="E29" s="196"/>
      <c r="F29" s="18"/>
      <c r="G29" s="196"/>
      <c r="H29" s="196"/>
      <c r="I29" s="196"/>
      <c r="J29" s="196"/>
      <c r="K29" s="196"/>
      <c r="L29" s="16"/>
      <c r="M29" s="20"/>
      <c r="N29" s="75"/>
    </row>
    <row r="30" spans="1:14" s="199" customFormat="1" ht="20.25" customHeight="1">
      <c r="A30" s="197">
        <v>1</v>
      </c>
      <c r="B30" s="496" t="s">
        <v>325</v>
      </c>
      <c r="C30" s="343"/>
      <c r="D30" s="343">
        <v>0</v>
      </c>
      <c r="E30" s="343">
        <v>0</v>
      </c>
      <c r="F30" s="18">
        <f>C30+D30+E30</f>
        <v>0</v>
      </c>
      <c r="G30" s="343">
        <v>0</v>
      </c>
      <c r="H30" s="343">
        <v>0</v>
      </c>
      <c r="I30" s="343">
        <v>624.4</v>
      </c>
      <c r="J30" s="343">
        <v>0</v>
      </c>
      <c r="K30" s="343">
        <v>281.9</v>
      </c>
      <c r="L30" s="16">
        <f>G30+H30+I30+J30+K30</f>
        <v>906.3</v>
      </c>
      <c r="M30" s="20">
        <f>L30+F30</f>
        <v>906.3</v>
      </c>
      <c r="N30" s="198" t="s">
        <v>326</v>
      </c>
    </row>
    <row r="31" spans="1:14" ht="20.25" customHeight="1">
      <c r="A31" s="60"/>
      <c r="B31" s="44" t="s">
        <v>42</v>
      </c>
      <c r="C31" s="45"/>
      <c r="D31" s="45">
        <f>D30</f>
        <v>0</v>
      </c>
      <c r="E31" s="45">
        <f>E30</f>
        <v>0</v>
      </c>
      <c r="F31" s="18">
        <f>C31+D31+E31</f>
        <v>0</v>
      </c>
      <c r="G31" s="45">
        <f>G30</f>
        <v>0</v>
      </c>
      <c r="H31" s="45">
        <f>H30</f>
        <v>0</v>
      </c>
      <c r="I31" s="45">
        <f>I30</f>
        <v>624.4</v>
      </c>
      <c r="J31" s="45">
        <f>J30</f>
        <v>0</v>
      </c>
      <c r="K31" s="45">
        <f>K30</f>
        <v>281.9</v>
      </c>
      <c r="L31" s="16">
        <f>G31+H31+I31+J31+K31</f>
        <v>906.3</v>
      </c>
      <c r="M31" s="20">
        <f>L31+F31</f>
        <v>906.3</v>
      </c>
      <c r="N31" s="75"/>
    </row>
    <row r="32" spans="1:14" ht="18" thickBot="1">
      <c r="A32" s="60"/>
      <c r="B32" s="342" t="s">
        <v>101</v>
      </c>
      <c r="C32" s="196"/>
      <c r="D32" s="196"/>
      <c r="E32" s="196"/>
      <c r="F32" s="18"/>
      <c r="G32" s="196"/>
      <c r="H32" s="196"/>
      <c r="I32" s="196"/>
      <c r="J32" s="196"/>
      <c r="K32" s="196"/>
      <c r="L32" s="16"/>
      <c r="M32" s="20"/>
      <c r="N32" s="75"/>
    </row>
    <row r="33" spans="1:14" ht="18" thickBot="1">
      <c r="A33" s="60">
        <v>1</v>
      </c>
      <c r="B33" s="200" t="s">
        <v>327</v>
      </c>
      <c r="C33" s="92">
        <v>1300</v>
      </c>
      <c r="D33" s="92">
        <v>0</v>
      </c>
      <c r="E33" s="92">
        <v>0</v>
      </c>
      <c r="F33" s="18">
        <f aca="true" t="shared" si="4" ref="F33:F50">C33+D33+E33</f>
        <v>1300</v>
      </c>
      <c r="G33" s="92">
        <v>0</v>
      </c>
      <c r="H33" s="92">
        <v>0</v>
      </c>
      <c r="I33" s="8">
        <v>0</v>
      </c>
      <c r="J33" s="8">
        <v>0</v>
      </c>
      <c r="K33" s="8">
        <v>0</v>
      </c>
      <c r="L33" s="16">
        <f aca="true" t="shared" si="5" ref="L33:L50">G33+H33+I33+J33+K33</f>
        <v>0</v>
      </c>
      <c r="M33" s="20">
        <f aca="true" t="shared" si="6" ref="M33:M50">L33+F33</f>
        <v>1300</v>
      </c>
      <c r="N33" s="63" t="s">
        <v>279</v>
      </c>
    </row>
    <row r="34" spans="1:14" ht="17.25">
      <c r="A34" s="60"/>
      <c r="B34" s="44" t="s">
        <v>42</v>
      </c>
      <c r="C34" s="45">
        <f>C33</f>
        <v>1300</v>
      </c>
      <c r="D34" s="45">
        <f>D33</f>
        <v>0</v>
      </c>
      <c r="E34" s="45">
        <f>E33</f>
        <v>0</v>
      </c>
      <c r="F34" s="18">
        <f t="shared" si="4"/>
        <v>1300</v>
      </c>
      <c r="G34" s="45">
        <f>G33</f>
        <v>0</v>
      </c>
      <c r="H34" s="45">
        <f>H33</f>
        <v>0</v>
      </c>
      <c r="I34" s="45">
        <f>I33</f>
        <v>0</v>
      </c>
      <c r="J34" s="45">
        <f>J33</f>
        <v>0</v>
      </c>
      <c r="K34" s="45">
        <f>K33</f>
        <v>0</v>
      </c>
      <c r="L34" s="16">
        <f t="shared" si="5"/>
        <v>0</v>
      </c>
      <c r="M34" s="20">
        <f t="shared" si="6"/>
        <v>1300</v>
      </c>
      <c r="N34" s="75"/>
    </row>
    <row r="35" spans="1:14" ht="17.25">
      <c r="A35" s="60"/>
      <c r="B35" s="342" t="s">
        <v>328</v>
      </c>
      <c r="C35" s="196"/>
      <c r="D35" s="196"/>
      <c r="E35" s="196"/>
      <c r="F35" s="18">
        <f t="shared" si="4"/>
        <v>0</v>
      </c>
      <c r="G35" s="196"/>
      <c r="H35" s="196"/>
      <c r="I35" s="196"/>
      <c r="J35" s="196"/>
      <c r="K35" s="196"/>
      <c r="L35" s="16">
        <f t="shared" si="5"/>
        <v>0</v>
      </c>
      <c r="M35" s="20">
        <f t="shared" si="6"/>
        <v>0</v>
      </c>
      <c r="N35" s="75"/>
    </row>
    <row r="36" spans="1:14" ht="17.25">
      <c r="A36" s="60">
        <v>1</v>
      </c>
      <c r="B36" s="86" t="s">
        <v>329</v>
      </c>
      <c r="C36" s="87">
        <v>0</v>
      </c>
      <c r="D36" s="87">
        <v>0</v>
      </c>
      <c r="E36" s="87">
        <v>0</v>
      </c>
      <c r="F36" s="18">
        <f t="shared" si="4"/>
        <v>0</v>
      </c>
      <c r="G36" s="87">
        <v>0</v>
      </c>
      <c r="H36" s="87">
        <v>0</v>
      </c>
      <c r="I36" s="8">
        <v>502.7</v>
      </c>
      <c r="J36" s="8">
        <v>0</v>
      </c>
      <c r="K36" s="8">
        <v>220.1</v>
      </c>
      <c r="L36" s="16">
        <f t="shared" si="5"/>
        <v>722.8</v>
      </c>
      <c r="M36" s="20">
        <f t="shared" si="6"/>
        <v>722.8</v>
      </c>
      <c r="N36" s="75"/>
    </row>
    <row r="37" spans="1:14" ht="17.25">
      <c r="A37" s="60">
        <v>2</v>
      </c>
      <c r="B37" s="86" t="s">
        <v>330</v>
      </c>
      <c r="C37" s="87">
        <v>0</v>
      </c>
      <c r="D37" s="87">
        <v>0</v>
      </c>
      <c r="E37" s="87">
        <v>0</v>
      </c>
      <c r="F37" s="18">
        <f t="shared" si="4"/>
        <v>0</v>
      </c>
      <c r="G37" s="87">
        <v>0</v>
      </c>
      <c r="H37" s="87">
        <v>0</v>
      </c>
      <c r="I37" s="8">
        <v>0</v>
      </c>
      <c r="J37" s="8">
        <v>725</v>
      </c>
      <c r="K37" s="8">
        <v>217.3</v>
      </c>
      <c r="L37" s="16">
        <f t="shared" si="5"/>
        <v>942.3</v>
      </c>
      <c r="M37" s="20">
        <f t="shared" si="6"/>
        <v>942.3</v>
      </c>
      <c r="N37" s="75"/>
    </row>
    <row r="38" spans="1:14" ht="17.25">
      <c r="A38" s="60"/>
      <c r="B38" s="44" t="s">
        <v>42</v>
      </c>
      <c r="C38" s="45">
        <f>C36+C37</f>
        <v>0</v>
      </c>
      <c r="D38" s="45">
        <f>D36+D37</f>
        <v>0</v>
      </c>
      <c r="E38" s="45">
        <f>E36+E37</f>
        <v>0</v>
      </c>
      <c r="F38" s="18">
        <f t="shared" si="4"/>
        <v>0</v>
      </c>
      <c r="G38" s="45">
        <f>G36+G37</f>
        <v>0</v>
      </c>
      <c r="H38" s="45">
        <f>H36+H37</f>
        <v>0</v>
      </c>
      <c r="I38" s="45">
        <f>I36+I37</f>
        <v>502.7</v>
      </c>
      <c r="J38" s="45">
        <f>J36+J37</f>
        <v>725</v>
      </c>
      <c r="K38" s="45">
        <f>K36+K37</f>
        <v>437.4</v>
      </c>
      <c r="L38" s="16">
        <f t="shared" si="5"/>
        <v>1665.1</v>
      </c>
      <c r="M38" s="20">
        <f t="shared" si="6"/>
        <v>1665.1</v>
      </c>
      <c r="N38" s="75"/>
    </row>
    <row r="39" spans="1:14" ht="17.25">
      <c r="A39" s="60"/>
      <c r="B39" s="342" t="s">
        <v>91</v>
      </c>
      <c r="C39" s="196"/>
      <c r="D39" s="196"/>
      <c r="E39" s="196"/>
      <c r="F39" s="18"/>
      <c r="G39" s="196"/>
      <c r="H39" s="196"/>
      <c r="I39" s="196"/>
      <c r="J39" s="196"/>
      <c r="K39" s="196"/>
      <c r="L39" s="16"/>
      <c r="M39" s="20"/>
      <c r="N39" s="75"/>
    </row>
    <row r="40" spans="1:14" ht="17.25">
      <c r="A40" s="93">
        <v>1</v>
      </c>
      <c r="B40" s="91" t="s">
        <v>331</v>
      </c>
      <c r="C40" s="92">
        <v>0</v>
      </c>
      <c r="D40" s="92">
        <v>0</v>
      </c>
      <c r="E40" s="92">
        <v>0</v>
      </c>
      <c r="F40" s="18">
        <f t="shared" si="4"/>
        <v>0</v>
      </c>
      <c r="G40" s="94">
        <v>2821.3</v>
      </c>
      <c r="H40" s="94">
        <v>0</v>
      </c>
      <c r="I40" s="8">
        <v>0</v>
      </c>
      <c r="J40" s="8">
        <v>0</v>
      </c>
      <c r="K40" s="8">
        <v>1549</v>
      </c>
      <c r="L40" s="16">
        <f t="shared" si="5"/>
        <v>4370.3</v>
      </c>
      <c r="M40" s="20">
        <f t="shared" si="6"/>
        <v>4370.3</v>
      </c>
      <c r="N40" s="129" t="s">
        <v>285</v>
      </c>
    </row>
    <row r="41" spans="1:14" ht="17.25">
      <c r="A41" s="60"/>
      <c r="B41" s="44" t="s">
        <v>42</v>
      </c>
      <c r="C41" s="45">
        <f>C40</f>
        <v>0</v>
      </c>
      <c r="D41" s="45">
        <f>D40</f>
        <v>0</v>
      </c>
      <c r="E41" s="45">
        <f>E40</f>
        <v>0</v>
      </c>
      <c r="F41" s="18">
        <f t="shared" si="4"/>
        <v>0</v>
      </c>
      <c r="G41" s="45">
        <f>G40</f>
        <v>2821.3</v>
      </c>
      <c r="H41" s="45">
        <f>H40</f>
        <v>0</v>
      </c>
      <c r="I41" s="45">
        <f>I40</f>
        <v>0</v>
      </c>
      <c r="J41" s="45">
        <f>J40</f>
        <v>0</v>
      </c>
      <c r="K41" s="45">
        <f>K40</f>
        <v>1549</v>
      </c>
      <c r="L41" s="16">
        <f t="shared" si="5"/>
        <v>4370.3</v>
      </c>
      <c r="M41" s="20">
        <f t="shared" si="6"/>
        <v>4370.3</v>
      </c>
      <c r="N41" s="75"/>
    </row>
    <row r="42" spans="1:14" ht="17.25">
      <c r="A42" s="60"/>
      <c r="B42" s="340" t="s">
        <v>515</v>
      </c>
      <c r="C42" s="196"/>
      <c r="D42" s="196"/>
      <c r="E42" s="196"/>
      <c r="F42" s="18"/>
      <c r="G42" s="196"/>
      <c r="H42" s="196"/>
      <c r="I42" s="196"/>
      <c r="J42" s="196"/>
      <c r="K42" s="196"/>
      <c r="L42" s="16"/>
      <c r="M42" s="20"/>
      <c r="N42" s="75"/>
    </row>
    <row r="43" spans="1:14" ht="17.25">
      <c r="A43" s="60">
        <v>1</v>
      </c>
      <c r="B43" s="341" t="s">
        <v>440</v>
      </c>
      <c r="C43" s="196">
        <v>0</v>
      </c>
      <c r="D43" s="196">
        <v>626.4</v>
      </c>
      <c r="E43" s="196">
        <v>0</v>
      </c>
      <c r="F43" s="18">
        <f t="shared" si="4"/>
        <v>626.4</v>
      </c>
      <c r="G43" s="196">
        <v>0</v>
      </c>
      <c r="H43" s="196">
        <v>0</v>
      </c>
      <c r="I43" s="196">
        <v>0</v>
      </c>
      <c r="J43" s="196">
        <v>0</v>
      </c>
      <c r="K43" s="344">
        <v>0</v>
      </c>
      <c r="L43" s="16">
        <f>G43+H43+I43+J43+K44</f>
        <v>0</v>
      </c>
      <c r="M43" s="20">
        <f t="shared" si="6"/>
        <v>626.4</v>
      </c>
      <c r="N43" s="75"/>
    </row>
    <row r="44" spans="1:14" ht="17.25">
      <c r="A44" s="60"/>
      <c r="B44" s="44" t="s">
        <v>42</v>
      </c>
      <c r="C44" s="45">
        <v>0</v>
      </c>
      <c r="D44" s="45">
        <v>626.4</v>
      </c>
      <c r="E44" s="45">
        <v>0</v>
      </c>
      <c r="F44" s="18">
        <f t="shared" si="4"/>
        <v>626.4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16">
        <f>G44+H44+I44+J44+K45</f>
        <v>0</v>
      </c>
      <c r="M44" s="20">
        <f t="shared" si="6"/>
        <v>626.4</v>
      </c>
      <c r="N44" s="75"/>
    </row>
    <row r="45" spans="1:14" ht="17.25">
      <c r="A45" s="60"/>
      <c r="B45" s="310" t="s">
        <v>86</v>
      </c>
      <c r="C45" s="196"/>
      <c r="D45" s="196"/>
      <c r="E45" s="196"/>
      <c r="F45" s="18"/>
      <c r="G45" s="196"/>
      <c r="H45" s="196"/>
      <c r="I45" s="196"/>
      <c r="J45" s="196"/>
      <c r="K45" s="196"/>
      <c r="L45" s="16"/>
      <c r="M45" s="20"/>
      <c r="N45" s="75"/>
    </row>
    <row r="46" spans="1:14" ht="17.25">
      <c r="A46" s="60">
        <v>1</v>
      </c>
      <c r="B46" s="89" t="s">
        <v>87</v>
      </c>
      <c r="C46" s="196">
        <v>0</v>
      </c>
      <c r="D46" s="196">
        <v>674</v>
      </c>
      <c r="E46" s="196">
        <v>17</v>
      </c>
      <c r="F46" s="18">
        <f t="shared" si="4"/>
        <v>691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6">
        <f t="shared" si="5"/>
        <v>0</v>
      </c>
      <c r="M46" s="20">
        <f t="shared" si="6"/>
        <v>691</v>
      </c>
      <c r="N46" s="63" t="s">
        <v>277</v>
      </c>
    </row>
    <row r="47" spans="1:14" ht="17.25">
      <c r="A47" s="60"/>
      <c r="B47" s="348" t="s">
        <v>42</v>
      </c>
      <c r="C47" s="45">
        <f>C46</f>
        <v>0</v>
      </c>
      <c r="D47" s="45">
        <f>D46</f>
        <v>674</v>
      </c>
      <c r="E47" s="45">
        <f>E46</f>
        <v>17</v>
      </c>
      <c r="F47" s="18">
        <f t="shared" si="4"/>
        <v>691</v>
      </c>
      <c r="G47" s="45">
        <f>G46</f>
        <v>0</v>
      </c>
      <c r="H47" s="45">
        <f>H46</f>
        <v>0</v>
      </c>
      <c r="I47" s="45">
        <f>I46</f>
        <v>0</v>
      </c>
      <c r="J47" s="45">
        <f>J46</f>
        <v>0</v>
      </c>
      <c r="K47" s="45">
        <f>K46</f>
        <v>0</v>
      </c>
      <c r="L47" s="16">
        <f t="shared" si="5"/>
        <v>0</v>
      </c>
      <c r="M47" s="20">
        <f t="shared" si="6"/>
        <v>691</v>
      </c>
      <c r="N47" s="75"/>
    </row>
    <row r="48" spans="1:14" ht="17.25">
      <c r="A48" s="60"/>
      <c r="B48" s="349" t="s">
        <v>332</v>
      </c>
      <c r="C48" s="196"/>
      <c r="D48" s="196"/>
      <c r="E48" s="196"/>
      <c r="F48" s="18"/>
      <c r="G48" s="196"/>
      <c r="H48" s="196"/>
      <c r="I48" s="196"/>
      <c r="J48" s="196"/>
      <c r="K48" s="196"/>
      <c r="L48" s="16"/>
      <c r="M48" s="20"/>
      <c r="N48" s="75"/>
    </row>
    <row r="49" spans="1:14" ht="17.25">
      <c r="A49" s="60">
        <v>1</v>
      </c>
      <c r="B49" s="350" t="s">
        <v>88</v>
      </c>
      <c r="C49" s="196">
        <v>0</v>
      </c>
      <c r="D49" s="196">
        <v>806.1</v>
      </c>
      <c r="E49" s="196">
        <v>288.5</v>
      </c>
      <c r="F49" s="18">
        <f t="shared" si="4"/>
        <v>1094.6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6">
        <f t="shared" si="5"/>
        <v>0</v>
      </c>
      <c r="M49" s="20">
        <f t="shared" si="6"/>
        <v>1094.6</v>
      </c>
      <c r="N49" s="63" t="s">
        <v>281</v>
      </c>
    </row>
    <row r="50" spans="1:14" ht="17.25">
      <c r="A50" s="60"/>
      <c r="B50" s="348" t="s">
        <v>42</v>
      </c>
      <c r="C50" s="45">
        <f>C49</f>
        <v>0</v>
      </c>
      <c r="D50" s="45">
        <f>D49</f>
        <v>806.1</v>
      </c>
      <c r="E50" s="45">
        <f>E49</f>
        <v>288.5</v>
      </c>
      <c r="F50" s="18">
        <f t="shared" si="4"/>
        <v>1094.6</v>
      </c>
      <c r="G50" s="45">
        <f>G49</f>
        <v>0</v>
      </c>
      <c r="H50" s="45">
        <f>H49</f>
        <v>0</v>
      </c>
      <c r="I50" s="45">
        <f>I49</f>
        <v>0</v>
      </c>
      <c r="J50" s="45">
        <f>J49</f>
        <v>0</v>
      </c>
      <c r="K50" s="45">
        <f>K49</f>
        <v>0</v>
      </c>
      <c r="L50" s="16">
        <f t="shared" si="5"/>
        <v>0</v>
      </c>
      <c r="M50" s="20">
        <f t="shared" si="6"/>
        <v>1094.6</v>
      </c>
      <c r="N50" s="75"/>
    </row>
    <row r="51" spans="1:14" ht="17.25">
      <c r="A51" s="60"/>
      <c r="B51" s="90" t="s">
        <v>89</v>
      </c>
      <c r="C51" s="85"/>
      <c r="D51" s="85"/>
      <c r="E51" s="85"/>
      <c r="F51" s="18"/>
      <c r="G51" s="85"/>
      <c r="H51" s="85"/>
      <c r="I51" s="8"/>
      <c r="J51" s="8"/>
      <c r="K51" s="8"/>
      <c r="L51" s="16"/>
      <c r="M51" s="20"/>
      <c r="N51" s="75"/>
    </row>
    <row r="52" spans="1:15" ht="22.5" customHeight="1">
      <c r="A52" s="60">
        <v>1</v>
      </c>
      <c r="B52" s="91" t="s">
        <v>333</v>
      </c>
      <c r="C52" s="87">
        <v>1062.1</v>
      </c>
      <c r="D52" s="87"/>
      <c r="E52" s="87">
        <v>1359.1</v>
      </c>
      <c r="F52" s="18">
        <f>C52+D52+E52</f>
        <v>2421.2</v>
      </c>
      <c r="G52" s="87">
        <v>4130.1</v>
      </c>
      <c r="H52" s="87"/>
      <c r="I52" s="8"/>
      <c r="J52" s="8"/>
      <c r="K52" s="8">
        <v>4998</v>
      </c>
      <c r="L52" s="16">
        <f>G52+H52+I52+J52+K52</f>
        <v>9128.1</v>
      </c>
      <c r="M52" s="20">
        <f aca="true" t="shared" si="7" ref="M52:M62">L52+F52</f>
        <v>11549.3</v>
      </c>
      <c r="N52" s="649" t="s">
        <v>322</v>
      </c>
      <c r="O52" s="650"/>
    </row>
    <row r="53" spans="1:14" ht="24.75" customHeight="1">
      <c r="A53" s="60">
        <v>2</v>
      </c>
      <c r="B53" s="86" t="s">
        <v>334</v>
      </c>
      <c r="C53" s="87">
        <v>1416.7</v>
      </c>
      <c r="D53" s="87"/>
      <c r="E53" s="87">
        <v>722.9</v>
      </c>
      <c r="F53" s="18">
        <f aca="true" t="shared" si="8" ref="F53:F62">C53+D53+E53</f>
        <v>2139.6</v>
      </c>
      <c r="G53" s="87">
        <v>1416.7</v>
      </c>
      <c r="H53" s="87"/>
      <c r="I53" s="8"/>
      <c r="J53" s="8"/>
      <c r="K53" s="8">
        <v>673</v>
      </c>
      <c r="L53" s="16">
        <f aca="true" t="shared" si="9" ref="L53:L62">G53+H53+I53+J53+K53</f>
        <v>2089.7</v>
      </c>
      <c r="M53" s="20">
        <f t="shared" si="7"/>
        <v>4229.299999999999</v>
      </c>
      <c r="N53" s="63" t="s">
        <v>292</v>
      </c>
    </row>
    <row r="54" spans="1:14" ht="20.25" customHeight="1">
      <c r="A54" s="60">
        <v>3</v>
      </c>
      <c r="B54" s="86" t="s">
        <v>335</v>
      </c>
      <c r="C54" s="87"/>
      <c r="D54" s="87"/>
      <c r="E54" s="87">
        <v>0</v>
      </c>
      <c r="F54" s="18">
        <f t="shared" si="8"/>
        <v>0</v>
      </c>
      <c r="G54" s="87"/>
      <c r="H54" s="87"/>
      <c r="I54" s="8"/>
      <c r="J54" s="8"/>
      <c r="K54" s="8">
        <v>502.6</v>
      </c>
      <c r="L54" s="16">
        <f t="shared" si="9"/>
        <v>502.6</v>
      </c>
      <c r="M54" s="20">
        <f t="shared" si="7"/>
        <v>502.6</v>
      </c>
      <c r="N54" s="63" t="s">
        <v>277</v>
      </c>
    </row>
    <row r="55" spans="1:15" s="309" customFormat="1" ht="24" customHeight="1">
      <c r="A55" s="302">
        <v>4</v>
      </c>
      <c r="B55" s="303" t="s">
        <v>336</v>
      </c>
      <c r="C55" s="304"/>
      <c r="D55" s="304"/>
      <c r="E55" s="304"/>
      <c r="F55" s="335">
        <f t="shared" si="8"/>
        <v>0</v>
      </c>
      <c r="G55" s="304">
        <v>0</v>
      </c>
      <c r="H55" s="304"/>
      <c r="I55" s="306"/>
      <c r="J55" s="306"/>
      <c r="K55" s="306">
        <v>0</v>
      </c>
      <c r="L55" s="314">
        <f t="shared" si="9"/>
        <v>0</v>
      </c>
      <c r="M55" s="311">
        <f t="shared" si="7"/>
        <v>0</v>
      </c>
      <c r="N55" s="308" t="s">
        <v>503</v>
      </c>
      <c r="O55" s="312"/>
    </row>
    <row r="56" spans="1:15" s="309" customFormat="1" ht="20.25" customHeight="1">
      <c r="A56" s="302">
        <v>5</v>
      </c>
      <c r="B56" s="303" t="s">
        <v>338</v>
      </c>
      <c r="C56" s="304">
        <v>0</v>
      </c>
      <c r="D56" s="304"/>
      <c r="E56" s="304">
        <v>0</v>
      </c>
      <c r="F56" s="335">
        <f t="shared" si="8"/>
        <v>0</v>
      </c>
      <c r="G56" s="304">
        <v>0</v>
      </c>
      <c r="H56" s="304"/>
      <c r="I56" s="306"/>
      <c r="J56" s="306"/>
      <c r="K56" s="306">
        <v>0</v>
      </c>
      <c r="L56" s="314">
        <f t="shared" si="9"/>
        <v>0</v>
      </c>
      <c r="M56" s="311">
        <f t="shared" si="7"/>
        <v>0</v>
      </c>
      <c r="N56" s="308" t="s">
        <v>503</v>
      </c>
      <c r="O56" s="312"/>
    </row>
    <row r="57" spans="1:15" s="309" customFormat="1" ht="19.5" customHeight="1">
      <c r="A57" s="302">
        <v>6</v>
      </c>
      <c r="B57" s="303" t="s">
        <v>339</v>
      </c>
      <c r="C57" s="304"/>
      <c r="D57" s="304"/>
      <c r="E57" s="304"/>
      <c r="F57" s="335">
        <f t="shared" si="8"/>
        <v>0</v>
      </c>
      <c r="G57" s="304"/>
      <c r="H57" s="304"/>
      <c r="I57" s="306"/>
      <c r="J57" s="306">
        <v>0</v>
      </c>
      <c r="K57" s="306">
        <v>0</v>
      </c>
      <c r="L57" s="314">
        <f t="shared" si="9"/>
        <v>0</v>
      </c>
      <c r="M57" s="311">
        <f t="shared" si="7"/>
        <v>0</v>
      </c>
      <c r="N57" s="308" t="s">
        <v>503</v>
      </c>
      <c r="O57" s="312"/>
    </row>
    <row r="58" spans="1:15" ht="20.25" customHeight="1">
      <c r="A58" s="60">
        <v>7</v>
      </c>
      <c r="B58" s="86" t="s">
        <v>340</v>
      </c>
      <c r="C58" s="87"/>
      <c r="D58" s="313"/>
      <c r="E58" s="87"/>
      <c r="F58" s="18">
        <f t="shared" si="8"/>
        <v>0</v>
      </c>
      <c r="G58" s="87"/>
      <c r="H58" s="87"/>
      <c r="I58" s="8"/>
      <c r="J58" s="8">
        <v>750</v>
      </c>
      <c r="K58" s="8">
        <v>712.7</v>
      </c>
      <c r="L58" s="16">
        <f t="shared" si="9"/>
        <v>1462.7</v>
      </c>
      <c r="M58" s="20">
        <f t="shared" si="7"/>
        <v>1462.7</v>
      </c>
      <c r="N58" s="63" t="s">
        <v>337</v>
      </c>
      <c r="O58" s="59"/>
    </row>
    <row r="59" spans="1:15" ht="20.25" customHeight="1">
      <c r="A59" s="60">
        <v>8</v>
      </c>
      <c r="B59" s="86" t="s">
        <v>341</v>
      </c>
      <c r="C59" s="87"/>
      <c r="D59" s="87"/>
      <c r="E59" s="87"/>
      <c r="F59" s="18">
        <f t="shared" si="8"/>
        <v>0</v>
      </c>
      <c r="G59" s="87"/>
      <c r="H59" s="87"/>
      <c r="I59" s="8"/>
      <c r="J59" s="8">
        <v>366.8</v>
      </c>
      <c r="K59" s="8">
        <v>291.8</v>
      </c>
      <c r="L59" s="16">
        <f t="shared" si="9"/>
        <v>658.6</v>
      </c>
      <c r="M59" s="20">
        <f t="shared" si="7"/>
        <v>658.6</v>
      </c>
      <c r="N59" s="63" t="s">
        <v>337</v>
      </c>
      <c r="O59" s="59"/>
    </row>
    <row r="60" spans="1:14" ht="21.75" customHeight="1">
      <c r="A60" s="60">
        <v>9</v>
      </c>
      <c r="B60" s="86" t="s">
        <v>342</v>
      </c>
      <c r="C60" s="87"/>
      <c r="D60" s="87"/>
      <c r="E60" s="87"/>
      <c r="F60" s="18">
        <f t="shared" si="8"/>
        <v>0</v>
      </c>
      <c r="G60" s="87"/>
      <c r="H60" s="87"/>
      <c r="I60" s="8"/>
      <c r="J60" s="8">
        <v>1179</v>
      </c>
      <c r="K60" s="8">
        <v>527</v>
      </c>
      <c r="L60" s="16">
        <f t="shared" si="9"/>
        <v>1706</v>
      </c>
      <c r="M60" s="20">
        <f t="shared" si="7"/>
        <v>1706</v>
      </c>
      <c r="N60" s="63" t="s">
        <v>343</v>
      </c>
    </row>
    <row r="61" spans="1:15" s="309" customFormat="1" ht="21.75" customHeight="1">
      <c r="A61" s="302">
        <v>10</v>
      </c>
      <c r="B61" s="303" t="s">
        <v>344</v>
      </c>
      <c r="C61" s="304"/>
      <c r="D61" s="304"/>
      <c r="E61" s="304"/>
      <c r="F61" s="335">
        <f t="shared" si="8"/>
        <v>0</v>
      </c>
      <c r="G61" s="304"/>
      <c r="H61" s="304"/>
      <c r="I61" s="306"/>
      <c r="J61" s="306">
        <v>0</v>
      </c>
      <c r="K61" s="306">
        <v>0</v>
      </c>
      <c r="L61" s="314">
        <f t="shared" si="9"/>
        <v>0</v>
      </c>
      <c r="M61" s="311">
        <f t="shared" si="7"/>
        <v>0</v>
      </c>
      <c r="N61" s="308" t="s">
        <v>503</v>
      </c>
      <c r="O61" s="312"/>
    </row>
    <row r="62" spans="1:15" s="309" customFormat="1" ht="17.25">
      <c r="A62" s="302">
        <v>11</v>
      </c>
      <c r="B62" s="303" t="s">
        <v>345</v>
      </c>
      <c r="C62" s="304"/>
      <c r="D62" s="304"/>
      <c r="E62" s="304"/>
      <c r="F62" s="335">
        <f t="shared" si="8"/>
        <v>0</v>
      </c>
      <c r="G62" s="304"/>
      <c r="H62" s="304"/>
      <c r="I62" s="306"/>
      <c r="J62" s="306">
        <v>0</v>
      </c>
      <c r="K62" s="306">
        <v>0</v>
      </c>
      <c r="L62" s="314">
        <f t="shared" si="9"/>
        <v>0</v>
      </c>
      <c r="M62" s="311">
        <f t="shared" si="7"/>
        <v>0</v>
      </c>
      <c r="N62" s="308" t="s">
        <v>503</v>
      </c>
      <c r="O62" s="312"/>
    </row>
    <row r="63" spans="1:14" ht="17.25">
      <c r="A63" s="93"/>
      <c r="B63" s="44" t="s">
        <v>42</v>
      </c>
      <c r="C63" s="45">
        <f>C62+C61+C60+C59+C58+C57+C56+C55+C54+C53+C52</f>
        <v>2478.8</v>
      </c>
      <c r="D63" s="45">
        <f>D62+D61+D60+D59+D58+D57+D56+D55+D54+D53+D52</f>
        <v>0</v>
      </c>
      <c r="E63" s="45">
        <f>E62+E61+E60+E59+E58+E57+E56+E55+E54+E53+E52</f>
        <v>2082</v>
      </c>
      <c r="F63" s="18">
        <f>C63+D63+E63</f>
        <v>4560.8</v>
      </c>
      <c r="G63" s="45">
        <f>G52+G53+G54+G55+G56+G57+G58+G59+G60+G61+G62</f>
        <v>5546.8</v>
      </c>
      <c r="H63" s="45">
        <f>H52+H53+H54+H55+H56+H57+H58+H59+H60+H61+H62</f>
        <v>0</v>
      </c>
      <c r="I63" s="45">
        <f>I52+I53+I54+I55+I56+I57+I58+I59+I60+I61+I62</f>
        <v>0</v>
      </c>
      <c r="J63" s="45">
        <f>J52+J53+J54+J55+J56+J57+J58+J59+J60+J61+J62</f>
        <v>2295.8</v>
      </c>
      <c r="K63" s="45">
        <f>K52+K53+K54+K55+K56+K57+K58+K59+K60+K61+K62</f>
        <v>7705.1</v>
      </c>
      <c r="L63" s="16">
        <f>G63+H63+I63+J63+K63</f>
        <v>15547.7</v>
      </c>
      <c r="M63" s="20">
        <f>L63+F63</f>
        <v>20108.5</v>
      </c>
      <c r="N63" s="75"/>
    </row>
    <row r="64" spans="1:14" ht="17.25">
      <c r="A64" s="93"/>
      <c r="B64" s="342" t="s">
        <v>90</v>
      </c>
      <c r="C64" s="196"/>
      <c r="D64" s="196"/>
      <c r="E64" s="196"/>
      <c r="F64" s="18"/>
      <c r="G64" s="196"/>
      <c r="H64" s="196"/>
      <c r="I64" s="196"/>
      <c r="J64" s="196"/>
      <c r="K64" s="196"/>
      <c r="L64" s="16"/>
      <c r="M64" s="20"/>
      <c r="N64" s="75"/>
    </row>
    <row r="65" spans="1:14" ht="17.25">
      <c r="A65" s="201">
        <v>1</v>
      </c>
      <c r="B65" s="202" t="s">
        <v>346</v>
      </c>
      <c r="C65" s="203">
        <v>716.9</v>
      </c>
      <c r="D65" s="203">
        <v>0</v>
      </c>
      <c r="E65" s="203">
        <v>1019.3</v>
      </c>
      <c r="F65" s="18">
        <f>C65+D65+E65</f>
        <v>1736.1999999999998</v>
      </c>
      <c r="G65" s="203">
        <v>1023.7</v>
      </c>
      <c r="H65" s="204">
        <v>0</v>
      </c>
      <c r="I65" s="205">
        <v>0</v>
      </c>
      <c r="J65" s="205">
        <v>0</v>
      </c>
      <c r="K65" s="203">
        <v>1368.5</v>
      </c>
      <c r="L65" s="16">
        <f>G65+H65+I65+J65+K65</f>
        <v>2392.2</v>
      </c>
      <c r="M65" s="20">
        <f>L65+F65</f>
        <v>4128.4</v>
      </c>
      <c r="N65" s="206" t="s">
        <v>347</v>
      </c>
    </row>
    <row r="66" spans="1:14" ht="17.25">
      <c r="A66" s="93"/>
      <c r="B66" s="44" t="s">
        <v>42</v>
      </c>
      <c r="C66" s="45">
        <f>C65</f>
        <v>716.9</v>
      </c>
      <c r="D66" s="45">
        <f>D65</f>
        <v>0</v>
      </c>
      <c r="E66" s="45">
        <f>E65</f>
        <v>1019.3</v>
      </c>
      <c r="F66" s="18">
        <f>C66+D66+E66</f>
        <v>1736.1999999999998</v>
      </c>
      <c r="G66" s="45">
        <f>G65</f>
        <v>1023.7</v>
      </c>
      <c r="H66" s="45">
        <f>H65</f>
        <v>0</v>
      </c>
      <c r="I66" s="45">
        <f>I65</f>
        <v>0</v>
      </c>
      <c r="J66" s="45">
        <f>J65</f>
        <v>0</v>
      </c>
      <c r="K66" s="45">
        <f>K65</f>
        <v>1368.5</v>
      </c>
      <c r="L66" s="16">
        <f>G66+H66+I66+J66+K66</f>
        <v>2392.2</v>
      </c>
      <c r="M66" s="20">
        <f>L66+F66</f>
        <v>4128.4</v>
      </c>
      <c r="N66" s="75"/>
    </row>
    <row r="67" spans="1:14" ht="17.25">
      <c r="A67" s="96"/>
      <c r="B67" s="57" t="s">
        <v>58</v>
      </c>
      <c r="C67" s="38">
        <f>C21+C25+C28+C31+C34+C38+C41+C47+C50+C63+C66+C44</f>
        <v>5392.1</v>
      </c>
      <c r="D67" s="38">
        <f aca="true" t="shared" si="10" ref="D67:K67">D21+D25+D28+D31+D34+D38+D41+D47+D50+D63+D66+D44</f>
        <v>2106.5</v>
      </c>
      <c r="E67" s="38">
        <f t="shared" si="10"/>
        <v>3549</v>
      </c>
      <c r="F67" s="18">
        <f>C67+D67+E67</f>
        <v>11047.6</v>
      </c>
      <c r="G67" s="38">
        <f t="shared" si="10"/>
        <v>17452.5</v>
      </c>
      <c r="H67" s="38">
        <f t="shared" si="10"/>
        <v>0</v>
      </c>
      <c r="I67" s="38">
        <f t="shared" si="10"/>
        <v>8490.5</v>
      </c>
      <c r="J67" s="38">
        <f t="shared" si="10"/>
        <v>5081.5</v>
      </c>
      <c r="K67" s="38">
        <f t="shared" si="10"/>
        <v>17407.6</v>
      </c>
      <c r="L67" s="16">
        <f>G67+H67+I67+J67+K67</f>
        <v>48432.1</v>
      </c>
      <c r="M67" s="20">
        <f>L67+F67</f>
        <v>59479.7</v>
      </c>
      <c r="N67" s="75"/>
    </row>
    <row r="68" ht="12.75">
      <c r="M68" s="58"/>
    </row>
    <row r="69" ht="12.75">
      <c r="M69" s="58"/>
    </row>
    <row r="70" ht="12.75">
      <c r="M70" s="58"/>
    </row>
  </sheetData>
  <sheetProtection/>
  <mergeCells count="14">
    <mergeCell ref="A2:M2"/>
    <mergeCell ref="F4:F5"/>
    <mergeCell ref="M4:M5"/>
    <mergeCell ref="N4:N5"/>
    <mergeCell ref="G5:H5"/>
    <mergeCell ref="I5:J5"/>
    <mergeCell ref="L4:L5"/>
    <mergeCell ref="A4:A5"/>
    <mergeCell ref="B4:B5"/>
    <mergeCell ref="C4:D4"/>
    <mergeCell ref="E4:E5"/>
    <mergeCell ref="K4:K5"/>
    <mergeCell ref="N23:O23"/>
    <mergeCell ref="N52:O52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KarineHakobyan</cp:lastModifiedBy>
  <cp:lastPrinted>2016-06-10T11:43:12Z</cp:lastPrinted>
  <dcterms:created xsi:type="dcterms:W3CDTF">1996-10-14T23:33:28Z</dcterms:created>
  <dcterms:modified xsi:type="dcterms:W3CDTF">2016-08-08T08:07:25Z</dcterms:modified>
  <cp:category/>
  <cp:version/>
  <cp:contentType/>
  <cp:contentStatus/>
</cp:coreProperties>
</file>